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mc:AlternateContent xmlns:mc="http://schemas.openxmlformats.org/markup-compatibility/2006">
    <mc:Choice Requires="x15">
      <x15ac:absPath xmlns:x15ac="http://schemas.microsoft.com/office/spreadsheetml/2010/11/ac" url="Z:\AREA DE ESTADÍSTICA\ESTADÍSTICA\Estadistica\2024\Informes especiales a 31 de mayo de 2024\"/>
    </mc:Choice>
  </mc:AlternateContent>
  <xr:revisionPtr revIDLastSave="0" documentId="13_ncr:1_{CDB0C6A6-4A30-4265-A293-B0CF0247A88E}" xr6:coauthVersionLast="47" xr6:coauthVersionMax="47" xr10:uidLastSave="{00000000-0000-0000-0000-000000000000}"/>
  <bookViews>
    <workbookView xWindow="28680" yWindow="-120" windowWidth="19440" windowHeight="150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'42pbpcasaadpot'!$N$10:$O$28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'42pbpcasaadpot'!$A$1:$S$34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'51pbgrado'!$A$1:$R$31</definedName>
    <definedName name="_xlnm.Print_Area" localSheetId="63">'52SubtipoVinculada'!$A$1:$P$28</definedName>
    <definedName name="_xlnm.Print_Area" localSheetId="66">'52SubtipoVinculadaGI'!$A$1:$P$28</definedName>
    <definedName name="_xlnm.Print_Area" localSheetId="65">'52SubtipoVinculadaGII'!$A$1:$P$28</definedName>
    <definedName name="_xlnm.Print_Area" localSheetId="64">'52SubtipoVinculadaGIII'!$A$1:$P$28</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'7IntenPE_SAD_CCAA'!$A$1:$L$33</definedName>
    <definedName name="_xlnm.Print_Area" localSheetId="73">'7IntenSAD_CCAA'!$A$1:$L$33</definedName>
    <definedName name="_xlnm.Print_Area" localSheetId="71">'7Intensidad'!$A$1:$S$38</definedName>
    <definedName name="_xlnm.Print_Area" localSheetId="72">'7IntensidadCCAA'!$A$1:$L$33</definedName>
    <definedName name="_xlnm.Print_Area" localSheetId="77">'8CuantíaAP_CCAA'!$A$1:$L$33</definedName>
    <definedName name="_xlnm.Print_Area" localSheetId="76">'8CuantíaPEC_CCAA'!$A$1:$L$33</definedName>
    <definedName name="_xlnm.Print_Area" localSheetId="80">'8CuantíaPEVcd_CCAA'!$A$1:$L$33</definedName>
    <definedName name="_xlnm.Print_Area" localSheetId="81">'8CuantíaPEVpapd_CCAA'!$A$1:$L$33</definedName>
    <definedName name="_xlnm.Print_Area" localSheetId="78">'8CuantíaPEVsad_CCAA'!$A$1:$L$33</definedName>
    <definedName name="_xlnm.Print_Area" localSheetId="79">'8CuantíaPEVsar_CCAA'!$A$1:$L$33</definedName>
    <definedName name="_xlnm.Print_Area" localSheetId="82">'8CuantíaPEVteleasist_CCAA'!$A$1:$L$33</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90" l="1"/>
  <c r="J15" i="90"/>
  <c r="J16" i="90"/>
  <c r="J17" i="90"/>
  <c r="J18" i="90"/>
  <c r="J19" i="90"/>
  <c r="J20" i="90"/>
  <c r="J21" i="90"/>
  <c r="J22" i="90"/>
  <c r="J23" i="90"/>
  <c r="J24" i="90"/>
  <c r="J25" i="90"/>
  <c r="J26" i="90"/>
  <c r="J27" i="90"/>
  <c r="J28" i="90"/>
  <c r="J29" i="90"/>
  <c r="J30" i="90"/>
  <c r="J31" i="90"/>
  <c r="J13" i="90"/>
  <c r="AB49" i="166"/>
  <c r="AB49" i="165"/>
  <c r="AD49" i="167"/>
  <c r="AC49" i="165"/>
  <c r="AC49" i="166"/>
  <c r="AE49" i="167"/>
  <c r="J27" i="159" l="1"/>
  <c r="W26" i="164"/>
  <c r="X27" i="164"/>
  <c r="W27" i="164"/>
  <c r="X26" i="164"/>
  <c r="W10" i="164"/>
  <c r="X10" i="164"/>
  <c r="W11" i="164"/>
  <c r="X11" i="164"/>
  <c r="W12" i="164"/>
  <c r="X12" i="164"/>
  <c r="W13" i="164"/>
  <c r="X13" i="164"/>
  <c r="W14" i="164"/>
  <c r="X14" i="164"/>
  <c r="W15" i="164"/>
  <c r="X15" i="164"/>
  <c r="W16" i="164"/>
  <c r="X16" i="164"/>
  <c r="W17" i="164"/>
  <c r="X17" i="164"/>
  <c r="W18" i="164"/>
  <c r="X18" i="164"/>
  <c r="W19" i="164"/>
  <c r="X19" i="164"/>
  <c r="W20" i="164"/>
  <c r="X20" i="164"/>
  <c r="W21" i="164"/>
  <c r="X21" i="164"/>
  <c r="W22" i="164"/>
  <c r="X22" i="164"/>
  <c r="W23" i="164"/>
  <c r="X23" i="164"/>
  <c r="W24" i="164"/>
  <c r="X24" i="164"/>
  <c r="W25" i="164"/>
  <c r="X25" i="164"/>
  <c r="X9" i="164"/>
  <c r="W9" i="164"/>
  <c r="W26" i="162"/>
  <c r="W26" i="161"/>
  <c r="W26" i="160"/>
  <c r="W26" i="159"/>
  <c r="X26" i="163"/>
  <c r="W10" i="163"/>
  <c r="X10" i="163"/>
  <c r="W11" i="163"/>
  <c r="X11" i="163"/>
  <c r="W12" i="163"/>
  <c r="X12" i="163"/>
  <c r="W13" i="163"/>
  <c r="X13" i="163"/>
  <c r="W14" i="163"/>
  <c r="X14" i="163"/>
  <c r="W15" i="163"/>
  <c r="X15" i="163"/>
  <c r="W16" i="163"/>
  <c r="X16" i="163"/>
  <c r="W17" i="163"/>
  <c r="X17" i="163"/>
  <c r="W18" i="163"/>
  <c r="X18" i="163"/>
  <c r="W19" i="163"/>
  <c r="X19" i="163"/>
  <c r="W20" i="163"/>
  <c r="X20" i="163"/>
  <c r="W21" i="163"/>
  <c r="X21" i="163"/>
  <c r="W22" i="163"/>
  <c r="X22" i="163"/>
  <c r="W23" i="163"/>
  <c r="X23" i="163"/>
  <c r="W24" i="163"/>
  <c r="X24" i="163"/>
  <c r="W25" i="163"/>
  <c r="X25" i="163"/>
  <c r="W27" i="163"/>
  <c r="X27" i="163"/>
  <c r="X9" i="163"/>
  <c r="W9" i="163"/>
  <c r="W27" i="162"/>
  <c r="X27" i="162"/>
  <c r="X26" i="162"/>
  <c r="W10" i="162"/>
  <c r="X10" i="162"/>
  <c r="W11" i="162"/>
  <c r="X11" i="162"/>
  <c r="W12" i="162"/>
  <c r="X12" i="162"/>
  <c r="W13" i="162"/>
  <c r="X13" i="162"/>
  <c r="W14" i="162"/>
  <c r="X14" i="162"/>
  <c r="W15" i="162"/>
  <c r="X15" i="162"/>
  <c r="W16" i="162"/>
  <c r="X16" i="162"/>
  <c r="W17" i="162"/>
  <c r="X17" i="162"/>
  <c r="W18" i="162"/>
  <c r="X18" i="162"/>
  <c r="W19" i="162"/>
  <c r="X19" i="162"/>
  <c r="W20" i="162"/>
  <c r="X20" i="162"/>
  <c r="W21" i="162"/>
  <c r="X21" i="162"/>
  <c r="W22" i="162"/>
  <c r="X22" i="162"/>
  <c r="W23" i="162"/>
  <c r="X23" i="162"/>
  <c r="W24" i="162"/>
  <c r="X24" i="162"/>
  <c r="W25" i="162"/>
  <c r="X25" i="162"/>
  <c r="X9" i="162"/>
  <c r="W9" i="162"/>
  <c r="X26" i="161"/>
  <c r="W27" i="161"/>
  <c r="W10" i="161"/>
  <c r="X10" i="161"/>
  <c r="W11" i="161"/>
  <c r="X11" i="161"/>
  <c r="W12" i="161"/>
  <c r="X12" i="161"/>
  <c r="W13" i="161"/>
  <c r="X13" i="161"/>
  <c r="W14" i="161"/>
  <c r="X14" i="161"/>
  <c r="W15" i="161"/>
  <c r="X15" i="161"/>
  <c r="W16" i="161"/>
  <c r="X16" i="161"/>
  <c r="W17" i="161"/>
  <c r="X17" i="161"/>
  <c r="W18" i="161"/>
  <c r="X18" i="161"/>
  <c r="W19" i="161"/>
  <c r="X19" i="161"/>
  <c r="W20" i="161"/>
  <c r="X20" i="161"/>
  <c r="W21" i="161"/>
  <c r="X21" i="161"/>
  <c r="W22" i="161"/>
  <c r="X22" i="161"/>
  <c r="W23" i="161"/>
  <c r="X23" i="161"/>
  <c r="W24" i="161"/>
  <c r="X24" i="161"/>
  <c r="W25" i="161"/>
  <c r="X25" i="161"/>
  <c r="X9" i="161"/>
  <c r="W9" i="161"/>
  <c r="W27" i="160"/>
  <c r="X26" i="160"/>
  <c r="W10" i="160"/>
  <c r="X10" i="160"/>
  <c r="W11" i="160"/>
  <c r="X11" i="160"/>
  <c r="W12" i="160"/>
  <c r="X12" i="160"/>
  <c r="W13" i="160"/>
  <c r="X13" i="160"/>
  <c r="W14" i="160"/>
  <c r="X14" i="160"/>
  <c r="W15" i="160"/>
  <c r="X15" i="160"/>
  <c r="W16" i="160"/>
  <c r="X16" i="160"/>
  <c r="W17" i="160"/>
  <c r="X17" i="160"/>
  <c r="W18" i="160"/>
  <c r="X18" i="160"/>
  <c r="W19" i="160"/>
  <c r="X19" i="160"/>
  <c r="W20" i="160"/>
  <c r="X20" i="160"/>
  <c r="W21" i="160"/>
  <c r="X21" i="160"/>
  <c r="W22" i="160"/>
  <c r="X22" i="160"/>
  <c r="W23" i="160"/>
  <c r="X23" i="160"/>
  <c r="W24" i="160"/>
  <c r="X24" i="160"/>
  <c r="W25" i="160"/>
  <c r="X25" i="160"/>
  <c r="X9" i="160"/>
  <c r="W9" i="160"/>
  <c r="X26" i="159"/>
  <c r="X10" i="159"/>
  <c r="X11" i="159"/>
  <c r="X12" i="159"/>
  <c r="X13" i="159"/>
  <c r="X14" i="159"/>
  <c r="X15" i="159"/>
  <c r="X16" i="159"/>
  <c r="X17" i="159"/>
  <c r="X18" i="159"/>
  <c r="X19" i="159"/>
  <c r="X20" i="159"/>
  <c r="X21" i="159"/>
  <c r="X22" i="159"/>
  <c r="X23" i="159"/>
  <c r="X24" i="159"/>
  <c r="X25" i="159"/>
  <c r="W10" i="159"/>
  <c r="W11" i="159"/>
  <c r="W12" i="159"/>
  <c r="W13" i="159"/>
  <c r="W14" i="159"/>
  <c r="W15" i="159"/>
  <c r="W16" i="159"/>
  <c r="W17" i="159"/>
  <c r="W18" i="159"/>
  <c r="W19" i="159"/>
  <c r="W20" i="159"/>
  <c r="W21" i="159"/>
  <c r="W22" i="159"/>
  <c r="W23" i="159"/>
  <c r="W24" i="159"/>
  <c r="W25" i="159"/>
  <c r="J23" i="158"/>
  <c r="AA13" i="105"/>
  <c r="AC47" i="165"/>
  <c r="AB47" i="166"/>
  <c r="AD46" i="167"/>
  <c r="AC48" i="166"/>
  <c r="AB46" i="165"/>
  <c r="AC46" i="166"/>
  <c r="AE48" i="167"/>
  <c r="AC47" i="166"/>
  <c r="AE47" i="167"/>
  <c r="AB48" i="166"/>
  <c r="AC46" i="165"/>
  <c r="AB48" i="165"/>
  <c r="AC48" i="165"/>
  <c r="AE46" i="167"/>
  <c r="AD47" i="167"/>
  <c r="AB47" i="165"/>
  <c r="AD48" i="167"/>
  <c r="AB46" i="166"/>
  <c r="W26" i="163" l="1"/>
  <c r="U27" i="164"/>
  <c r="V27" i="164"/>
  <c r="U10" i="164"/>
  <c r="V10" i="164"/>
  <c r="U11" i="164"/>
  <c r="V11" i="164"/>
  <c r="U12" i="164"/>
  <c r="V12" i="164"/>
  <c r="U13" i="164"/>
  <c r="V13" i="164"/>
  <c r="U14" i="164"/>
  <c r="V14" i="164"/>
  <c r="U15" i="164"/>
  <c r="V15" i="164"/>
  <c r="U16" i="164"/>
  <c r="V16" i="164"/>
  <c r="U17" i="164"/>
  <c r="V17" i="164"/>
  <c r="U18" i="164"/>
  <c r="V18" i="164"/>
  <c r="U19" i="164"/>
  <c r="V19" i="164"/>
  <c r="U20" i="164"/>
  <c r="V20" i="164"/>
  <c r="U21" i="164"/>
  <c r="V21" i="164"/>
  <c r="U22" i="164"/>
  <c r="V22" i="164"/>
  <c r="U23" i="164"/>
  <c r="V23" i="164"/>
  <c r="U24" i="164"/>
  <c r="V24" i="164"/>
  <c r="U25" i="164"/>
  <c r="V25" i="164"/>
  <c r="U26" i="164"/>
  <c r="V26" i="164"/>
  <c r="V9" i="164"/>
  <c r="U9" i="164"/>
  <c r="U10" i="163"/>
  <c r="U11" i="163"/>
  <c r="U12" i="163"/>
  <c r="U13" i="163"/>
  <c r="U14" i="163"/>
  <c r="U15" i="163"/>
  <c r="U16" i="163"/>
  <c r="U17" i="163"/>
  <c r="U18" i="163"/>
  <c r="U19" i="163"/>
  <c r="U20" i="163"/>
  <c r="U21" i="163"/>
  <c r="U22" i="163"/>
  <c r="U23" i="163"/>
  <c r="U24" i="163"/>
  <c r="U25" i="163"/>
  <c r="U26" i="163"/>
  <c r="U27" i="163"/>
  <c r="U9" i="163"/>
  <c r="V10" i="163"/>
  <c r="V11" i="163"/>
  <c r="V12" i="163"/>
  <c r="V13" i="163"/>
  <c r="V14" i="163"/>
  <c r="V15" i="163"/>
  <c r="V16" i="163"/>
  <c r="V17" i="163"/>
  <c r="V18" i="163"/>
  <c r="V19" i="163"/>
  <c r="V20" i="163"/>
  <c r="V21" i="163"/>
  <c r="V22" i="163"/>
  <c r="V23" i="163"/>
  <c r="V24" i="163"/>
  <c r="V25" i="163"/>
  <c r="V26" i="163"/>
  <c r="V27" i="163"/>
  <c r="V9" i="163"/>
  <c r="U27" i="162"/>
  <c r="V27" i="162"/>
  <c r="U10" i="162"/>
  <c r="V10" i="162"/>
  <c r="U11" i="162"/>
  <c r="V11" i="162"/>
  <c r="U12" i="162"/>
  <c r="V12" i="162"/>
  <c r="U13" i="162"/>
  <c r="V13" i="162"/>
  <c r="U14" i="162"/>
  <c r="V14" i="162"/>
  <c r="U15" i="162"/>
  <c r="V15" i="162"/>
  <c r="U16" i="162"/>
  <c r="V16" i="162"/>
  <c r="U17" i="162"/>
  <c r="V17" i="162"/>
  <c r="U18" i="162"/>
  <c r="V18" i="162"/>
  <c r="U19" i="162"/>
  <c r="V19" i="162"/>
  <c r="U20" i="162"/>
  <c r="V20" i="162"/>
  <c r="U21" i="162"/>
  <c r="V21" i="162"/>
  <c r="U22" i="162"/>
  <c r="V22" i="162"/>
  <c r="U23" i="162"/>
  <c r="V23" i="162"/>
  <c r="U24" i="162"/>
  <c r="V24" i="162"/>
  <c r="U25" i="162"/>
  <c r="V25" i="162"/>
  <c r="U26" i="162"/>
  <c r="V26" i="162"/>
  <c r="V9" i="162"/>
  <c r="U9" i="162"/>
  <c r="U10" i="161"/>
  <c r="V10" i="161"/>
  <c r="U11" i="161"/>
  <c r="V11" i="161"/>
  <c r="U12" i="161"/>
  <c r="V12" i="161"/>
  <c r="U13" i="161"/>
  <c r="V13" i="161"/>
  <c r="U14" i="161"/>
  <c r="V14" i="161"/>
  <c r="U15" i="161"/>
  <c r="V15" i="161"/>
  <c r="U16" i="161"/>
  <c r="V16" i="161"/>
  <c r="U17" i="161"/>
  <c r="V17" i="161"/>
  <c r="U18" i="161"/>
  <c r="V18" i="161"/>
  <c r="U19" i="161"/>
  <c r="V19" i="161"/>
  <c r="U20" i="161"/>
  <c r="V20" i="161"/>
  <c r="U21" i="161"/>
  <c r="V21" i="161"/>
  <c r="U22" i="161"/>
  <c r="V22" i="161"/>
  <c r="U23" i="161"/>
  <c r="V23" i="161"/>
  <c r="U24" i="161"/>
  <c r="V24" i="161"/>
  <c r="U25" i="161"/>
  <c r="V25" i="161"/>
  <c r="U26" i="161"/>
  <c r="V26" i="161"/>
  <c r="U27" i="161"/>
  <c r="V27" i="161"/>
  <c r="V9" i="161"/>
  <c r="U9" i="161"/>
  <c r="U10" i="160"/>
  <c r="V10" i="160"/>
  <c r="U11" i="160"/>
  <c r="V11" i="160"/>
  <c r="U12" i="160"/>
  <c r="V12" i="160"/>
  <c r="U13" i="160"/>
  <c r="V13" i="160"/>
  <c r="U14" i="160"/>
  <c r="V14" i="160"/>
  <c r="U15" i="160"/>
  <c r="V15" i="160"/>
  <c r="U16" i="160"/>
  <c r="V16" i="160"/>
  <c r="U17" i="160"/>
  <c r="V17" i="160"/>
  <c r="U18" i="160"/>
  <c r="V18" i="160"/>
  <c r="U19" i="160"/>
  <c r="V19" i="160"/>
  <c r="U20" i="160"/>
  <c r="V20" i="160"/>
  <c r="U21" i="160"/>
  <c r="V21" i="160"/>
  <c r="U22" i="160"/>
  <c r="V22" i="160"/>
  <c r="U23" i="160"/>
  <c r="V23" i="160"/>
  <c r="U24" i="160"/>
  <c r="V24" i="160"/>
  <c r="U25" i="160"/>
  <c r="V25" i="160"/>
  <c r="U26" i="160"/>
  <c r="V26" i="160"/>
  <c r="V9" i="160"/>
  <c r="U9" i="160"/>
  <c r="I27" i="160"/>
  <c r="U27" i="160" s="1"/>
  <c r="U10" i="159"/>
  <c r="V10" i="159"/>
  <c r="U11" i="159"/>
  <c r="V11" i="159"/>
  <c r="U12" i="159"/>
  <c r="V12" i="159"/>
  <c r="U13" i="159"/>
  <c r="V13" i="159"/>
  <c r="U14" i="159"/>
  <c r="V14" i="159"/>
  <c r="U15" i="159"/>
  <c r="V15" i="159"/>
  <c r="U16" i="159"/>
  <c r="V16" i="159"/>
  <c r="U17" i="159"/>
  <c r="V17" i="159"/>
  <c r="U18" i="159"/>
  <c r="V18" i="159"/>
  <c r="U19" i="159"/>
  <c r="V19" i="159"/>
  <c r="U20" i="159"/>
  <c r="V20" i="159"/>
  <c r="U21" i="159"/>
  <c r="V21" i="159"/>
  <c r="U22" i="159"/>
  <c r="V22" i="159"/>
  <c r="U23" i="159"/>
  <c r="V23" i="159"/>
  <c r="U24" i="159"/>
  <c r="V24" i="159"/>
  <c r="U25" i="159"/>
  <c r="V25" i="159"/>
  <c r="U26" i="159"/>
  <c r="V26" i="159"/>
  <c r="U27" i="159"/>
  <c r="V27" i="159"/>
  <c r="V9" i="159"/>
  <c r="U9" i="159"/>
  <c r="U29" i="158"/>
  <c r="V29" i="158"/>
  <c r="U30" i="158"/>
  <c r="V30" i="158"/>
  <c r="U31" i="158"/>
  <c r="V31" i="158"/>
  <c r="U32" i="158"/>
  <c r="V32" i="158"/>
  <c r="U33" i="158"/>
  <c r="V33" i="158"/>
  <c r="U34" i="158"/>
  <c r="V34" i="158"/>
  <c r="U35" i="158"/>
  <c r="V35" i="158"/>
  <c r="U36" i="158"/>
  <c r="V36" i="158"/>
  <c r="U37" i="158"/>
  <c r="V37" i="158"/>
  <c r="U38" i="158"/>
  <c r="V38" i="158"/>
  <c r="U39" i="158"/>
  <c r="V39" i="158"/>
  <c r="V40" i="158"/>
  <c r="U41" i="158"/>
  <c r="V41" i="158"/>
  <c r="U42" i="158"/>
  <c r="V42" i="158"/>
  <c r="U43" i="158"/>
  <c r="V43" i="158"/>
  <c r="V28" i="158"/>
  <c r="U28" i="158"/>
  <c r="U10" i="158"/>
  <c r="V10" i="158"/>
  <c r="U11" i="158"/>
  <c r="V11" i="158"/>
  <c r="U12" i="158"/>
  <c r="V12" i="158"/>
  <c r="U13" i="158"/>
  <c r="V13" i="158"/>
  <c r="U14" i="158"/>
  <c r="V14" i="158"/>
  <c r="U15" i="158"/>
  <c r="V15" i="158"/>
  <c r="U16" i="158"/>
  <c r="V16" i="158"/>
  <c r="U17" i="158"/>
  <c r="V17" i="158"/>
  <c r="U18" i="158"/>
  <c r="V18" i="158"/>
  <c r="U19" i="158"/>
  <c r="V19" i="158"/>
  <c r="U20" i="158"/>
  <c r="V20" i="158"/>
  <c r="U21" i="158"/>
  <c r="V21" i="158"/>
  <c r="U22" i="158"/>
  <c r="V22" i="158"/>
  <c r="U23" i="158"/>
  <c r="V23" i="158"/>
  <c r="V9" i="158"/>
  <c r="U9" i="158"/>
  <c r="AC45" i="166"/>
  <c r="AB45" i="166"/>
  <c r="AD45" i="167"/>
  <c r="AB45" i="165"/>
  <c r="AE45" i="167"/>
  <c r="AC45" i="165"/>
  <c r="V27" i="160" l="1"/>
  <c r="AB44" i="165"/>
  <c r="AD44" i="167"/>
  <c r="AC39" i="166"/>
  <c r="AC40" i="166"/>
  <c r="AC37" i="166"/>
  <c r="AD36" i="167"/>
  <c r="AB38" i="166"/>
  <c r="AC43" i="166"/>
  <c r="AB38" i="165"/>
  <c r="AD41" i="167"/>
  <c r="AC36" i="166"/>
  <c r="AE40" i="167"/>
  <c r="AB43" i="166"/>
  <c r="AB36" i="165"/>
  <c r="AD42" i="167"/>
  <c r="AC43" i="165"/>
  <c r="AB37" i="165"/>
  <c r="AC41" i="166"/>
  <c r="AB37" i="166"/>
  <c r="AD40" i="167"/>
  <c r="AB36" i="166"/>
  <c r="AE42" i="167"/>
  <c r="AD37" i="167"/>
  <c r="AC44" i="165"/>
  <c r="AC44" i="166"/>
  <c r="AD43" i="167"/>
  <c r="AE43" i="167"/>
  <c r="AC42" i="166"/>
  <c r="AB42" i="166"/>
  <c r="AE36" i="167"/>
  <c r="AB44" i="166"/>
  <c r="AB41" i="165"/>
  <c r="AB42" i="165"/>
  <c r="AC39" i="165"/>
  <c r="AE39" i="167"/>
  <c r="AE44" i="167"/>
  <c r="AB39" i="165"/>
  <c r="AC41" i="165"/>
  <c r="AC38" i="166"/>
  <c r="AB40" i="165"/>
  <c r="AE41" i="167"/>
  <c r="AE38" i="167"/>
  <c r="AB39" i="166"/>
  <c r="AB43" i="165"/>
  <c r="AC40" i="165"/>
  <c r="AB40" i="166"/>
  <c r="AC37" i="165"/>
  <c r="AC42" i="165"/>
  <c r="AC36" i="165"/>
  <c r="AB41" i="166"/>
  <c r="AD39" i="167"/>
  <c r="AE37" i="167"/>
  <c r="AD38" i="167"/>
  <c r="AC38" i="165"/>
  <c r="T43" i="158" l="1"/>
  <c r="AE35" i="167"/>
  <c r="AD35" i="167"/>
  <c r="AB35" i="166"/>
  <c r="AC35" i="166"/>
  <c r="AC35" i="165"/>
  <c r="AB35" i="165"/>
  <c r="S26" i="159" l="1"/>
  <c r="M43" i="158"/>
  <c r="O43" i="158"/>
  <c r="Q43" i="158"/>
  <c r="D33" i="90"/>
  <c r="T10" i="164" l="1"/>
  <c r="T11" i="164"/>
  <c r="T12" i="164"/>
  <c r="T13" i="164"/>
  <c r="T14" i="164"/>
  <c r="T15" i="164"/>
  <c r="T16" i="164"/>
  <c r="T17" i="164"/>
  <c r="T18" i="164"/>
  <c r="T19" i="164"/>
  <c r="T20" i="164"/>
  <c r="T21" i="164"/>
  <c r="T22" i="164"/>
  <c r="T23" i="164"/>
  <c r="T24" i="164"/>
  <c r="T25" i="164"/>
  <c r="T26" i="164"/>
  <c r="T9" i="164"/>
  <c r="S10" i="164"/>
  <c r="S11" i="164"/>
  <c r="S12" i="164"/>
  <c r="S13" i="164"/>
  <c r="S14" i="164"/>
  <c r="S15" i="164"/>
  <c r="S16" i="164"/>
  <c r="S17" i="164"/>
  <c r="S18" i="164"/>
  <c r="S19" i="164"/>
  <c r="S20" i="164"/>
  <c r="S21" i="164"/>
  <c r="S22" i="164"/>
  <c r="S23" i="164"/>
  <c r="S24" i="164"/>
  <c r="S25" i="164"/>
  <c r="S26" i="164"/>
  <c r="S9" i="164"/>
  <c r="T10" i="163"/>
  <c r="T11" i="163"/>
  <c r="T12" i="163"/>
  <c r="T13" i="163"/>
  <c r="T14" i="163"/>
  <c r="T15" i="163"/>
  <c r="T16" i="163"/>
  <c r="T17" i="163"/>
  <c r="T18" i="163"/>
  <c r="T19" i="163"/>
  <c r="T20" i="163"/>
  <c r="T21" i="163"/>
  <c r="T22" i="163"/>
  <c r="T23" i="163"/>
  <c r="T24" i="163"/>
  <c r="T25" i="163"/>
  <c r="T26" i="163"/>
  <c r="T9" i="163"/>
  <c r="S10" i="163"/>
  <c r="S11" i="163"/>
  <c r="S12" i="163"/>
  <c r="S13" i="163"/>
  <c r="S14" i="163"/>
  <c r="S15" i="163"/>
  <c r="S16" i="163"/>
  <c r="S17" i="163"/>
  <c r="S18" i="163"/>
  <c r="S19" i="163"/>
  <c r="S20" i="163"/>
  <c r="S21" i="163"/>
  <c r="S22" i="163"/>
  <c r="S23" i="163"/>
  <c r="S24" i="163"/>
  <c r="S25" i="163"/>
  <c r="S26" i="163"/>
  <c r="S9" i="163"/>
  <c r="T10" i="162"/>
  <c r="T11" i="162"/>
  <c r="T12" i="162"/>
  <c r="T13" i="162"/>
  <c r="T14" i="162"/>
  <c r="T15" i="162"/>
  <c r="T16" i="162"/>
  <c r="T17" i="162"/>
  <c r="T18" i="162"/>
  <c r="T19" i="162"/>
  <c r="T20" i="162"/>
  <c r="T21" i="162"/>
  <c r="T22" i="162"/>
  <c r="T23" i="162"/>
  <c r="T24" i="162"/>
  <c r="T25" i="162"/>
  <c r="T26" i="162"/>
  <c r="T9" i="162"/>
  <c r="S10" i="162"/>
  <c r="S11" i="162"/>
  <c r="S12" i="162"/>
  <c r="S13" i="162"/>
  <c r="S14" i="162"/>
  <c r="S15" i="162"/>
  <c r="S16" i="162"/>
  <c r="S17" i="162"/>
  <c r="S18" i="162"/>
  <c r="S19" i="162"/>
  <c r="S20" i="162"/>
  <c r="S21" i="162"/>
  <c r="S22" i="162"/>
  <c r="S23" i="162"/>
  <c r="S24" i="162"/>
  <c r="S25" i="162"/>
  <c r="S26" i="162"/>
  <c r="S9" i="162"/>
  <c r="H7" i="162"/>
  <c r="T10" i="161"/>
  <c r="T11" i="161"/>
  <c r="T12" i="161"/>
  <c r="T13" i="161"/>
  <c r="T14" i="161"/>
  <c r="T15" i="161"/>
  <c r="T16" i="161"/>
  <c r="T17" i="161"/>
  <c r="T18" i="161"/>
  <c r="T19" i="161"/>
  <c r="T20" i="161"/>
  <c r="T21" i="161"/>
  <c r="T22" i="161"/>
  <c r="T23" i="161"/>
  <c r="T24" i="161"/>
  <c r="T25" i="161"/>
  <c r="T26" i="161"/>
  <c r="T9" i="161"/>
  <c r="S10" i="161"/>
  <c r="S11" i="161"/>
  <c r="S12" i="161"/>
  <c r="S13" i="161"/>
  <c r="S14" i="161"/>
  <c r="S15" i="161"/>
  <c r="S16" i="161"/>
  <c r="S17" i="161"/>
  <c r="S18" i="161"/>
  <c r="S19" i="161"/>
  <c r="S20" i="161"/>
  <c r="S21" i="161"/>
  <c r="S22" i="161"/>
  <c r="S23" i="161"/>
  <c r="S24" i="161"/>
  <c r="S25" i="161"/>
  <c r="S26" i="161"/>
  <c r="S9" i="161"/>
  <c r="T10" i="160"/>
  <c r="T11" i="160"/>
  <c r="T12" i="160"/>
  <c r="T13" i="160"/>
  <c r="T14" i="160"/>
  <c r="T15" i="160"/>
  <c r="T16" i="160"/>
  <c r="T17" i="160"/>
  <c r="T18" i="160"/>
  <c r="T19" i="160"/>
  <c r="T20" i="160"/>
  <c r="T21" i="160"/>
  <c r="T22" i="160"/>
  <c r="T23" i="160"/>
  <c r="T24" i="160"/>
  <c r="T25" i="160"/>
  <c r="T26" i="160"/>
  <c r="T9" i="160"/>
  <c r="S10" i="160"/>
  <c r="S11" i="160"/>
  <c r="S12" i="160"/>
  <c r="S13" i="160"/>
  <c r="S14" i="160"/>
  <c r="S15" i="160"/>
  <c r="S16" i="160"/>
  <c r="S17" i="160"/>
  <c r="S18" i="160"/>
  <c r="S19" i="160"/>
  <c r="S20" i="160"/>
  <c r="S21" i="160"/>
  <c r="S22" i="160"/>
  <c r="S23" i="160"/>
  <c r="S24" i="160"/>
  <c r="S25" i="160"/>
  <c r="S26" i="160"/>
  <c r="S9" i="160"/>
  <c r="S27" i="159"/>
  <c r="T27"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T26" i="159"/>
  <c r="T9" i="159"/>
  <c r="S9" i="159"/>
  <c r="T29" i="158"/>
  <c r="T30" i="158"/>
  <c r="T31" i="158"/>
  <c r="T32" i="158"/>
  <c r="T33" i="158"/>
  <c r="T34" i="158"/>
  <c r="T35" i="158"/>
  <c r="T36" i="158"/>
  <c r="T37" i="158"/>
  <c r="T38" i="158"/>
  <c r="T39" i="158"/>
  <c r="T40" i="158"/>
  <c r="T41" i="158"/>
  <c r="T42" i="158"/>
  <c r="T28" i="158"/>
  <c r="S40" i="158"/>
  <c r="S29" i="158"/>
  <c r="S30" i="158"/>
  <c r="S31" i="158"/>
  <c r="S32" i="158"/>
  <c r="S33" i="158"/>
  <c r="S34" i="158"/>
  <c r="S35" i="158"/>
  <c r="S36" i="158"/>
  <c r="S37" i="158"/>
  <c r="S38" i="158"/>
  <c r="S39" i="158"/>
  <c r="S41" i="158"/>
  <c r="S42" i="158"/>
  <c r="S43" i="158"/>
  <c r="S28" i="158"/>
  <c r="T10" i="158"/>
  <c r="T11" i="158"/>
  <c r="T12" i="158"/>
  <c r="T13" i="158"/>
  <c r="T14" i="158"/>
  <c r="T15" i="158"/>
  <c r="T16" i="158"/>
  <c r="T17" i="158"/>
  <c r="T18" i="158"/>
  <c r="T19" i="158"/>
  <c r="T20" i="158"/>
  <c r="T21" i="158"/>
  <c r="T22" i="158"/>
  <c r="T23" i="158"/>
  <c r="T9" i="158"/>
  <c r="S10" i="158"/>
  <c r="S11" i="158"/>
  <c r="S12" i="158"/>
  <c r="S13" i="158"/>
  <c r="S14" i="158"/>
  <c r="S15" i="158"/>
  <c r="S16" i="158"/>
  <c r="S17" i="158"/>
  <c r="S18" i="158"/>
  <c r="S19" i="158"/>
  <c r="S20" i="158"/>
  <c r="S21" i="158"/>
  <c r="S22" i="158"/>
  <c r="S23" i="158"/>
  <c r="S9" i="158"/>
  <c r="Q9" i="158"/>
  <c r="L34" i="54"/>
  <c r="K34" i="54"/>
  <c r="G35" i="54"/>
  <c r="P35" i="54"/>
  <c r="L35" i="54"/>
  <c r="Q34" i="54"/>
  <c r="Q35" i="54"/>
  <c r="G34" i="54"/>
  <c r="K35" i="54"/>
  <c r="P34"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R25" i="164"/>
  <c r="R24" i="164"/>
  <c r="R23" i="164"/>
  <c r="R22" i="164"/>
  <c r="R21" i="164"/>
  <c r="R20" i="164"/>
  <c r="R19" i="164"/>
  <c r="R18" i="164"/>
  <c r="R17" i="164"/>
  <c r="R16" i="164"/>
  <c r="R15" i="164"/>
  <c r="R14" i="164"/>
  <c r="R13" i="164"/>
  <c r="R12" i="164"/>
  <c r="R11" i="164"/>
  <c r="R10" i="164"/>
  <c r="R9" i="164"/>
  <c r="R26" i="163"/>
  <c r="Q26" i="163"/>
  <c r="R25" i="163"/>
  <c r="Q25" i="163"/>
  <c r="R24" i="163"/>
  <c r="Q24" i="163"/>
  <c r="R23" i="163"/>
  <c r="Q23" i="163"/>
  <c r="R22" i="163"/>
  <c r="Q22" i="163"/>
  <c r="R21" i="163"/>
  <c r="Q21" i="163"/>
  <c r="R20" i="163"/>
  <c r="Q20" i="163"/>
  <c r="R19" i="163"/>
  <c r="Q19" i="163"/>
  <c r="R18" i="163"/>
  <c r="Q18" i="163"/>
  <c r="R17" i="163"/>
  <c r="Q17" i="163"/>
  <c r="R16" i="163"/>
  <c r="Q16" i="163"/>
  <c r="R15" i="163"/>
  <c r="Q15" i="163"/>
  <c r="R14" i="163"/>
  <c r="Q14" i="163"/>
  <c r="R13" i="163"/>
  <c r="Q13" i="163"/>
  <c r="R12" i="163"/>
  <c r="Q12" i="163"/>
  <c r="R11" i="163"/>
  <c r="Q11" i="163"/>
  <c r="R10" i="163"/>
  <c r="Q10" i="163"/>
  <c r="R9" i="163"/>
  <c r="Q9" i="163"/>
  <c r="R26" i="162"/>
  <c r="Q26" i="162"/>
  <c r="R25" i="162"/>
  <c r="Q25" i="162"/>
  <c r="R24" i="162"/>
  <c r="Q24" i="162"/>
  <c r="R23" i="162"/>
  <c r="Q23" i="162"/>
  <c r="R22" i="162"/>
  <c r="Q22" i="162"/>
  <c r="R21" i="162"/>
  <c r="Q21" i="162"/>
  <c r="R20" i="162"/>
  <c r="Q20" i="162"/>
  <c r="R19" i="162"/>
  <c r="Q19" i="162"/>
  <c r="R18" i="162"/>
  <c r="Q18" i="162"/>
  <c r="R17" i="162"/>
  <c r="Q17" i="162"/>
  <c r="R16" i="162"/>
  <c r="Q16" i="162"/>
  <c r="R15" i="162"/>
  <c r="Q15" i="162"/>
  <c r="R14" i="162"/>
  <c r="Q14" i="162"/>
  <c r="R13" i="162"/>
  <c r="Q13" i="162"/>
  <c r="R12" i="162"/>
  <c r="Q12" i="162"/>
  <c r="R11" i="162"/>
  <c r="Q11" i="162"/>
  <c r="R10" i="162"/>
  <c r="Q10" i="162"/>
  <c r="R9" i="162"/>
  <c r="Q9" i="162"/>
  <c r="R26" i="161"/>
  <c r="Q26" i="161"/>
  <c r="R25" i="161"/>
  <c r="Q25" i="161"/>
  <c r="R24" i="161"/>
  <c r="Q24" i="161"/>
  <c r="R23" i="161"/>
  <c r="Q23" i="161"/>
  <c r="R22" i="161"/>
  <c r="Q22" i="161"/>
  <c r="R21" i="161"/>
  <c r="Q21" i="161"/>
  <c r="R20" i="161"/>
  <c r="Q20" i="161"/>
  <c r="R19" i="161"/>
  <c r="Q19" i="161"/>
  <c r="R18" i="161"/>
  <c r="Q18" i="161"/>
  <c r="R17" i="161"/>
  <c r="Q17" i="161"/>
  <c r="R16" i="161"/>
  <c r="Q16" i="161"/>
  <c r="R15" i="161"/>
  <c r="Q15" i="161"/>
  <c r="R14" i="161"/>
  <c r="Q14" i="161"/>
  <c r="R13" i="161"/>
  <c r="Q13" i="161"/>
  <c r="R12" i="161"/>
  <c r="Q12" i="161"/>
  <c r="R11" i="161"/>
  <c r="Q11" i="161"/>
  <c r="R10" i="161"/>
  <c r="Q10" i="161"/>
  <c r="R9" i="161"/>
  <c r="Q9" i="161"/>
  <c r="R18" i="160"/>
  <c r="Q18" i="160"/>
  <c r="R26" i="160"/>
  <c r="Q26" i="160"/>
  <c r="R25" i="160"/>
  <c r="Q25" i="160"/>
  <c r="R24" i="160"/>
  <c r="Q24" i="160"/>
  <c r="R23" i="160"/>
  <c r="Q23" i="160"/>
  <c r="R22" i="160"/>
  <c r="Q22" i="160"/>
  <c r="R21" i="160"/>
  <c r="Q21" i="160"/>
  <c r="R20" i="160"/>
  <c r="Q20" i="160"/>
  <c r="R19" i="160"/>
  <c r="Q19" i="160"/>
  <c r="R17" i="160"/>
  <c r="Q17" i="160"/>
  <c r="R16" i="160"/>
  <c r="Q16" i="160"/>
  <c r="R15" i="160"/>
  <c r="Q15" i="160"/>
  <c r="R14" i="160"/>
  <c r="Q14" i="160"/>
  <c r="R13" i="160"/>
  <c r="Q13" i="160"/>
  <c r="R12" i="160"/>
  <c r="Q12" i="160"/>
  <c r="R11" i="160"/>
  <c r="Q11" i="160"/>
  <c r="R10" i="160"/>
  <c r="Q10" i="160"/>
  <c r="R9" i="160"/>
  <c r="Q9" i="160"/>
  <c r="R26" i="159"/>
  <c r="Q26" i="159"/>
  <c r="R25" i="159"/>
  <c r="Q25" i="159"/>
  <c r="R24" i="159"/>
  <c r="Q24" i="159"/>
  <c r="R23" i="159"/>
  <c r="Q23" i="159"/>
  <c r="R22" i="159"/>
  <c r="Q22" i="159"/>
  <c r="R21" i="159"/>
  <c r="Q21" i="159"/>
  <c r="R20" i="159"/>
  <c r="Q20" i="159"/>
  <c r="R19" i="159"/>
  <c r="Q19" i="159"/>
  <c r="R18" i="159"/>
  <c r="Q18" i="159"/>
  <c r="R17" i="159"/>
  <c r="Q17" i="159"/>
  <c r="R16" i="159"/>
  <c r="Q16" i="159"/>
  <c r="R15" i="159"/>
  <c r="Q15" i="159"/>
  <c r="R14" i="159"/>
  <c r="Q14" i="159"/>
  <c r="R13" i="159"/>
  <c r="Q13" i="159"/>
  <c r="R12" i="159"/>
  <c r="Q12" i="159"/>
  <c r="R11" i="159"/>
  <c r="Q11" i="159"/>
  <c r="R10" i="159"/>
  <c r="Q10" i="159"/>
  <c r="R9" i="159"/>
  <c r="Q9" i="159"/>
  <c r="G27" i="164"/>
  <c r="G27" i="160"/>
  <c r="G27" i="161"/>
  <c r="G27" i="162"/>
  <c r="G27" i="163"/>
  <c r="R20" i="158"/>
  <c r="R23" i="158"/>
  <c r="Q23" i="158"/>
  <c r="R22" i="158"/>
  <c r="Q22" i="158"/>
  <c r="R21" i="158"/>
  <c r="Q21" i="158"/>
  <c r="Q20" i="158"/>
  <c r="R19" i="158"/>
  <c r="Q19" i="158"/>
  <c r="R18" i="158"/>
  <c r="Q18" i="158"/>
  <c r="R17" i="158"/>
  <c r="Q17" i="158"/>
  <c r="R16" i="158"/>
  <c r="Q16" i="158"/>
  <c r="R15" i="158"/>
  <c r="Q15" i="158"/>
  <c r="R14" i="158"/>
  <c r="Q14" i="158"/>
  <c r="R13" i="158"/>
  <c r="Q13" i="158"/>
  <c r="R12" i="158"/>
  <c r="Q12" i="158"/>
  <c r="R11" i="158"/>
  <c r="Q11" i="158"/>
  <c r="R10" i="158"/>
  <c r="Q10" i="158"/>
  <c r="R9" i="158"/>
  <c r="R43" i="158"/>
  <c r="R42" i="158"/>
  <c r="Q42" i="158"/>
  <c r="R41" i="158"/>
  <c r="Q41" i="158"/>
  <c r="R40" i="158"/>
  <c r="Q40" i="158"/>
  <c r="R39" i="158"/>
  <c r="Q39" i="158"/>
  <c r="R38" i="158"/>
  <c r="Q38" i="158"/>
  <c r="R37" i="158"/>
  <c r="Q37" i="158"/>
  <c r="R36" i="158"/>
  <c r="Q36" i="158"/>
  <c r="R35" i="158"/>
  <c r="Q35" i="158"/>
  <c r="R34" i="158"/>
  <c r="Q34" i="158"/>
  <c r="R33" i="158"/>
  <c r="Q33" i="158"/>
  <c r="R32" i="158"/>
  <c r="Q32" i="158"/>
  <c r="R31" i="158"/>
  <c r="Q31" i="158"/>
  <c r="R30" i="158"/>
  <c r="Q30" i="158"/>
  <c r="R29" i="158"/>
  <c r="Q29" i="158"/>
  <c r="R28" i="158"/>
  <c r="Q28" i="158"/>
  <c r="T27" i="164" l="1"/>
  <c r="S27" i="164"/>
  <c r="S27" i="163"/>
  <c r="T27" i="163"/>
  <c r="S27" i="162"/>
  <c r="T27" i="162"/>
  <c r="S27" i="161"/>
  <c r="T27" i="161"/>
  <c r="S27" i="160"/>
  <c r="T27" i="160"/>
  <c r="F27" i="164" l="1"/>
  <c r="E27" i="164"/>
  <c r="D27" i="164"/>
  <c r="F27" i="163"/>
  <c r="E27" i="163"/>
  <c r="D27" i="163"/>
  <c r="F27" i="162"/>
  <c r="E27" i="162"/>
  <c r="D27" i="162"/>
  <c r="F27" i="161"/>
  <c r="E27" i="161"/>
  <c r="M27" i="161" s="1"/>
  <c r="D27" i="161"/>
  <c r="F27" i="160"/>
  <c r="E27" i="160"/>
  <c r="D27" i="160"/>
  <c r="F27" i="159"/>
  <c r="E27" i="159"/>
  <c r="D27" i="159"/>
  <c r="P43" i="158"/>
  <c r="N43" i="158"/>
  <c r="P23" i="158"/>
  <c r="O23" i="158"/>
  <c r="N23" i="158"/>
  <c r="M23" i="158"/>
  <c r="M27" i="163" l="1"/>
  <c r="N27" i="164"/>
  <c r="M27" i="162"/>
  <c r="M27" i="160"/>
  <c r="M27" i="159"/>
  <c r="X19" i="167"/>
  <c r="X28" i="167"/>
  <c r="X18" i="167"/>
  <c r="X25" i="167"/>
  <c r="X12" i="167"/>
  <c r="X27" i="167"/>
  <c r="X21" i="167"/>
  <c r="X15" i="167"/>
  <c r="X13" i="167"/>
  <c r="X16" i="167"/>
  <c r="X14" i="167"/>
  <c r="X24" i="167"/>
  <c r="X20" i="167"/>
  <c r="X26" i="167"/>
  <c r="X29" i="167"/>
  <c r="X22" i="167"/>
  <c r="X17" i="167"/>
  <c r="X23" i="167"/>
  <c r="O27" i="159"/>
  <c r="Q27" i="159"/>
  <c r="R27" i="159"/>
  <c r="P27" i="161"/>
  <c r="R27" i="161"/>
  <c r="Q27" i="161"/>
  <c r="P27" i="163"/>
  <c r="Q27" i="163"/>
  <c r="R27" i="163"/>
  <c r="P27" i="164"/>
  <c r="O27" i="164"/>
  <c r="R27" i="164"/>
  <c r="Q27" i="164"/>
  <c r="P27" i="160"/>
  <c r="Q27" i="160"/>
  <c r="R27" i="160"/>
  <c r="P27" i="162"/>
  <c r="Q27" i="162"/>
  <c r="R27" i="162"/>
  <c r="J7" i="164"/>
  <c r="W6" i="164" s="1"/>
  <c r="J7" i="163"/>
  <c r="J7" i="159"/>
  <c r="W6" i="159" s="1"/>
  <c r="W6" i="161" s="1"/>
  <c r="J7" i="162"/>
  <c r="J7" i="161"/>
  <c r="J7" i="160"/>
  <c r="W26" i="158"/>
  <c r="N27" i="162"/>
  <c r="O27" i="160"/>
  <c r="O27" i="161"/>
  <c r="O27" i="162"/>
  <c r="O27" i="163"/>
  <c r="N27" i="160"/>
  <c r="N27" i="161"/>
  <c r="P27" i="159"/>
  <c r="M27" i="164"/>
  <c r="N27" i="159"/>
  <c r="N27" i="163"/>
  <c r="W6" i="162" l="1"/>
  <c r="W6" i="163"/>
  <c r="W6" i="160"/>
  <c r="W31" i="167"/>
  <c r="X31" i="167" s="1"/>
  <c r="S38" i="134"/>
  <c r="N36" i="49"/>
  <c r="N35" i="48"/>
  <c r="AB38" i="134"/>
  <c r="N38" i="10"/>
  <c r="Q38" i="134"/>
  <c r="W38" i="10"/>
  <c r="G47" i="112"/>
  <c r="D35" i="47"/>
  <c r="S37" i="134"/>
  <c r="Z37" i="134"/>
  <c r="G46" i="111"/>
  <c r="N38" i="134"/>
  <c r="N37" i="134"/>
  <c r="D35" i="49"/>
  <c r="N36" i="48"/>
  <c r="K37" i="10"/>
  <c r="G46" i="110"/>
  <c r="W37" i="10"/>
  <c r="N37" i="10"/>
  <c r="D36" i="47"/>
  <c r="X37" i="134"/>
  <c r="Q38" i="10"/>
  <c r="G46" i="112"/>
  <c r="U38" i="134"/>
  <c r="K38" i="10"/>
  <c r="D36" i="49"/>
  <c r="Z38" i="134"/>
  <c r="N35" i="49"/>
  <c r="D36" i="48"/>
  <c r="L37" i="134"/>
  <c r="D35" i="48"/>
  <c r="Q37" i="134"/>
  <c r="G47" i="111"/>
  <c r="N35" i="47"/>
  <c r="L38" i="134"/>
  <c r="X38" i="134"/>
  <c r="Q37" i="10"/>
  <c r="U37" i="134"/>
  <c r="N36" i="47"/>
  <c r="AB37" i="134"/>
  <c r="G47" i="110"/>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55" l="1"/>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G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H31" i="36"/>
  <c r="N30" i="4"/>
  <c r="E30" i="4"/>
  <c r="K30" i="4"/>
  <c r="H31" i="43"/>
  <c r="K28" i="111" l="1"/>
  <c r="I28" i="111"/>
  <c r="K28" i="112"/>
  <c r="K28" i="109"/>
  <c r="I28" i="112"/>
  <c r="M28" i="112"/>
  <c r="K28" i="110"/>
  <c r="I28" i="110"/>
  <c r="E28" i="112"/>
  <c r="I28" i="109"/>
  <c r="M28" i="110"/>
  <c r="M28" i="111"/>
  <c r="M28" i="109"/>
  <c r="H20" i="94"/>
  <c r="G28" i="112"/>
  <c r="G28" i="110"/>
  <c r="E28" i="109"/>
  <c r="E28" i="111"/>
  <c r="E28" i="110"/>
  <c r="G28" i="111"/>
  <c r="G28" i="109"/>
  <c r="Y13" i="101"/>
  <c r="Y11" i="4"/>
  <c r="S20" i="4"/>
  <c r="S21" i="100"/>
  <c r="V15" i="4"/>
  <c r="V27" i="100"/>
  <c r="Y20" i="101"/>
  <c r="S25" i="101"/>
  <c r="V14" i="101"/>
  <c r="S17" i="100"/>
  <c r="Y15" i="4"/>
  <c r="S22" i="100"/>
  <c r="Y21" i="4"/>
  <c r="V28" i="100"/>
  <c r="S12" i="100"/>
  <c r="S16" i="100"/>
  <c r="S13" i="100"/>
  <c r="V22" i="100"/>
  <c r="Y14" i="4"/>
  <c r="V27" i="4"/>
  <c r="Y27" i="4"/>
  <c r="S15" i="100"/>
  <c r="V19" i="4"/>
  <c r="V18" i="101"/>
  <c r="Y17" i="4"/>
  <c r="V23" i="101"/>
  <c r="S28" i="4"/>
  <c r="Y25" i="100"/>
  <c r="Y19" i="100"/>
  <c r="Y21" i="100"/>
  <c r="V27" i="101"/>
  <c r="Y24" i="100"/>
  <c r="Y18" i="101"/>
  <c r="V22" i="101"/>
  <c r="S21" i="4"/>
  <c r="V25" i="4"/>
  <c r="Y27" i="101"/>
  <c r="S24" i="101"/>
  <c r="V13" i="101"/>
  <c r="V14" i="4"/>
  <c r="V11" i="100"/>
  <c r="V26" i="100"/>
  <c r="V17" i="101"/>
  <c r="Y15" i="101"/>
  <c r="S23" i="101"/>
  <c r="S26" i="100"/>
  <c r="Y16" i="100"/>
  <c r="S14" i="4"/>
  <c r="S25" i="100"/>
  <c r="Y22" i="100"/>
  <c r="S26" i="101"/>
  <c r="Y17" i="101"/>
  <c r="S28" i="100"/>
  <c r="V13" i="4"/>
  <c r="S17" i="101"/>
  <c r="V12" i="100"/>
  <c r="Y16" i="4"/>
  <c r="S19" i="101"/>
  <c r="S22" i="101"/>
  <c r="V11" i="4"/>
  <c r="S22" i="4"/>
  <c r="S27" i="4"/>
  <c r="V23" i="4"/>
  <c r="V24" i="101"/>
  <c r="S11" i="101"/>
  <c r="Y23" i="100"/>
  <c r="V21" i="4"/>
  <c r="S11" i="100"/>
  <c r="S11" i="4"/>
  <c r="V16" i="4"/>
  <c r="Y20" i="4"/>
  <c r="Y25" i="4"/>
  <c r="Y22" i="4"/>
  <c r="V28" i="4"/>
  <c r="Y24" i="4"/>
  <c r="S25" i="4"/>
  <c r="V25" i="101"/>
  <c r="S15" i="4"/>
  <c r="Y17" i="100"/>
  <c r="Y26" i="101"/>
  <c r="S21" i="101"/>
  <c r="V26" i="4"/>
  <c r="S20" i="101"/>
  <c r="S24" i="4"/>
  <c r="S27" i="101"/>
  <c r="Y18" i="4"/>
  <c r="Y28" i="101"/>
  <c r="V12" i="4"/>
  <c r="V12" i="101"/>
  <c r="V22" i="4"/>
  <c r="Y12" i="101"/>
  <c r="S16" i="101"/>
  <c r="V26" i="101"/>
  <c r="V20" i="100"/>
  <c r="V28" i="101"/>
  <c r="V19" i="101"/>
  <c r="V15" i="100"/>
  <c r="Y16" i="101"/>
  <c r="S12" i="4"/>
  <c r="S23" i="4"/>
  <c r="S14" i="101"/>
  <c r="V15" i="101"/>
  <c r="Y12" i="4"/>
  <c r="S13" i="101"/>
  <c r="V24" i="100"/>
  <c r="Y22" i="101"/>
  <c r="V23" i="100"/>
  <c r="S18" i="101"/>
  <c r="V18" i="100"/>
  <c r="Y28" i="100"/>
  <c r="Y14" i="100"/>
  <c r="Y20" i="100"/>
  <c r="V11" i="101"/>
  <c r="S12" i="101"/>
  <c r="V18" i="4"/>
  <c r="S24" i="100"/>
  <c r="Y13" i="100"/>
  <c r="V20" i="101"/>
  <c r="Y21" i="101"/>
  <c r="Y15" i="100"/>
  <c r="Y23" i="101"/>
  <c r="Y19" i="101"/>
  <c r="Y11" i="101"/>
  <c r="S26" i="4"/>
  <c r="S19" i="4"/>
  <c r="S27" i="100"/>
  <c r="V19" i="100"/>
  <c r="Y24" i="101"/>
  <c r="S13" i="4"/>
  <c r="V25" i="100"/>
  <c r="V16" i="101"/>
  <c r="S23" i="100"/>
  <c r="Y18" i="100"/>
  <c r="Y19" i="4"/>
  <c r="Y13" i="4"/>
  <c r="S14" i="100"/>
  <c r="S28" i="101"/>
  <c r="V16" i="100"/>
  <c r="S20" i="100"/>
  <c r="V20" i="4"/>
  <c r="V17" i="100"/>
  <c r="S17" i="4"/>
  <c r="S16" i="4"/>
  <c r="V21" i="100"/>
  <c r="S15" i="101"/>
  <c r="S18" i="100"/>
  <c r="Y27" i="100"/>
  <c r="Y26" i="4"/>
  <c r="S19" i="100"/>
  <c r="V21" i="101"/>
  <c r="V14" i="100"/>
  <c r="Y12" i="100"/>
  <c r="Y28" i="4"/>
  <c r="Y23" i="4"/>
  <c r="V24" i="4"/>
  <c r="Y14" i="101"/>
  <c r="V13" i="100"/>
  <c r="S18" i="4"/>
  <c r="Y25" i="101"/>
  <c r="Y11" i="100"/>
  <c r="Y26" i="100"/>
  <c r="V17" i="4"/>
  <c r="O27" i="112"/>
  <c r="O27" i="110"/>
  <c r="O27" i="111"/>
  <c r="O27" i="109"/>
  <c r="G29" i="146" l="1"/>
  <c r="L31" i="144"/>
  <c r="E12" i="144"/>
  <c r="J12" i="144"/>
  <c r="C14" i="112"/>
  <c r="P14" i="112" s="1"/>
  <c r="D27" i="51"/>
  <c r="J26" i="145"/>
  <c r="E26" i="145"/>
  <c r="D27" i="136"/>
  <c r="E27" i="136" s="1"/>
  <c r="V13" i="47"/>
  <c r="Y13" i="47" s="1"/>
  <c r="F13" i="95"/>
  <c r="D19" i="56"/>
  <c r="C17" i="110"/>
  <c r="P17" i="110" s="1"/>
  <c r="C23" i="109"/>
  <c r="P23" i="109" s="1"/>
  <c r="V17" i="47"/>
  <c r="Y17" i="47" s="1"/>
  <c r="F17" i="95"/>
  <c r="J26" i="97"/>
  <c r="Z20" i="100"/>
  <c r="D23" i="96"/>
  <c r="J13" i="141"/>
  <c r="J13" i="108"/>
  <c r="G29" i="50"/>
  <c r="D11" i="50"/>
  <c r="L28" i="43"/>
  <c r="K28" i="43"/>
  <c r="G23" i="143"/>
  <c r="E26" i="137"/>
  <c r="H18" i="96"/>
  <c r="D15" i="57"/>
  <c r="K13" i="92"/>
  <c r="K13" i="152"/>
  <c r="D20" i="53"/>
  <c r="C37" i="77"/>
  <c r="J14" i="146"/>
  <c r="E14" i="146"/>
  <c r="G27" i="146"/>
  <c r="C14" i="111"/>
  <c r="P14" i="111" s="1"/>
  <c r="J15" i="145"/>
  <c r="E15" i="145"/>
  <c r="J22" i="96"/>
  <c r="G15" i="144"/>
  <c r="K14" i="152"/>
  <c r="K14" i="92"/>
  <c r="E12" i="134"/>
  <c r="L31" i="134"/>
  <c r="W19" i="4"/>
  <c r="C25" i="111"/>
  <c r="C12" i="112"/>
  <c r="J23" i="95"/>
  <c r="J27" i="141"/>
  <c r="J27" i="108"/>
  <c r="D28" i="53"/>
  <c r="V25" i="103"/>
  <c r="W25" i="103" s="1"/>
  <c r="C17" i="109"/>
  <c r="P17" i="109" s="1"/>
  <c r="D12" i="51"/>
  <c r="S22" i="104"/>
  <c r="D23" i="138"/>
  <c r="E23" i="138" s="1"/>
  <c r="G29" i="142"/>
  <c r="E29" i="147"/>
  <c r="J29" i="147"/>
  <c r="H18" i="97"/>
  <c r="E14" i="134"/>
  <c r="D24" i="50"/>
  <c r="H19" i="94"/>
  <c r="S13" i="92"/>
  <c r="S13" i="152"/>
  <c r="L29" i="54"/>
  <c r="D12" i="53"/>
  <c r="AC23" i="139"/>
  <c r="E29" i="142"/>
  <c r="J29" i="142"/>
  <c r="E28" i="146"/>
  <c r="J28" i="146"/>
  <c r="D16" i="138"/>
  <c r="E16" i="138" s="1"/>
  <c r="S15" i="104"/>
  <c r="G14" i="146"/>
  <c r="L15" i="96"/>
  <c r="D14" i="136"/>
  <c r="E14" i="136" s="1"/>
  <c r="G23" i="146"/>
  <c r="L19" i="94"/>
  <c r="D28" i="155"/>
  <c r="D26" i="94"/>
  <c r="J18" i="146"/>
  <c r="E18" i="146"/>
  <c r="Q15" i="92"/>
  <c r="AC13" i="134"/>
  <c r="G19" i="146"/>
  <c r="G13" i="146"/>
  <c r="F24" i="96"/>
  <c r="V24" i="48"/>
  <c r="Y24" i="48" s="1"/>
  <c r="H13" i="94"/>
  <c r="D31" i="36"/>
  <c r="P19" i="4"/>
  <c r="Q19" i="4" s="1"/>
  <c r="T19" i="4"/>
  <c r="V14" i="103"/>
  <c r="W14" i="103" s="1"/>
  <c r="D20" i="50"/>
  <c r="C26" i="110"/>
  <c r="D14" i="134"/>
  <c r="S13" i="103"/>
  <c r="S24" i="104"/>
  <c r="D25" i="138"/>
  <c r="E25" i="138" s="1"/>
  <c r="O28" i="112"/>
  <c r="C10" i="112"/>
  <c r="C20" i="110"/>
  <c r="P20" i="110" s="1"/>
  <c r="J24" i="94"/>
  <c r="S20" i="103"/>
  <c r="D21" i="134"/>
  <c r="I13" i="92"/>
  <c r="I13" i="152"/>
  <c r="Q19" i="152"/>
  <c r="Q19" i="92"/>
  <c r="Y27" i="103"/>
  <c r="Z27" i="103" s="1"/>
  <c r="K18" i="102"/>
  <c r="L18" i="102"/>
  <c r="C21" i="111"/>
  <c r="D17" i="107"/>
  <c r="C13" i="3"/>
  <c r="D23" i="137"/>
  <c r="AC24" i="134"/>
  <c r="C16" i="112"/>
  <c r="P16" i="112" s="1"/>
  <c r="C18" i="109"/>
  <c r="Q29" i="54"/>
  <c r="D12" i="56"/>
  <c r="K14" i="102"/>
  <c r="L14" i="102"/>
  <c r="L23" i="96"/>
  <c r="G21" i="146"/>
  <c r="L20" i="95"/>
  <c r="C13" i="109"/>
  <c r="P13" i="109" s="1"/>
  <c r="F23" i="97"/>
  <c r="V23" i="49"/>
  <c r="Y23" i="49" s="1"/>
  <c r="J25" i="97"/>
  <c r="D23" i="54"/>
  <c r="C15" i="111"/>
  <c r="G21" i="134"/>
  <c r="S18" i="152"/>
  <c r="S18" i="92"/>
  <c r="E15" i="144"/>
  <c r="J15" i="144"/>
  <c r="G26" i="146"/>
  <c r="F22" i="45"/>
  <c r="N30" i="34"/>
  <c r="C26" i="111"/>
  <c r="G18" i="98"/>
  <c r="T17" i="53"/>
  <c r="C19" i="110"/>
  <c r="P19" i="110" s="1"/>
  <c r="C27" i="109"/>
  <c r="L26" i="43"/>
  <c r="K26" i="43"/>
  <c r="K14" i="43"/>
  <c r="L14" i="43"/>
  <c r="G22" i="142"/>
  <c r="J13" i="146"/>
  <c r="E13" i="146"/>
  <c r="E21" i="146"/>
  <c r="J21" i="146"/>
  <c r="J24" i="146"/>
  <c r="E24" i="146"/>
  <c r="AC14" i="146"/>
  <c r="D25" i="51"/>
  <c r="D29" i="107"/>
  <c r="C25" i="3"/>
  <c r="C10" i="109"/>
  <c r="O28" i="109"/>
  <c r="C26" i="109"/>
  <c r="C19" i="112"/>
  <c r="D13" i="52"/>
  <c r="J26" i="146"/>
  <c r="E26" i="146"/>
  <c r="J23" i="96"/>
  <c r="H11" i="95"/>
  <c r="D27" i="45"/>
  <c r="C25" i="110"/>
  <c r="D20" i="96"/>
  <c r="J20" i="94"/>
  <c r="C21" i="110"/>
  <c r="P21" i="110" s="1"/>
  <c r="W21" i="4"/>
  <c r="H21" i="97"/>
  <c r="D23" i="53"/>
  <c r="J17" i="141"/>
  <c r="J17" i="108"/>
  <c r="C20" i="112"/>
  <c r="P20" i="112" s="1"/>
  <c r="K13" i="102"/>
  <c r="L13" i="102"/>
  <c r="L24" i="96"/>
  <c r="L13" i="108"/>
  <c r="L29" i="56"/>
  <c r="L29" i="52"/>
  <c r="D24" i="137"/>
  <c r="V23" i="34"/>
  <c r="Y23" i="34" s="1"/>
  <c r="F23" i="94"/>
  <c r="K21" i="102"/>
  <c r="L21" i="102"/>
  <c r="C21" i="112"/>
  <c r="S31" i="137"/>
  <c r="C20" i="109"/>
  <c r="J26" i="96"/>
  <c r="Z31" i="146"/>
  <c r="C26" i="112"/>
  <c r="P26" i="112" s="1"/>
  <c r="AC15" i="146"/>
  <c r="G24" i="146"/>
  <c r="AC25" i="146"/>
  <c r="G16" i="146"/>
  <c r="H25" i="96"/>
  <c r="H19" i="97"/>
  <c r="D26" i="56"/>
  <c r="D17" i="57"/>
  <c r="C17" i="112"/>
  <c r="D12" i="134"/>
  <c r="S11" i="103"/>
  <c r="J31" i="134"/>
  <c r="W21" i="100"/>
  <c r="D14" i="52"/>
  <c r="C24" i="110"/>
  <c r="AC25" i="137"/>
  <c r="E29" i="144"/>
  <c r="J29" i="144"/>
  <c r="J22" i="146"/>
  <c r="E22" i="146"/>
  <c r="C24" i="109"/>
  <c r="P24" i="109" s="1"/>
  <c r="J25" i="142"/>
  <c r="E25" i="142"/>
  <c r="H26" i="95"/>
  <c r="S31" i="134"/>
  <c r="G20" i="92"/>
  <c r="V27" i="104"/>
  <c r="W27" i="104" s="1"/>
  <c r="AC25" i="134"/>
  <c r="G15" i="146"/>
  <c r="S31" i="142"/>
  <c r="Z12" i="100"/>
  <c r="C19" i="111"/>
  <c r="C13" i="112"/>
  <c r="AC15" i="134"/>
  <c r="I14" i="152"/>
  <c r="I14" i="92"/>
  <c r="AC17" i="79"/>
  <c r="AA17" i="79" s="1"/>
  <c r="E17" i="98"/>
  <c r="V11" i="49"/>
  <c r="Y11" i="49" s="1"/>
  <c r="F11" i="97"/>
  <c r="K16" i="43"/>
  <c r="L16" i="43"/>
  <c r="T28" i="100"/>
  <c r="P28" i="100"/>
  <c r="Q28" i="100" s="1"/>
  <c r="F27" i="97"/>
  <c r="V27" i="49"/>
  <c r="Y27" i="49" s="1"/>
  <c r="P15" i="101"/>
  <c r="Q15" i="101" s="1"/>
  <c r="T15" i="101"/>
  <c r="AC18" i="134"/>
  <c r="D18" i="51"/>
  <c r="D18" i="56"/>
  <c r="C25" i="112"/>
  <c r="D27" i="55"/>
  <c r="L17" i="96"/>
  <c r="F21" i="95"/>
  <c r="V21" i="47"/>
  <c r="Y21" i="47" s="1"/>
  <c r="L19" i="95"/>
  <c r="V19" i="103"/>
  <c r="W19" i="103" s="1"/>
  <c r="J16" i="146"/>
  <c r="E16" i="146"/>
  <c r="L26" i="102"/>
  <c r="K26" i="102"/>
  <c r="C23" i="110"/>
  <c r="P23" i="110" s="1"/>
  <c r="D24" i="136"/>
  <c r="E24" i="136" s="1"/>
  <c r="H23" i="94"/>
  <c r="L11" i="94"/>
  <c r="V26" i="34"/>
  <c r="Y26" i="34" s="1"/>
  <c r="F26" i="94"/>
  <c r="Z16" i="101"/>
  <c r="D14" i="45"/>
  <c r="L23" i="97"/>
  <c r="D13" i="50"/>
  <c r="D16" i="53"/>
  <c r="U31" i="143"/>
  <c r="F22" i="95"/>
  <c r="V22" i="47"/>
  <c r="Y22" i="47" s="1"/>
  <c r="G29" i="137"/>
  <c r="H21" i="94"/>
  <c r="AC17" i="134"/>
  <c r="AC26" i="146"/>
  <c r="AC13" i="145"/>
  <c r="H15" i="94"/>
  <c r="C15" i="112"/>
  <c r="D26" i="55"/>
  <c r="W18" i="100"/>
  <c r="J12" i="96"/>
  <c r="N21" i="140"/>
  <c r="Y20" i="105"/>
  <c r="Z20" i="105" s="1"/>
  <c r="D24" i="139"/>
  <c r="J27" i="146"/>
  <c r="E27" i="146"/>
  <c r="C24" i="111"/>
  <c r="P24" i="111" s="1"/>
  <c r="V20" i="104"/>
  <c r="W20" i="104" s="1"/>
  <c r="L29" i="57"/>
  <c r="D13" i="53"/>
  <c r="N29" i="138"/>
  <c r="Y28" i="104"/>
  <c r="Z28" i="104" s="1"/>
  <c r="H16" i="96"/>
  <c r="C11" i="110"/>
  <c r="G17" i="139"/>
  <c r="AC27" i="146"/>
  <c r="G20" i="146"/>
  <c r="J21" i="97"/>
  <c r="L14" i="97"/>
  <c r="D27" i="138"/>
  <c r="E27" i="138" s="1"/>
  <c r="S26" i="104"/>
  <c r="H30" i="49"/>
  <c r="T27" i="100"/>
  <c r="P27" i="100"/>
  <c r="Q27" i="100" s="1"/>
  <c r="G28" i="142"/>
  <c r="W13" i="100"/>
  <c r="Y21" i="104"/>
  <c r="Z21" i="104" s="1"/>
  <c r="N22" i="138"/>
  <c r="D15" i="51"/>
  <c r="G28" i="146"/>
  <c r="U31" i="146"/>
  <c r="U31" i="144"/>
  <c r="C21" i="109"/>
  <c r="G24" i="147"/>
  <c r="C17" i="111"/>
  <c r="T12" i="4"/>
  <c r="P12" i="4"/>
  <c r="Q12" i="4" s="1"/>
  <c r="J15" i="96"/>
  <c r="F20" i="94"/>
  <c r="V20" i="34"/>
  <c r="J31" i="138"/>
  <c r="K31" i="138" s="1"/>
  <c r="V11" i="104"/>
  <c r="C12" i="109"/>
  <c r="P12" i="109" s="1"/>
  <c r="S31" i="146"/>
  <c r="AC29" i="146"/>
  <c r="J19" i="146"/>
  <c r="E19" i="146"/>
  <c r="AC28" i="134"/>
  <c r="D22" i="54"/>
  <c r="C14" i="110"/>
  <c r="P14" i="110" s="1"/>
  <c r="C27" i="110"/>
  <c r="P27" i="110" s="1"/>
  <c r="F19" i="95"/>
  <c r="V19" i="47"/>
  <c r="Y19" i="47" s="1"/>
  <c r="G25" i="146"/>
  <c r="G29" i="51"/>
  <c r="D11" i="51"/>
  <c r="J11" i="94"/>
  <c r="K27" i="43"/>
  <c r="L27" i="43"/>
  <c r="J12" i="97"/>
  <c r="Y16" i="104"/>
  <c r="Z16" i="104" s="1"/>
  <c r="N17" i="138"/>
  <c r="D19" i="107"/>
  <c r="C15" i="3"/>
  <c r="J12" i="141"/>
  <c r="J12" i="108"/>
  <c r="F11" i="96"/>
  <c r="V11" i="48"/>
  <c r="Y11" i="48" s="1"/>
  <c r="C22" i="110"/>
  <c r="C26" i="84"/>
  <c r="I26" i="84" s="1"/>
  <c r="D15" i="54"/>
  <c r="D26" i="54"/>
  <c r="W24" i="4"/>
  <c r="H10" i="94"/>
  <c r="P30" i="34"/>
  <c r="Z31" i="142"/>
  <c r="V22" i="34"/>
  <c r="F22" i="94"/>
  <c r="J27" i="94"/>
  <c r="S19" i="152"/>
  <c r="S19" i="92"/>
  <c r="H22" i="95"/>
  <c r="D21" i="97"/>
  <c r="L14" i="96"/>
  <c r="L14" i="94"/>
  <c r="AC16" i="146"/>
  <c r="L25" i="96"/>
  <c r="V15" i="48"/>
  <c r="Y15" i="48" s="1"/>
  <c r="F15" i="96"/>
  <c r="J21" i="95"/>
  <c r="I20" i="92"/>
  <c r="J24" i="144"/>
  <c r="E24" i="144"/>
  <c r="H25" i="95"/>
  <c r="G29" i="134"/>
  <c r="J17" i="96"/>
  <c r="Y25" i="103"/>
  <c r="Z25" i="103" s="1"/>
  <c r="L17" i="94"/>
  <c r="J12" i="146"/>
  <c r="L31" i="146"/>
  <c r="E12" i="146"/>
  <c r="E25" i="146"/>
  <c r="J25" i="146"/>
  <c r="E20" i="146"/>
  <c r="J20" i="146"/>
  <c r="L12" i="108"/>
  <c r="I29" i="54"/>
  <c r="C23" i="112"/>
  <c r="P23" i="112" s="1"/>
  <c r="D13" i="57"/>
  <c r="F21" i="97"/>
  <c r="V21" i="49"/>
  <c r="Y21" i="49" s="1"/>
  <c r="F12" i="95"/>
  <c r="V12" i="47"/>
  <c r="Y12" i="47" s="1"/>
  <c r="J14" i="97"/>
  <c r="J24" i="142"/>
  <c r="E24" i="142"/>
  <c r="L27" i="96"/>
  <c r="E17" i="146"/>
  <c r="J17" i="146"/>
  <c r="C16" i="111"/>
  <c r="C10" i="110"/>
  <c r="O28" i="110"/>
  <c r="H12" i="97"/>
  <c r="J13" i="96"/>
  <c r="V15" i="103"/>
  <c r="W15" i="103" s="1"/>
  <c r="N28" i="138"/>
  <c r="Y27" i="104"/>
  <c r="Z27" i="104" s="1"/>
  <c r="L22" i="97"/>
  <c r="E15" i="146"/>
  <c r="J15" i="146"/>
  <c r="D14" i="55"/>
  <c r="H14" i="96"/>
  <c r="AC23" i="134"/>
  <c r="T12" i="101"/>
  <c r="P12" i="101"/>
  <c r="Q12" i="101" s="1"/>
  <c r="E27" i="137"/>
  <c r="J14" i="142"/>
  <c r="E14" i="142"/>
  <c r="J23" i="94"/>
  <c r="D25" i="53"/>
  <c r="N31" i="146"/>
  <c r="G12" i="146"/>
  <c r="L13" i="43"/>
  <c r="K13" i="43"/>
  <c r="L22" i="94"/>
  <c r="G14" i="134"/>
  <c r="H14" i="134" s="1"/>
  <c r="J14" i="108"/>
  <c r="J14" i="141"/>
  <c r="D24" i="51"/>
  <c r="E27" i="143"/>
  <c r="J27" i="143"/>
  <c r="H21" i="96"/>
  <c r="Z17" i="101"/>
  <c r="D16" i="50"/>
  <c r="AC27" i="137"/>
  <c r="C11" i="111"/>
  <c r="AC25" i="147"/>
  <c r="J20" i="97"/>
  <c r="AC13" i="142"/>
  <c r="J18" i="96"/>
  <c r="L11" i="97"/>
  <c r="D16" i="97"/>
  <c r="E23" i="146"/>
  <c r="J23" i="146"/>
  <c r="D12" i="139"/>
  <c r="J31" i="139"/>
  <c r="C15" i="109"/>
  <c r="V28" i="104"/>
  <c r="W28" i="104" s="1"/>
  <c r="C18" i="112"/>
  <c r="J22" i="95"/>
  <c r="K12" i="98"/>
  <c r="N15" i="79"/>
  <c r="D22" i="57"/>
  <c r="J23" i="142"/>
  <c r="E23" i="142"/>
  <c r="S31" i="139"/>
  <c r="C16" i="109"/>
  <c r="P16" i="109" s="1"/>
  <c r="Y18" i="104"/>
  <c r="Z18" i="104" s="1"/>
  <c r="N19" i="138"/>
  <c r="D25" i="137"/>
  <c r="D19" i="57"/>
  <c r="C11" i="109"/>
  <c r="H25" i="97"/>
  <c r="H26" i="94"/>
  <c r="T23" i="100"/>
  <c r="P23" i="100"/>
  <c r="Q23" i="100" s="1"/>
  <c r="G13" i="152"/>
  <c r="G13" i="92"/>
  <c r="E29" i="134"/>
  <c r="G14" i="143"/>
  <c r="J16" i="97"/>
  <c r="L23" i="43"/>
  <c r="K23" i="43"/>
  <c r="T14" i="4"/>
  <c r="P14" i="4"/>
  <c r="Q14" i="4" s="1"/>
  <c r="AC21" i="137"/>
  <c r="D15" i="136"/>
  <c r="E15" i="136" s="1"/>
  <c r="U26" i="34"/>
  <c r="L26" i="94"/>
  <c r="E17" i="134"/>
  <c r="L13" i="96"/>
  <c r="D23" i="51"/>
  <c r="G27" i="145"/>
  <c r="AC19" i="137"/>
  <c r="H30" i="47"/>
  <c r="V17" i="104"/>
  <c r="W17" i="104" s="1"/>
  <c r="Z31" i="144"/>
  <c r="D11" i="94"/>
  <c r="D13" i="155"/>
  <c r="G12" i="147"/>
  <c r="N31" i="147"/>
  <c r="F17" i="108"/>
  <c r="T17" i="10"/>
  <c r="F17" i="141"/>
  <c r="G24" i="143"/>
  <c r="L15" i="94"/>
  <c r="T24" i="51"/>
  <c r="P18" i="101"/>
  <c r="Q18" i="101" s="1"/>
  <c r="T18" i="101"/>
  <c r="L27" i="95"/>
  <c r="V16" i="49"/>
  <c r="Y16" i="49" s="1"/>
  <c r="F16" i="97"/>
  <c r="N26" i="136"/>
  <c r="S23" i="103"/>
  <c r="D24" i="134"/>
  <c r="S16" i="104"/>
  <c r="D17" i="138"/>
  <c r="E17" i="138" s="1"/>
  <c r="F24" i="95"/>
  <c r="V24" i="47"/>
  <c r="Y24" i="47" s="1"/>
  <c r="D19" i="54"/>
  <c r="L16" i="102"/>
  <c r="K16" i="102"/>
  <c r="F16" i="95"/>
  <c r="V16" i="47"/>
  <c r="Y16" i="47" s="1"/>
  <c r="G28" i="139"/>
  <c r="F14" i="94"/>
  <c r="V14" i="34"/>
  <c r="N24" i="136"/>
  <c r="N29" i="56"/>
  <c r="O29" i="56" s="1"/>
  <c r="D29" i="45"/>
  <c r="G15" i="142"/>
  <c r="K25" i="43"/>
  <c r="L25" i="43"/>
  <c r="G28" i="148"/>
  <c r="F11" i="94"/>
  <c r="V11" i="34"/>
  <c r="Y11" i="34" s="1"/>
  <c r="N30" i="45"/>
  <c r="W27" i="4"/>
  <c r="D24" i="57"/>
  <c r="D19" i="51"/>
  <c r="L17" i="97"/>
  <c r="C14" i="109"/>
  <c r="P14" i="109" s="1"/>
  <c r="P18" i="100"/>
  <c r="Q18" i="100" s="1"/>
  <c r="T18" i="100"/>
  <c r="N25" i="136"/>
  <c r="C16" i="110"/>
  <c r="P16" i="110" s="1"/>
  <c r="C27" i="111"/>
  <c r="P27" i="111" s="1"/>
  <c r="D22" i="50"/>
  <c r="H12" i="108"/>
  <c r="H12" i="141"/>
  <c r="G20" i="134"/>
  <c r="J25" i="94"/>
  <c r="AC22" i="137"/>
  <c r="L19" i="96"/>
  <c r="J12" i="94"/>
  <c r="D28" i="54"/>
  <c r="T28" i="101"/>
  <c r="P28" i="101"/>
  <c r="Q28" i="101" s="1"/>
  <c r="Z31" i="148"/>
  <c r="I19" i="152"/>
  <c r="I19" i="92"/>
  <c r="V24" i="49"/>
  <c r="Y24" i="49" s="1"/>
  <c r="F24" i="97"/>
  <c r="G29" i="144"/>
  <c r="G14" i="145"/>
  <c r="N13" i="136"/>
  <c r="G15" i="145"/>
  <c r="J16" i="145"/>
  <c r="E16" i="145"/>
  <c r="V12" i="103"/>
  <c r="W12" i="103" s="1"/>
  <c r="D21" i="51"/>
  <c r="O13" i="92"/>
  <c r="O13" i="152"/>
  <c r="E18" i="145"/>
  <c r="J18" i="145"/>
  <c r="G23" i="137"/>
  <c r="H23" i="137" s="1"/>
  <c r="AC12" i="134"/>
  <c r="AB31" i="134"/>
  <c r="O18" i="92"/>
  <c r="O18" i="152"/>
  <c r="D18" i="52"/>
  <c r="J11" i="97"/>
  <c r="H20" i="96"/>
  <c r="G20" i="137"/>
  <c r="D20" i="56"/>
  <c r="V17" i="49"/>
  <c r="Y17" i="49" s="1"/>
  <c r="F17" i="97"/>
  <c r="S31" i="144"/>
  <c r="V14" i="48"/>
  <c r="Y14" i="48" s="1"/>
  <c r="F14" i="96"/>
  <c r="H16" i="97"/>
  <c r="L10" i="95"/>
  <c r="T30" i="47"/>
  <c r="H17" i="96"/>
  <c r="H20" i="108"/>
  <c r="H20" i="141"/>
  <c r="Q29" i="55"/>
  <c r="G16" i="148"/>
  <c r="I29" i="50"/>
  <c r="J29" i="50" s="1"/>
  <c r="T19" i="79"/>
  <c r="O16" i="98"/>
  <c r="E26" i="139"/>
  <c r="M15" i="92"/>
  <c r="U31" i="147"/>
  <c r="H13" i="97"/>
  <c r="S28" i="103"/>
  <c r="D29" i="134"/>
  <c r="O15" i="92"/>
  <c r="D15" i="140"/>
  <c r="S14" i="105"/>
  <c r="W16" i="101"/>
  <c r="Z24" i="100"/>
  <c r="D21" i="45"/>
  <c r="J31" i="140"/>
  <c r="K31" i="140" s="1"/>
  <c r="V11" i="105"/>
  <c r="J13" i="94"/>
  <c r="D17" i="50"/>
  <c r="H17" i="108"/>
  <c r="H17" i="141"/>
  <c r="D17" i="45"/>
  <c r="L20" i="102"/>
  <c r="K20" i="102"/>
  <c r="N31" i="137"/>
  <c r="G12" i="137"/>
  <c r="AB31" i="145"/>
  <c r="J25" i="108"/>
  <c r="J25" i="141"/>
  <c r="D28" i="51"/>
  <c r="F37" i="77"/>
  <c r="J13" i="97"/>
  <c r="AC29" i="145"/>
  <c r="T20" i="54"/>
  <c r="Z18" i="100"/>
  <c r="J17" i="94"/>
  <c r="E19" i="143"/>
  <c r="J19" i="143"/>
  <c r="J15" i="94"/>
  <c r="D15" i="52"/>
  <c r="AC17" i="139"/>
  <c r="G17" i="98"/>
  <c r="D19" i="45"/>
  <c r="N22" i="136"/>
  <c r="C14" i="84"/>
  <c r="F19" i="97"/>
  <c r="V19" i="49"/>
  <c r="Y19" i="49" s="1"/>
  <c r="P30" i="47"/>
  <c r="H10" i="95"/>
  <c r="D22" i="51"/>
  <c r="H27" i="94"/>
  <c r="E12" i="147"/>
  <c r="J12" i="147"/>
  <c r="L31" i="147"/>
  <c r="G13" i="145"/>
  <c r="H18" i="107"/>
  <c r="V27" i="105"/>
  <c r="W27" i="105" s="1"/>
  <c r="J18" i="142"/>
  <c r="E18" i="142"/>
  <c r="D13" i="136"/>
  <c r="E13" i="136" s="1"/>
  <c r="Z19" i="101"/>
  <c r="P21" i="4"/>
  <c r="Q21" i="4" s="1"/>
  <c r="T21" i="4"/>
  <c r="L24" i="94"/>
  <c r="I17" i="98"/>
  <c r="P30" i="45"/>
  <c r="D19" i="50"/>
  <c r="H27" i="141"/>
  <c r="H27" i="108"/>
  <c r="W16" i="68"/>
  <c r="Q12" i="152"/>
  <c r="Q12" i="92"/>
  <c r="Y16" i="103"/>
  <c r="Z16" i="103" s="1"/>
  <c r="G26" i="148"/>
  <c r="K15" i="43"/>
  <c r="L15" i="43"/>
  <c r="H23" i="97"/>
  <c r="D30" i="107"/>
  <c r="C26" i="3"/>
  <c r="K17" i="152"/>
  <c r="K17" i="92"/>
  <c r="N21" i="68"/>
  <c r="T25" i="57"/>
  <c r="N29" i="54"/>
  <c r="T28" i="52"/>
  <c r="G26" i="145"/>
  <c r="G21" i="148"/>
  <c r="J17" i="97"/>
  <c r="D28" i="56"/>
  <c r="G23" i="142"/>
  <c r="E14" i="147"/>
  <c r="J14" i="147"/>
  <c r="AB31" i="142"/>
  <c r="AC12" i="142"/>
  <c r="F15" i="94"/>
  <c r="V15" i="34"/>
  <c r="Y15" i="34" s="1"/>
  <c r="N14" i="136"/>
  <c r="E25" i="144"/>
  <c r="J25" i="144"/>
  <c r="G17" i="145"/>
  <c r="E14" i="137"/>
  <c r="J11" i="141"/>
  <c r="J11" i="108"/>
  <c r="F21" i="96"/>
  <c r="V21" i="48"/>
  <c r="Y21" i="48" s="1"/>
  <c r="C24" i="3"/>
  <c r="D28" i="107"/>
  <c r="D23" i="139"/>
  <c r="H13" i="141"/>
  <c r="H13" i="108"/>
  <c r="H26" i="97"/>
  <c r="Z26" i="4"/>
  <c r="D27" i="54"/>
  <c r="W26" i="4"/>
  <c r="D21" i="57"/>
  <c r="G22" i="143"/>
  <c r="D18" i="54"/>
  <c r="D26" i="52"/>
  <c r="G17" i="143"/>
  <c r="D17" i="136"/>
  <c r="E17" i="136" s="1"/>
  <c r="L18" i="97"/>
  <c r="N30" i="48"/>
  <c r="D27" i="52"/>
  <c r="J19" i="145"/>
  <c r="E19" i="145"/>
  <c r="L29" i="51"/>
  <c r="G22" i="145"/>
  <c r="AC14" i="134"/>
  <c r="D13" i="55"/>
  <c r="F20" i="97"/>
  <c r="V20" i="49"/>
  <c r="Y20" i="49" s="1"/>
  <c r="W15" i="125"/>
  <c r="F25" i="141"/>
  <c r="F25" i="108"/>
  <c r="T25" i="10"/>
  <c r="V16" i="105"/>
  <c r="W16" i="105" s="1"/>
  <c r="J10" i="108"/>
  <c r="Q29" i="10"/>
  <c r="J10" i="141"/>
  <c r="Q15" i="125"/>
  <c r="K18" i="43"/>
  <c r="L18" i="43"/>
  <c r="D13" i="45"/>
  <c r="H30" i="45"/>
  <c r="D11" i="54"/>
  <c r="G29" i="54"/>
  <c r="G19" i="145"/>
  <c r="T24" i="54"/>
  <c r="J18" i="141"/>
  <c r="J18" i="108"/>
  <c r="N30" i="49"/>
  <c r="D20" i="51"/>
  <c r="J24" i="97"/>
  <c r="V27" i="34"/>
  <c r="F27" i="94"/>
  <c r="F21" i="94"/>
  <c r="V21" i="34"/>
  <c r="Y21" i="34" s="1"/>
  <c r="Y22" i="103"/>
  <c r="Z22" i="103" s="1"/>
  <c r="H20" i="97"/>
  <c r="L10" i="96"/>
  <c r="T30" i="48"/>
  <c r="Q29" i="57"/>
  <c r="H25" i="108"/>
  <c r="H25" i="141"/>
  <c r="S15" i="103"/>
  <c r="D16" i="134"/>
  <c r="V20" i="105"/>
  <c r="W20" i="105" s="1"/>
  <c r="Y25" i="104"/>
  <c r="Z25" i="104" s="1"/>
  <c r="N26" i="138"/>
  <c r="L30" i="45"/>
  <c r="D12" i="45"/>
  <c r="D17" i="51"/>
  <c r="J29" i="102"/>
  <c r="K10" i="102"/>
  <c r="L10" i="102"/>
  <c r="K23" i="102"/>
  <c r="L23" i="102"/>
  <c r="D24" i="45"/>
  <c r="N16" i="136"/>
  <c r="L21" i="97"/>
  <c r="G12" i="134"/>
  <c r="H12" i="134" s="1"/>
  <c r="N31" i="134"/>
  <c r="C22" i="3"/>
  <c r="D26" i="107"/>
  <c r="R30" i="49"/>
  <c r="J10" i="97"/>
  <c r="W20" i="101"/>
  <c r="G13" i="143"/>
  <c r="W23" i="101"/>
  <c r="G18" i="144"/>
  <c r="N29" i="136"/>
  <c r="J30" i="48"/>
  <c r="F22" i="97"/>
  <c r="V22" i="49"/>
  <c r="Y22" i="49" s="1"/>
  <c r="J30" i="49"/>
  <c r="D12" i="55"/>
  <c r="G25" i="137"/>
  <c r="H25" i="137" s="1"/>
  <c r="J14" i="94"/>
  <c r="D20" i="54"/>
  <c r="L14" i="95"/>
  <c r="E16" i="137"/>
  <c r="J22" i="97"/>
  <c r="G20" i="147"/>
  <c r="N24" i="138"/>
  <c r="Y23" i="104"/>
  <c r="Z23" i="104" s="1"/>
  <c r="D22" i="140"/>
  <c r="S21" i="105"/>
  <c r="P17" i="100"/>
  <c r="Q17" i="100" s="1"/>
  <c r="T17" i="100"/>
  <c r="F19" i="141"/>
  <c r="F19" i="108"/>
  <c r="T19" i="10"/>
  <c r="V21" i="103"/>
  <c r="W21" i="103" s="1"/>
  <c r="D19" i="136"/>
  <c r="E19" i="136" s="1"/>
  <c r="W21" i="101"/>
  <c r="W27" i="101"/>
  <c r="R30" i="48"/>
  <c r="J10" i="96"/>
  <c r="D18" i="137"/>
  <c r="D11" i="57"/>
  <c r="G29" i="57"/>
  <c r="AB31" i="146"/>
  <c r="AC12" i="146"/>
  <c r="V19" i="48"/>
  <c r="Y19" i="48" s="1"/>
  <c r="F19" i="96"/>
  <c r="C13" i="111"/>
  <c r="P13" i="111" s="1"/>
  <c r="V14" i="47"/>
  <c r="Y14" i="47" s="1"/>
  <c r="F14" i="95"/>
  <c r="S20" i="104"/>
  <c r="D21" i="138"/>
  <c r="E21" i="138" s="1"/>
  <c r="E26" i="134"/>
  <c r="L25" i="94"/>
  <c r="D19" i="53"/>
  <c r="J21" i="108"/>
  <c r="J21" i="141"/>
  <c r="E29" i="146"/>
  <c r="J29" i="146"/>
  <c r="E21" i="137"/>
  <c r="D17" i="140"/>
  <c r="S16" i="105"/>
  <c r="D26" i="57"/>
  <c r="Z31" i="137"/>
  <c r="E18" i="144"/>
  <c r="J18" i="144"/>
  <c r="D17" i="56"/>
  <c r="J15" i="147"/>
  <c r="E15" i="147"/>
  <c r="D19" i="55"/>
  <c r="D24" i="52"/>
  <c r="G28" i="143"/>
  <c r="W21" i="68"/>
  <c r="Q17" i="92"/>
  <c r="Q17" i="152"/>
  <c r="D28" i="134"/>
  <c r="S27" i="103"/>
  <c r="D24" i="56"/>
  <c r="T16" i="4"/>
  <c r="P16" i="4"/>
  <c r="Q16" i="4" s="1"/>
  <c r="G20" i="145"/>
  <c r="E26" i="142"/>
  <c r="J26" i="142"/>
  <c r="H31" i="84"/>
  <c r="H14" i="107"/>
  <c r="L16" i="97"/>
  <c r="E14" i="145"/>
  <c r="J14" i="145"/>
  <c r="G29" i="147"/>
  <c r="E13" i="148"/>
  <c r="J13" i="148"/>
  <c r="H25" i="94"/>
  <c r="P24" i="100"/>
  <c r="Q24" i="100" s="1"/>
  <c r="T24" i="100"/>
  <c r="H11" i="94"/>
  <c r="W24" i="100"/>
  <c r="J26" i="144"/>
  <c r="E26" i="144"/>
  <c r="D21" i="107"/>
  <c r="C17" i="3"/>
  <c r="D23" i="55"/>
  <c r="D21" i="96"/>
  <c r="D20" i="134"/>
  <c r="S19" i="103"/>
  <c r="E14" i="144"/>
  <c r="J14" i="144"/>
  <c r="J15" i="97"/>
  <c r="W15" i="100"/>
  <c r="D17" i="54"/>
  <c r="Q18" i="152"/>
  <c r="Q18" i="92"/>
  <c r="D16" i="57"/>
  <c r="D21" i="53"/>
  <c r="Z13" i="100"/>
  <c r="V15" i="104"/>
  <c r="W15" i="104" s="1"/>
  <c r="AC29" i="134"/>
  <c r="Z21" i="4"/>
  <c r="K12" i="102"/>
  <c r="L12" i="102"/>
  <c r="T17" i="101"/>
  <c r="P17" i="101"/>
  <c r="Q17" i="101" s="1"/>
  <c r="J31" i="43"/>
  <c r="L11" i="43"/>
  <c r="K11" i="43"/>
  <c r="G22" i="134"/>
  <c r="E26" i="147"/>
  <c r="J26" i="147"/>
  <c r="T21" i="55"/>
  <c r="AC27" i="134"/>
  <c r="T27" i="50"/>
  <c r="AC21" i="142"/>
  <c r="G20" i="139"/>
  <c r="J16" i="96"/>
  <c r="AC16" i="144"/>
  <c r="E12" i="137"/>
  <c r="L31" i="137"/>
  <c r="L31" i="139"/>
  <c r="E12" i="139"/>
  <c r="F12" i="139" s="1"/>
  <c r="E20" i="147"/>
  <c r="J20" i="147"/>
  <c r="D14" i="51"/>
  <c r="L23" i="94"/>
  <c r="U23" i="34"/>
  <c r="I18" i="98"/>
  <c r="D22" i="53"/>
  <c r="E13" i="98"/>
  <c r="AC13" i="79"/>
  <c r="D22" i="136"/>
  <c r="E22" i="136" s="1"/>
  <c r="H14" i="95"/>
  <c r="D31" i="43"/>
  <c r="D22" i="52"/>
  <c r="D25" i="57"/>
  <c r="L13" i="95"/>
  <c r="G26" i="142"/>
  <c r="E27" i="134"/>
  <c r="D27" i="50"/>
  <c r="T14" i="56"/>
  <c r="P26" i="100"/>
  <c r="Q26" i="100" s="1"/>
  <c r="T26" i="100"/>
  <c r="G22" i="144"/>
  <c r="D12" i="52"/>
  <c r="N31" i="144"/>
  <c r="G12" i="144"/>
  <c r="D20" i="52"/>
  <c r="D22" i="56"/>
  <c r="G24" i="148"/>
  <c r="M18" i="152"/>
  <c r="M18" i="92"/>
  <c r="J27" i="95"/>
  <c r="F25" i="96"/>
  <c r="V25" i="48"/>
  <c r="Y25" i="48" s="1"/>
  <c r="G21" i="142"/>
  <c r="D15" i="139"/>
  <c r="W12" i="100"/>
  <c r="AC23" i="145"/>
  <c r="T17" i="56"/>
  <c r="D22" i="137"/>
  <c r="AC17" i="146"/>
  <c r="C15" i="110"/>
  <c r="C18" i="111"/>
  <c r="C11" i="112"/>
  <c r="P11" i="112" s="1"/>
  <c r="T15" i="10"/>
  <c r="F15" i="141"/>
  <c r="F15" i="108"/>
  <c r="C20" i="111"/>
  <c r="C13" i="110"/>
  <c r="L11" i="95"/>
  <c r="J30" i="34"/>
  <c r="J23" i="97"/>
  <c r="J17" i="95"/>
  <c r="C18" i="110"/>
  <c r="P18" i="110" s="1"/>
  <c r="W19" i="100"/>
  <c r="D19" i="52"/>
  <c r="D24" i="54"/>
  <c r="O28" i="111"/>
  <c r="C10" i="111"/>
  <c r="V13" i="104"/>
  <c r="W13" i="104" s="1"/>
  <c r="L20" i="97"/>
  <c r="G15" i="143"/>
  <c r="G22" i="139"/>
  <c r="H18" i="95"/>
  <c r="L25" i="95"/>
  <c r="D26" i="136"/>
  <c r="E26" i="136" s="1"/>
  <c r="H27" i="97"/>
  <c r="D26" i="51"/>
  <c r="D28" i="137"/>
  <c r="H23" i="95"/>
  <c r="E13" i="139"/>
  <c r="D13" i="56"/>
  <c r="AC15" i="137"/>
  <c r="G19" i="144"/>
  <c r="D20" i="45"/>
  <c r="H11" i="96"/>
  <c r="F10" i="97"/>
  <c r="F30" i="49"/>
  <c r="V10" i="49"/>
  <c r="W13" i="4"/>
  <c r="L27" i="94"/>
  <c r="U27" i="34"/>
  <c r="J11" i="96"/>
  <c r="H13" i="96"/>
  <c r="V22" i="48"/>
  <c r="Y22" i="48" s="1"/>
  <c r="F22" i="96"/>
  <c r="D17" i="137"/>
  <c r="Z31" i="145"/>
  <c r="D27" i="53"/>
  <c r="K20" i="43"/>
  <c r="L20" i="43"/>
  <c r="L26" i="96"/>
  <c r="L22" i="96"/>
  <c r="M14" i="152"/>
  <c r="M14" i="92"/>
  <c r="H15" i="95"/>
  <c r="G23" i="134"/>
  <c r="W28" i="101"/>
  <c r="V12" i="34"/>
  <c r="F12" i="94"/>
  <c r="Q31" i="137"/>
  <c r="Q18" i="98"/>
  <c r="J26" i="94"/>
  <c r="G12" i="143"/>
  <c r="N31" i="143"/>
  <c r="L17" i="43"/>
  <c r="K17" i="43"/>
  <c r="J23" i="141"/>
  <c r="J23" i="108"/>
  <c r="E37" i="77"/>
  <c r="S14" i="98"/>
  <c r="K18" i="152"/>
  <c r="K18" i="92"/>
  <c r="V12" i="104"/>
  <c r="W12" i="104" s="1"/>
  <c r="E28" i="139"/>
  <c r="J16" i="147"/>
  <c r="E16" i="147"/>
  <c r="J22" i="143"/>
  <c r="E22" i="143"/>
  <c r="H19" i="96"/>
  <c r="H10" i="108"/>
  <c r="H10" i="141"/>
  <c r="N29" i="10"/>
  <c r="AC13" i="144"/>
  <c r="E23" i="148"/>
  <c r="J23" i="148"/>
  <c r="Q29" i="56"/>
  <c r="Z15" i="4"/>
  <c r="L16" i="96"/>
  <c r="AC22" i="134"/>
  <c r="T12" i="100"/>
  <c r="P12" i="100"/>
  <c r="Q12" i="100" s="1"/>
  <c r="D14" i="53"/>
  <c r="D23" i="50"/>
  <c r="P19" i="100"/>
  <c r="Q19" i="100" s="1"/>
  <c r="T19" i="100"/>
  <c r="S16" i="103"/>
  <c r="D17" i="134"/>
  <c r="W18" i="4"/>
  <c r="E26" i="143"/>
  <c r="J26" i="143"/>
  <c r="C22" i="111"/>
  <c r="P22" i="111" s="1"/>
  <c r="D15" i="56"/>
  <c r="D21" i="50"/>
  <c r="C19" i="109"/>
  <c r="J17" i="143"/>
  <c r="E17" i="143"/>
  <c r="S26" i="103"/>
  <c r="D27" i="134"/>
  <c r="E22" i="134"/>
  <c r="D25" i="55"/>
  <c r="G29" i="148"/>
  <c r="J19" i="95"/>
  <c r="G23" i="144"/>
  <c r="T15" i="125"/>
  <c r="L19" i="125" s="1"/>
  <c r="D25" i="50"/>
  <c r="F22" i="108"/>
  <c r="F22" i="141"/>
  <c r="T22" i="10"/>
  <c r="T23" i="4"/>
  <c r="P23" i="4"/>
  <c r="Q23" i="4" s="1"/>
  <c r="E25" i="143"/>
  <c r="J25" i="143"/>
  <c r="G29" i="56"/>
  <c r="D11" i="56"/>
  <c r="AC21" i="134"/>
  <c r="T27" i="57"/>
  <c r="D15" i="50"/>
  <c r="L19" i="102"/>
  <c r="K19" i="102"/>
  <c r="J16" i="94"/>
  <c r="J26" i="95"/>
  <c r="Z16" i="68"/>
  <c r="S12" i="92"/>
  <c r="S12" i="152"/>
  <c r="H22" i="96"/>
  <c r="L23" i="108"/>
  <c r="Z19" i="79"/>
  <c r="S16" i="98"/>
  <c r="N16" i="140"/>
  <c r="Y15" i="105"/>
  <c r="Z15" i="105" s="1"/>
  <c r="J24" i="96"/>
  <c r="T27" i="4"/>
  <c r="P27" i="4"/>
  <c r="Q27" i="4" s="1"/>
  <c r="M20" i="92"/>
  <c r="AC25" i="144"/>
  <c r="AC24" i="145"/>
  <c r="K21" i="68"/>
  <c r="I17" i="92"/>
  <c r="I17" i="152"/>
  <c r="L25" i="97"/>
  <c r="H24" i="95"/>
  <c r="L20" i="96"/>
  <c r="M17" i="98"/>
  <c r="O14" i="92"/>
  <c r="O14" i="152"/>
  <c r="T12" i="53"/>
  <c r="V13" i="103"/>
  <c r="W13" i="103" s="1"/>
  <c r="L19" i="108"/>
  <c r="X19" i="10"/>
  <c r="D29" i="10"/>
  <c r="T18" i="4"/>
  <c r="P18" i="4"/>
  <c r="Q18" i="4" s="1"/>
  <c r="L18" i="96"/>
  <c r="J24" i="95"/>
  <c r="S25" i="103"/>
  <c r="D26" i="134"/>
  <c r="AC13" i="139"/>
  <c r="L14" i="108"/>
  <c r="L21" i="95"/>
  <c r="W12" i="101"/>
  <c r="F26" i="45"/>
  <c r="T25" i="55"/>
  <c r="W17" i="4"/>
  <c r="J21" i="142"/>
  <c r="E21" i="142"/>
  <c r="M13" i="98"/>
  <c r="G17" i="134"/>
  <c r="Z15" i="79"/>
  <c r="S12" i="98"/>
  <c r="J20" i="108"/>
  <c r="J20" i="141"/>
  <c r="V27" i="47"/>
  <c r="Y27" i="47" s="1"/>
  <c r="F27" i="95"/>
  <c r="D18" i="57"/>
  <c r="G24" i="134"/>
  <c r="H24" i="134" s="1"/>
  <c r="Z22" i="100"/>
  <c r="G20" i="143"/>
  <c r="C22" i="109"/>
  <c r="D23" i="45"/>
  <c r="C23" i="111"/>
  <c r="H12" i="95"/>
  <c r="D23" i="57"/>
  <c r="J27" i="96"/>
  <c r="W22" i="100"/>
  <c r="G18" i="146"/>
  <c r="G22" i="146"/>
  <c r="G17" i="146"/>
  <c r="T21" i="100"/>
  <c r="P21" i="100"/>
  <c r="Q21" i="100" s="1"/>
  <c r="C27" i="112"/>
  <c r="T11" i="10"/>
  <c r="F11" i="141"/>
  <c r="F11" i="108"/>
  <c r="C24" i="112"/>
  <c r="C25" i="109"/>
  <c r="G14" i="92"/>
  <c r="G14" i="152"/>
  <c r="J21" i="148"/>
  <c r="E21" i="148"/>
  <c r="V26" i="103"/>
  <c r="W26" i="103" s="1"/>
  <c r="AC23" i="146"/>
  <c r="H14" i="94"/>
  <c r="D13" i="137"/>
  <c r="Z24" i="4"/>
  <c r="C12" i="110"/>
  <c r="P12" i="110" s="1"/>
  <c r="C12" i="111"/>
  <c r="D17" i="95"/>
  <c r="I18" i="92"/>
  <c r="I18" i="152"/>
  <c r="D28" i="139"/>
  <c r="L30" i="48"/>
  <c r="D24" i="53"/>
  <c r="D12" i="50"/>
  <c r="F20" i="141"/>
  <c r="T20" i="10"/>
  <c r="F20" i="108"/>
  <c r="G19" i="143"/>
  <c r="Q29" i="51"/>
  <c r="W14" i="4"/>
  <c r="D13" i="51"/>
  <c r="V15" i="49"/>
  <c r="Y15" i="49" s="1"/>
  <c r="F15" i="97"/>
  <c r="H26" i="96"/>
  <c r="O17" i="152"/>
  <c r="O17" i="92"/>
  <c r="T21" i="68"/>
  <c r="S15" i="92"/>
  <c r="W16" i="100"/>
  <c r="G21" i="143"/>
  <c r="G25" i="142"/>
  <c r="M31" i="136"/>
  <c r="N31" i="136" s="1"/>
  <c r="N12" i="136"/>
  <c r="H15" i="141"/>
  <c r="H15" i="108"/>
  <c r="J27" i="142"/>
  <c r="E27" i="142"/>
  <c r="G27" i="143"/>
  <c r="F25" i="97"/>
  <c r="V25" i="49"/>
  <c r="Y25" i="49" s="1"/>
  <c r="P23" i="101"/>
  <c r="Q23" i="101" s="1"/>
  <c r="T23" i="101"/>
  <c r="E19" i="139"/>
  <c r="E16" i="142"/>
  <c r="J16" i="142"/>
  <c r="T12" i="51"/>
  <c r="J31" i="137"/>
  <c r="D12" i="137"/>
  <c r="J28" i="144"/>
  <c r="E28" i="144"/>
  <c r="D15" i="55"/>
  <c r="E23" i="143"/>
  <c r="J23" i="143"/>
  <c r="AC16" i="143"/>
  <c r="D18" i="45"/>
  <c r="Z12" i="4"/>
  <c r="J15" i="95"/>
  <c r="D14" i="57"/>
  <c r="T15" i="100"/>
  <c r="P15" i="100"/>
  <c r="Q15" i="100" s="1"/>
  <c r="H10" i="96"/>
  <c r="P30" i="48"/>
  <c r="D31" i="107"/>
  <c r="C27" i="3"/>
  <c r="J29" i="145"/>
  <c r="E29" i="145"/>
  <c r="D21" i="52"/>
  <c r="AB31" i="144"/>
  <c r="AC12" i="144"/>
  <c r="J25" i="95"/>
  <c r="T28" i="50"/>
  <c r="J20" i="95"/>
  <c r="H10" i="97"/>
  <c r="P30" i="49"/>
  <c r="K15" i="92"/>
  <c r="H11" i="108"/>
  <c r="H11" i="141"/>
  <c r="L21" i="96"/>
  <c r="L22" i="95"/>
  <c r="E18" i="134"/>
  <c r="T20" i="101"/>
  <c r="P20" i="101"/>
  <c r="Q20" i="101" s="1"/>
  <c r="W20" i="4"/>
  <c r="Y14" i="104"/>
  <c r="Z14" i="104" s="1"/>
  <c r="N15" i="138"/>
  <c r="X31" i="137"/>
  <c r="N27" i="136"/>
  <c r="T25" i="100"/>
  <c r="P25" i="100"/>
  <c r="Q25" i="100" s="1"/>
  <c r="V13" i="34"/>
  <c r="F13" i="94"/>
  <c r="W23" i="100"/>
  <c r="C22" i="112"/>
  <c r="L15" i="102"/>
  <c r="K15" i="102"/>
  <c r="H24" i="96"/>
  <c r="D23" i="52"/>
  <c r="V26" i="105"/>
  <c r="W26" i="105" s="1"/>
  <c r="Y26" i="103"/>
  <c r="Z26" i="103" s="1"/>
  <c r="D16" i="56"/>
  <c r="J16" i="95"/>
  <c r="J12" i="95"/>
  <c r="G18" i="134"/>
  <c r="Q29" i="53"/>
  <c r="Q31" i="134"/>
  <c r="V11" i="103"/>
  <c r="D16" i="136"/>
  <c r="E16" i="136" s="1"/>
  <c r="AC17" i="142"/>
  <c r="S17" i="98"/>
  <c r="T30" i="49"/>
  <c r="L10" i="97"/>
  <c r="F16" i="45"/>
  <c r="T22" i="100"/>
  <c r="P22" i="100"/>
  <c r="Q22" i="100" s="1"/>
  <c r="D11" i="95"/>
  <c r="D23" i="107"/>
  <c r="C19" i="3"/>
  <c r="K22" i="102"/>
  <c r="L22" i="102"/>
  <c r="T15" i="4"/>
  <c r="P15" i="4"/>
  <c r="Q15" i="4" s="1"/>
  <c r="K19" i="92"/>
  <c r="K19" i="152"/>
  <c r="F15" i="95"/>
  <c r="V15" i="47"/>
  <c r="Y15" i="47" s="1"/>
  <c r="D14" i="54"/>
  <c r="D21" i="137"/>
  <c r="G29" i="145"/>
  <c r="L30" i="34"/>
  <c r="H30" i="48"/>
  <c r="D26" i="97"/>
  <c r="N20" i="136"/>
  <c r="N16" i="68"/>
  <c r="K12" i="92"/>
  <c r="K12" i="152"/>
  <c r="U20" i="34"/>
  <c r="L20" i="94"/>
  <c r="V30" i="100"/>
  <c r="W30" i="100" s="1"/>
  <c r="W11" i="100"/>
  <c r="U31" i="142"/>
  <c r="F20" i="96"/>
  <c r="V20" i="48"/>
  <c r="Y20" i="48" s="1"/>
  <c r="J19" i="94"/>
  <c r="G13" i="144"/>
  <c r="Y19" i="105"/>
  <c r="Z19" i="105" s="1"/>
  <c r="N20" i="140"/>
  <c r="AC12" i="68"/>
  <c r="E12" i="152"/>
  <c r="E16" i="68"/>
  <c r="E12" i="92"/>
  <c r="L24" i="95"/>
  <c r="D16" i="137"/>
  <c r="N19" i="136"/>
  <c r="T13" i="4"/>
  <c r="P13" i="4"/>
  <c r="Q13" i="4" s="1"/>
  <c r="AC13" i="137"/>
  <c r="D26" i="53"/>
  <c r="Z13" i="101"/>
  <c r="Z23" i="4"/>
  <c r="J12" i="143"/>
  <c r="L31" i="143"/>
  <c r="E12" i="143"/>
  <c r="Z27" i="4"/>
  <c r="O20" i="92"/>
  <c r="N30" i="47"/>
  <c r="Z19" i="100"/>
  <c r="Z14" i="100"/>
  <c r="N23" i="138"/>
  <c r="Y22" i="104"/>
  <c r="Z22" i="104" s="1"/>
  <c r="F14" i="97"/>
  <c r="V14" i="49"/>
  <c r="Y14" i="49" s="1"/>
  <c r="T22" i="4"/>
  <c r="P22" i="4"/>
  <c r="Q22" i="4" s="1"/>
  <c r="D22" i="55"/>
  <c r="H27" i="95"/>
  <c r="L16" i="94"/>
  <c r="E20" i="137"/>
  <c r="AC23" i="137"/>
  <c r="D19" i="137"/>
  <c r="S30" i="4"/>
  <c r="P11" i="4"/>
  <c r="Q11" i="4" s="1"/>
  <c r="T11" i="4"/>
  <c r="Y19" i="104"/>
  <c r="Z19" i="104" s="1"/>
  <c r="N20" i="138"/>
  <c r="D22" i="94"/>
  <c r="D24" i="155"/>
  <c r="L27" i="97"/>
  <c r="Q29" i="52"/>
  <c r="T30" i="34"/>
  <c r="L10" i="94"/>
  <c r="E20" i="143"/>
  <c r="J20" i="143"/>
  <c r="E24" i="134"/>
  <c r="F24" i="134" s="1"/>
  <c r="D13" i="95"/>
  <c r="F14" i="141"/>
  <c r="T14" i="10"/>
  <c r="R14" i="10"/>
  <c r="F14" i="108"/>
  <c r="R30" i="45"/>
  <c r="G28" i="147"/>
  <c r="L30" i="49"/>
  <c r="L24" i="102"/>
  <c r="K24" i="102"/>
  <c r="E17" i="148"/>
  <c r="J17" i="148"/>
  <c r="V27" i="103"/>
  <c r="W27" i="103" s="1"/>
  <c r="H23" i="96"/>
  <c r="H16" i="108"/>
  <c r="H16" i="141"/>
  <c r="L19" i="97"/>
  <c r="J22" i="94"/>
  <c r="E21" i="144"/>
  <c r="J21" i="144"/>
  <c r="P20" i="4"/>
  <c r="Q20" i="4" s="1"/>
  <c r="T20" i="4"/>
  <c r="AC15" i="145"/>
  <c r="D13" i="94"/>
  <c r="D15" i="155"/>
  <c r="D23" i="94"/>
  <c r="D25" i="155"/>
  <c r="D15" i="94"/>
  <c r="D17" i="155"/>
  <c r="Z18" i="101"/>
  <c r="AC20" i="137"/>
  <c r="N17" i="136"/>
  <c r="Z20" i="4"/>
  <c r="E15" i="134"/>
  <c r="E13" i="134"/>
  <c r="D15" i="95"/>
  <c r="AC15" i="147"/>
  <c r="E21" i="139"/>
  <c r="J13" i="145"/>
  <c r="E13" i="145"/>
  <c r="L12" i="95"/>
  <c r="F18" i="108"/>
  <c r="F18" i="141"/>
  <c r="T18" i="10"/>
  <c r="C13" i="84"/>
  <c r="I13" i="84" s="1"/>
  <c r="D31" i="84"/>
  <c r="Y11" i="104"/>
  <c r="N12" i="138"/>
  <c r="M31" i="138"/>
  <c r="N31" i="138" s="1"/>
  <c r="L29" i="55"/>
  <c r="E17" i="142"/>
  <c r="J17" i="142"/>
  <c r="G14" i="144"/>
  <c r="V21" i="104"/>
  <c r="W21" i="104" s="1"/>
  <c r="D21" i="95"/>
  <c r="T24" i="101"/>
  <c r="P24" i="101"/>
  <c r="Q24" i="101" s="1"/>
  <c r="D18" i="95"/>
  <c r="V28" i="105"/>
  <c r="W28" i="105" s="1"/>
  <c r="N21" i="136"/>
  <c r="Y24" i="103"/>
  <c r="Z24" i="103" s="1"/>
  <c r="G23" i="139"/>
  <c r="G28" i="137"/>
  <c r="H28" i="137" s="1"/>
  <c r="K20" i="92"/>
  <c r="V25" i="105"/>
  <c r="W25" i="105" s="1"/>
  <c r="T27" i="51"/>
  <c r="N19" i="79"/>
  <c r="K16" i="98"/>
  <c r="D26" i="45"/>
  <c r="H18" i="108"/>
  <c r="H18" i="141"/>
  <c r="H23" i="141"/>
  <c r="H23" i="108"/>
  <c r="L22" i="108"/>
  <c r="D28" i="57"/>
  <c r="D21" i="94"/>
  <c r="D23" i="155"/>
  <c r="E22" i="142"/>
  <c r="J22" i="142"/>
  <c r="L21" i="43"/>
  <c r="K21" i="43"/>
  <c r="D26" i="137"/>
  <c r="S29" i="57"/>
  <c r="T11" i="57"/>
  <c r="T14" i="50"/>
  <c r="D16" i="51"/>
  <c r="E18" i="107"/>
  <c r="T18" i="53"/>
  <c r="E25" i="137"/>
  <c r="D37" i="77"/>
  <c r="S28" i="104"/>
  <c r="D29" i="138"/>
  <c r="E29" i="138" s="1"/>
  <c r="G18" i="143"/>
  <c r="D21" i="56"/>
  <c r="D15" i="53"/>
  <c r="Z28" i="100"/>
  <c r="W20" i="100"/>
  <c r="S29" i="51"/>
  <c r="T29" i="51" s="1"/>
  <c r="T11" i="51"/>
  <c r="G25" i="143"/>
  <c r="AC14" i="144"/>
  <c r="E28" i="137"/>
  <c r="F28" i="137" s="1"/>
  <c r="AC22" i="143"/>
  <c r="C23" i="106"/>
  <c r="Z23" i="100"/>
  <c r="P26" i="101"/>
  <c r="Q26" i="101" s="1"/>
  <c r="T26" i="101"/>
  <c r="J18" i="143"/>
  <c r="E18" i="143"/>
  <c r="G14" i="142"/>
  <c r="S22" i="103"/>
  <c r="D23" i="134"/>
  <c r="D23" i="136"/>
  <c r="E23" i="136" s="1"/>
  <c r="D23" i="140"/>
  <c r="S22" i="105"/>
  <c r="D14" i="107"/>
  <c r="D29" i="3"/>
  <c r="E25" i="3" s="1"/>
  <c r="C10" i="3"/>
  <c r="V18" i="105"/>
  <c r="W18" i="105" s="1"/>
  <c r="P13" i="101"/>
  <c r="Q13" i="101" s="1"/>
  <c r="T13" i="101"/>
  <c r="AC13" i="125"/>
  <c r="AA13" i="125" s="1"/>
  <c r="E25" i="139"/>
  <c r="W19" i="79"/>
  <c r="Q16" i="98"/>
  <c r="F17" i="45"/>
  <c r="T25" i="50"/>
  <c r="E19" i="92"/>
  <c r="AC19" i="68"/>
  <c r="E19" i="152"/>
  <c r="V27" i="48"/>
  <c r="Y27" i="48" s="1"/>
  <c r="F27" i="96"/>
  <c r="D16" i="96"/>
  <c r="Q29" i="50"/>
  <c r="E15" i="137"/>
  <c r="L27" i="108"/>
  <c r="Z20" i="101"/>
  <c r="N14" i="138"/>
  <c r="Y13" i="104"/>
  <c r="Z13" i="104" s="1"/>
  <c r="D29" i="139"/>
  <c r="AC20" i="139"/>
  <c r="S18" i="105"/>
  <c r="D19" i="140"/>
  <c r="P14" i="100"/>
  <c r="Q14" i="100" s="1"/>
  <c r="T14" i="100"/>
  <c r="G16" i="142"/>
  <c r="T18" i="56"/>
  <c r="S17" i="103"/>
  <c r="D18" i="134"/>
  <c r="S31" i="147"/>
  <c r="Y17" i="105"/>
  <c r="Z17" i="105" s="1"/>
  <c r="N18" i="140"/>
  <c r="N28" i="136"/>
  <c r="F30" i="48"/>
  <c r="F10" i="96"/>
  <c r="V10" i="48"/>
  <c r="T22" i="55"/>
  <c r="C25" i="84"/>
  <c r="AC21" i="145"/>
  <c r="L12" i="43"/>
  <c r="K12" i="43"/>
  <c r="K15" i="79"/>
  <c r="I12" i="98"/>
  <c r="T18" i="54"/>
  <c r="H19" i="95"/>
  <c r="P16" i="100"/>
  <c r="Q16" i="100" s="1"/>
  <c r="T16" i="100"/>
  <c r="F24" i="94"/>
  <c r="V24" i="34"/>
  <c r="Y24" i="34" s="1"/>
  <c r="G18" i="147"/>
  <c r="T15" i="54"/>
  <c r="D12" i="96"/>
  <c r="E20" i="144"/>
  <c r="J20" i="144"/>
  <c r="T14" i="51"/>
  <c r="U21" i="34"/>
  <c r="L21" i="94"/>
  <c r="J31" i="36"/>
  <c r="D15" i="45"/>
  <c r="F24" i="141"/>
  <c r="T24" i="10"/>
  <c r="F24" i="108"/>
  <c r="N29" i="55"/>
  <c r="Z28" i="101"/>
  <c r="T26" i="10"/>
  <c r="F26" i="108"/>
  <c r="F26" i="141"/>
  <c r="V21" i="105"/>
  <c r="W21" i="105" s="1"/>
  <c r="W11" i="4"/>
  <c r="V30" i="4"/>
  <c r="W30" i="4" s="1"/>
  <c r="N15" i="125"/>
  <c r="Z11" i="101"/>
  <c r="Y30" i="101"/>
  <c r="Z30" i="101" s="1"/>
  <c r="L13" i="97"/>
  <c r="T12" i="10"/>
  <c r="F12" i="141"/>
  <c r="F12" i="108"/>
  <c r="T19" i="55"/>
  <c r="V22" i="104"/>
  <c r="W22" i="104" s="1"/>
  <c r="E21" i="3"/>
  <c r="D25" i="107"/>
  <c r="C21" i="3"/>
  <c r="D14" i="50"/>
  <c r="D28" i="136"/>
  <c r="E28" i="136" s="1"/>
  <c r="Y14" i="103"/>
  <c r="Z14" i="103" s="1"/>
  <c r="D27" i="56"/>
  <c r="G25" i="145"/>
  <c r="L11" i="96"/>
  <c r="F23" i="141"/>
  <c r="T23" i="10"/>
  <c r="F23" i="108"/>
  <c r="F18" i="97"/>
  <c r="V18" i="49"/>
  <c r="Y18" i="49" s="1"/>
  <c r="G13" i="98"/>
  <c r="Z15" i="100"/>
  <c r="D14" i="95"/>
  <c r="G20" i="142"/>
  <c r="D20" i="140"/>
  <c r="S19" i="105"/>
  <c r="G18" i="92"/>
  <c r="G18" i="152"/>
  <c r="M13" i="152"/>
  <c r="M13" i="92"/>
  <c r="L29" i="50"/>
  <c r="T21" i="56"/>
  <c r="S31" i="148"/>
  <c r="D20" i="137"/>
  <c r="AB31" i="143"/>
  <c r="T26" i="52"/>
  <c r="J25" i="96"/>
  <c r="G21" i="139"/>
  <c r="Z26" i="101"/>
  <c r="Y15" i="103"/>
  <c r="Z15" i="103" s="1"/>
  <c r="D15" i="97"/>
  <c r="S14" i="103"/>
  <c r="D15" i="134"/>
  <c r="T22" i="101"/>
  <c r="P22" i="101"/>
  <c r="Q22" i="101" s="1"/>
  <c r="E21" i="147"/>
  <c r="J21" i="147"/>
  <c r="E16" i="107"/>
  <c r="AC20" i="144"/>
  <c r="Y28" i="103"/>
  <c r="Z28" i="103" s="1"/>
  <c r="T22" i="50"/>
  <c r="J14" i="96"/>
  <c r="T11" i="101"/>
  <c r="S30" i="101"/>
  <c r="T30" i="101" s="1"/>
  <c r="P11" i="101"/>
  <c r="G14" i="139"/>
  <c r="AC19" i="134"/>
  <c r="E25" i="134"/>
  <c r="D20" i="136"/>
  <c r="E20" i="136" s="1"/>
  <c r="F27" i="108"/>
  <c r="F27" i="141"/>
  <c r="T27" i="10"/>
  <c r="G27" i="142"/>
  <c r="N15" i="140"/>
  <c r="Y14" i="105"/>
  <c r="Z14" i="105" s="1"/>
  <c r="G13" i="148"/>
  <c r="Q13" i="98"/>
  <c r="AC14" i="148"/>
  <c r="J27" i="144"/>
  <c r="E27" i="144"/>
  <c r="J18" i="94"/>
  <c r="E28" i="143"/>
  <c r="J28" i="143"/>
  <c r="F18" i="94"/>
  <c r="V18" i="34"/>
  <c r="F25" i="45"/>
  <c r="E19" i="137"/>
  <c r="F19" i="137" s="1"/>
  <c r="T11" i="50"/>
  <c r="S29" i="50"/>
  <c r="J18" i="97"/>
  <c r="Z25" i="100"/>
  <c r="D24" i="55"/>
  <c r="S17" i="92"/>
  <c r="S17" i="152"/>
  <c r="Z21" i="68"/>
  <c r="D14" i="137"/>
  <c r="L12" i="97"/>
  <c r="H29" i="107"/>
  <c r="G16" i="143"/>
  <c r="Q13" i="92"/>
  <c r="Q13" i="152"/>
  <c r="R22" i="10"/>
  <c r="J22" i="108"/>
  <c r="J22" i="141"/>
  <c r="Z25" i="4"/>
  <c r="H20" i="95"/>
  <c r="S28" i="105"/>
  <c r="D29" i="140"/>
  <c r="D19" i="139"/>
  <c r="L15" i="97"/>
  <c r="D24" i="96"/>
  <c r="D12" i="57"/>
  <c r="S18" i="103"/>
  <c r="D19" i="134"/>
  <c r="O13" i="98"/>
  <c r="L15" i="95"/>
  <c r="AC24" i="137"/>
  <c r="W16" i="4"/>
  <c r="N18" i="136"/>
  <c r="Q14" i="92"/>
  <c r="Q14" i="152"/>
  <c r="K15" i="125"/>
  <c r="F12" i="96"/>
  <c r="V12" i="48"/>
  <c r="Y12" i="48" s="1"/>
  <c r="C18" i="84"/>
  <c r="S31" i="143"/>
  <c r="C20" i="106"/>
  <c r="Z27" i="101"/>
  <c r="D28" i="55"/>
  <c r="E30" i="107"/>
  <c r="T15" i="56"/>
  <c r="G15" i="137"/>
  <c r="T13" i="52"/>
  <c r="G19" i="137"/>
  <c r="H19" i="137" s="1"/>
  <c r="G16" i="144"/>
  <c r="AC12" i="79"/>
  <c r="E15" i="79"/>
  <c r="E12" i="98"/>
  <c r="T19" i="50"/>
  <c r="X31" i="139"/>
  <c r="G27" i="144"/>
  <c r="G26" i="137"/>
  <c r="L21" i="108"/>
  <c r="G17" i="137"/>
  <c r="H17" i="137" s="1"/>
  <c r="E14" i="139"/>
  <c r="D22" i="45"/>
  <c r="H25" i="107"/>
  <c r="C20" i="3"/>
  <c r="D24" i="107"/>
  <c r="E20" i="3"/>
  <c r="L11" i="102"/>
  <c r="K11" i="102"/>
  <c r="Z13" i="4"/>
  <c r="L29" i="53"/>
  <c r="E12" i="145"/>
  <c r="L31" i="145"/>
  <c r="J12" i="145"/>
  <c r="L15" i="108"/>
  <c r="P28" i="4"/>
  <c r="Q28" i="4" s="1"/>
  <c r="T28" i="4"/>
  <c r="Z28" i="4"/>
  <c r="T27" i="101"/>
  <c r="P27" i="101"/>
  <c r="Q27" i="101" s="1"/>
  <c r="G14" i="98"/>
  <c r="V24" i="104"/>
  <c r="W24" i="104" s="1"/>
  <c r="E24" i="145"/>
  <c r="J24" i="145"/>
  <c r="D20" i="139"/>
  <c r="K29" i="10"/>
  <c r="F10" i="108"/>
  <c r="F10" i="141"/>
  <c r="T10" i="10"/>
  <c r="E22" i="139"/>
  <c r="Z16" i="100"/>
  <c r="C16" i="3"/>
  <c r="D20" i="107"/>
  <c r="E16" i="3"/>
  <c r="V26" i="47"/>
  <c r="Y26" i="47" s="1"/>
  <c r="F26" i="95"/>
  <c r="H18" i="94"/>
  <c r="T19" i="54"/>
  <c r="T27" i="56"/>
  <c r="G27" i="137"/>
  <c r="D22" i="139"/>
  <c r="L26" i="97"/>
  <c r="E11" i="3"/>
  <c r="D15" i="107"/>
  <c r="C11" i="3"/>
  <c r="E29" i="139"/>
  <c r="F29" i="139" s="1"/>
  <c r="J23" i="144"/>
  <c r="E23" i="144"/>
  <c r="W12" i="4"/>
  <c r="Y13" i="103"/>
  <c r="Z13" i="103" s="1"/>
  <c r="L12" i="96"/>
  <c r="E22" i="144"/>
  <c r="J22" i="144"/>
  <c r="V25" i="104"/>
  <c r="W25" i="104" s="1"/>
  <c r="J11" i="95"/>
  <c r="AC17" i="144"/>
  <c r="E19" i="134"/>
  <c r="V25" i="47"/>
  <c r="Y25" i="47" s="1"/>
  <c r="F25" i="95"/>
  <c r="D13" i="54"/>
  <c r="D28" i="50"/>
  <c r="H16" i="107"/>
  <c r="L25" i="102"/>
  <c r="K25" i="102"/>
  <c r="G25" i="144"/>
  <c r="W27" i="100"/>
  <c r="D14" i="56"/>
  <c r="D20" i="138"/>
  <c r="E20" i="138" s="1"/>
  <c r="S19" i="104"/>
  <c r="AC22" i="139"/>
  <c r="W26" i="101"/>
  <c r="F17" i="94"/>
  <c r="V17" i="34"/>
  <c r="H24" i="94"/>
  <c r="K22" i="43"/>
  <c r="L22" i="43"/>
  <c r="D25" i="52"/>
  <c r="D16" i="45"/>
  <c r="J30" i="45"/>
  <c r="F12" i="45"/>
  <c r="J17" i="144"/>
  <c r="D17" i="144" s="1"/>
  <c r="K17" i="144" s="1"/>
  <c r="E17" i="144"/>
  <c r="H17" i="107"/>
  <c r="J14" i="95"/>
  <c r="T26" i="50"/>
  <c r="AC22" i="145"/>
  <c r="W25" i="100"/>
  <c r="L30" i="47"/>
  <c r="M18" i="98"/>
  <c r="E18" i="152"/>
  <c r="AC18" i="68"/>
  <c r="E18" i="92"/>
  <c r="H17" i="94"/>
  <c r="T14" i="57"/>
  <c r="V30" i="101"/>
  <c r="W30" i="101" s="1"/>
  <c r="W11" i="101"/>
  <c r="J18" i="95"/>
  <c r="S13" i="104"/>
  <c r="D14" i="138"/>
  <c r="E14" i="138" s="1"/>
  <c r="T11" i="100"/>
  <c r="S30" i="100"/>
  <c r="T30" i="100" s="1"/>
  <c r="P11" i="100"/>
  <c r="D26" i="138"/>
  <c r="E26" i="138" s="1"/>
  <c r="S25" i="104"/>
  <c r="L24" i="97"/>
  <c r="U31" i="145"/>
  <c r="AC20" i="134"/>
  <c r="D21" i="55"/>
  <c r="H15" i="96"/>
  <c r="J20" i="142"/>
  <c r="E20" i="142"/>
  <c r="C24" i="84"/>
  <c r="I24" i="84" s="1"/>
  <c r="D24" i="97"/>
  <c r="J31" i="136"/>
  <c r="K31" i="136" s="1"/>
  <c r="AC28" i="137"/>
  <c r="G16" i="134"/>
  <c r="H16" i="134" s="1"/>
  <c r="Y27" i="105"/>
  <c r="Z27" i="105" s="1"/>
  <c r="N28" i="140"/>
  <c r="G15" i="92"/>
  <c r="Q15" i="79"/>
  <c r="M12" i="98"/>
  <c r="I29" i="52"/>
  <c r="S18" i="98"/>
  <c r="J19" i="96"/>
  <c r="F10" i="95"/>
  <c r="F30" i="47"/>
  <c r="V10" i="47"/>
  <c r="AC19" i="148"/>
  <c r="D19" i="138"/>
  <c r="E19" i="138" s="1"/>
  <c r="S18" i="104"/>
  <c r="D28" i="138"/>
  <c r="E28" i="138" s="1"/>
  <c r="S27" i="104"/>
  <c r="D24" i="140"/>
  <c r="S23" i="105"/>
  <c r="T12" i="55"/>
  <c r="M31" i="140"/>
  <c r="N31" i="140" s="1"/>
  <c r="Y11" i="105"/>
  <c r="N12" i="140"/>
  <c r="D18" i="96"/>
  <c r="T15" i="52"/>
  <c r="V20" i="103"/>
  <c r="W20" i="103" s="1"/>
  <c r="P17" i="4"/>
  <c r="Q17" i="4" s="1"/>
  <c r="T17" i="4"/>
  <c r="U31" i="137"/>
  <c r="T27" i="54"/>
  <c r="C23" i="84"/>
  <c r="AC15" i="143"/>
  <c r="G18" i="139"/>
  <c r="G27" i="139"/>
  <c r="T28" i="57"/>
  <c r="T18" i="51"/>
  <c r="N15" i="136"/>
  <c r="K18" i="98"/>
  <c r="S31" i="145"/>
  <c r="X11" i="10"/>
  <c r="L11" i="108"/>
  <c r="D25" i="54"/>
  <c r="F18" i="96"/>
  <c r="V18" i="48"/>
  <c r="Y18" i="48" s="1"/>
  <c r="V16" i="103"/>
  <c r="W16" i="103" s="1"/>
  <c r="G15" i="134"/>
  <c r="J20" i="96"/>
  <c r="T15" i="55"/>
  <c r="N29" i="51"/>
  <c r="D17" i="52"/>
  <c r="F13" i="96"/>
  <c r="V13" i="48"/>
  <c r="Y13" i="48" s="1"/>
  <c r="M12" i="92"/>
  <c r="M12" i="152"/>
  <c r="Q16" i="68"/>
  <c r="D25" i="56"/>
  <c r="I16" i="98"/>
  <c r="K19" i="79"/>
  <c r="D18" i="107"/>
  <c r="C14" i="3"/>
  <c r="D18" i="55"/>
  <c r="G14" i="148"/>
  <c r="F19" i="94"/>
  <c r="V19" i="34"/>
  <c r="V19" i="105"/>
  <c r="W19" i="105" s="1"/>
  <c r="N13" i="140"/>
  <c r="Y12" i="105"/>
  <c r="Z12" i="105" s="1"/>
  <c r="V24" i="103"/>
  <c r="W24" i="103" s="1"/>
  <c r="N23" i="136"/>
  <c r="Q20" i="92"/>
  <c r="D18" i="136"/>
  <c r="E18" i="136" s="1"/>
  <c r="Z11" i="4"/>
  <c r="Y30" i="4"/>
  <c r="Z30" i="4" s="1"/>
  <c r="D24" i="138"/>
  <c r="E24" i="138" s="1"/>
  <c r="S23" i="104"/>
  <c r="W17" i="101"/>
  <c r="J12" i="142"/>
  <c r="E12" i="142"/>
  <c r="L31" i="142"/>
  <c r="E31" i="142" s="1"/>
  <c r="D20" i="55"/>
  <c r="G29" i="143"/>
  <c r="Y21" i="103"/>
  <c r="Z21" i="103" s="1"/>
  <c r="D21" i="54"/>
  <c r="C18" i="3"/>
  <c r="D22" i="107"/>
  <c r="E18" i="3"/>
  <c r="F16" i="108"/>
  <c r="F16" i="141"/>
  <c r="T16" i="10"/>
  <c r="H17" i="97"/>
  <c r="L26" i="108"/>
  <c r="X26" i="10"/>
  <c r="T25" i="51"/>
  <c r="E17" i="152"/>
  <c r="E17" i="92"/>
  <c r="AC17" i="68"/>
  <c r="E21" i="68"/>
  <c r="Z14" i="4"/>
  <c r="W19" i="101"/>
  <c r="J22" i="147"/>
  <c r="E22" i="147"/>
  <c r="Z19" i="4"/>
  <c r="F26" i="97"/>
  <c r="V26" i="49"/>
  <c r="Y26" i="49" s="1"/>
  <c r="N23" i="140"/>
  <c r="Y22" i="105"/>
  <c r="Z22" i="105" s="1"/>
  <c r="T26" i="53"/>
  <c r="Z18" i="4"/>
  <c r="S12" i="104"/>
  <c r="D13" i="138"/>
  <c r="E13" i="138" s="1"/>
  <c r="T23" i="51"/>
  <c r="Z31" i="143"/>
  <c r="H12" i="96"/>
  <c r="Y15" i="104"/>
  <c r="Z15" i="104" s="1"/>
  <c r="N16" i="138"/>
  <c r="H16" i="95"/>
  <c r="D21" i="136"/>
  <c r="E21" i="136" s="1"/>
  <c r="AC26" i="145"/>
  <c r="H22" i="97"/>
  <c r="Y17" i="103"/>
  <c r="Z17" i="103" s="1"/>
  <c r="Y30" i="100"/>
  <c r="Z30" i="100" s="1"/>
  <c r="Z11" i="100"/>
  <c r="F16" i="96"/>
  <c r="V16" i="48"/>
  <c r="Y16" i="48" s="1"/>
  <c r="S29" i="54"/>
  <c r="T11" i="54"/>
  <c r="G18" i="142"/>
  <c r="E13" i="137"/>
  <c r="F13" i="137" s="1"/>
  <c r="AC14" i="68"/>
  <c r="E14" i="152"/>
  <c r="E14" i="92"/>
  <c r="T24" i="56"/>
  <c r="E23" i="134"/>
  <c r="AC23" i="143"/>
  <c r="D18" i="139"/>
  <c r="S29" i="55"/>
  <c r="T29" i="55" s="1"/>
  <c r="T11" i="55"/>
  <c r="T20" i="57"/>
  <c r="S14" i="104"/>
  <c r="D15" i="138"/>
  <c r="E15" i="138" s="1"/>
  <c r="D28" i="52"/>
  <c r="G26" i="143"/>
  <c r="G26" i="144"/>
  <c r="AC17" i="137"/>
  <c r="H12" i="94"/>
  <c r="U12" i="34"/>
  <c r="L12" i="94"/>
  <c r="J17" i="145"/>
  <c r="E17" i="145"/>
  <c r="T13" i="50"/>
  <c r="C30" i="84"/>
  <c r="J18" i="148"/>
  <c r="E18" i="148"/>
  <c r="E14" i="143"/>
  <c r="J14" i="143"/>
  <c r="Q14" i="98"/>
  <c r="D18" i="50"/>
  <c r="I12" i="92"/>
  <c r="I12" i="152"/>
  <c r="I16" i="152" s="1"/>
  <c r="K16" i="68"/>
  <c r="K23" i="68" s="1"/>
  <c r="R15" i="10"/>
  <c r="J15" i="141"/>
  <c r="J15" i="108"/>
  <c r="H19" i="108"/>
  <c r="H19" i="141"/>
  <c r="V22" i="105"/>
  <c r="W22" i="105" s="1"/>
  <c r="AC14" i="145"/>
  <c r="E21" i="134"/>
  <c r="F21" i="134" s="1"/>
  <c r="AC28" i="147"/>
  <c r="F25" i="94"/>
  <c r="N25" i="94" s="1"/>
  <c r="V25" i="34"/>
  <c r="D13" i="139"/>
  <c r="D12" i="54"/>
  <c r="P21" i="101"/>
  <c r="Q21" i="101" s="1"/>
  <c r="T21" i="101"/>
  <c r="E21" i="145"/>
  <c r="J21" i="145"/>
  <c r="D19" i="97"/>
  <c r="H21" i="95"/>
  <c r="T24" i="4"/>
  <c r="P24" i="4"/>
  <c r="Q24" i="4" s="1"/>
  <c r="G19" i="142"/>
  <c r="D23" i="97"/>
  <c r="G23" i="148"/>
  <c r="D29" i="136"/>
  <c r="E29" i="136" s="1"/>
  <c r="G22" i="137"/>
  <c r="H22" i="137" s="1"/>
  <c r="AC16" i="148"/>
  <c r="G19" i="92"/>
  <c r="G19" i="152"/>
  <c r="AC25" i="143"/>
  <c r="T26" i="51"/>
  <c r="I13" i="98"/>
  <c r="J19" i="147"/>
  <c r="E19" i="147"/>
  <c r="AC16" i="137"/>
  <c r="W22" i="4"/>
  <c r="AC27" i="143"/>
  <c r="G19" i="148"/>
  <c r="F15" i="45"/>
  <c r="W23" i="4"/>
  <c r="D26" i="140"/>
  <c r="S25" i="105"/>
  <c r="L16" i="95"/>
  <c r="AC12" i="137"/>
  <c r="AB31" i="137"/>
  <c r="AC31" i="137" s="1"/>
  <c r="V23" i="103"/>
  <c r="W23" i="103" s="1"/>
  <c r="T15" i="53"/>
  <c r="T21" i="52"/>
  <c r="AC18" i="139"/>
  <c r="T13" i="55"/>
  <c r="T24" i="50"/>
  <c r="H27" i="96"/>
  <c r="W14" i="100"/>
  <c r="D25" i="45"/>
  <c r="H19" i="79"/>
  <c r="G16" i="98"/>
  <c r="F18" i="95"/>
  <c r="V18" i="47"/>
  <c r="Y18" i="47" s="1"/>
  <c r="C27" i="84"/>
  <c r="I27" i="84" s="1"/>
  <c r="G17" i="147"/>
  <c r="T17" i="55"/>
  <c r="T16" i="68"/>
  <c r="O12" i="152"/>
  <c r="O12" i="92"/>
  <c r="L17" i="95"/>
  <c r="L23" i="95"/>
  <c r="J30" i="47"/>
  <c r="D14" i="96"/>
  <c r="Z31" i="134"/>
  <c r="D18" i="53"/>
  <c r="E13" i="144"/>
  <c r="J13" i="144"/>
  <c r="W25" i="4"/>
  <c r="G25" i="134"/>
  <c r="E17" i="137"/>
  <c r="F17" i="137" s="1"/>
  <c r="Y20" i="103"/>
  <c r="Z20" i="103" s="1"/>
  <c r="G13" i="142"/>
  <c r="G24" i="137"/>
  <c r="H24" i="137" s="1"/>
  <c r="AC16" i="134"/>
  <c r="T24" i="52"/>
  <c r="U31" i="148"/>
  <c r="T13" i="100"/>
  <c r="P13" i="100"/>
  <c r="Q13" i="100" s="1"/>
  <c r="G28" i="145"/>
  <c r="G24" i="144"/>
  <c r="V26" i="48"/>
  <c r="Y26" i="48" s="1"/>
  <c r="F26" i="96"/>
  <c r="G26" i="139"/>
  <c r="D11" i="52"/>
  <c r="G29" i="52"/>
  <c r="T19" i="53"/>
  <c r="H13" i="95"/>
  <c r="W17" i="100"/>
  <c r="AC15" i="148"/>
  <c r="E15" i="92"/>
  <c r="AC15" i="68"/>
  <c r="Z23" i="101"/>
  <c r="G23" i="147"/>
  <c r="G26" i="134"/>
  <c r="V16" i="104"/>
  <c r="W16" i="104" s="1"/>
  <c r="T16" i="101"/>
  <c r="P16" i="101"/>
  <c r="Q16" i="101" s="1"/>
  <c r="AC16" i="79"/>
  <c r="E19" i="79"/>
  <c r="E16" i="98"/>
  <c r="J13" i="95"/>
  <c r="T12" i="54"/>
  <c r="G21" i="144"/>
  <c r="G29" i="139"/>
  <c r="G18" i="148"/>
  <c r="T26" i="4"/>
  <c r="P26" i="4"/>
  <c r="Q26" i="4" s="1"/>
  <c r="Z16" i="4"/>
  <c r="D25" i="97"/>
  <c r="D13" i="97"/>
  <c r="T25" i="4"/>
  <c r="P25" i="4"/>
  <c r="Q25" i="4" s="1"/>
  <c r="C18" i="106"/>
  <c r="E28" i="134"/>
  <c r="F28" i="134" s="1"/>
  <c r="H30" i="34"/>
  <c r="D16" i="139"/>
  <c r="F23" i="96"/>
  <c r="V23" i="48"/>
  <c r="Y23" i="48" s="1"/>
  <c r="C22" i="84"/>
  <c r="D12" i="140"/>
  <c r="S11" i="105"/>
  <c r="G31" i="140"/>
  <c r="AC22" i="144"/>
  <c r="O18" i="98"/>
  <c r="F13" i="97"/>
  <c r="V13" i="49"/>
  <c r="Y13" i="49" s="1"/>
  <c r="Y12" i="103"/>
  <c r="Z12" i="103" s="1"/>
  <c r="D10" i="95"/>
  <c r="D30" i="47"/>
  <c r="V14" i="105"/>
  <c r="W14" i="105" s="1"/>
  <c r="T17" i="51"/>
  <c r="C29" i="106"/>
  <c r="H14" i="97"/>
  <c r="F17" i="96"/>
  <c r="V17" i="48"/>
  <c r="Y17" i="48" s="1"/>
  <c r="V23" i="104"/>
  <c r="W23" i="104" s="1"/>
  <c r="W28" i="4"/>
  <c r="N26" i="140"/>
  <c r="Y25" i="105"/>
  <c r="Z25" i="105" s="1"/>
  <c r="T15" i="50"/>
  <c r="D23" i="56"/>
  <c r="Q21" i="68"/>
  <c r="M17" i="92"/>
  <c r="M17" i="152"/>
  <c r="V22" i="103"/>
  <c r="W22" i="103" s="1"/>
  <c r="G13" i="134"/>
  <c r="G27" i="134"/>
  <c r="H27" i="134" s="1"/>
  <c r="Y23" i="103"/>
  <c r="Z23" i="103" s="1"/>
  <c r="F20" i="95"/>
  <c r="V20" i="47"/>
  <c r="Y20" i="47" s="1"/>
  <c r="E18" i="147"/>
  <c r="J18" i="147"/>
  <c r="J10" i="95"/>
  <c r="R30" i="47"/>
  <c r="E13" i="143"/>
  <c r="J13" i="143"/>
  <c r="J27" i="97"/>
  <c r="J19" i="97"/>
  <c r="D20" i="57"/>
  <c r="Z15" i="125"/>
  <c r="S14" i="152"/>
  <c r="S14" i="92"/>
  <c r="AA14" i="68"/>
  <c r="V11" i="47"/>
  <c r="Y11" i="47" s="1"/>
  <c r="F11" i="95"/>
  <c r="N11" i="95" s="1"/>
  <c r="G19" i="134"/>
  <c r="H19" i="134" s="1"/>
  <c r="D12" i="136"/>
  <c r="E12" i="136" s="1"/>
  <c r="G31" i="136"/>
  <c r="K13" i="98"/>
  <c r="D16" i="54"/>
  <c r="D28" i="45"/>
  <c r="F23" i="95"/>
  <c r="V23" i="47"/>
  <c r="Y23" i="47" s="1"/>
  <c r="G12" i="142"/>
  <c r="N31" i="142"/>
  <c r="E24" i="147"/>
  <c r="J24" i="147"/>
  <c r="D17" i="53"/>
  <c r="Z12" i="101"/>
  <c r="Z21" i="100"/>
  <c r="AC29" i="142"/>
  <c r="E15" i="139"/>
  <c r="F15" i="139" s="1"/>
  <c r="AC19" i="139"/>
  <c r="D30" i="34"/>
  <c r="D12" i="155"/>
  <c r="D10" i="94"/>
  <c r="G15" i="147"/>
  <c r="Y18" i="103"/>
  <c r="Z18" i="103" s="1"/>
  <c r="D22" i="138"/>
  <c r="E22" i="138" s="1"/>
  <c r="S21" i="104"/>
  <c r="AC29" i="139"/>
  <c r="H15" i="97"/>
  <c r="L26" i="95"/>
  <c r="J15" i="148"/>
  <c r="E15" i="148"/>
  <c r="D22" i="95"/>
  <c r="C17" i="106"/>
  <c r="J22" i="145"/>
  <c r="E22" i="145"/>
  <c r="AC21" i="139"/>
  <c r="S12" i="105"/>
  <c r="D13" i="140"/>
  <c r="F28" i="45"/>
  <c r="J20" i="145"/>
  <c r="E20" i="145"/>
  <c r="V26" i="104"/>
  <c r="W26" i="104" s="1"/>
  <c r="E13" i="142"/>
  <c r="J13" i="142"/>
  <c r="G28" i="134"/>
  <c r="H28" i="134" s="1"/>
  <c r="I29" i="57"/>
  <c r="J29" i="57" s="1"/>
  <c r="AC22" i="147"/>
  <c r="T23" i="56"/>
  <c r="J21" i="96"/>
  <c r="R30" i="34"/>
  <c r="J10" i="94"/>
  <c r="N31" i="145"/>
  <c r="G12" i="145"/>
  <c r="D24" i="95"/>
  <c r="Z14" i="101"/>
  <c r="G24" i="145"/>
  <c r="J25" i="148"/>
  <c r="E25" i="148"/>
  <c r="T14" i="55"/>
  <c r="Y24" i="105"/>
  <c r="Z24" i="105" s="1"/>
  <c r="N25" i="140"/>
  <c r="AC18" i="137"/>
  <c r="D25" i="136"/>
  <c r="E25" i="136" s="1"/>
  <c r="E29" i="107"/>
  <c r="AC14" i="139"/>
  <c r="W15" i="4"/>
  <c r="H15" i="125"/>
  <c r="G17" i="148"/>
  <c r="E15" i="143"/>
  <c r="J15" i="143"/>
  <c r="T20" i="51"/>
  <c r="G19" i="139"/>
  <c r="G16" i="147"/>
  <c r="T18" i="57"/>
  <c r="G24" i="142"/>
  <c r="C19" i="84"/>
  <c r="D16" i="52"/>
  <c r="AC13" i="143"/>
  <c r="T17" i="52"/>
  <c r="Y18" i="105"/>
  <c r="Z18" i="105" s="1"/>
  <c r="N19" i="140"/>
  <c r="D17" i="139"/>
  <c r="K27" i="102"/>
  <c r="T23" i="55"/>
  <c r="D19" i="96"/>
  <c r="T22" i="57"/>
  <c r="E23" i="107"/>
  <c r="J28" i="145"/>
  <c r="E28" i="145"/>
  <c r="V15" i="105"/>
  <c r="W15" i="105" s="1"/>
  <c r="T27" i="52"/>
  <c r="G23" i="145"/>
  <c r="H16" i="94"/>
  <c r="AC29" i="137"/>
  <c r="H27" i="107"/>
  <c r="AC26" i="144"/>
  <c r="I15" i="92"/>
  <c r="G29" i="53"/>
  <c r="D11" i="53"/>
  <c r="J25" i="147"/>
  <c r="E25" i="147"/>
  <c r="H22" i="107"/>
  <c r="T12" i="56"/>
  <c r="T12" i="57"/>
  <c r="X24" i="10"/>
  <c r="L24" i="108"/>
  <c r="D11" i="97"/>
  <c r="Y20" i="104"/>
  <c r="Z20" i="104" s="1"/>
  <c r="N21" i="138"/>
  <c r="Q19" i="79"/>
  <c r="M16" i="98"/>
  <c r="C16" i="84"/>
  <c r="T23" i="50"/>
  <c r="S12" i="103"/>
  <c r="D13" i="134"/>
  <c r="Z31" i="139"/>
  <c r="Y13" i="105"/>
  <c r="Z13" i="105" s="1"/>
  <c r="N14" i="140"/>
  <c r="T21" i="51"/>
  <c r="G17" i="144"/>
  <c r="H17" i="144" s="1"/>
  <c r="W14" i="101"/>
  <c r="AC28" i="142"/>
  <c r="Z25" i="101"/>
  <c r="D23" i="95"/>
  <c r="J12" i="148"/>
  <c r="L31" i="148"/>
  <c r="E12" i="148"/>
  <c r="D29" i="102"/>
  <c r="H31" i="107"/>
  <c r="W25" i="101"/>
  <c r="F16" i="94"/>
  <c r="V16" i="34"/>
  <c r="AC26" i="139"/>
  <c r="J27" i="148"/>
  <c r="E27" i="148"/>
  <c r="D16" i="95"/>
  <c r="D20" i="155"/>
  <c r="D18" i="94"/>
  <c r="D25" i="139"/>
  <c r="D21" i="139"/>
  <c r="J25" i="145"/>
  <c r="E25" i="145"/>
  <c r="G17" i="142"/>
  <c r="H28" i="107"/>
  <c r="T28" i="51"/>
  <c r="T27" i="53"/>
  <c r="D14" i="139"/>
  <c r="G13" i="139"/>
  <c r="G12" i="98"/>
  <c r="H15" i="79"/>
  <c r="E28" i="107"/>
  <c r="E23" i="139"/>
  <c r="F23" i="139" s="1"/>
  <c r="E26" i="107"/>
  <c r="Q12" i="98"/>
  <c r="W15" i="79"/>
  <c r="E29" i="137"/>
  <c r="T19" i="57"/>
  <c r="O19" i="92"/>
  <c r="O19" i="152"/>
  <c r="D26" i="155"/>
  <c r="D24" i="94"/>
  <c r="T13" i="57"/>
  <c r="S13" i="105"/>
  <c r="D14" i="140"/>
  <c r="D17" i="55"/>
  <c r="E14" i="107"/>
  <c r="H31" i="106"/>
  <c r="E24" i="137"/>
  <c r="F24" i="137" s="1"/>
  <c r="I29" i="53"/>
  <c r="Q31" i="139"/>
  <c r="T19" i="101"/>
  <c r="P19" i="101"/>
  <c r="Q19" i="101" s="1"/>
  <c r="N22" i="140"/>
  <c r="Y21" i="105"/>
  <c r="Z21" i="105" s="1"/>
  <c r="G15" i="139"/>
  <c r="H15" i="139" s="1"/>
  <c r="D22" i="96"/>
  <c r="D25" i="134"/>
  <c r="S24" i="103"/>
  <c r="E22" i="107"/>
  <c r="T13" i="54"/>
  <c r="AC29" i="147"/>
  <c r="H30" i="107"/>
  <c r="E22" i="148"/>
  <c r="J22" i="148"/>
  <c r="F13" i="45"/>
  <c r="S20" i="105"/>
  <c r="D21" i="140"/>
  <c r="I29" i="55"/>
  <c r="G18" i="145"/>
  <c r="AC15" i="139"/>
  <c r="J16" i="148"/>
  <c r="E16" i="148"/>
  <c r="Z21" i="101"/>
  <c r="T20" i="52"/>
  <c r="AC27" i="144"/>
  <c r="AC14" i="137"/>
  <c r="C21" i="84"/>
  <c r="E19" i="148"/>
  <c r="J19" i="148"/>
  <c r="AC24" i="147"/>
  <c r="N29" i="53"/>
  <c r="N29" i="140"/>
  <c r="Y28" i="105"/>
  <c r="Z28" i="105" s="1"/>
  <c r="V12" i="105"/>
  <c r="W12" i="105" s="1"/>
  <c r="P14" i="101"/>
  <c r="Q14" i="101" s="1"/>
  <c r="T14" i="101"/>
  <c r="T25" i="54"/>
  <c r="T28" i="54"/>
  <c r="W22" i="101"/>
  <c r="S21" i="103"/>
  <c r="D22" i="134"/>
  <c r="E19" i="107"/>
  <c r="G16" i="139"/>
  <c r="H16" i="139" s="1"/>
  <c r="Z17" i="100"/>
  <c r="X16" i="10"/>
  <c r="L16" i="108"/>
  <c r="S13" i="98"/>
  <c r="G20" i="148"/>
  <c r="AC26" i="134"/>
  <c r="Y19" i="103"/>
  <c r="Z19" i="103" s="1"/>
  <c r="T28" i="55"/>
  <c r="E24" i="107"/>
  <c r="I23" i="106"/>
  <c r="T14" i="52"/>
  <c r="J15" i="142"/>
  <c r="E15" i="142"/>
  <c r="W26" i="100"/>
  <c r="G27" i="148"/>
  <c r="T24" i="57"/>
  <c r="G19" i="147"/>
  <c r="AC17" i="147"/>
  <c r="E17" i="107"/>
  <c r="T20" i="53"/>
  <c r="E18" i="137"/>
  <c r="F18" i="137" s="1"/>
  <c r="T20" i="55"/>
  <c r="O14" i="98"/>
  <c r="D15" i="137"/>
  <c r="T22" i="54"/>
  <c r="N31" i="148"/>
  <c r="G12" i="148"/>
  <c r="Z26" i="100"/>
  <c r="J23" i="145"/>
  <c r="D23" i="145" s="1"/>
  <c r="K23" i="145" s="1"/>
  <c r="E23" i="145"/>
  <c r="T14" i="53"/>
  <c r="E18" i="139"/>
  <c r="F18" i="139" s="1"/>
  <c r="N25" i="138"/>
  <c r="Y24" i="104"/>
  <c r="Z24" i="104" s="1"/>
  <c r="T13" i="53"/>
  <c r="T21" i="57"/>
  <c r="E31" i="107"/>
  <c r="T16" i="57"/>
  <c r="H21" i="108"/>
  <c r="H21" i="141"/>
  <c r="D29" i="137"/>
  <c r="W29" i="10"/>
  <c r="X10" i="10"/>
  <c r="L10" i="108"/>
  <c r="T21" i="53"/>
  <c r="G21" i="137"/>
  <c r="H21" i="137" s="1"/>
  <c r="N27" i="140"/>
  <c r="Y26" i="105"/>
  <c r="Z26" i="105" s="1"/>
  <c r="G16" i="145"/>
  <c r="H24" i="108"/>
  <c r="H24" i="141"/>
  <c r="T23" i="54"/>
  <c r="D17" i="96"/>
  <c r="D16" i="140"/>
  <c r="S15" i="105"/>
  <c r="E14" i="148"/>
  <c r="J14" i="148"/>
  <c r="D14" i="148" s="1"/>
  <c r="K14" i="148" s="1"/>
  <c r="C15" i="84"/>
  <c r="I15" i="84" s="1"/>
  <c r="L13" i="94"/>
  <c r="U13" i="34"/>
  <c r="D14" i="94"/>
  <c r="D16" i="155"/>
  <c r="T16" i="54"/>
  <c r="G12" i="92"/>
  <c r="G12" i="152"/>
  <c r="H16" i="68"/>
  <c r="G16" i="137"/>
  <c r="H16" i="137" s="1"/>
  <c r="D20" i="97"/>
  <c r="J29" i="148"/>
  <c r="E29" i="148"/>
  <c r="N29" i="52"/>
  <c r="O29" i="52" s="1"/>
  <c r="H14" i="141"/>
  <c r="H14" i="108"/>
  <c r="E29" i="143"/>
  <c r="J29" i="143"/>
  <c r="J19" i="144"/>
  <c r="E19" i="144"/>
  <c r="N31" i="139"/>
  <c r="G12" i="139"/>
  <c r="H12" i="139" s="1"/>
  <c r="D25" i="140"/>
  <c r="S24" i="105"/>
  <c r="Z17" i="4"/>
  <c r="T26" i="56"/>
  <c r="G15" i="148"/>
  <c r="D10" i="97"/>
  <c r="D30" i="49"/>
  <c r="T26" i="55"/>
  <c r="X20" i="10"/>
  <c r="L20" i="108"/>
  <c r="T16" i="51"/>
  <c r="AC18" i="144"/>
  <c r="AC28" i="144"/>
  <c r="E23" i="147"/>
  <c r="J23" i="147"/>
  <c r="F20" i="45"/>
  <c r="AC24" i="139"/>
  <c r="D12" i="95"/>
  <c r="H17" i="95"/>
  <c r="T18" i="52"/>
  <c r="T26" i="54"/>
  <c r="E17" i="139"/>
  <c r="I14" i="98"/>
  <c r="W13" i="101"/>
  <c r="F31" i="84"/>
  <c r="G25" i="147"/>
  <c r="J24" i="141"/>
  <c r="R24" i="10"/>
  <c r="J24" i="108"/>
  <c r="E24" i="143"/>
  <c r="J24" i="143"/>
  <c r="L18" i="95"/>
  <c r="T20" i="50"/>
  <c r="D20" i="94"/>
  <c r="D22" i="155"/>
  <c r="Q17" i="98"/>
  <c r="F13" i="141"/>
  <c r="F13" i="108"/>
  <c r="T13" i="10"/>
  <c r="E15" i="125"/>
  <c r="AC12" i="125"/>
  <c r="AC19" i="144"/>
  <c r="T16" i="55"/>
  <c r="T24" i="55"/>
  <c r="Z22" i="4"/>
  <c r="V24" i="105"/>
  <c r="W24" i="105" s="1"/>
  <c r="E27" i="139"/>
  <c r="F29" i="45"/>
  <c r="T12" i="50"/>
  <c r="F18" i="45"/>
  <c r="G28" i="144"/>
  <c r="D26" i="95"/>
  <c r="D15" i="96"/>
  <c r="J21" i="143"/>
  <c r="E21" i="143"/>
  <c r="T27" i="55"/>
  <c r="T19" i="51"/>
  <c r="H26" i="141"/>
  <c r="H26" i="108"/>
  <c r="T13" i="56"/>
  <c r="AC13" i="147"/>
  <c r="I29" i="51"/>
  <c r="E27" i="107"/>
  <c r="E20" i="139"/>
  <c r="E27" i="145"/>
  <c r="J27" i="145"/>
  <c r="G26" i="147"/>
  <c r="T19" i="56"/>
  <c r="F21" i="45"/>
  <c r="T23" i="53"/>
  <c r="G24" i="139"/>
  <c r="H24" i="139" s="1"/>
  <c r="F19" i="45"/>
  <c r="T18" i="50"/>
  <c r="T16" i="53"/>
  <c r="G13" i="147"/>
  <c r="T23" i="52"/>
  <c r="AC26" i="148"/>
  <c r="V13" i="105"/>
  <c r="W13" i="105" s="1"/>
  <c r="G22" i="147"/>
  <c r="G25" i="148"/>
  <c r="O17" i="98"/>
  <c r="T16" i="56"/>
  <c r="C28" i="84"/>
  <c r="D20" i="95"/>
  <c r="G25" i="139"/>
  <c r="J13" i="147"/>
  <c r="E13" i="147"/>
  <c r="E17" i="147"/>
  <c r="J17" i="147"/>
  <c r="AC29" i="144"/>
  <c r="E18" i="98"/>
  <c r="AC18" i="79"/>
  <c r="T26" i="57"/>
  <c r="E16" i="139"/>
  <c r="F16" i="139" s="1"/>
  <c r="W15" i="101"/>
  <c r="T22" i="51"/>
  <c r="Y12" i="104"/>
  <c r="Z12" i="104" s="1"/>
  <c r="N13" i="138"/>
  <c r="T16" i="50"/>
  <c r="Z24" i="101"/>
  <c r="AC25" i="139"/>
  <c r="E23" i="3"/>
  <c r="C23" i="3"/>
  <c r="D27" i="107"/>
  <c r="D26" i="96"/>
  <c r="E26" i="148"/>
  <c r="J26" i="148"/>
  <c r="G17" i="92"/>
  <c r="G17" i="152"/>
  <c r="G21" i="152" s="1"/>
  <c r="W17" i="152" s="1"/>
  <c r="H21" i="68"/>
  <c r="T15" i="79"/>
  <c r="O12" i="98"/>
  <c r="E20" i="107"/>
  <c r="AC16" i="139"/>
  <c r="AB31" i="147"/>
  <c r="D18" i="97"/>
  <c r="AC28" i="148"/>
  <c r="R19" i="10"/>
  <c r="J19" i="108"/>
  <c r="J19" i="141"/>
  <c r="E25" i="107"/>
  <c r="AC25" i="142"/>
  <c r="E21" i="107"/>
  <c r="I20" i="106"/>
  <c r="AC18" i="148"/>
  <c r="D27" i="155"/>
  <c r="D25" i="94"/>
  <c r="AB31" i="139"/>
  <c r="AC31" i="139" s="1"/>
  <c r="AC12" i="139"/>
  <c r="D17" i="97"/>
  <c r="T22" i="53"/>
  <c r="D25" i="96"/>
  <c r="T17" i="57"/>
  <c r="AC18" i="147"/>
  <c r="J16" i="143"/>
  <c r="E16" i="143"/>
  <c r="G14" i="147"/>
  <c r="T24" i="53"/>
  <c r="J20" i="148"/>
  <c r="E20" i="148"/>
  <c r="T11" i="56"/>
  <c r="S29" i="56"/>
  <c r="T29" i="56" s="1"/>
  <c r="Z27" i="100"/>
  <c r="T28" i="56"/>
  <c r="E27" i="147"/>
  <c r="J27" i="147"/>
  <c r="S29" i="52"/>
  <c r="T29" i="52" s="1"/>
  <c r="T11" i="52"/>
  <c r="I29" i="56"/>
  <c r="J29" i="56" s="1"/>
  <c r="AC28" i="139"/>
  <c r="T11" i="53"/>
  <c r="S29" i="53"/>
  <c r="T29" i="53" s="1"/>
  <c r="Y26" i="104"/>
  <c r="Z26" i="104" s="1"/>
  <c r="N27" i="138"/>
  <c r="F14" i="45"/>
  <c r="J16" i="108"/>
  <c r="J16" i="141"/>
  <c r="R16" i="10"/>
  <c r="Y17" i="104"/>
  <c r="Z17" i="104" s="1"/>
  <c r="N18" i="138"/>
  <c r="G13" i="137"/>
  <c r="H13" i="137" s="1"/>
  <c r="G21" i="145"/>
  <c r="U31" i="134"/>
  <c r="V31" i="134" s="1"/>
  <c r="J19" i="142"/>
  <c r="E19" i="142"/>
  <c r="S20" i="92"/>
  <c r="D27" i="57"/>
  <c r="V18" i="103"/>
  <c r="W18" i="103" s="1"/>
  <c r="E14" i="98"/>
  <c r="AC14" i="79"/>
  <c r="T14" i="54"/>
  <c r="T12" i="52"/>
  <c r="T25" i="101"/>
  <c r="P25" i="101"/>
  <c r="Q25" i="101" s="1"/>
  <c r="AC12" i="148"/>
  <c r="AB31" i="148"/>
  <c r="K17" i="98"/>
  <c r="D17" i="94"/>
  <c r="D19" i="155"/>
  <c r="I14" i="84"/>
  <c r="H15" i="107"/>
  <c r="L18" i="108"/>
  <c r="X18" i="10"/>
  <c r="T21" i="54"/>
  <c r="T13" i="51"/>
  <c r="D28" i="140"/>
  <c r="S27" i="105"/>
  <c r="T20" i="56"/>
  <c r="D19" i="95"/>
  <c r="K19" i="43"/>
  <c r="L19" i="43"/>
  <c r="AC26" i="137"/>
  <c r="Z15" i="101"/>
  <c r="G20" i="144"/>
  <c r="F27" i="45"/>
  <c r="C20" i="84"/>
  <c r="E22" i="137"/>
  <c r="F22" i="137" s="1"/>
  <c r="G22" i="148"/>
  <c r="T25" i="53"/>
  <c r="C29" i="84"/>
  <c r="I29" i="84" s="1"/>
  <c r="D18" i="155"/>
  <c r="D16" i="94"/>
  <c r="V14" i="104"/>
  <c r="W14" i="104" s="1"/>
  <c r="M14" i="98"/>
  <c r="N17" i="140"/>
  <c r="Y16" i="105"/>
  <c r="Z16" i="105" s="1"/>
  <c r="V18" i="104"/>
  <c r="W18" i="104" s="1"/>
  <c r="G21" i="147"/>
  <c r="D25" i="95"/>
  <c r="E24" i="148"/>
  <c r="J24" i="148"/>
  <c r="J28" i="148"/>
  <c r="E28" i="148"/>
  <c r="T28" i="53"/>
  <c r="H26" i="107"/>
  <c r="I25" i="84"/>
  <c r="AC19" i="143"/>
  <c r="S26" i="105"/>
  <c r="D27" i="140"/>
  <c r="L18" i="94"/>
  <c r="U18" i="34"/>
  <c r="E16" i="144"/>
  <c r="J16" i="144"/>
  <c r="E28" i="147"/>
  <c r="J28" i="147"/>
  <c r="H22" i="94"/>
  <c r="T20" i="100"/>
  <c r="P20" i="100"/>
  <c r="Q20" i="100" s="1"/>
  <c r="C17" i="84"/>
  <c r="I17" i="84" s="1"/>
  <c r="T19" i="52"/>
  <c r="I18" i="84"/>
  <c r="H19" i="107"/>
  <c r="G27" i="147"/>
  <c r="L24" i="43"/>
  <c r="K24" i="43"/>
  <c r="D16" i="55"/>
  <c r="W28" i="100"/>
  <c r="E13" i="92"/>
  <c r="E13" i="152"/>
  <c r="AC13" i="68"/>
  <c r="V17" i="103"/>
  <c r="W17" i="103" s="1"/>
  <c r="D27" i="139"/>
  <c r="D12" i="94"/>
  <c r="D14" i="155"/>
  <c r="W24" i="101"/>
  <c r="T15" i="57"/>
  <c r="K14" i="98"/>
  <c r="C12" i="3"/>
  <c r="D16" i="107"/>
  <c r="E12" i="3"/>
  <c r="L25" i="108"/>
  <c r="X25" i="10"/>
  <c r="W18" i="101"/>
  <c r="V23" i="105"/>
  <c r="W23" i="105" s="1"/>
  <c r="J28" i="142"/>
  <c r="E28" i="142"/>
  <c r="V17" i="105"/>
  <c r="W17" i="105" s="1"/>
  <c r="X17" i="10"/>
  <c r="L17" i="108"/>
  <c r="T22" i="52"/>
  <c r="U31" i="139"/>
  <c r="Z31" i="147"/>
  <c r="T21" i="50"/>
  <c r="E24" i="139"/>
  <c r="F24" i="139" s="1"/>
  <c r="N29" i="50"/>
  <c r="O29" i="50" s="1"/>
  <c r="Z22" i="101"/>
  <c r="T18" i="55"/>
  <c r="D22" i="97"/>
  <c r="T25" i="56"/>
  <c r="D13" i="96"/>
  <c r="E15" i="107"/>
  <c r="H20" i="107"/>
  <c r="I19" i="84"/>
  <c r="AC20" i="148"/>
  <c r="N29" i="57"/>
  <c r="O29" i="57" s="1"/>
  <c r="E23" i="137"/>
  <c r="F23" i="137" s="1"/>
  <c r="AC27" i="139"/>
  <c r="AC27" i="142"/>
  <c r="D27" i="137"/>
  <c r="L17" i="102"/>
  <c r="K17" i="102"/>
  <c r="J21" i="94"/>
  <c r="M19" i="92"/>
  <c r="M19" i="152"/>
  <c r="T17" i="54"/>
  <c r="G14" i="137"/>
  <c r="H14" i="137" s="1"/>
  <c r="D30" i="48"/>
  <c r="D10" i="96"/>
  <c r="T21" i="10"/>
  <c r="F21" i="141"/>
  <c r="N21" i="141" s="1"/>
  <c r="G21" i="141" s="1"/>
  <c r="F21" i="108"/>
  <c r="N21" i="108" s="1"/>
  <c r="G21" i="108" s="1"/>
  <c r="T25" i="52"/>
  <c r="E20" i="134"/>
  <c r="F20" i="134" s="1"/>
  <c r="S17" i="104"/>
  <c r="D18" i="138"/>
  <c r="E18" i="138" s="1"/>
  <c r="T23" i="57"/>
  <c r="D11" i="96"/>
  <c r="T15" i="51"/>
  <c r="S17" i="105"/>
  <c r="D18" i="140"/>
  <c r="V28" i="103"/>
  <c r="W28" i="103" s="1"/>
  <c r="E16" i="134"/>
  <c r="F16" i="134" s="1"/>
  <c r="X31" i="134"/>
  <c r="Y11" i="103"/>
  <c r="V12" i="49"/>
  <c r="Y12" i="49" s="1"/>
  <c r="F12" i="97"/>
  <c r="F24" i="45"/>
  <c r="H24" i="107"/>
  <c r="I23" i="84"/>
  <c r="AC20" i="68"/>
  <c r="E20" i="92"/>
  <c r="T17" i="50"/>
  <c r="V19" i="104"/>
  <c r="W19" i="104" s="1"/>
  <c r="H24" i="97"/>
  <c r="T16" i="52"/>
  <c r="D12" i="97"/>
  <c r="D26" i="50"/>
  <c r="G18" i="137"/>
  <c r="H18" i="137" s="1"/>
  <c r="J26" i="141"/>
  <c r="J26" i="108"/>
  <c r="R26" i="10"/>
  <c r="H11" i="97"/>
  <c r="F30" i="34"/>
  <c r="V10" i="34"/>
  <c r="F10" i="94"/>
  <c r="N24" i="140"/>
  <c r="Y23" i="105"/>
  <c r="Z23" i="105" s="1"/>
  <c r="G31" i="138"/>
  <c r="S11" i="104"/>
  <c r="D12" i="138"/>
  <c r="E12" i="138" s="1"/>
  <c r="G29" i="55"/>
  <c r="D11" i="55"/>
  <c r="D26" i="139"/>
  <c r="T22" i="56"/>
  <c r="H21" i="107"/>
  <c r="D14" i="97"/>
  <c r="F23" i="45"/>
  <c r="D21" i="155"/>
  <c r="D19" i="94"/>
  <c r="H23" i="107"/>
  <c r="I22" i="84"/>
  <c r="H22" i="141"/>
  <c r="H22" i="108"/>
  <c r="F20" i="139" l="1"/>
  <c r="H13" i="139"/>
  <c r="H29" i="139"/>
  <c r="H19" i="139"/>
  <c r="N13" i="97"/>
  <c r="E10" i="3"/>
  <c r="AC19" i="142"/>
  <c r="F19" i="134"/>
  <c r="U19" i="10"/>
  <c r="O29" i="55"/>
  <c r="J29" i="51"/>
  <c r="Q21" i="152"/>
  <c r="AB17" i="152" s="1"/>
  <c r="AC20" i="145"/>
  <c r="V31" i="137"/>
  <c r="F25" i="137"/>
  <c r="U27" i="10"/>
  <c r="U13" i="10"/>
  <c r="R25" i="10"/>
  <c r="U14" i="10"/>
  <c r="U24" i="10"/>
  <c r="H18" i="134"/>
  <c r="O29" i="54"/>
  <c r="T29" i="54"/>
  <c r="F27" i="139"/>
  <c r="D30" i="94"/>
  <c r="U23" i="10"/>
  <c r="H13" i="134"/>
  <c r="AC15" i="144"/>
  <c r="N26" i="97"/>
  <c r="H21" i="134"/>
  <c r="C28" i="106"/>
  <c r="I28" i="106" s="1"/>
  <c r="F26" i="134"/>
  <c r="H25" i="139"/>
  <c r="F14" i="148"/>
  <c r="I30" i="84"/>
  <c r="H26" i="134"/>
  <c r="F23" i="134"/>
  <c r="T29" i="50"/>
  <c r="U15" i="10"/>
  <c r="R20" i="10"/>
  <c r="H29" i="134"/>
  <c r="U21" i="10"/>
  <c r="H15" i="134"/>
  <c r="G31" i="144"/>
  <c r="I20" i="84"/>
  <c r="V31" i="139"/>
  <c r="O29" i="53"/>
  <c r="X15" i="10"/>
  <c r="H26" i="137"/>
  <c r="AC18" i="145"/>
  <c r="F17" i="139"/>
  <c r="N23" i="95"/>
  <c r="U20" i="10"/>
  <c r="X23" i="10"/>
  <c r="U25" i="10"/>
  <c r="F29" i="134"/>
  <c r="AC24" i="146"/>
  <c r="AC12" i="147"/>
  <c r="X31" i="147"/>
  <c r="AC31" i="147" s="1"/>
  <c r="F30" i="94"/>
  <c r="N10" i="94"/>
  <c r="G10" i="94" s="1"/>
  <c r="R21" i="10"/>
  <c r="C24" i="106"/>
  <c r="D13" i="147"/>
  <c r="F13" i="147" s="1"/>
  <c r="K27" i="107"/>
  <c r="L27" i="107" s="1"/>
  <c r="F27" i="107"/>
  <c r="N17" i="96"/>
  <c r="Q17" i="96" s="1"/>
  <c r="D30" i="95"/>
  <c r="E12" i="140"/>
  <c r="P25" i="105"/>
  <c r="Q25" i="105" s="1"/>
  <c r="T25" i="105"/>
  <c r="G25" i="94"/>
  <c r="Q25" i="94"/>
  <c r="N13" i="96"/>
  <c r="G13" i="96" s="1"/>
  <c r="Q31" i="145"/>
  <c r="H27" i="139"/>
  <c r="P30" i="100"/>
  <c r="Q30" i="100" s="1"/>
  <c r="Q11" i="100"/>
  <c r="N10" i="141"/>
  <c r="F29" i="141"/>
  <c r="F30" i="141"/>
  <c r="H19" i="125"/>
  <c r="T28" i="105"/>
  <c r="P28" i="105"/>
  <c r="Q28" i="105" s="1"/>
  <c r="K16" i="107"/>
  <c r="L16" i="107" s="1"/>
  <c r="F16" i="107"/>
  <c r="R12" i="10"/>
  <c r="X12" i="10"/>
  <c r="C15" i="106"/>
  <c r="T22" i="105"/>
  <c r="P22" i="105"/>
  <c r="Q22" i="105" s="1"/>
  <c r="AA13" i="68"/>
  <c r="F20" i="107"/>
  <c r="K20" i="107"/>
  <c r="L20" i="107" s="1"/>
  <c r="F26" i="107"/>
  <c r="K26" i="107"/>
  <c r="L26" i="107" s="1"/>
  <c r="AC19" i="145"/>
  <c r="D27" i="148"/>
  <c r="K27" i="148" s="1"/>
  <c r="D12" i="148"/>
  <c r="J31" i="148"/>
  <c r="F29" i="107"/>
  <c r="K29" i="107"/>
  <c r="L29" i="107" s="1"/>
  <c r="V30" i="34"/>
  <c r="Y30" i="34" s="1"/>
  <c r="Y10" i="34"/>
  <c r="U10" i="34"/>
  <c r="F14" i="155"/>
  <c r="G14" i="155" s="1"/>
  <c r="J14" i="155"/>
  <c r="D28" i="148"/>
  <c r="K28" i="148" s="1"/>
  <c r="AA18" i="79"/>
  <c r="E19" i="125"/>
  <c r="AC15" i="125"/>
  <c r="U15" i="125" s="1"/>
  <c r="D24" i="143"/>
  <c r="K24" i="143" s="1"/>
  <c r="T24" i="105"/>
  <c r="P24" i="105"/>
  <c r="Q24" i="105" s="1"/>
  <c r="J16" i="155"/>
  <c r="F16" i="155"/>
  <c r="G16" i="155" s="1"/>
  <c r="P21" i="103"/>
  <c r="Q21" i="103" s="1"/>
  <c r="T21" i="103"/>
  <c r="K14" i="107"/>
  <c r="F14" i="107"/>
  <c r="E32" i="107"/>
  <c r="D29" i="53"/>
  <c r="E29" i="53" s="1"/>
  <c r="AC14" i="142"/>
  <c r="G31" i="145"/>
  <c r="AC21" i="147"/>
  <c r="D15" i="148"/>
  <c r="G11" i="95"/>
  <c r="Q11" i="95"/>
  <c r="I30" i="34"/>
  <c r="AC24" i="142"/>
  <c r="D13" i="144"/>
  <c r="M23" i="95"/>
  <c r="E26" i="140"/>
  <c r="D21" i="145"/>
  <c r="D17" i="145"/>
  <c r="AC22" i="148"/>
  <c r="U16" i="10"/>
  <c r="F30" i="95"/>
  <c r="N10" i="95"/>
  <c r="Q10" i="95" s="1"/>
  <c r="N10" i="108"/>
  <c r="F30" i="108"/>
  <c r="F29" i="108"/>
  <c r="U12" i="10"/>
  <c r="D22" i="142"/>
  <c r="H22" i="142" s="1"/>
  <c r="AC21" i="148"/>
  <c r="H29" i="53"/>
  <c r="D25" i="148"/>
  <c r="H25" i="148" s="1"/>
  <c r="N18" i="95"/>
  <c r="Q18" i="95" s="1"/>
  <c r="D19" i="147"/>
  <c r="K19" i="147" s="1"/>
  <c r="N16" i="141"/>
  <c r="K16" i="141" s="1"/>
  <c r="H18" i="139"/>
  <c r="Z11" i="105"/>
  <c r="Y30" i="105"/>
  <c r="Z30" i="105" s="1"/>
  <c r="D21" i="147"/>
  <c r="H21" i="147" s="1"/>
  <c r="N23" i="141"/>
  <c r="I23" i="141" s="1"/>
  <c r="Y10" i="48"/>
  <c r="V30" i="48"/>
  <c r="E25" i="140"/>
  <c r="D29" i="148"/>
  <c r="H29" i="148" s="1"/>
  <c r="H21" i="79"/>
  <c r="J20" i="155"/>
  <c r="F20" i="155"/>
  <c r="G20" i="155" s="1"/>
  <c r="F21" i="155"/>
  <c r="G21" i="155" s="1"/>
  <c r="J21" i="155"/>
  <c r="P17" i="104"/>
  <c r="Q17" i="104" s="1"/>
  <c r="T17" i="104"/>
  <c r="K15" i="107"/>
  <c r="L15" i="107" s="1"/>
  <c r="F15" i="107"/>
  <c r="D28" i="147"/>
  <c r="H28" i="147" s="1"/>
  <c r="E27" i="140"/>
  <c r="D24" i="148"/>
  <c r="K24" i="148" s="1"/>
  <c r="AC22" i="142"/>
  <c r="P27" i="105"/>
  <c r="Q27" i="105" s="1"/>
  <c r="T27" i="105"/>
  <c r="AA20" i="68"/>
  <c r="D20" i="148"/>
  <c r="O15" i="98"/>
  <c r="AA13" i="98" s="1"/>
  <c r="C16" i="106"/>
  <c r="R13" i="10"/>
  <c r="X13" i="10"/>
  <c r="M18" i="95"/>
  <c r="I21" i="141"/>
  <c r="D29" i="55"/>
  <c r="E29" i="55" s="1"/>
  <c r="J26" i="155"/>
  <c r="F26" i="155"/>
  <c r="G26" i="155" s="1"/>
  <c r="AC27" i="148"/>
  <c r="G15" i="98"/>
  <c r="J30" i="94"/>
  <c r="K10" i="94"/>
  <c r="D20" i="145"/>
  <c r="F20" i="145" s="1"/>
  <c r="G31" i="142"/>
  <c r="D13" i="143"/>
  <c r="F13" i="143" s="1"/>
  <c r="AA15" i="68"/>
  <c r="N16" i="108"/>
  <c r="K16" i="108" s="1"/>
  <c r="N17" i="94"/>
  <c r="Q17" i="94" s="1"/>
  <c r="X21" i="10"/>
  <c r="E15" i="98"/>
  <c r="V14" i="98" s="1"/>
  <c r="E21" i="79"/>
  <c r="N27" i="141"/>
  <c r="I27" i="141" s="1"/>
  <c r="Q11" i="101"/>
  <c r="P30" i="101"/>
  <c r="Q30" i="101" s="1"/>
  <c r="Q31" i="148"/>
  <c r="V31" i="148" s="1"/>
  <c r="C19" i="106"/>
  <c r="Y13" i="34"/>
  <c r="N20" i="108"/>
  <c r="K20" i="108" s="1"/>
  <c r="AC21" i="143"/>
  <c r="D26" i="142"/>
  <c r="F26" i="142" s="1"/>
  <c r="D29" i="146"/>
  <c r="K29" i="146" s="1"/>
  <c r="AC23" i="147"/>
  <c r="T12" i="103"/>
  <c r="P12" i="103"/>
  <c r="Q12" i="103" s="1"/>
  <c r="D30" i="96"/>
  <c r="T26" i="105"/>
  <c r="P26" i="105"/>
  <c r="Q26" i="105" s="1"/>
  <c r="F24" i="148"/>
  <c r="F19" i="155"/>
  <c r="G19" i="155" s="1"/>
  <c r="J19" i="155"/>
  <c r="D16" i="143"/>
  <c r="F27" i="155"/>
  <c r="G27" i="155" s="1"/>
  <c r="J27" i="155"/>
  <c r="T21" i="79"/>
  <c r="N13" i="108"/>
  <c r="M13" i="108" s="1"/>
  <c r="L30" i="108"/>
  <c r="L29" i="108"/>
  <c r="M10" i="108"/>
  <c r="I21" i="108"/>
  <c r="F23" i="145"/>
  <c r="D15" i="142"/>
  <c r="AC20" i="147"/>
  <c r="S30" i="34"/>
  <c r="AC26" i="143"/>
  <c r="G13" i="97"/>
  <c r="Q13" i="97"/>
  <c r="D29" i="52"/>
  <c r="E17" i="52" s="1"/>
  <c r="G19" i="98"/>
  <c r="W18" i="98" s="1"/>
  <c r="AC16" i="142"/>
  <c r="D14" i="143"/>
  <c r="H14" i="143" s="1"/>
  <c r="N16" i="96"/>
  <c r="Q16" i="96" s="1"/>
  <c r="AC21" i="68"/>
  <c r="F21" i="68" s="1"/>
  <c r="I19" i="98"/>
  <c r="X18" i="98" s="1"/>
  <c r="N18" i="96"/>
  <c r="Q18" i="96" s="1"/>
  <c r="AA18" i="68"/>
  <c r="D24" i="145"/>
  <c r="K24" i="145" s="1"/>
  <c r="M21" i="108"/>
  <c r="AC15" i="79"/>
  <c r="I15" i="79" s="1"/>
  <c r="AA12" i="79"/>
  <c r="AC29" i="148"/>
  <c r="AA17" i="68"/>
  <c r="N27" i="108"/>
  <c r="I27" i="108" s="1"/>
  <c r="F15" i="137"/>
  <c r="S15" i="98"/>
  <c r="AC12" i="98" s="1"/>
  <c r="D16" i="147"/>
  <c r="K16" i="147" s="1"/>
  <c r="Y12" i="34"/>
  <c r="H22" i="134"/>
  <c r="F24" i="143"/>
  <c r="E28" i="140"/>
  <c r="D27" i="147"/>
  <c r="H27" i="147" s="1"/>
  <c r="K25" i="107"/>
  <c r="L25" i="107" s="1"/>
  <c r="F25" i="107"/>
  <c r="D17" i="147"/>
  <c r="D27" i="145"/>
  <c r="D23" i="147"/>
  <c r="K23" i="147" s="1"/>
  <c r="AC16" i="147"/>
  <c r="Y16" i="34"/>
  <c r="U16" i="34"/>
  <c r="I16" i="84"/>
  <c r="D28" i="145"/>
  <c r="D15" i="143"/>
  <c r="K15" i="143" s="1"/>
  <c r="E18" i="53"/>
  <c r="O16" i="92"/>
  <c r="AA12" i="92" s="1"/>
  <c r="AC28" i="145"/>
  <c r="E21" i="92"/>
  <c r="V20" i="92" s="1"/>
  <c r="H14" i="148"/>
  <c r="T13" i="104"/>
  <c r="P13" i="104"/>
  <c r="Q13" i="104" s="1"/>
  <c r="F17" i="144"/>
  <c r="J31" i="145"/>
  <c r="D12" i="145"/>
  <c r="K12" i="145" s="1"/>
  <c r="AC21" i="144"/>
  <c r="E19" i="140"/>
  <c r="D20" i="143"/>
  <c r="AC24" i="144"/>
  <c r="P12" i="111"/>
  <c r="D12" i="111"/>
  <c r="D23" i="148"/>
  <c r="E18" i="140"/>
  <c r="D16" i="144"/>
  <c r="H16" i="144" s="1"/>
  <c r="N13" i="141"/>
  <c r="K13" i="141" s="1"/>
  <c r="O31" i="139"/>
  <c r="G31" i="139"/>
  <c r="T15" i="105"/>
  <c r="P15" i="105"/>
  <c r="Q15" i="105" s="1"/>
  <c r="D19" i="148"/>
  <c r="F19" i="148" s="1"/>
  <c r="J29" i="55"/>
  <c r="J29" i="53"/>
  <c r="F29" i="137"/>
  <c r="N16" i="94"/>
  <c r="Q16" i="94" s="1"/>
  <c r="E13" i="140"/>
  <c r="D22" i="145"/>
  <c r="F22" i="145" s="1"/>
  <c r="T21" i="104"/>
  <c r="P21" i="104"/>
  <c r="Q21" i="104" s="1"/>
  <c r="D31" i="155"/>
  <c r="J31" i="155" s="1"/>
  <c r="F12" i="155"/>
  <c r="J12" i="155"/>
  <c r="D31" i="136"/>
  <c r="E31" i="136" s="1"/>
  <c r="H31" i="136"/>
  <c r="AA12" i="125"/>
  <c r="J30" i="95"/>
  <c r="K10" i="95"/>
  <c r="N23" i="96"/>
  <c r="Q23" i="96" s="1"/>
  <c r="I18" i="106"/>
  <c r="H26" i="139"/>
  <c r="H25" i="134"/>
  <c r="O16" i="152"/>
  <c r="AA12" i="152" s="1"/>
  <c r="X12" i="152"/>
  <c r="G26" i="97"/>
  <c r="Q26" i="97"/>
  <c r="E21" i="152"/>
  <c r="V19" i="152" s="1"/>
  <c r="J31" i="142"/>
  <c r="D12" i="142"/>
  <c r="J29" i="52"/>
  <c r="K18" i="95"/>
  <c r="M26" i="97"/>
  <c r="Q31" i="143"/>
  <c r="T31" i="143" s="1"/>
  <c r="I16" i="141"/>
  <c r="N20" i="96"/>
  <c r="Q20" i="96" s="1"/>
  <c r="S30" i="104"/>
  <c r="T30" i="104" s="1"/>
  <c r="P11" i="104"/>
  <c r="T11" i="104"/>
  <c r="T17" i="105"/>
  <c r="P17" i="105"/>
  <c r="Q17" i="105" s="1"/>
  <c r="F16" i="144"/>
  <c r="AA14" i="79"/>
  <c r="D19" i="142"/>
  <c r="F19" i="142" s="1"/>
  <c r="AC25" i="145"/>
  <c r="E16" i="140"/>
  <c r="K17" i="107"/>
  <c r="L17" i="107" s="1"/>
  <c r="F17" i="107"/>
  <c r="E21" i="140"/>
  <c r="E14" i="140"/>
  <c r="D25" i="145"/>
  <c r="K25" i="145" s="1"/>
  <c r="M19" i="98"/>
  <c r="Z17" i="98" s="1"/>
  <c r="K23" i="107"/>
  <c r="L23" i="107" s="1"/>
  <c r="F23" i="107"/>
  <c r="I17" i="106"/>
  <c r="O19" i="125"/>
  <c r="D18" i="147"/>
  <c r="K18" i="147" s="1"/>
  <c r="AC27" i="145"/>
  <c r="T23" i="68"/>
  <c r="D18" i="148"/>
  <c r="T14" i="104"/>
  <c r="P14" i="104"/>
  <c r="Q14" i="104" s="1"/>
  <c r="Q23" i="68"/>
  <c r="P23" i="105"/>
  <c r="Q23" i="105" s="1"/>
  <c r="T23" i="105"/>
  <c r="AC14" i="147"/>
  <c r="F30" i="45"/>
  <c r="F22" i="139"/>
  <c r="E20" i="140"/>
  <c r="F21" i="139"/>
  <c r="D28" i="142"/>
  <c r="F28" i="142" s="1"/>
  <c r="AC25" i="148"/>
  <c r="D31" i="138"/>
  <c r="E31" i="138" s="1"/>
  <c r="H31" i="138"/>
  <c r="N12" i="97"/>
  <c r="Q12" i="97" s="1"/>
  <c r="G21" i="92"/>
  <c r="W17" i="92" s="1"/>
  <c r="AC23" i="148"/>
  <c r="D19" i="144"/>
  <c r="F19" i="144" s="1"/>
  <c r="H23" i="68"/>
  <c r="H12" i="148"/>
  <c r="H20" i="148"/>
  <c r="S30" i="105"/>
  <c r="T30" i="105" s="1"/>
  <c r="T13" i="105"/>
  <c r="P13" i="105"/>
  <c r="Q13" i="105" s="1"/>
  <c r="W21" i="79"/>
  <c r="AA31" i="139"/>
  <c r="I21" i="84"/>
  <c r="P12" i="105"/>
  <c r="Q12" i="105" s="1"/>
  <c r="T12" i="105"/>
  <c r="G23" i="95"/>
  <c r="Q23" i="95"/>
  <c r="M21" i="152"/>
  <c r="Z19" i="152" s="1"/>
  <c r="H18" i="148"/>
  <c r="AA31" i="134"/>
  <c r="I16" i="92"/>
  <c r="X15" i="92" s="1"/>
  <c r="AC14" i="143"/>
  <c r="X31" i="143"/>
  <c r="AA31" i="143" s="1"/>
  <c r="AC12" i="143"/>
  <c r="M16" i="152"/>
  <c r="E24" i="140"/>
  <c r="M15" i="98"/>
  <c r="D20" i="142"/>
  <c r="H20" i="142" s="1"/>
  <c r="AC26" i="142"/>
  <c r="K11" i="95"/>
  <c r="H27" i="137"/>
  <c r="I29" i="106"/>
  <c r="H21" i="139"/>
  <c r="N18" i="97"/>
  <c r="Q18" i="97" s="1"/>
  <c r="N24" i="141"/>
  <c r="I24" i="141" s="1"/>
  <c r="AC18" i="142"/>
  <c r="AC13" i="148"/>
  <c r="F21" i="107"/>
  <c r="K21" i="107"/>
  <c r="L21" i="107" s="1"/>
  <c r="I15" i="98"/>
  <c r="X12" i="98" s="1"/>
  <c r="D30" i="97"/>
  <c r="G16" i="152"/>
  <c r="G23" i="152" s="1"/>
  <c r="F31" i="107"/>
  <c r="K31" i="107"/>
  <c r="L31" i="107" s="1"/>
  <c r="G31" i="148"/>
  <c r="P20" i="105"/>
  <c r="Q20" i="105" s="1"/>
  <c r="T20" i="105"/>
  <c r="K22" i="107"/>
  <c r="L22" i="107" s="1"/>
  <c r="F22" i="107"/>
  <c r="F28" i="107"/>
  <c r="K28" i="107"/>
  <c r="L28" i="107" s="1"/>
  <c r="AC17" i="148"/>
  <c r="I27" i="107"/>
  <c r="D13" i="142"/>
  <c r="M21" i="92"/>
  <c r="Z20" i="92" s="1"/>
  <c r="E19" i="98"/>
  <c r="V18" i="98" s="1"/>
  <c r="AC18" i="143"/>
  <c r="Q21" i="79"/>
  <c r="P25" i="104"/>
  <c r="Q25" i="104" s="1"/>
  <c r="T25" i="104"/>
  <c r="I16" i="107"/>
  <c r="N26" i="95"/>
  <c r="Q26" i="95" s="1"/>
  <c r="M29" i="53"/>
  <c r="K30" i="107"/>
  <c r="L30" i="107" s="1"/>
  <c r="F30" i="107"/>
  <c r="D28" i="143"/>
  <c r="H28" i="143" s="1"/>
  <c r="T14" i="103"/>
  <c r="P14" i="103"/>
  <c r="Q14" i="103" s="1"/>
  <c r="Q19" i="98"/>
  <c r="AB18" i="98" s="1"/>
  <c r="T28" i="104"/>
  <c r="P28" i="104"/>
  <c r="Q28" i="104" s="1"/>
  <c r="AC16" i="68"/>
  <c r="AA12" i="68"/>
  <c r="I21" i="152"/>
  <c r="X19" i="152" s="1"/>
  <c r="Z11" i="103"/>
  <c r="Y30" i="103"/>
  <c r="Z30" i="103" s="1"/>
  <c r="AC17" i="143"/>
  <c r="AD13" i="68"/>
  <c r="J18" i="155"/>
  <c r="F18" i="155"/>
  <c r="G18" i="155" s="1"/>
  <c r="AC20" i="143"/>
  <c r="D26" i="148"/>
  <c r="K26" i="148" s="1"/>
  <c r="D21" i="143"/>
  <c r="K21" i="143" s="1"/>
  <c r="F22" i="155"/>
  <c r="G22" i="155" s="1"/>
  <c r="J22" i="155"/>
  <c r="AC19" i="147"/>
  <c r="G16" i="92"/>
  <c r="W12" i="92" s="1"/>
  <c r="K19" i="107"/>
  <c r="L19" i="107" s="1"/>
  <c r="F19" i="107"/>
  <c r="D16" i="148"/>
  <c r="F16" i="148" s="1"/>
  <c r="T24" i="103"/>
  <c r="P24" i="103"/>
  <c r="Q24" i="103" s="1"/>
  <c r="Q15" i="98"/>
  <c r="F12" i="148"/>
  <c r="H23" i="145"/>
  <c r="E17" i="53"/>
  <c r="N20" i="95"/>
  <c r="Q20" i="95" s="1"/>
  <c r="H31" i="140"/>
  <c r="D31" i="140"/>
  <c r="E31" i="140" s="1"/>
  <c r="AC19" i="79"/>
  <c r="O19" i="79" s="1"/>
  <c r="AA16" i="79"/>
  <c r="N26" i="96"/>
  <c r="Q26" i="96" s="1"/>
  <c r="T23" i="104"/>
  <c r="P23" i="104"/>
  <c r="Q23" i="104" s="1"/>
  <c r="Y19" i="34"/>
  <c r="U19" i="34"/>
  <c r="AC23" i="144"/>
  <c r="M16" i="92"/>
  <c r="T27" i="104"/>
  <c r="P27" i="104"/>
  <c r="Q27" i="104" s="1"/>
  <c r="D23" i="144"/>
  <c r="F23" i="144" s="1"/>
  <c r="N12" i="96"/>
  <c r="Q12" i="96" s="1"/>
  <c r="I19" i="125"/>
  <c r="O15" i="125"/>
  <c r="U26" i="10"/>
  <c r="D22" i="112"/>
  <c r="P22" i="112"/>
  <c r="D21" i="142"/>
  <c r="H21" i="142" s="1"/>
  <c r="H13" i="147"/>
  <c r="M20" i="108"/>
  <c r="D29" i="143"/>
  <c r="H27" i="148"/>
  <c r="F24" i="107"/>
  <c r="K24" i="107"/>
  <c r="L24" i="107" s="1"/>
  <c r="D22" i="148"/>
  <c r="K22" i="148" s="1"/>
  <c r="F27" i="148"/>
  <c r="E31" i="148"/>
  <c r="M31" i="148"/>
  <c r="D25" i="147"/>
  <c r="K25" i="147" s="1"/>
  <c r="F19" i="125"/>
  <c r="I15" i="125"/>
  <c r="H12" i="145"/>
  <c r="F15" i="148"/>
  <c r="D24" i="147"/>
  <c r="P11" i="105"/>
  <c r="T11" i="105"/>
  <c r="Q18" i="70"/>
  <c r="Q31" i="70"/>
  <c r="Q21" i="70"/>
  <c r="Q30" i="70"/>
  <c r="Q20" i="70"/>
  <c r="Q13" i="70"/>
  <c r="Q26" i="70"/>
  <c r="Q19" i="70"/>
  <c r="Q22" i="70"/>
  <c r="Q27" i="70"/>
  <c r="Q28" i="70"/>
  <c r="Q29" i="70"/>
  <c r="Q23" i="70"/>
  <c r="Q15" i="70"/>
  <c r="Q14" i="70"/>
  <c r="Q16" i="70"/>
  <c r="Q24" i="70"/>
  <c r="Q25" i="70"/>
  <c r="Q17" i="70"/>
  <c r="Q32" i="70"/>
  <c r="W19" i="152"/>
  <c r="Y25" i="34"/>
  <c r="U25" i="34"/>
  <c r="T12" i="104"/>
  <c r="P12" i="104"/>
  <c r="Q12" i="104" s="1"/>
  <c r="D22" i="147"/>
  <c r="H29" i="143"/>
  <c r="N19" i="94"/>
  <c r="Q19" i="94" s="1"/>
  <c r="T31" i="145"/>
  <c r="Y10" i="47"/>
  <c r="V30" i="47"/>
  <c r="Y30" i="47" s="1"/>
  <c r="F14" i="139"/>
  <c r="I28" i="84"/>
  <c r="AC20" i="142"/>
  <c r="W11" i="103"/>
  <c r="V30" i="103"/>
  <c r="W30" i="103" s="1"/>
  <c r="P24" i="112"/>
  <c r="D24" i="112"/>
  <c r="D29" i="56"/>
  <c r="E25" i="56" s="1"/>
  <c r="F22" i="134"/>
  <c r="AA13" i="79"/>
  <c r="H25" i="145"/>
  <c r="G30" i="48"/>
  <c r="M27" i="108"/>
  <c r="D32" i="107"/>
  <c r="H23" i="139"/>
  <c r="I23" i="96"/>
  <c r="F24" i="155"/>
  <c r="G24" i="155" s="1"/>
  <c r="J24" i="155"/>
  <c r="N14" i="97"/>
  <c r="Q14" i="97" s="1"/>
  <c r="E16" i="152"/>
  <c r="E23" i="152" s="1"/>
  <c r="F18" i="134"/>
  <c r="K20" i="95"/>
  <c r="E27" i="3"/>
  <c r="F19" i="139"/>
  <c r="P25" i="109"/>
  <c r="D25" i="109"/>
  <c r="P25" i="103"/>
  <c r="Q25" i="103" s="1"/>
  <c r="T25" i="103"/>
  <c r="N22" i="108"/>
  <c r="K22" i="108" s="1"/>
  <c r="M11" i="95"/>
  <c r="P18" i="111"/>
  <c r="D18" i="111"/>
  <c r="AC28" i="143"/>
  <c r="E22" i="52"/>
  <c r="E31" i="139"/>
  <c r="M31" i="139"/>
  <c r="D14" i="145"/>
  <c r="H20" i="145"/>
  <c r="K21" i="108"/>
  <c r="N14" i="95"/>
  <c r="N19" i="141"/>
  <c r="K19" i="141" s="1"/>
  <c r="P15" i="103"/>
  <c r="Q15" i="103" s="1"/>
  <c r="T15" i="103"/>
  <c r="W17" i="98"/>
  <c r="P16" i="104"/>
  <c r="Q16" i="104" s="1"/>
  <c r="T16" i="104"/>
  <c r="J13" i="155"/>
  <c r="F13" i="155"/>
  <c r="G13" i="155" s="1"/>
  <c r="P11" i="109"/>
  <c r="D11" i="109"/>
  <c r="N19" i="95"/>
  <c r="Q19" i="95" s="1"/>
  <c r="T26" i="104"/>
  <c r="P26" i="104"/>
  <c r="Q26" i="104" s="1"/>
  <c r="AT20" i="105"/>
  <c r="N26" i="94"/>
  <c r="Q26" i="94" s="1"/>
  <c r="D29" i="144"/>
  <c r="D26" i="112"/>
  <c r="D21" i="146"/>
  <c r="F21" i="146" s="1"/>
  <c r="P26" i="111"/>
  <c r="D26" i="111"/>
  <c r="D13" i="109"/>
  <c r="E13" i="3"/>
  <c r="F14" i="134"/>
  <c r="K23" i="95"/>
  <c r="D26" i="145"/>
  <c r="P15" i="110"/>
  <c r="D15" i="110"/>
  <c r="D26" i="144"/>
  <c r="D30" i="45"/>
  <c r="E25" i="45" s="1"/>
  <c r="K19" i="125"/>
  <c r="D19" i="145"/>
  <c r="E26" i="52"/>
  <c r="X17" i="98"/>
  <c r="D19" i="143"/>
  <c r="F19" i="143" s="1"/>
  <c r="AA15" i="92"/>
  <c r="H16" i="148"/>
  <c r="D14" i="109"/>
  <c r="H15" i="142"/>
  <c r="E25" i="53"/>
  <c r="D23" i="112"/>
  <c r="D25" i="146"/>
  <c r="H25" i="146" s="1"/>
  <c r="N22" i="94"/>
  <c r="Q22" i="94" s="1"/>
  <c r="E15" i="3"/>
  <c r="I26" i="95"/>
  <c r="D20" i="112"/>
  <c r="AB19" i="152"/>
  <c r="T24" i="104"/>
  <c r="P24" i="104"/>
  <c r="Q24" i="104" s="1"/>
  <c r="T15" i="104"/>
  <c r="P15" i="104"/>
  <c r="Q15" i="104" s="1"/>
  <c r="D15" i="145"/>
  <c r="F15" i="145" s="1"/>
  <c r="D13" i="145"/>
  <c r="K13" i="145" s="1"/>
  <c r="J17" i="155"/>
  <c r="F17" i="155"/>
  <c r="G17" i="155" s="1"/>
  <c r="D21" i="144"/>
  <c r="K21" i="144" s="1"/>
  <c r="F20" i="143"/>
  <c r="E31" i="143"/>
  <c r="I30" i="48"/>
  <c r="U21" i="68"/>
  <c r="P23" i="111"/>
  <c r="D23" i="111"/>
  <c r="Z21" i="79"/>
  <c r="AA15" i="79"/>
  <c r="M18" i="96"/>
  <c r="I21" i="92"/>
  <c r="X18" i="92" s="1"/>
  <c r="D26" i="143"/>
  <c r="F28" i="139"/>
  <c r="AC14" i="98"/>
  <c r="H23" i="134"/>
  <c r="H15" i="143"/>
  <c r="P13" i="110"/>
  <c r="D13" i="110"/>
  <c r="E31" i="137"/>
  <c r="M31" i="137"/>
  <c r="D15" i="147"/>
  <c r="F15" i="147" s="1"/>
  <c r="T16" i="105"/>
  <c r="P16" i="105"/>
  <c r="Q16" i="105" s="1"/>
  <c r="J30" i="141"/>
  <c r="J29" i="141"/>
  <c r="K10" i="141"/>
  <c r="N19" i="125"/>
  <c r="E27" i="52"/>
  <c r="N21" i="96"/>
  <c r="Q21" i="96" s="1"/>
  <c r="D25" i="144"/>
  <c r="U24" i="34"/>
  <c r="D18" i="142"/>
  <c r="E31" i="147"/>
  <c r="N19" i="97"/>
  <c r="Q19" i="97" s="1"/>
  <c r="F26" i="139"/>
  <c r="D27" i="143"/>
  <c r="J29" i="54"/>
  <c r="Y22" i="34"/>
  <c r="D19" i="146"/>
  <c r="K19" i="146" s="1"/>
  <c r="P21" i="109"/>
  <c r="D21" i="109"/>
  <c r="P11" i="110"/>
  <c r="D11" i="110"/>
  <c r="D24" i="111"/>
  <c r="U11" i="34"/>
  <c r="E27" i="55"/>
  <c r="X14" i="152"/>
  <c r="C27" i="106"/>
  <c r="X31" i="146"/>
  <c r="AA31" i="146" s="1"/>
  <c r="P18" i="109"/>
  <c r="D18" i="109"/>
  <c r="D17" i="109"/>
  <c r="D14" i="111"/>
  <c r="AA21" i="68"/>
  <c r="K21" i="79"/>
  <c r="Q31" i="147"/>
  <c r="V31" i="147" s="1"/>
  <c r="P18" i="105"/>
  <c r="Q18" i="105" s="1"/>
  <c r="T18" i="105"/>
  <c r="E23" i="140"/>
  <c r="J23" i="155"/>
  <c r="F23" i="155"/>
  <c r="G23" i="155" s="1"/>
  <c r="U18" i="10"/>
  <c r="J31" i="143"/>
  <c r="M31" i="143" s="1"/>
  <c r="D12" i="143"/>
  <c r="H12" i="143" s="1"/>
  <c r="AT19" i="105"/>
  <c r="E19" i="3"/>
  <c r="E23" i="52"/>
  <c r="O21" i="92"/>
  <c r="AA19" i="92" s="1"/>
  <c r="D12" i="110"/>
  <c r="N11" i="108"/>
  <c r="M11" i="108" s="1"/>
  <c r="H17" i="134"/>
  <c r="AA14" i="152"/>
  <c r="L21" i="68"/>
  <c r="K16" i="94"/>
  <c r="P26" i="103"/>
  <c r="Q26" i="103" s="1"/>
  <c r="T26" i="103"/>
  <c r="D18" i="110"/>
  <c r="H24" i="148"/>
  <c r="F12" i="137"/>
  <c r="K31" i="43"/>
  <c r="L31" i="43"/>
  <c r="N31" i="43" s="1"/>
  <c r="D13" i="148"/>
  <c r="K13" i="148" s="1"/>
  <c r="Q21" i="92"/>
  <c r="AB20" i="92" s="1"/>
  <c r="E19" i="53"/>
  <c r="D13" i="111"/>
  <c r="D29" i="57"/>
  <c r="R29" i="57" s="1"/>
  <c r="F16" i="137"/>
  <c r="O31" i="134"/>
  <c r="G31" i="134"/>
  <c r="AC29" i="143"/>
  <c r="O30" i="48"/>
  <c r="I26" i="97"/>
  <c r="R11" i="10"/>
  <c r="D14" i="147"/>
  <c r="D12" i="147"/>
  <c r="H12" i="147" s="1"/>
  <c r="J31" i="147"/>
  <c r="N14" i="96"/>
  <c r="Q14" i="96" s="1"/>
  <c r="H14" i="145"/>
  <c r="Y14" i="34"/>
  <c r="P23" i="103"/>
  <c r="Q23" i="103" s="1"/>
  <c r="T23" i="103"/>
  <c r="X31" i="144"/>
  <c r="AA31" i="144" s="1"/>
  <c r="H27" i="145"/>
  <c r="N21" i="79"/>
  <c r="O15" i="79"/>
  <c r="D31" i="139"/>
  <c r="Y31" i="139" s="1"/>
  <c r="X31" i="142"/>
  <c r="AC31" i="142" s="1"/>
  <c r="N27" i="110"/>
  <c r="H27" i="110"/>
  <c r="D27" i="110"/>
  <c r="L27" i="110"/>
  <c r="J27" i="110"/>
  <c r="F27" i="110"/>
  <c r="Y20" i="34"/>
  <c r="I16" i="96"/>
  <c r="P25" i="112"/>
  <c r="D25" i="112"/>
  <c r="W23" i="34"/>
  <c r="R17" i="10"/>
  <c r="O30" i="34"/>
  <c r="P21" i="111"/>
  <c r="D21" i="111"/>
  <c r="P13" i="103"/>
  <c r="Q13" i="103" s="1"/>
  <c r="T13" i="103"/>
  <c r="D29" i="147"/>
  <c r="K29" i="147" s="1"/>
  <c r="E20" i="53"/>
  <c r="F26" i="137"/>
  <c r="E31" i="145"/>
  <c r="M31" i="145"/>
  <c r="S21" i="152"/>
  <c r="AC18" i="152" s="1"/>
  <c r="K31" i="36"/>
  <c r="L31" i="36"/>
  <c r="N31" i="36" s="1"/>
  <c r="N24" i="94"/>
  <c r="K18" i="107"/>
  <c r="L18" i="107" s="1"/>
  <c r="F18" i="107"/>
  <c r="T29" i="57"/>
  <c r="N18" i="141"/>
  <c r="K18" i="141" s="1"/>
  <c r="J25" i="155"/>
  <c r="F25" i="155"/>
  <c r="G25" i="155" s="1"/>
  <c r="D17" i="148"/>
  <c r="L30" i="94"/>
  <c r="M30" i="34"/>
  <c r="Q30" i="48"/>
  <c r="D31" i="137"/>
  <c r="Y31" i="137" s="1"/>
  <c r="O21" i="152"/>
  <c r="O23" i="152" s="1"/>
  <c r="N11" i="141"/>
  <c r="I11" i="141" s="1"/>
  <c r="AA14" i="92"/>
  <c r="D25" i="143"/>
  <c r="R29" i="56"/>
  <c r="R23" i="10"/>
  <c r="E27" i="53"/>
  <c r="P20" i="111"/>
  <c r="D20" i="111"/>
  <c r="H26" i="142"/>
  <c r="I14" i="95"/>
  <c r="D26" i="147"/>
  <c r="H26" i="147" s="1"/>
  <c r="AB18" i="152"/>
  <c r="X21" i="68"/>
  <c r="E17" i="140"/>
  <c r="T21" i="105"/>
  <c r="P21" i="105"/>
  <c r="Q21" i="105" s="1"/>
  <c r="E12" i="55"/>
  <c r="H13" i="143"/>
  <c r="J30" i="108"/>
  <c r="J29" i="108"/>
  <c r="K10" i="108"/>
  <c r="H22" i="145"/>
  <c r="K17" i="94"/>
  <c r="AC26" i="147"/>
  <c r="AC31" i="134"/>
  <c r="K25" i="94"/>
  <c r="N11" i="94"/>
  <c r="Q11" i="94" s="1"/>
  <c r="N14" i="94"/>
  <c r="Q14" i="94" s="1"/>
  <c r="N17" i="141"/>
  <c r="I17" i="141" s="1"/>
  <c r="W13" i="92"/>
  <c r="K15" i="98"/>
  <c r="P11" i="111"/>
  <c r="D11" i="111"/>
  <c r="K13" i="96"/>
  <c r="D24" i="142"/>
  <c r="H24" i="142" s="1"/>
  <c r="N15" i="96"/>
  <c r="Q15" i="96" s="1"/>
  <c r="D14" i="110"/>
  <c r="N20" i="94"/>
  <c r="G20" i="94" s="1"/>
  <c r="N23" i="94"/>
  <c r="Q23" i="94" s="1"/>
  <c r="P25" i="110"/>
  <c r="D25" i="110"/>
  <c r="P19" i="112"/>
  <c r="D19" i="112"/>
  <c r="P27" i="109"/>
  <c r="L27" i="109"/>
  <c r="J27" i="109"/>
  <c r="H27" i="109"/>
  <c r="F27" i="109"/>
  <c r="N27" i="109"/>
  <c r="D27" i="109"/>
  <c r="D16" i="112"/>
  <c r="X13" i="152"/>
  <c r="D28" i="146"/>
  <c r="H28" i="146" s="1"/>
  <c r="P12" i="112"/>
  <c r="D12" i="112"/>
  <c r="O29" i="51"/>
  <c r="P18" i="104"/>
  <c r="Q18" i="104" s="1"/>
  <c r="T18" i="104"/>
  <c r="I17" i="94"/>
  <c r="E25" i="52"/>
  <c r="N25" i="95"/>
  <c r="Q25" i="95" s="1"/>
  <c r="D22" i="144"/>
  <c r="R10" i="10"/>
  <c r="H29" i="10"/>
  <c r="I29" i="10" s="1"/>
  <c r="W14" i="98"/>
  <c r="F12" i="145"/>
  <c r="H15" i="137"/>
  <c r="S21" i="92"/>
  <c r="AC20" i="92" s="1"/>
  <c r="Y18" i="34"/>
  <c r="AT14" i="105"/>
  <c r="F25" i="134"/>
  <c r="Z13" i="92"/>
  <c r="N24" i="108"/>
  <c r="I24" i="108" s="1"/>
  <c r="D20" i="144"/>
  <c r="D18" i="143"/>
  <c r="F18" i="143" s="1"/>
  <c r="E15" i="53"/>
  <c r="N18" i="108"/>
  <c r="M18" i="108" s="1"/>
  <c r="F13" i="134"/>
  <c r="U30" i="34"/>
  <c r="H13" i="144"/>
  <c r="C30" i="106"/>
  <c r="K16" i="152"/>
  <c r="Y13" i="152" s="1"/>
  <c r="N15" i="95"/>
  <c r="Q15" i="95" s="1"/>
  <c r="H30" i="96"/>
  <c r="D23" i="143"/>
  <c r="E24" i="53"/>
  <c r="D21" i="148"/>
  <c r="H21" i="148" s="1"/>
  <c r="U11" i="10"/>
  <c r="Z13" i="98"/>
  <c r="C13" i="106"/>
  <c r="S16" i="152"/>
  <c r="AC12" i="152" s="1"/>
  <c r="H29" i="141"/>
  <c r="H30" i="141"/>
  <c r="I10" i="141"/>
  <c r="Y10" i="49"/>
  <c r="V30" i="49"/>
  <c r="U30" i="49" s="1"/>
  <c r="N15" i="108"/>
  <c r="M15" i="108" s="1"/>
  <c r="E20" i="52"/>
  <c r="H32" i="107"/>
  <c r="I14" i="107"/>
  <c r="E24" i="56"/>
  <c r="D18" i="144"/>
  <c r="M25" i="94"/>
  <c r="E22" i="140"/>
  <c r="D29" i="54"/>
  <c r="E29" i="54" s="1"/>
  <c r="N20" i="97"/>
  <c r="Q20" i="97" s="1"/>
  <c r="M18" i="97"/>
  <c r="I13" i="108"/>
  <c r="C25" i="106"/>
  <c r="W11" i="105"/>
  <c r="V30" i="105"/>
  <c r="W30" i="105" s="1"/>
  <c r="T28" i="103"/>
  <c r="P28" i="103"/>
  <c r="Q28" i="103" s="1"/>
  <c r="X31" i="148"/>
  <c r="N27" i="111"/>
  <c r="D27" i="111"/>
  <c r="J27" i="111"/>
  <c r="H27" i="111"/>
  <c r="F27" i="111"/>
  <c r="L27" i="111"/>
  <c r="H28" i="139"/>
  <c r="AC24" i="143"/>
  <c r="U17" i="10"/>
  <c r="W13" i="152"/>
  <c r="D23" i="146"/>
  <c r="E31" i="146"/>
  <c r="AA19" i="68"/>
  <c r="P22" i="110"/>
  <c r="D22" i="110"/>
  <c r="N16" i="43"/>
  <c r="P13" i="112"/>
  <c r="D13" i="112"/>
  <c r="D25" i="142"/>
  <c r="D31" i="134"/>
  <c r="Y31" i="134" s="1"/>
  <c r="P26" i="109"/>
  <c r="D26" i="109"/>
  <c r="D13" i="146"/>
  <c r="K13" i="146" s="1"/>
  <c r="D19" i="110"/>
  <c r="P15" i="111"/>
  <c r="D15" i="111"/>
  <c r="M23" i="96"/>
  <c r="X13" i="92"/>
  <c r="N24" i="96"/>
  <c r="Q24" i="96" s="1"/>
  <c r="D18" i="146"/>
  <c r="K18" i="146" s="1"/>
  <c r="D25" i="111"/>
  <c r="K26" i="97"/>
  <c r="N13" i="95"/>
  <c r="Q13" i="95" s="1"/>
  <c r="D14" i="112"/>
  <c r="V18" i="92"/>
  <c r="M30" i="47"/>
  <c r="N22" i="43"/>
  <c r="U17" i="34"/>
  <c r="Y17" i="34"/>
  <c r="U10" i="10"/>
  <c r="T29" i="10"/>
  <c r="P18" i="103"/>
  <c r="Q18" i="103" s="1"/>
  <c r="T18" i="103"/>
  <c r="E29" i="140"/>
  <c r="E24" i="55"/>
  <c r="N18" i="94"/>
  <c r="Q18" i="94" s="1"/>
  <c r="Z13" i="152"/>
  <c r="C26" i="106"/>
  <c r="N12" i="108"/>
  <c r="K12" i="108" s="1"/>
  <c r="N26" i="141"/>
  <c r="I26" i="141" s="1"/>
  <c r="T17" i="103"/>
  <c r="P17" i="103"/>
  <c r="Q17" i="103" s="1"/>
  <c r="N27" i="96"/>
  <c r="Q27" i="96" s="1"/>
  <c r="X22" i="10"/>
  <c r="Z11" i="104"/>
  <c r="Y30" i="104"/>
  <c r="Z30" i="104" s="1"/>
  <c r="F15" i="134"/>
  <c r="J15" i="155"/>
  <c r="F15" i="155"/>
  <c r="G15" i="155" s="1"/>
  <c r="N14" i="108"/>
  <c r="M14" i="108" s="1"/>
  <c r="T30" i="4"/>
  <c r="P30" i="4"/>
  <c r="Q30" i="4" s="1"/>
  <c r="K16" i="92"/>
  <c r="Y14" i="92" s="1"/>
  <c r="AC17" i="145"/>
  <c r="N25" i="97"/>
  <c r="G25" i="97" s="1"/>
  <c r="M30" i="48"/>
  <c r="P22" i="109"/>
  <c r="D22" i="109"/>
  <c r="AT15" i="105"/>
  <c r="S16" i="92"/>
  <c r="AC14" i="92" s="1"/>
  <c r="C21" i="106"/>
  <c r="D17" i="143"/>
  <c r="H17" i="143" s="1"/>
  <c r="E14" i="53"/>
  <c r="H30" i="108"/>
  <c r="H29" i="108"/>
  <c r="I10" i="108"/>
  <c r="K23" i="141"/>
  <c r="Z14" i="92"/>
  <c r="F13" i="139"/>
  <c r="N15" i="141"/>
  <c r="K15" i="141" s="1"/>
  <c r="K16" i="96"/>
  <c r="F21" i="137"/>
  <c r="N19" i="96"/>
  <c r="Q19" i="96" s="1"/>
  <c r="J30" i="96"/>
  <c r="R18" i="10"/>
  <c r="I30" i="45"/>
  <c r="I13" i="141"/>
  <c r="F14" i="137"/>
  <c r="H26" i="148"/>
  <c r="E17" i="45"/>
  <c r="I13" i="97"/>
  <c r="O19" i="98"/>
  <c r="AA17" i="98" s="1"/>
  <c r="H20" i="137"/>
  <c r="H20" i="134"/>
  <c r="U15" i="34"/>
  <c r="N17" i="108"/>
  <c r="I17" i="108" s="1"/>
  <c r="I30" i="47"/>
  <c r="D16" i="109"/>
  <c r="D15" i="146"/>
  <c r="F15" i="146" s="1"/>
  <c r="I12" i="97"/>
  <c r="J31" i="146"/>
  <c r="O31" i="146" s="1"/>
  <c r="D12" i="146"/>
  <c r="Q31" i="146"/>
  <c r="V31" i="146" s="1"/>
  <c r="P15" i="112"/>
  <c r="D15" i="112"/>
  <c r="H29" i="137"/>
  <c r="D16" i="146"/>
  <c r="P19" i="111"/>
  <c r="D19" i="111"/>
  <c r="D24" i="109"/>
  <c r="T11" i="103"/>
  <c r="P11" i="103"/>
  <c r="S30" i="103"/>
  <c r="T30" i="103" s="1"/>
  <c r="K26" i="96"/>
  <c r="E23" i="53"/>
  <c r="K24" i="94"/>
  <c r="P26" i="110"/>
  <c r="D26" i="110"/>
  <c r="AN25" i="103"/>
  <c r="P25" i="111"/>
  <c r="N17" i="95"/>
  <c r="Q17" i="95" s="1"/>
  <c r="W18" i="152"/>
  <c r="N23" i="108"/>
  <c r="K23" i="108" s="1"/>
  <c r="N12" i="141"/>
  <c r="K12" i="141" s="1"/>
  <c r="N26" i="108"/>
  <c r="I26" i="108" s="1"/>
  <c r="M22" i="108"/>
  <c r="R29" i="52"/>
  <c r="O30" i="47"/>
  <c r="E26" i="53"/>
  <c r="N23" i="68"/>
  <c r="O16" i="68"/>
  <c r="N13" i="94"/>
  <c r="Q13" i="94" s="1"/>
  <c r="I11" i="108"/>
  <c r="E21" i="52"/>
  <c r="N15" i="97"/>
  <c r="Q15" i="97" s="1"/>
  <c r="W14" i="152"/>
  <c r="P27" i="112"/>
  <c r="L27" i="112"/>
  <c r="J27" i="112"/>
  <c r="F27" i="112"/>
  <c r="H27" i="112"/>
  <c r="D27" i="112"/>
  <c r="N27" i="112"/>
  <c r="N27" i="95"/>
  <c r="Q27" i="95" s="1"/>
  <c r="F21" i="142"/>
  <c r="X14" i="10"/>
  <c r="M20" i="96"/>
  <c r="Z23" i="68"/>
  <c r="AA16" i="68"/>
  <c r="P19" i="109"/>
  <c r="D19" i="109"/>
  <c r="AC13" i="146"/>
  <c r="N12" i="94"/>
  <c r="Q12" i="94" s="1"/>
  <c r="Z14" i="152"/>
  <c r="AC12" i="145"/>
  <c r="X31" i="145"/>
  <c r="F30" i="97"/>
  <c r="N10" i="97"/>
  <c r="Q10" i="97" s="1"/>
  <c r="I23" i="95"/>
  <c r="P10" i="111"/>
  <c r="D10" i="111"/>
  <c r="C28" i="111"/>
  <c r="N25" i="96"/>
  <c r="Q25" i="96" s="1"/>
  <c r="D20" i="147"/>
  <c r="F20" i="147" s="1"/>
  <c r="H20" i="139"/>
  <c r="D14" i="144"/>
  <c r="F14" i="144" s="1"/>
  <c r="E17" i="3"/>
  <c r="T27" i="103"/>
  <c r="P27" i="103"/>
  <c r="Q27" i="103" s="1"/>
  <c r="S30" i="48"/>
  <c r="M14" i="95"/>
  <c r="N22" i="97"/>
  <c r="Q22" i="97" s="1"/>
  <c r="N21" i="94"/>
  <c r="Q21" i="94" s="1"/>
  <c r="O21" i="68"/>
  <c r="H13" i="145"/>
  <c r="C22" i="106"/>
  <c r="U19" i="79"/>
  <c r="I20" i="108"/>
  <c r="Q31" i="144"/>
  <c r="T31" i="144" s="1"/>
  <c r="D16" i="110"/>
  <c r="AC20" i="146"/>
  <c r="H28" i="148"/>
  <c r="N16" i="97"/>
  <c r="Q16" i="97" s="1"/>
  <c r="D14" i="142"/>
  <c r="M17" i="94"/>
  <c r="D24" i="144"/>
  <c r="K24" i="144" s="1"/>
  <c r="AC19" i="152"/>
  <c r="Q30" i="34"/>
  <c r="D29" i="51"/>
  <c r="E29" i="51" s="1"/>
  <c r="H28" i="142"/>
  <c r="E13" i="53"/>
  <c r="N11" i="97"/>
  <c r="Q11" i="97" s="1"/>
  <c r="P24" i="110"/>
  <c r="D24" i="110"/>
  <c r="P20" i="109"/>
  <c r="D20" i="109"/>
  <c r="I11" i="95"/>
  <c r="E23" i="54"/>
  <c r="AC22" i="146"/>
  <c r="D29" i="142"/>
  <c r="E28" i="53"/>
  <c r="D29" i="50"/>
  <c r="E15" i="50" s="1"/>
  <c r="J31" i="144"/>
  <c r="M31" i="144" s="1"/>
  <c r="D12" i="144"/>
  <c r="K21" i="92"/>
  <c r="Y18" i="92" s="1"/>
  <c r="AT16" i="103"/>
  <c r="AC27" i="147"/>
  <c r="E19" i="45"/>
  <c r="I17" i="96"/>
  <c r="N17" i="97"/>
  <c r="M17" i="97" s="1"/>
  <c r="I20" i="96"/>
  <c r="D18" i="145"/>
  <c r="H29" i="144"/>
  <c r="M13" i="96"/>
  <c r="N23" i="43"/>
  <c r="T31" i="139"/>
  <c r="P18" i="112"/>
  <c r="D18" i="112"/>
  <c r="P10" i="110"/>
  <c r="C28" i="110"/>
  <c r="D10" i="110"/>
  <c r="N12" i="95"/>
  <c r="I10" i="94"/>
  <c r="H30" i="94"/>
  <c r="N11" i="96"/>
  <c r="I11" i="96" s="1"/>
  <c r="D27" i="146"/>
  <c r="F27" i="146" s="1"/>
  <c r="N22" i="95"/>
  <c r="I22" i="95" s="1"/>
  <c r="M19" i="95"/>
  <c r="P17" i="112"/>
  <c r="D17" i="112"/>
  <c r="K23" i="96"/>
  <c r="AC18" i="146"/>
  <c r="K25" i="97"/>
  <c r="P20" i="103"/>
  <c r="Q20" i="103" s="1"/>
  <c r="T20" i="103"/>
  <c r="D20" i="110"/>
  <c r="D14" i="146"/>
  <c r="N21" i="43"/>
  <c r="E26" i="45"/>
  <c r="D17" i="142"/>
  <c r="H17" i="142" s="1"/>
  <c r="N14" i="141"/>
  <c r="K14" i="141" s="1"/>
  <c r="R31" i="134"/>
  <c r="D16" i="142"/>
  <c r="U22" i="10"/>
  <c r="K19" i="95"/>
  <c r="E21" i="50"/>
  <c r="F23" i="148"/>
  <c r="M25" i="95"/>
  <c r="V13" i="98"/>
  <c r="E24" i="52"/>
  <c r="F29" i="146"/>
  <c r="J30" i="97"/>
  <c r="L29" i="102"/>
  <c r="N29" i="102" s="1"/>
  <c r="K29" i="102"/>
  <c r="U30" i="48"/>
  <c r="N25" i="108"/>
  <c r="M25" i="108" s="1"/>
  <c r="E24" i="3"/>
  <c r="H26" i="145"/>
  <c r="K21" i="152"/>
  <c r="Y17" i="152" s="1"/>
  <c r="Q16" i="92"/>
  <c r="AB15" i="92" s="1"/>
  <c r="K13" i="97"/>
  <c r="H12" i="137"/>
  <c r="P14" i="105"/>
  <c r="Q14" i="105" s="1"/>
  <c r="T14" i="105"/>
  <c r="U30" i="47"/>
  <c r="D16" i="145"/>
  <c r="N24" i="97"/>
  <c r="Q24" i="97" s="1"/>
  <c r="N25" i="43"/>
  <c r="N24" i="95"/>
  <c r="Q24" i="95" s="1"/>
  <c r="G31" i="147"/>
  <c r="F17" i="134"/>
  <c r="I26" i="94"/>
  <c r="I21" i="96"/>
  <c r="F27" i="137"/>
  <c r="P16" i="111"/>
  <c r="D16" i="111"/>
  <c r="D20" i="146"/>
  <c r="F20" i="146" s="1"/>
  <c r="AT25" i="103"/>
  <c r="U14" i="34"/>
  <c r="K12" i="97"/>
  <c r="P17" i="111"/>
  <c r="D17" i="111"/>
  <c r="AD17" i="79"/>
  <c r="Q31" i="142"/>
  <c r="T31" i="142" s="1"/>
  <c r="T31" i="137"/>
  <c r="P10" i="109"/>
  <c r="D10" i="109"/>
  <c r="C28" i="109"/>
  <c r="P28" i="109" s="1"/>
  <c r="D24" i="146"/>
  <c r="AT27" i="103"/>
  <c r="AC28" i="146"/>
  <c r="P10" i="112"/>
  <c r="D10" i="112"/>
  <c r="C28" i="112"/>
  <c r="AC24" i="148"/>
  <c r="P22" i="104"/>
  <c r="Q22" i="104" s="1"/>
  <c r="T22" i="104"/>
  <c r="R27" i="10"/>
  <c r="D23" i="109"/>
  <c r="E31" i="144"/>
  <c r="E16" i="92"/>
  <c r="E23" i="92" s="1"/>
  <c r="AT26" i="103"/>
  <c r="H30" i="97"/>
  <c r="D29" i="145"/>
  <c r="K15" i="95"/>
  <c r="N20" i="141"/>
  <c r="K20" i="141" s="1"/>
  <c r="X18" i="152"/>
  <c r="K26" i="95"/>
  <c r="P16" i="103"/>
  <c r="Q16" i="103" s="1"/>
  <c r="T16" i="103"/>
  <c r="M16" i="96"/>
  <c r="D22" i="143"/>
  <c r="G31" i="143"/>
  <c r="O31" i="143"/>
  <c r="N22" i="96"/>
  <c r="Q22" i="96" s="1"/>
  <c r="I18" i="95"/>
  <c r="Z18" i="92"/>
  <c r="E21" i="53"/>
  <c r="P19" i="103"/>
  <c r="Q19" i="103" s="1"/>
  <c r="T19" i="103"/>
  <c r="E19" i="55"/>
  <c r="AA31" i="137"/>
  <c r="T20" i="104"/>
  <c r="P20" i="104"/>
  <c r="Q20" i="104" s="1"/>
  <c r="AC31" i="146"/>
  <c r="N19" i="108"/>
  <c r="G19" i="108" s="1"/>
  <c r="L30" i="96"/>
  <c r="N27" i="94"/>
  <c r="Q27" i="94" s="1"/>
  <c r="N18" i="43"/>
  <c r="N25" i="141"/>
  <c r="K25" i="141" s="1"/>
  <c r="E13" i="55"/>
  <c r="E26" i="3"/>
  <c r="Q16" i="152"/>
  <c r="AB12" i="152" s="1"/>
  <c r="E15" i="52"/>
  <c r="L30" i="95"/>
  <c r="M10" i="95"/>
  <c r="E18" i="52"/>
  <c r="AC16" i="145"/>
  <c r="G31" i="146"/>
  <c r="D17" i="146"/>
  <c r="N21" i="97"/>
  <c r="Q21" i="97" s="1"/>
  <c r="K17" i="96"/>
  <c r="M14" i="94"/>
  <c r="D12" i="109"/>
  <c r="H17" i="139"/>
  <c r="AC15" i="142"/>
  <c r="V31" i="143"/>
  <c r="D23" i="110"/>
  <c r="N21" i="95"/>
  <c r="Q21" i="95" s="1"/>
  <c r="V17" i="98"/>
  <c r="W20" i="92"/>
  <c r="D22" i="146"/>
  <c r="K22" i="146" s="1"/>
  <c r="E14" i="52"/>
  <c r="P21" i="112"/>
  <c r="D21" i="112"/>
  <c r="D26" i="146"/>
  <c r="D15" i="144"/>
  <c r="K15" i="144" s="1"/>
  <c r="N23" i="97"/>
  <c r="Q23" i="97" s="1"/>
  <c r="E20" i="50"/>
  <c r="E31" i="36"/>
  <c r="M15" i="96"/>
  <c r="K27" i="108"/>
  <c r="E15" i="57"/>
  <c r="N28" i="43"/>
  <c r="T19" i="104"/>
  <c r="P19" i="104"/>
  <c r="Q19" i="104" s="1"/>
  <c r="M12" i="97"/>
  <c r="D27" i="144"/>
  <c r="H14" i="139"/>
  <c r="P19" i="105"/>
  <c r="Q19" i="105" s="1"/>
  <c r="T19" i="105"/>
  <c r="W13" i="98"/>
  <c r="M13" i="97"/>
  <c r="F30" i="96"/>
  <c r="N10" i="96"/>
  <c r="I10" i="96" s="1"/>
  <c r="X27" i="10"/>
  <c r="F25" i="139"/>
  <c r="E14" i="3"/>
  <c r="E29" i="3"/>
  <c r="P22" i="103"/>
  <c r="Q22" i="103" s="1"/>
  <c r="T22" i="103"/>
  <c r="K19" i="98"/>
  <c r="Y17" i="98" s="1"/>
  <c r="C31" i="84"/>
  <c r="G31" i="84" s="1"/>
  <c r="I16" i="108"/>
  <c r="F20" i="137"/>
  <c r="E23" i="68"/>
  <c r="F16" i="68"/>
  <c r="L30" i="97"/>
  <c r="R29" i="53"/>
  <c r="N15" i="102"/>
  <c r="D28" i="144"/>
  <c r="H28" i="144" s="1"/>
  <c r="D27" i="142"/>
  <c r="E23" i="57"/>
  <c r="AN13" i="103"/>
  <c r="S19" i="98"/>
  <c r="AC17" i="98" s="1"/>
  <c r="N22" i="141"/>
  <c r="I22" i="141" s="1"/>
  <c r="D22" i="111"/>
  <c r="F16" i="147"/>
  <c r="N20" i="43"/>
  <c r="H19" i="144"/>
  <c r="H22" i="139"/>
  <c r="K30" i="34"/>
  <c r="D11" i="112"/>
  <c r="Z18" i="152"/>
  <c r="E12" i="52"/>
  <c r="F27" i="134"/>
  <c r="E22" i="53"/>
  <c r="E16" i="57"/>
  <c r="I25" i="94"/>
  <c r="K21" i="141"/>
  <c r="E22" i="3"/>
  <c r="Y27" i="34"/>
  <c r="W27" i="34"/>
  <c r="H17" i="145"/>
  <c r="N15" i="94"/>
  <c r="Q15" i="94" s="1"/>
  <c r="K17" i="97"/>
  <c r="W23" i="68"/>
  <c r="X16" i="68"/>
  <c r="I10" i="95"/>
  <c r="H30" i="95"/>
  <c r="O31" i="137"/>
  <c r="G31" i="137"/>
  <c r="H31" i="137" s="1"/>
  <c r="E15" i="140"/>
  <c r="Z15" i="92"/>
  <c r="E20" i="56"/>
  <c r="AA13" i="152"/>
  <c r="K12" i="94"/>
  <c r="N16" i="95"/>
  <c r="Q16" i="95" s="1"/>
  <c r="H24" i="143"/>
  <c r="M26" i="94"/>
  <c r="D23" i="142"/>
  <c r="P15" i="109"/>
  <c r="D15" i="109"/>
  <c r="K18" i="96"/>
  <c r="U22" i="34"/>
  <c r="X20" i="92"/>
  <c r="AC23" i="142"/>
  <c r="W11" i="104"/>
  <c r="V30" i="104"/>
  <c r="W30" i="104" s="1"/>
  <c r="E16" i="53"/>
  <c r="W26" i="34"/>
  <c r="M17" i="96"/>
  <c r="N27" i="97"/>
  <c r="Q27" i="97" s="1"/>
  <c r="T31" i="134"/>
  <c r="M29" i="52"/>
  <c r="D21" i="110"/>
  <c r="E13" i="52"/>
  <c r="C14" i="106"/>
  <c r="AC19" i="146"/>
  <c r="F28" i="155"/>
  <c r="G28" i="155" s="1"/>
  <c r="J28" i="155"/>
  <c r="E12" i="53"/>
  <c r="AC21" i="146"/>
  <c r="K27" i="141"/>
  <c r="M31" i="134"/>
  <c r="E31" i="134"/>
  <c r="F31" i="134" s="1"/>
  <c r="I18" i="96"/>
  <c r="K13" i="108"/>
  <c r="D17" i="110"/>
  <c r="F26" i="145"/>
  <c r="H29" i="146"/>
  <c r="I25" i="107" l="1"/>
  <c r="I17" i="107"/>
  <c r="I26" i="107"/>
  <c r="H29" i="147"/>
  <c r="O26" i="97"/>
  <c r="I20" i="97"/>
  <c r="I12" i="108"/>
  <c r="F17" i="146"/>
  <c r="Y18" i="152"/>
  <c r="F29" i="142"/>
  <c r="M21" i="98"/>
  <c r="I21" i="68"/>
  <c r="N19" i="36"/>
  <c r="I18" i="107"/>
  <c r="N28" i="36"/>
  <c r="N11" i="36"/>
  <c r="AH19" i="104"/>
  <c r="G11" i="97"/>
  <c r="I18" i="108"/>
  <c r="F26" i="143"/>
  <c r="X15" i="79"/>
  <c r="E16" i="52"/>
  <c r="W16" i="98"/>
  <c r="F28" i="147"/>
  <c r="Y13" i="92"/>
  <c r="AA13" i="92"/>
  <c r="H16" i="147"/>
  <c r="Z18" i="98"/>
  <c r="R15" i="79"/>
  <c r="F20" i="148"/>
  <c r="K20" i="148"/>
  <c r="F22" i="142"/>
  <c r="AT28" i="105"/>
  <c r="G25" i="96"/>
  <c r="F22" i="144"/>
  <c r="F29" i="147"/>
  <c r="F12" i="147"/>
  <c r="G21" i="96"/>
  <c r="X17" i="92"/>
  <c r="Q30" i="47"/>
  <c r="Q21" i="98"/>
  <c r="F27" i="145"/>
  <c r="M23" i="92"/>
  <c r="G26" i="141"/>
  <c r="AA31" i="142"/>
  <c r="K11" i="141"/>
  <c r="K22" i="94"/>
  <c r="E29" i="45"/>
  <c r="M29" i="56"/>
  <c r="R21" i="68"/>
  <c r="AD21" i="68" s="1"/>
  <c r="F15" i="143"/>
  <c r="H15" i="148"/>
  <c r="X16" i="98"/>
  <c r="K22" i="96"/>
  <c r="F15" i="144"/>
  <c r="K18" i="108"/>
  <c r="H25" i="143"/>
  <c r="N21" i="102"/>
  <c r="E15" i="51"/>
  <c r="M25" i="97"/>
  <c r="AC15" i="92"/>
  <c r="N24" i="102"/>
  <c r="I14" i="94"/>
  <c r="E24" i="50"/>
  <c r="G12" i="94"/>
  <c r="K16" i="146"/>
  <c r="G15" i="141"/>
  <c r="I18" i="141"/>
  <c r="N13" i="102"/>
  <c r="G18" i="108"/>
  <c r="G22" i="94"/>
  <c r="H16" i="143"/>
  <c r="F27" i="147"/>
  <c r="AT13" i="105"/>
  <c r="F23" i="146"/>
  <c r="H23" i="146"/>
  <c r="AN21" i="103"/>
  <c r="AT30" i="103"/>
  <c r="AN19" i="103"/>
  <c r="AT30" i="104"/>
  <c r="E26" i="56"/>
  <c r="E28" i="56"/>
  <c r="E19" i="56"/>
  <c r="E17" i="56"/>
  <c r="E12" i="56"/>
  <c r="E15" i="56"/>
  <c r="E18" i="56"/>
  <c r="E13" i="56"/>
  <c r="E11" i="50"/>
  <c r="E16" i="50"/>
  <c r="E21" i="45"/>
  <c r="E20" i="45"/>
  <c r="E27" i="45"/>
  <c r="E14" i="45"/>
  <c r="Q30" i="45"/>
  <c r="E23" i="45"/>
  <c r="M30" i="45"/>
  <c r="E12" i="45"/>
  <c r="Z12" i="98"/>
  <c r="Z16" i="98"/>
  <c r="K17" i="148"/>
  <c r="K20" i="147"/>
  <c r="V12" i="152"/>
  <c r="V17" i="152"/>
  <c r="X17" i="152"/>
  <c r="M23" i="152"/>
  <c r="V18" i="152"/>
  <c r="V12" i="92"/>
  <c r="W14" i="92"/>
  <c r="X19" i="92"/>
  <c r="K28" i="142"/>
  <c r="R31" i="137"/>
  <c r="G13" i="108"/>
  <c r="G24" i="108"/>
  <c r="G25" i="141"/>
  <c r="G20" i="141"/>
  <c r="G26" i="108"/>
  <c r="G25" i="108"/>
  <c r="G11" i="141"/>
  <c r="I25" i="108"/>
  <c r="R15" i="125"/>
  <c r="X15" i="125"/>
  <c r="AA15" i="125"/>
  <c r="AN24" i="104"/>
  <c r="AN30" i="105"/>
  <c r="K31" i="134"/>
  <c r="E11" i="56"/>
  <c r="E25" i="55"/>
  <c r="E22" i="55"/>
  <c r="E26" i="55"/>
  <c r="E23" i="55"/>
  <c r="R29" i="55"/>
  <c r="E14" i="55"/>
  <c r="E11" i="52"/>
  <c r="H29" i="52"/>
  <c r="E24" i="45"/>
  <c r="X14" i="98"/>
  <c r="K18" i="148"/>
  <c r="F18" i="148"/>
  <c r="K15" i="148"/>
  <c r="F21" i="147"/>
  <c r="H24" i="147"/>
  <c r="H23" i="147"/>
  <c r="K26" i="147"/>
  <c r="K24" i="147"/>
  <c r="H17" i="147"/>
  <c r="H19" i="147"/>
  <c r="F23" i="147"/>
  <c r="K26" i="146"/>
  <c r="F13" i="146"/>
  <c r="K23" i="146"/>
  <c r="G21" i="97"/>
  <c r="G22" i="97"/>
  <c r="K19" i="97"/>
  <c r="G24" i="97"/>
  <c r="M20" i="97"/>
  <c r="G10" i="95"/>
  <c r="K22" i="95"/>
  <c r="G19" i="95"/>
  <c r="G20" i="95"/>
  <c r="W19" i="34"/>
  <c r="K19" i="94"/>
  <c r="I19" i="94"/>
  <c r="G30" i="34"/>
  <c r="W14" i="34"/>
  <c r="G18" i="94"/>
  <c r="M16" i="94"/>
  <c r="W11" i="34"/>
  <c r="W24" i="3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N18" i="36"/>
  <c r="F22" i="146"/>
  <c r="M29" i="57"/>
  <c r="K12" i="144"/>
  <c r="G27" i="95"/>
  <c r="G15" i="95"/>
  <c r="AT24" i="103"/>
  <c r="M20" i="95"/>
  <c r="K22" i="147"/>
  <c r="I19" i="141"/>
  <c r="AT26" i="105"/>
  <c r="F25" i="145"/>
  <c r="K23" i="148"/>
  <c r="K27" i="147"/>
  <c r="G16" i="108"/>
  <c r="K25" i="148"/>
  <c r="I15" i="95"/>
  <c r="E14" i="57"/>
  <c r="F25" i="147"/>
  <c r="I22" i="108"/>
  <c r="H22" i="147"/>
  <c r="F13" i="144"/>
  <c r="H29" i="51"/>
  <c r="G11" i="96"/>
  <c r="G23" i="108"/>
  <c r="G17" i="108"/>
  <c r="K10" i="96"/>
  <c r="AC18" i="98"/>
  <c r="AN14" i="105"/>
  <c r="K21" i="148"/>
  <c r="Y12" i="152"/>
  <c r="E28" i="57"/>
  <c r="G15" i="96"/>
  <c r="K15" i="145"/>
  <c r="K19" i="143"/>
  <c r="K21" i="95"/>
  <c r="K30" i="47"/>
  <c r="AT30" i="105"/>
  <c r="AN30" i="104"/>
  <c r="AC16" i="98"/>
  <c r="M27" i="95"/>
  <c r="AA20" i="92"/>
  <c r="K17" i="95"/>
  <c r="W21" i="34"/>
  <c r="E31" i="43"/>
  <c r="E27" i="51"/>
  <c r="I17" i="97"/>
  <c r="AD13" i="125"/>
  <c r="E22" i="51"/>
  <c r="F13" i="148"/>
  <c r="G19" i="97"/>
  <c r="AN12" i="103"/>
  <c r="F22" i="147"/>
  <c r="Z17" i="152"/>
  <c r="AD16" i="79"/>
  <c r="AD14" i="79"/>
  <c r="G23" i="96"/>
  <c r="K16" i="144"/>
  <c r="K20" i="143"/>
  <c r="G18" i="96"/>
  <c r="E28" i="52"/>
  <c r="U15" i="79"/>
  <c r="G27" i="141"/>
  <c r="K17" i="145"/>
  <c r="F28" i="144"/>
  <c r="AN20" i="105"/>
  <c r="M19" i="108"/>
  <c r="E11" i="51"/>
  <c r="W17" i="34"/>
  <c r="AH27" i="103"/>
  <c r="G17" i="95"/>
  <c r="I11" i="94"/>
  <c r="AN12" i="104"/>
  <c r="G27" i="96"/>
  <c r="U29" i="10"/>
  <c r="AA18" i="92"/>
  <c r="AA17" i="92"/>
  <c r="F21" i="144"/>
  <c r="H18" i="142"/>
  <c r="E22" i="45"/>
  <c r="F21" i="143"/>
  <c r="K19" i="148"/>
  <c r="E17" i="55"/>
  <c r="E11" i="55"/>
  <c r="AD18" i="79"/>
  <c r="I27" i="95"/>
  <c r="AD19" i="68"/>
  <c r="E25" i="57"/>
  <c r="K29" i="145"/>
  <c r="N14" i="43"/>
  <c r="K18" i="145"/>
  <c r="Y17" i="92"/>
  <c r="I21" i="97"/>
  <c r="F17" i="148"/>
  <c r="F25" i="143"/>
  <c r="H19" i="143"/>
  <c r="G14" i="96"/>
  <c r="K18" i="142"/>
  <c r="AN14" i="103"/>
  <c r="E26" i="57"/>
  <c r="K14" i="145"/>
  <c r="G22" i="108"/>
  <c r="AT28" i="103"/>
  <c r="E15" i="55"/>
  <c r="M29" i="55"/>
  <c r="O21" i="108"/>
  <c r="K26" i="142"/>
  <c r="G16" i="141"/>
  <c r="O16" i="141" s="1"/>
  <c r="F29" i="148"/>
  <c r="K13" i="147"/>
  <c r="M14" i="96"/>
  <c r="AN28" i="105"/>
  <c r="M21" i="95"/>
  <c r="AN17" i="104"/>
  <c r="E14" i="51"/>
  <c r="F21" i="148"/>
  <c r="K14" i="96"/>
  <c r="I13" i="94"/>
  <c r="W25" i="34"/>
  <c r="V14" i="152"/>
  <c r="H19" i="148"/>
  <c r="F14" i="143"/>
  <c r="H29" i="55"/>
  <c r="E13" i="51"/>
  <c r="G27" i="94"/>
  <c r="K24" i="146"/>
  <c r="H12" i="146"/>
  <c r="E16" i="51"/>
  <c r="H22" i="143"/>
  <c r="H25" i="142"/>
  <c r="F20" i="144"/>
  <c r="F28" i="146"/>
  <c r="N24" i="36"/>
  <c r="G25" i="95"/>
  <c r="K28" i="146"/>
  <c r="H21" i="146"/>
  <c r="AH21" i="105"/>
  <c r="H13" i="148"/>
  <c r="M11" i="94"/>
  <c r="G11" i="108"/>
  <c r="F29" i="144"/>
  <c r="AT22" i="103"/>
  <c r="F14" i="145"/>
  <c r="K27" i="95"/>
  <c r="K18" i="94"/>
  <c r="E29" i="102"/>
  <c r="I22" i="107"/>
  <c r="E18" i="55"/>
  <c r="X12" i="92"/>
  <c r="AD17" i="68"/>
  <c r="K16" i="143"/>
  <c r="G23" i="141"/>
  <c r="AD15" i="68"/>
  <c r="G23" i="97"/>
  <c r="G21" i="95"/>
  <c r="AN20" i="104"/>
  <c r="K20" i="146"/>
  <c r="H24" i="146"/>
  <c r="K27" i="146"/>
  <c r="G15" i="97"/>
  <c r="K15" i="96"/>
  <c r="K14" i="97"/>
  <c r="K20" i="144"/>
  <c r="K31" i="137"/>
  <c r="K26" i="144"/>
  <c r="E26" i="51"/>
  <c r="AD12" i="125"/>
  <c r="K16" i="148"/>
  <c r="H25" i="147"/>
  <c r="I16" i="94"/>
  <c r="AT18" i="103"/>
  <c r="H23" i="148"/>
  <c r="W12" i="34"/>
  <c r="G21" i="98"/>
  <c r="N21" i="36"/>
  <c r="N26" i="43"/>
  <c r="N12" i="36"/>
  <c r="N17" i="36"/>
  <c r="N27" i="102"/>
  <c r="N13" i="43"/>
  <c r="N11" i="43"/>
  <c r="N30" i="96"/>
  <c r="Q30" i="96" s="1"/>
  <c r="AC31" i="148"/>
  <c r="H29" i="54"/>
  <c r="G24" i="94"/>
  <c r="Q24" i="94"/>
  <c r="O31" i="147"/>
  <c r="D31" i="147"/>
  <c r="K31" i="147" s="1"/>
  <c r="H14" i="146"/>
  <c r="G16" i="95"/>
  <c r="Y16" i="98"/>
  <c r="AB14" i="92"/>
  <c r="H19" i="146"/>
  <c r="K27" i="94"/>
  <c r="AH14" i="105"/>
  <c r="G14" i="141"/>
  <c r="K14" i="108"/>
  <c r="M29" i="51"/>
  <c r="K29" i="142"/>
  <c r="V31" i="144"/>
  <c r="I22" i="106"/>
  <c r="G21" i="94"/>
  <c r="D28" i="111"/>
  <c r="N28" i="111"/>
  <c r="L28" i="111"/>
  <c r="F28" i="111"/>
  <c r="H28" i="111"/>
  <c r="J28" i="111"/>
  <c r="N30" i="97"/>
  <c r="Q30" i="97" s="1"/>
  <c r="G13" i="94"/>
  <c r="H29" i="142"/>
  <c r="N18" i="102"/>
  <c r="AH11" i="103"/>
  <c r="K12" i="146"/>
  <c r="AA16" i="98"/>
  <c r="G19" i="96"/>
  <c r="M13" i="95"/>
  <c r="Y12" i="92"/>
  <c r="K23" i="92"/>
  <c r="AT11" i="104"/>
  <c r="K17" i="141"/>
  <c r="O30" i="49"/>
  <c r="G15" i="108"/>
  <c r="AB13" i="92"/>
  <c r="F25" i="142"/>
  <c r="G11" i="94"/>
  <c r="I25" i="141"/>
  <c r="O25" i="141" s="1"/>
  <c r="AA17" i="152"/>
  <c r="F27" i="143"/>
  <c r="AB18" i="92"/>
  <c r="I18" i="97"/>
  <c r="E25" i="51"/>
  <c r="N15" i="43"/>
  <c r="E20" i="51"/>
  <c r="N15" i="36"/>
  <c r="AC18" i="92"/>
  <c r="E26" i="54"/>
  <c r="K21" i="146"/>
  <c r="M27" i="96"/>
  <c r="AH16" i="104"/>
  <c r="F19" i="145"/>
  <c r="G14" i="95"/>
  <c r="Q14" i="95"/>
  <c r="F31" i="139"/>
  <c r="AN26" i="105"/>
  <c r="H29" i="56"/>
  <c r="E29" i="56"/>
  <c r="K25" i="96"/>
  <c r="AT20" i="104"/>
  <c r="G12" i="96"/>
  <c r="E14" i="56"/>
  <c r="I21" i="95"/>
  <c r="AB12" i="98"/>
  <c r="W15" i="92"/>
  <c r="G23" i="92"/>
  <c r="AD12" i="68"/>
  <c r="AT17" i="103"/>
  <c r="N27" i="36"/>
  <c r="I28" i="107"/>
  <c r="W12" i="152"/>
  <c r="N25" i="36"/>
  <c r="E16" i="56"/>
  <c r="E12" i="50"/>
  <c r="F20" i="142"/>
  <c r="AN13" i="105"/>
  <c r="P30" i="104"/>
  <c r="Q30" i="104" s="1"/>
  <c r="Q11" i="104"/>
  <c r="N23" i="36"/>
  <c r="M19" i="97"/>
  <c r="AT27" i="105"/>
  <c r="AT25" i="105"/>
  <c r="K27" i="96"/>
  <c r="M15" i="95"/>
  <c r="AT13" i="103"/>
  <c r="K14" i="143"/>
  <c r="V15" i="92"/>
  <c r="M12" i="96"/>
  <c r="H18" i="145"/>
  <c r="AH27" i="105"/>
  <c r="K30" i="48"/>
  <c r="W30" i="48" s="1"/>
  <c r="Y30" i="48"/>
  <c r="L29" i="10"/>
  <c r="AN16" i="104"/>
  <c r="M26" i="95"/>
  <c r="N30" i="95"/>
  <c r="Q30" i="95" s="1"/>
  <c r="H13" i="142"/>
  <c r="E28" i="45"/>
  <c r="H14" i="142"/>
  <c r="P11" i="43"/>
  <c r="G27" i="97"/>
  <c r="G22" i="141"/>
  <c r="K28" i="144"/>
  <c r="K17" i="146"/>
  <c r="G24" i="95"/>
  <c r="K16" i="142"/>
  <c r="K14" i="146"/>
  <c r="G22" i="95"/>
  <c r="Q22" i="95"/>
  <c r="E28" i="54"/>
  <c r="E22" i="54"/>
  <c r="I27" i="94"/>
  <c r="K14" i="144"/>
  <c r="G12" i="141"/>
  <c r="N14" i="102"/>
  <c r="H12" i="144"/>
  <c r="E29" i="10"/>
  <c r="M24" i="95"/>
  <c r="G12" i="108"/>
  <c r="AH18" i="103"/>
  <c r="E24" i="51"/>
  <c r="N19" i="102"/>
  <c r="H29" i="145"/>
  <c r="AN27" i="105"/>
  <c r="E25" i="50"/>
  <c r="G18" i="141"/>
  <c r="K31" i="139"/>
  <c r="M24" i="94"/>
  <c r="R29" i="10"/>
  <c r="M27" i="94"/>
  <c r="H22" i="146"/>
  <c r="AT19" i="104"/>
  <c r="T31" i="147"/>
  <c r="R31" i="147"/>
  <c r="N27" i="43"/>
  <c r="E19" i="57"/>
  <c r="E17" i="50"/>
  <c r="K25" i="144"/>
  <c r="F31" i="137"/>
  <c r="M29" i="54"/>
  <c r="E28" i="51"/>
  <c r="H19" i="145"/>
  <c r="AN30" i="103"/>
  <c r="H27" i="142"/>
  <c r="AH12" i="104"/>
  <c r="I22" i="97"/>
  <c r="I27" i="96"/>
  <c r="L16" i="68"/>
  <c r="AC23" i="68"/>
  <c r="O23" i="68" s="1"/>
  <c r="I15" i="96"/>
  <c r="K13" i="142"/>
  <c r="R19" i="79"/>
  <c r="H27" i="143"/>
  <c r="AH30" i="104"/>
  <c r="I19" i="95"/>
  <c r="O19" i="95" s="1"/>
  <c r="N25" i="102"/>
  <c r="M31" i="142"/>
  <c r="D31" i="142"/>
  <c r="F31" i="142" s="1"/>
  <c r="E12" i="54"/>
  <c r="G16" i="94"/>
  <c r="G13" i="141"/>
  <c r="O13" i="141" s="1"/>
  <c r="M20" i="94"/>
  <c r="H21" i="144"/>
  <c r="AT24" i="104"/>
  <c r="AH26" i="105"/>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G31" i="155" s="1"/>
  <c r="I24" i="107"/>
  <c r="D31" i="145"/>
  <c r="H31" i="145" s="1"/>
  <c r="S30" i="47"/>
  <c r="F17" i="142"/>
  <c r="W12" i="98"/>
  <c r="F15" i="142"/>
  <c r="AN24" i="105"/>
  <c r="M24" i="108"/>
  <c r="K15" i="108"/>
  <c r="AT12" i="103"/>
  <c r="AN16" i="103"/>
  <c r="O31" i="145"/>
  <c r="F24" i="147"/>
  <c r="I31" i="107"/>
  <c r="W30" i="34"/>
  <c r="AH22" i="105"/>
  <c r="O25" i="94"/>
  <c r="AC31" i="145"/>
  <c r="Y31" i="145"/>
  <c r="D31" i="146"/>
  <c r="Y31" i="146" s="1"/>
  <c r="H15" i="146"/>
  <c r="AH19" i="105"/>
  <c r="M22" i="97"/>
  <c r="O13" i="97"/>
  <c r="G12" i="95"/>
  <c r="Q12" i="95"/>
  <c r="AT25" i="104"/>
  <c r="E18" i="51"/>
  <c r="E18" i="57"/>
  <c r="F16" i="146"/>
  <c r="E19" i="51"/>
  <c r="I20" i="141"/>
  <c r="O20" i="141" s="1"/>
  <c r="I25" i="106"/>
  <c r="K30" i="49"/>
  <c r="AC13" i="152"/>
  <c r="S23" i="152"/>
  <c r="K23" i="152"/>
  <c r="K23" i="94"/>
  <c r="Y12" i="98"/>
  <c r="AA31" i="148"/>
  <c r="F14" i="147"/>
  <c r="AN21" i="104"/>
  <c r="M14" i="97"/>
  <c r="N23" i="102"/>
  <c r="K25" i="95"/>
  <c r="AH15" i="104"/>
  <c r="E13" i="50"/>
  <c r="I14" i="96"/>
  <c r="O14" i="96" s="1"/>
  <c r="AH15" i="103"/>
  <c r="K18" i="97"/>
  <c r="N13" i="36"/>
  <c r="F13" i="142"/>
  <c r="AH24" i="103"/>
  <c r="M17" i="108"/>
  <c r="AN27" i="103"/>
  <c r="AH14" i="103"/>
  <c r="F18" i="147"/>
  <c r="I16" i="68"/>
  <c r="E22" i="56"/>
  <c r="AH23" i="105"/>
  <c r="AT17" i="104"/>
  <c r="E27" i="56"/>
  <c r="O23" i="96"/>
  <c r="X29" i="10"/>
  <c r="F24" i="145"/>
  <c r="AC14" i="152"/>
  <c r="I14" i="108"/>
  <c r="Y20" i="92"/>
  <c r="AD12" i="79"/>
  <c r="O27" i="141"/>
  <c r="AN20" i="103"/>
  <c r="I15" i="97"/>
  <c r="N26" i="36"/>
  <c r="AT26" i="104"/>
  <c r="O23" i="141"/>
  <c r="AT24" i="105"/>
  <c r="AT11" i="105"/>
  <c r="F21" i="145"/>
  <c r="E31" i="84"/>
  <c r="H19" i="142"/>
  <c r="F32" i="107"/>
  <c r="H15" i="147"/>
  <c r="AN18" i="103"/>
  <c r="M21" i="97"/>
  <c r="F27" i="144"/>
  <c r="E13" i="54"/>
  <c r="I13" i="96"/>
  <c r="O13" i="96" s="1"/>
  <c r="Q13" i="96"/>
  <c r="W19" i="92"/>
  <c r="K27" i="97"/>
  <c r="AD20" i="68"/>
  <c r="E16" i="55"/>
  <c r="AH22" i="104"/>
  <c r="H28" i="112"/>
  <c r="D28" i="112"/>
  <c r="J28" i="112"/>
  <c r="N28" i="112"/>
  <c r="F28" i="112"/>
  <c r="L28" i="112"/>
  <c r="I15" i="94"/>
  <c r="E22" i="50"/>
  <c r="AH20" i="104"/>
  <c r="E17" i="54"/>
  <c r="Y19" i="152"/>
  <c r="F18" i="144"/>
  <c r="O18" i="96"/>
  <c r="E13" i="57"/>
  <c r="AH22" i="103"/>
  <c r="P28" i="112"/>
  <c r="AT27" i="104"/>
  <c r="E24" i="57"/>
  <c r="AB13" i="152"/>
  <c r="Q23" i="152"/>
  <c r="F16" i="142"/>
  <c r="I12" i="141"/>
  <c r="F29" i="145"/>
  <c r="K17" i="142"/>
  <c r="H15" i="144"/>
  <c r="AH20" i="103"/>
  <c r="F16" i="145"/>
  <c r="O31" i="144"/>
  <c r="D31" i="144"/>
  <c r="K31" i="144" s="1"/>
  <c r="H13" i="146"/>
  <c r="E23" i="51"/>
  <c r="K21" i="97"/>
  <c r="K15" i="146"/>
  <c r="AN16" i="105"/>
  <c r="I31" i="84"/>
  <c r="I26" i="96"/>
  <c r="G14" i="108"/>
  <c r="I26" i="106"/>
  <c r="H27" i="146"/>
  <c r="K25" i="142"/>
  <c r="I23" i="94"/>
  <c r="K15" i="97"/>
  <c r="AN13" i="104"/>
  <c r="K24" i="96"/>
  <c r="K23" i="143"/>
  <c r="I30" i="106"/>
  <c r="AT14" i="103"/>
  <c r="H25" i="144"/>
  <c r="AC13" i="92"/>
  <c r="K11" i="108"/>
  <c r="O11" i="108" s="1"/>
  <c r="AN15" i="104"/>
  <c r="H31" i="134"/>
  <c r="M23" i="94"/>
  <c r="E23" i="50"/>
  <c r="AN25" i="105"/>
  <c r="N12" i="43"/>
  <c r="I27" i="106"/>
  <c r="N16" i="102"/>
  <c r="M21" i="96"/>
  <c r="M19" i="94"/>
  <c r="K25" i="146"/>
  <c r="E13" i="45"/>
  <c r="E30" i="45"/>
  <c r="H15" i="145"/>
  <c r="M29" i="50"/>
  <c r="F12" i="143"/>
  <c r="G19" i="94"/>
  <c r="I19" i="108"/>
  <c r="K29" i="143"/>
  <c r="X19" i="79"/>
  <c r="H27" i="144"/>
  <c r="AN23" i="104"/>
  <c r="G26" i="95"/>
  <c r="X13" i="98"/>
  <c r="I21" i="98"/>
  <c r="M18" i="94"/>
  <c r="E21" i="54"/>
  <c r="X14" i="92"/>
  <c r="I23" i="92"/>
  <c r="AN18" i="105"/>
  <c r="U16" i="68"/>
  <c r="K19" i="142"/>
  <c r="AT12" i="104"/>
  <c r="E21" i="56"/>
  <c r="E25" i="54"/>
  <c r="G20" i="108"/>
  <c r="O20" i="108" s="1"/>
  <c r="V19" i="92"/>
  <c r="L19" i="79"/>
  <c r="M22" i="96"/>
  <c r="AT17" i="105"/>
  <c r="K14" i="95"/>
  <c r="F19" i="147"/>
  <c r="F25" i="148"/>
  <c r="AH24" i="105"/>
  <c r="V13" i="92"/>
  <c r="F28" i="148"/>
  <c r="I29" i="107"/>
  <c r="AH25" i="105"/>
  <c r="AN26" i="104"/>
  <c r="AA31" i="147"/>
  <c r="Y31" i="147"/>
  <c r="AH28" i="103"/>
  <c r="Q30" i="49"/>
  <c r="Y30" i="49"/>
  <c r="C31" i="106"/>
  <c r="I13" i="106"/>
  <c r="E18" i="54"/>
  <c r="I24" i="96"/>
  <c r="W22" i="34"/>
  <c r="K22" i="97"/>
  <c r="O23" i="95"/>
  <c r="E17" i="51"/>
  <c r="O22" i="108"/>
  <c r="AD13" i="79"/>
  <c r="M27" i="97"/>
  <c r="AH11" i="105"/>
  <c r="R31" i="139"/>
  <c r="H17" i="146"/>
  <c r="AH27" i="104"/>
  <c r="N14" i="36"/>
  <c r="AH20" i="105"/>
  <c r="AB17" i="98"/>
  <c r="I19" i="107"/>
  <c r="M21" i="94"/>
  <c r="O11" i="95"/>
  <c r="AN22" i="105"/>
  <c r="E20" i="57"/>
  <c r="F17" i="147"/>
  <c r="P28" i="111"/>
  <c r="R16" i="68"/>
  <c r="U23" i="68"/>
  <c r="W16" i="34"/>
  <c r="N19" i="43"/>
  <c r="AH21" i="104"/>
  <c r="AA19" i="152"/>
  <c r="AH15" i="105"/>
  <c r="K21" i="96"/>
  <c r="AN22" i="104"/>
  <c r="I24" i="97"/>
  <c r="AT16" i="105"/>
  <c r="AN21" i="105"/>
  <c r="O21" i="141"/>
  <c r="AA14" i="98"/>
  <c r="O21" i="98"/>
  <c r="H23" i="144"/>
  <c r="W18" i="92"/>
  <c r="K32" i="107"/>
  <c r="L32" i="107" s="1"/>
  <c r="L14" i="107"/>
  <c r="V13" i="152"/>
  <c r="E20" i="55"/>
  <c r="H20" i="146"/>
  <c r="G30" i="49"/>
  <c r="Y14" i="152"/>
  <c r="I21" i="94"/>
  <c r="G17" i="141"/>
  <c r="I27" i="97"/>
  <c r="K12" i="95"/>
  <c r="I25" i="95"/>
  <c r="K14" i="147"/>
  <c r="AB17" i="92"/>
  <c r="AH26" i="103"/>
  <c r="K26" i="143"/>
  <c r="E12" i="51"/>
  <c r="AH26" i="104"/>
  <c r="F26" i="144"/>
  <c r="I15" i="108"/>
  <c r="I23" i="108"/>
  <c r="AN24" i="103"/>
  <c r="I13" i="95"/>
  <c r="Q11" i="105"/>
  <c r="P30" i="105"/>
  <c r="Q30" i="105" s="1"/>
  <c r="H18" i="147"/>
  <c r="K23" i="144"/>
  <c r="G26" i="96"/>
  <c r="K28" i="143"/>
  <c r="K20" i="96"/>
  <c r="F19" i="79"/>
  <c r="AN17" i="103"/>
  <c r="G24" i="141"/>
  <c r="I24" i="94"/>
  <c r="O24" i="94" s="1"/>
  <c r="AH13" i="105"/>
  <c r="K19" i="144"/>
  <c r="AN14" i="104"/>
  <c r="H22" i="148"/>
  <c r="N17" i="43"/>
  <c r="AD14" i="68"/>
  <c r="I19" i="79"/>
  <c r="I14" i="141"/>
  <c r="O14" i="141" s="1"/>
  <c r="H24" i="145"/>
  <c r="L15" i="79"/>
  <c r="AC21" i="79"/>
  <c r="I21" i="79" s="1"/>
  <c r="AD18" i="68"/>
  <c r="H12" i="142"/>
  <c r="AT23" i="105"/>
  <c r="I19" i="106"/>
  <c r="F15" i="79"/>
  <c r="AA12" i="98"/>
  <c r="Z19" i="92"/>
  <c r="K24" i="95"/>
  <c r="E23" i="56"/>
  <c r="I14" i="97"/>
  <c r="AH21" i="103"/>
  <c r="N16" i="36"/>
  <c r="E15" i="45"/>
  <c r="AH28" i="105"/>
  <c r="K26" i="108"/>
  <c r="I30" i="97"/>
  <c r="G24" i="96"/>
  <c r="M11" i="97"/>
  <c r="AB12" i="92"/>
  <c r="Q23" i="92"/>
  <c r="I21" i="106"/>
  <c r="I25" i="97"/>
  <c r="O25" i="97" s="1"/>
  <c r="Q25" i="97"/>
  <c r="AT28" i="104"/>
  <c r="O15" i="96"/>
  <c r="F24" i="142"/>
  <c r="E27" i="57"/>
  <c r="E29" i="57"/>
  <c r="F25" i="146"/>
  <c r="E21" i="51"/>
  <c r="M31" i="147"/>
  <c r="AH16" i="105"/>
  <c r="V31" i="142"/>
  <c r="AH24" i="104"/>
  <c r="F19" i="146"/>
  <c r="K20" i="97"/>
  <c r="I23" i="97"/>
  <c r="K15" i="94"/>
  <c r="K14" i="94"/>
  <c r="H18" i="143"/>
  <c r="K22" i="141"/>
  <c r="AT13" i="104"/>
  <c r="AH28" i="104"/>
  <c r="AH30" i="105"/>
  <c r="AB14" i="152"/>
  <c r="I12" i="96"/>
  <c r="AN22" i="103"/>
  <c r="H31" i="139"/>
  <c r="F12" i="142"/>
  <c r="O23" i="92"/>
  <c r="G27" i="108"/>
  <c r="O27" i="108" s="1"/>
  <c r="G16" i="96"/>
  <c r="O16" i="96" s="1"/>
  <c r="AT21" i="105"/>
  <c r="E18" i="45"/>
  <c r="M11" i="96"/>
  <c r="E21" i="98"/>
  <c r="AH17" i="104"/>
  <c r="H20" i="143"/>
  <c r="K21" i="147"/>
  <c r="G18" i="95"/>
  <c r="O18" i="95" s="1"/>
  <c r="E21" i="55"/>
  <c r="Y14" i="98"/>
  <c r="AT18" i="105"/>
  <c r="L15" i="125"/>
  <c r="E16" i="45"/>
  <c r="H24" i="144"/>
  <c r="K26" i="141"/>
  <c r="O26" i="141" s="1"/>
  <c r="E24" i="54"/>
  <c r="AH16" i="103"/>
  <c r="M15" i="94"/>
  <c r="AA31" i="145"/>
  <c r="AT18" i="104"/>
  <c r="K17" i="108"/>
  <c r="M30" i="97"/>
  <c r="K27" i="144"/>
  <c r="AN28" i="104"/>
  <c r="S30" i="49"/>
  <c r="G22" i="96"/>
  <c r="K16" i="97"/>
  <c r="E27" i="50"/>
  <c r="H23" i="142"/>
  <c r="F14" i="146"/>
  <c r="M12" i="108"/>
  <c r="G16" i="97"/>
  <c r="H23" i="143"/>
  <c r="AT16" i="104"/>
  <c r="N10" i="102"/>
  <c r="F23" i="143"/>
  <c r="AH17" i="103"/>
  <c r="H26" i="146"/>
  <c r="M31" i="146"/>
  <c r="AN11" i="105"/>
  <c r="G20" i="97"/>
  <c r="O20" i="97" s="1"/>
  <c r="K18" i="144"/>
  <c r="AC31" i="144"/>
  <c r="K18" i="143"/>
  <c r="AH18" i="104"/>
  <c r="F18" i="146"/>
  <c r="G23" i="94"/>
  <c r="G14" i="94"/>
  <c r="K13" i="94"/>
  <c r="H18" i="146"/>
  <c r="AC17" i="152"/>
  <c r="AN15" i="103"/>
  <c r="F25" i="144"/>
  <c r="E11" i="57"/>
  <c r="K12" i="143"/>
  <c r="AT15" i="103"/>
  <c r="AA18" i="152"/>
  <c r="F31" i="147"/>
  <c r="K15" i="147"/>
  <c r="M23" i="108"/>
  <c r="O23" i="108" s="1"/>
  <c r="AB19" i="92"/>
  <c r="G19" i="141"/>
  <c r="O19" i="141" s="1"/>
  <c r="AA19" i="79"/>
  <c r="AT23" i="103"/>
  <c r="Z12" i="92"/>
  <c r="H26" i="144"/>
  <c r="AT11" i="103"/>
  <c r="N22" i="36"/>
  <c r="K19" i="108"/>
  <c r="I12" i="95"/>
  <c r="G18" i="97"/>
  <c r="Z12" i="152"/>
  <c r="AC31" i="143"/>
  <c r="AA18" i="98"/>
  <c r="M13" i="94"/>
  <c r="H21" i="143"/>
  <c r="I12" i="94"/>
  <c r="K21" i="94"/>
  <c r="V17" i="92"/>
  <c r="K27" i="145"/>
  <c r="N20" i="36"/>
  <c r="P12" i="36" s="1"/>
  <c r="K24" i="108"/>
  <c r="AN28" i="103"/>
  <c r="AT22" i="105"/>
  <c r="K13" i="143"/>
  <c r="F16" i="143"/>
  <c r="Y15" i="92"/>
  <c r="AT12" i="105"/>
  <c r="I20" i="95"/>
  <c r="O20" i="95" s="1"/>
  <c r="AN15" i="105"/>
  <c r="H21" i="145"/>
  <c r="AN17" i="105"/>
  <c r="W10" i="34"/>
  <c r="I19" i="96"/>
  <c r="I15" i="106"/>
  <c r="F22" i="148"/>
  <c r="M10" i="94"/>
  <c r="O10" i="94" s="1"/>
  <c r="Q10" i="94"/>
  <c r="M24" i="96"/>
  <c r="AH19" i="103"/>
  <c r="G17" i="97"/>
  <c r="O17" i="97" s="1"/>
  <c r="Q17" i="97"/>
  <c r="O27" i="95"/>
  <c r="AC19" i="92"/>
  <c r="I29" i="141"/>
  <c r="AT14" i="104"/>
  <c r="K20" i="94"/>
  <c r="I20" i="94"/>
  <c r="Q20" i="94"/>
  <c r="N20" i="102"/>
  <c r="AH13" i="103"/>
  <c r="AH23" i="103"/>
  <c r="M16" i="97"/>
  <c r="I22" i="96"/>
  <c r="M23" i="97"/>
  <c r="AN26" i="103"/>
  <c r="E22" i="57"/>
  <c r="I16" i="97"/>
  <c r="H18" i="144"/>
  <c r="AH25" i="103"/>
  <c r="AN25" i="104"/>
  <c r="M22" i="95"/>
  <c r="AH12" i="105"/>
  <c r="AH17" i="105"/>
  <c r="N22" i="102"/>
  <c r="AH13" i="104"/>
  <c r="AB13" i="98"/>
  <c r="N11" i="102"/>
  <c r="O13" i="108"/>
  <c r="I16" i="95"/>
  <c r="F13" i="145"/>
  <c r="E12" i="57"/>
  <c r="I15" i="107"/>
  <c r="I21" i="107"/>
  <c r="I15" i="141"/>
  <c r="O15" i="141" s="1"/>
  <c r="H26" i="143"/>
  <c r="I20" i="107"/>
  <c r="M16" i="108"/>
  <c r="O16" i="108" s="1"/>
  <c r="T31" i="146"/>
  <c r="O21" i="95"/>
  <c r="D28" i="109"/>
  <c r="L28" i="109"/>
  <c r="H28" i="109"/>
  <c r="J28" i="109"/>
  <c r="N28" i="109"/>
  <c r="F28" i="109"/>
  <c r="R29" i="50"/>
  <c r="E29" i="50"/>
  <c r="I14" i="106"/>
  <c r="M10" i="97"/>
  <c r="I30" i="49"/>
  <c r="F23" i="142"/>
  <c r="E20" i="54"/>
  <c r="F18" i="145"/>
  <c r="H16" i="146"/>
  <c r="AT23" i="104"/>
  <c r="N12" i="102"/>
  <c r="F12" i="146"/>
  <c r="O11" i="141"/>
  <c r="AN11" i="104"/>
  <c r="G15" i="94"/>
  <c r="H20" i="147"/>
  <c r="E14" i="54"/>
  <c r="G10" i="96"/>
  <c r="O10" i="96" s="1"/>
  <c r="Q10" i="96"/>
  <c r="E17" i="57"/>
  <c r="M26" i="96"/>
  <c r="I24" i="95"/>
  <c r="I10" i="97"/>
  <c r="F26" i="146"/>
  <c r="H31" i="147"/>
  <c r="K11" i="97"/>
  <c r="W15" i="34"/>
  <c r="K10" i="97"/>
  <c r="K23" i="97"/>
  <c r="H29" i="50"/>
  <c r="F24" i="146"/>
  <c r="AN27" i="104"/>
  <c r="K11" i="96"/>
  <c r="Q11" i="96"/>
  <c r="P28" i="110"/>
  <c r="H28" i="110"/>
  <c r="J28" i="110"/>
  <c r="N28" i="110"/>
  <c r="F28" i="110"/>
  <c r="L28" i="110"/>
  <c r="D28" i="110"/>
  <c r="E21" i="57"/>
  <c r="E19" i="54"/>
  <c r="G10" i="97"/>
  <c r="AH30" i="103"/>
  <c r="M25" i="96"/>
  <c r="K30" i="96"/>
  <c r="F26" i="147"/>
  <c r="AC12" i="92"/>
  <c r="S23" i="92"/>
  <c r="M12" i="95"/>
  <c r="P20" i="36"/>
  <c r="G13" i="95"/>
  <c r="K11" i="94"/>
  <c r="E11" i="54"/>
  <c r="F17" i="143"/>
  <c r="K16" i="95"/>
  <c r="AC17" i="92"/>
  <c r="I25" i="96"/>
  <c r="K24" i="142"/>
  <c r="K25" i="108"/>
  <c r="O25" i="108" s="1"/>
  <c r="O29" i="10"/>
  <c r="N26" i="102"/>
  <c r="K12" i="147"/>
  <c r="R29" i="51"/>
  <c r="D31" i="143"/>
  <c r="K31" i="143" s="1"/>
  <c r="AH18" i="105"/>
  <c r="M15" i="97"/>
  <c r="K12" i="96"/>
  <c r="K27" i="143"/>
  <c r="K29" i="141"/>
  <c r="AT22" i="104"/>
  <c r="R29" i="54"/>
  <c r="K19" i="145"/>
  <c r="H29" i="57"/>
  <c r="I19" i="97"/>
  <c r="O19" i="97" s="1"/>
  <c r="E27" i="54"/>
  <c r="G14" i="97"/>
  <c r="E14" i="50"/>
  <c r="E28" i="50"/>
  <c r="F28" i="143"/>
  <c r="AH23" i="104"/>
  <c r="E18" i="50"/>
  <c r="AB16" i="98"/>
  <c r="AT21" i="103"/>
  <c r="Z17" i="92"/>
  <c r="V14" i="92"/>
  <c r="V16" i="98"/>
  <c r="AN12" i="105"/>
  <c r="G12" i="97"/>
  <c r="O12" i="97" s="1"/>
  <c r="AH14" i="104"/>
  <c r="AN19" i="104"/>
  <c r="G20" i="96"/>
  <c r="O20" i="96" s="1"/>
  <c r="AN19" i="105"/>
  <c r="I23" i="152"/>
  <c r="I17" i="95"/>
  <c r="M24" i="97"/>
  <c r="O24" i="97" s="1"/>
  <c r="AT15" i="104"/>
  <c r="K17" i="147"/>
  <c r="AC13" i="98"/>
  <c r="S21" i="98"/>
  <c r="E19" i="52"/>
  <c r="E29" i="52"/>
  <c r="K15" i="142"/>
  <c r="AB14" i="98"/>
  <c r="F28" i="145"/>
  <c r="K28" i="147"/>
  <c r="AT20" i="103"/>
  <c r="N30" i="108"/>
  <c r="Q30" i="108" s="1"/>
  <c r="O10" i="95"/>
  <c r="H20" i="144"/>
  <c r="I23" i="107"/>
  <c r="K12" i="148"/>
  <c r="F26" i="148"/>
  <c r="E28" i="55"/>
  <c r="G30" i="47"/>
  <c r="F17" i="145"/>
  <c r="N17" i="102"/>
  <c r="N30" i="94"/>
  <c r="M30" i="94" s="1"/>
  <c r="Q11" i="103"/>
  <c r="P30" i="103"/>
  <c r="Q30" i="103" s="1"/>
  <c r="AN18" i="104"/>
  <c r="E26" i="50"/>
  <c r="AH25" i="104"/>
  <c r="M26" i="108"/>
  <c r="H17" i="148"/>
  <c r="AH11" i="104"/>
  <c r="I18" i="94"/>
  <c r="O18" i="94" s="1"/>
  <c r="K13" i="95"/>
  <c r="K24" i="141"/>
  <c r="Z14" i="98"/>
  <c r="AH12" i="103"/>
  <c r="T31" i="148"/>
  <c r="M17" i="95"/>
  <c r="O31" i="142"/>
  <c r="I30" i="107"/>
  <c r="K29" i="148"/>
  <c r="H16" i="142"/>
  <c r="V12" i="98"/>
  <c r="E16" i="54"/>
  <c r="Y19" i="92"/>
  <c r="G10" i="108"/>
  <c r="O10" i="108" s="1"/>
  <c r="N29" i="108"/>
  <c r="O29" i="108" s="1"/>
  <c r="E11" i="53"/>
  <c r="F15" i="125"/>
  <c r="AD15" i="125" s="1"/>
  <c r="O31" i="148"/>
  <c r="D31" i="148"/>
  <c r="K31" i="148" s="1"/>
  <c r="I22" i="94"/>
  <c r="O22" i="94" s="1"/>
  <c r="N30" i="141"/>
  <c r="I30" i="141" s="1"/>
  <c r="G17" i="96"/>
  <c r="O17" i="96" s="1"/>
  <c r="F29" i="143"/>
  <c r="I24" i="106"/>
  <c r="P14" i="36" l="1"/>
  <c r="P28" i="36"/>
  <c r="O18" i="108"/>
  <c r="P24" i="36"/>
  <c r="P11" i="36"/>
  <c r="P26" i="36"/>
  <c r="O26" i="94"/>
  <c r="P29" i="36"/>
  <c r="O22" i="97"/>
  <c r="AB12" i="105"/>
  <c r="O27" i="94"/>
  <c r="O15" i="95"/>
  <c r="Y31" i="142"/>
  <c r="O27" i="96"/>
  <c r="O11" i="96"/>
  <c r="I30" i="96"/>
  <c r="R31" i="142"/>
  <c r="K31" i="145"/>
  <c r="O16" i="94"/>
  <c r="O18" i="141"/>
  <c r="P27" i="36"/>
  <c r="W30" i="47"/>
  <c r="M30" i="96"/>
  <c r="O20" i="94"/>
  <c r="O14" i="97"/>
  <c r="P13" i="36"/>
  <c r="P17" i="36"/>
  <c r="K30" i="95"/>
  <c r="AA23" i="68"/>
  <c r="P23" i="36"/>
  <c r="O12" i="94"/>
  <c r="F31" i="144"/>
  <c r="O17" i="141"/>
  <c r="O26" i="95"/>
  <c r="F23" i="68"/>
  <c r="AB27" i="104"/>
  <c r="O25" i="96"/>
  <c r="R31" i="146"/>
  <c r="O14" i="95"/>
  <c r="M30" i="95"/>
  <c r="I30" i="95"/>
  <c r="AB30" i="103"/>
  <c r="AB21" i="105"/>
  <c r="O26" i="108"/>
  <c r="O19" i="108"/>
  <c r="AB14" i="104"/>
  <c r="AB23" i="104"/>
  <c r="AB17" i="104"/>
  <c r="AB13" i="104"/>
  <c r="AB24" i="104"/>
  <c r="AB21" i="104"/>
  <c r="AB17" i="105"/>
  <c r="AB30" i="105"/>
  <c r="AB15" i="104"/>
  <c r="H31" i="148"/>
  <c r="G30" i="96"/>
  <c r="O17" i="95"/>
  <c r="G30" i="95"/>
  <c r="K31" i="142"/>
  <c r="F31" i="146"/>
  <c r="AB28" i="103"/>
  <c r="G30" i="141"/>
  <c r="P22" i="36"/>
  <c r="AB27" i="103"/>
  <c r="O23" i="94"/>
  <c r="AB22" i="105"/>
  <c r="O15" i="97"/>
  <c r="G30" i="108"/>
  <c r="O21" i="96"/>
  <c r="AB22" i="104"/>
  <c r="O21" i="97"/>
  <c r="P25" i="36"/>
  <c r="Q25" i="36" s="1"/>
  <c r="AB28" i="105"/>
  <c r="AB26" i="104"/>
  <c r="AB14" i="105"/>
  <c r="P18" i="36"/>
  <c r="O19" i="94"/>
  <c r="I32" i="107"/>
  <c r="AB24" i="105"/>
  <c r="P19" i="36"/>
  <c r="AB28" i="104"/>
  <c r="O25" i="95"/>
  <c r="AB19" i="104"/>
  <c r="AB11" i="104"/>
  <c r="L21" i="79"/>
  <c r="P16" i="36"/>
  <c r="O23" i="97"/>
  <c r="AB18" i="104"/>
  <c r="O22" i="96"/>
  <c r="AD16" i="68"/>
  <c r="R31" i="145"/>
  <c r="H31" i="146"/>
  <c r="AB16" i="104"/>
  <c r="P21" i="43"/>
  <c r="R21" i="43" s="1"/>
  <c r="Q28" i="36"/>
  <c r="R28" i="36"/>
  <c r="R23" i="36"/>
  <c r="Q23"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Q11" i="36"/>
  <c r="R11" i="36"/>
  <c r="Q24" i="36"/>
  <c r="R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R12" i="36"/>
  <c r="Q12" i="36"/>
  <c r="K30" i="94"/>
  <c r="U21" i="79"/>
  <c r="F31" i="145"/>
  <c r="I29" i="108"/>
  <c r="P22" i="43"/>
  <c r="P29" i="43"/>
  <c r="O13" i="94"/>
  <c r="AB18" i="105"/>
  <c r="O30" i="96"/>
  <c r="R20" i="36"/>
  <c r="Q20" i="36"/>
  <c r="Q22" i="36"/>
  <c r="R22"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25" i="36"/>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Q11" i="43"/>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R18" i="36"/>
  <c r="Q18" i="36"/>
  <c r="R19" i="36"/>
  <c r="Q19" i="36"/>
  <c r="R29" i="36"/>
  <c r="Q29" i="36"/>
  <c r="AB26" i="103"/>
  <c r="R31" i="144"/>
  <c r="H31" i="144"/>
  <c r="P14" i="70"/>
  <c r="O14" i="70"/>
  <c r="R17" i="36"/>
  <c r="Q17" i="36"/>
  <c r="P19" i="70"/>
  <c r="O19" i="70"/>
  <c r="R31" i="148"/>
  <c r="P21" i="36"/>
  <c r="O14" i="94"/>
  <c r="M29" i="108"/>
  <c r="AB14" i="103"/>
  <c r="P19" i="43"/>
  <c r="H31" i="142"/>
  <c r="O20" i="70"/>
  <c r="P20" i="70"/>
  <c r="P18" i="70"/>
  <c r="O18" i="70"/>
  <c r="R14" i="36"/>
  <c r="Q14" i="36"/>
  <c r="P21" i="70"/>
  <c r="O21" i="70"/>
  <c r="P15" i="36"/>
  <c r="K29" i="108"/>
  <c r="Y31" i="143"/>
  <c r="AB16" i="103"/>
  <c r="AB21" i="103"/>
  <c r="Y31" i="144"/>
  <c r="AD15" i="79"/>
  <c r="M30" i="108"/>
  <c r="O30" i="108" s="1"/>
  <c r="AB23" i="105"/>
  <c r="O14" i="108"/>
  <c r="AB19" i="105"/>
  <c r="K31" i="146"/>
  <c r="P14" i="43"/>
  <c r="AB12" i="104"/>
  <c r="AD16" i="104" s="1"/>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O30" i="95"/>
  <c r="AD22" i="104"/>
  <c r="AD25" i="104"/>
  <c r="AD15" i="104"/>
  <c r="AD20" i="104"/>
  <c r="AD12" i="104"/>
  <c r="AD11" i="104"/>
  <c r="AD29" i="104"/>
  <c r="AD23" i="104"/>
  <c r="O11" i="94"/>
  <c r="O19" i="96"/>
  <c r="AB23" i="103"/>
  <c r="Q16" i="36"/>
  <c r="R16" i="36"/>
  <c r="P27" i="70"/>
  <c r="O27" i="70"/>
  <c r="O13" i="95"/>
  <c r="R26" i="36"/>
  <c r="Q26" i="36"/>
  <c r="O15" i="94"/>
  <c r="AB22" i="103"/>
  <c r="F31" i="143"/>
  <c r="O24" i="96"/>
  <c r="AB11" i="105"/>
  <c r="AB16" i="105"/>
  <c r="W30" i="49"/>
  <c r="X21" i="79"/>
  <c r="O21" i="79"/>
  <c r="R21" i="79"/>
  <c r="AB24" i="103"/>
  <c r="O22" i="141"/>
  <c r="P20" i="43"/>
  <c r="K30" i="97"/>
  <c r="AB26" i="105"/>
  <c r="AB30" i="104"/>
  <c r="Y31" i="148"/>
  <c r="R27" i="36"/>
  <c r="Q27" i="36"/>
  <c r="AB19" i="103"/>
  <c r="O12" i="95"/>
  <c r="P23" i="43"/>
  <c r="O28" i="70"/>
  <c r="P28" i="70"/>
  <c r="AB12" i="103"/>
  <c r="O16" i="70"/>
  <c r="P16" i="70"/>
  <c r="O22" i="70"/>
  <c r="P22" i="70"/>
  <c r="P26" i="70"/>
  <c r="O26" i="70"/>
  <c r="AB13" i="103"/>
  <c r="R13" i="36"/>
  <c r="Q13" i="36"/>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AD18" i="104" s="1"/>
  <c r="H31" i="143"/>
  <c r="AD27" i="104" l="1"/>
  <c r="AD23" i="68"/>
  <c r="AD21" i="104"/>
  <c r="O30" i="141"/>
  <c r="AD17" i="104"/>
  <c r="AD24" i="104"/>
  <c r="AD28" i="104"/>
  <c r="AE28" i="104" s="1"/>
  <c r="Q21" i="43"/>
  <c r="AD19" i="104"/>
  <c r="AF19" i="104" s="1"/>
  <c r="AD13" i="104"/>
  <c r="AF13" i="104" s="1"/>
  <c r="O30" i="94"/>
  <c r="AF16" i="104"/>
  <c r="AE16"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F17" i="104"/>
  <c r="AE17" i="104"/>
  <c r="AE13" i="104"/>
  <c r="AX16" i="105"/>
  <c r="AW16" i="105"/>
  <c r="Q21" i="102"/>
  <c r="R21" i="102"/>
  <c r="Q15" i="36"/>
  <c r="R15" i="36"/>
  <c r="AR12" i="104"/>
  <c r="AQ12" i="104"/>
  <c r="AF29" i="104"/>
  <c r="AE29" i="104"/>
  <c r="AE25" i="104"/>
  <c r="AF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R14" i="43"/>
  <c r="Q14" i="43"/>
  <c r="AX21" i="104"/>
  <c r="AW21" i="104"/>
  <c r="AR26" i="105"/>
  <c r="AQ26" i="105"/>
  <c r="AX16" i="103"/>
  <c r="AW16" i="103"/>
  <c r="AF18" i="104"/>
  <c r="AE18" i="104"/>
  <c r="AX26" i="105"/>
  <c r="AW26" i="105"/>
  <c r="AX15" i="105"/>
  <c r="AW15" i="105"/>
  <c r="Q17" i="102"/>
  <c r="R17" i="102"/>
  <c r="Q13" i="102"/>
  <c r="R13" i="102"/>
  <c r="Q21" i="36"/>
  <c r="R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F28" i="104" l="1"/>
  <c r="AE19" i="104"/>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J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J27" i="162" l="1"/>
  <c r="J27" i="161"/>
  <c r="J27" i="160"/>
  <c r="J27" i="163"/>
  <c r="W42" i="158" l="1"/>
  <c r="W41" i="158"/>
  <c r="W39" i="158"/>
  <c r="W32" i="158"/>
  <c r="W34" i="158"/>
  <c r="W30" i="158"/>
  <c r="X34" i="158"/>
  <c r="X32" i="158"/>
  <c r="X30" i="158"/>
  <c r="X42" i="158"/>
  <c r="X41" i="158"/>
  <c r="X39" i="158"/>
  <c r="X40" i="158" l="1"/>
  <c r="W40" i="158"/>
  <c r="W36" i="158"/>
  <c r="X36" i="158"/>
  <c r="X33" i="158"/>
  <c r="W33" i="158"/>
  <c r="X31" i="158"/>
  <c r="W31" i="158"/>
  <c r="W35" i="158"/>
  <c r="X35" i="158"/>
  <c r="X29" i="158"/>
  <c r="W29" i="158"/>
  <c r="W37" i="158"/>
  <c r="X37" i="158"/>
  <c r="X38" i="158"/>
  <c r="W38" i="158"/>
  <c r="X43" i="158" l="1"/>
  <c r="W11" i="158" l="1"/>
  <c r="W14" i="158"/>
  <c r="W19" i="158"/>
  <c r="X14" i="158"/>
  <c r="X17" i="158"/>
  <c r="X19" i="158"/>
  <c r="X12" i="158"/>
  <c r="W21" i="158"/>
  <c r="W12" i="158"/>
  <c r="W17" i="158"/>
  <c r="W16" i="158"/>
  <c r="X20" i="158"/>
  <c r="X21" i="158"/>
  <c r="X23" i="158"/>
  <c r="W20" i="158"/>
  <c r="W23" i="158"/>
  <c r="X16" i="158"/>
  <c r="X15" i="158"/>
  <c r="W9" i="158"/>
  <c r="W18" i="158"/>
  <c r="X11" i="158"/>
  <c r="W13" i="158"/>
  <c r="X18" i="158"/>
  <c r="X10" i="158"/>
  <c r="W15" i="158"/>
  <c r="X22" i="158"/>
  <c r="W22" i="158"/>
  <c r="W10" i="158"/>
  <c r="X13" i="158"/>
  <c r="X9" i="158"/>
  <c r="X27" i="160" l="1"/>
  <c r="X27" i="161"/>
  <c r="J43" i="158" l="1"/>
  <c r="W43" i="158" l="1"/>
  <c r="X28" i="158" l="1"/>
  <c r="W28" i="158"/>
  <c r="X9" i="159" l="1"/>
  <c r="W9" i="159"/>
  <c r="W27" i="159" l="1"/>
  <c r="X27" i="159"/>
</calcChain>
</file>

<file path=xl/sharedStrings.xml><?xml version="1.0" encoding="utf-8"?>
<sst xmlns="http://schemas.openxmlformats.org/spreadsheetml/2006/main" count="4747" uniqueCount="493">
  <si>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</si>
  <si>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</si>
  <si>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</si>
  <si>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</si>
  <si>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</si>
  <si>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</si>
  <si>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</si>
  <si>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</si>
  <si>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</si>
  <si>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</si>
  <si>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</si>
  <si>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</si>
  <si>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</si>
  <si>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</si>
  <si>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</si>
  <si>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</si>
  <si>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</si>
  <si>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</si>
  <si>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</si>
  <si>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</si>
  <si>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</si>
  <si>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</si>
  <si>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</si>
  <si>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</si>
  <si>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</si>
  <si>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</si>
  <si>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</si>
  <si>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</si>
  <si>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</si>
  <si>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</si>
  <si>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</si>
  <si>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</si>
  <si>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</si>
  <si>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</si>
  <si>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</si>
  <si>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</si>
  <si>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</si>
  <si>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</si>
  <si>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</si>
  <si>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</si>
  <si>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</si>
  <si>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</si>
  <si>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</si>
  <si>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</si>
  <si>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</si>
  <si>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</si>
  <si>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</si>
  <si>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</si>
  <si>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</si>
  <si>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</si>
  <si>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</si>
  <si>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</si>
  <si>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</si>
  <si>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</si>
  <si>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</si>
  <si>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</si>
  <si>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</si>
  <si>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</si>
  <si>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</si>
  <si>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</si>
  <si>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</si>
  <si>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</si>
  <si>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</si>
  <si>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</si>
  <si>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</si>
  <si>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</si>
  <si>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</si>
  <si>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</si>
  <si>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</si>
  <si>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</si>
  <si>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</si>
  <si>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</si>
  <si>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</si>
  <si>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</si>
  <si>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</si>
  <si>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</si>
  <si>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</si>
  <si>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</si>
  <si>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</si>
  <si>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</si>
  <si>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</si>
  <si>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</si>
  <si>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</si>
  <si>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</si>
  <si>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</si>
  <si>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</si>
  <si>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</si>
  <si>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</si>
  <si>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</si>
  <si>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</si>
  <si>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</si>
  <si>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</si>
  <si>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</si>
  <si>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</si>
  <si>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</si>
  <si>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</si>
  <si>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</si>
  <si>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</si>
  <si>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</si>
  <si>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</si>
  <si>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</si>
  <si>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</si>
  <si>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</si>
  <si>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</si>
  <si>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</si>
  <si>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</si>
  <si>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</si>
  <si>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</si>
  <si>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</si>
  <si>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</si>
  <si>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</si>
  <si>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</si>
  <si>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</si>
  <si>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</si>
  <si>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</si>
  <si>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</si>
  <si>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</si>
  <si>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</si>
  <si>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</si>
  <si>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</si>
  <si>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</si>
  <si>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</si>
  <si>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</si>
  <si>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</si>
  <si>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</si>
  <si>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</si>
  <si>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</si>
  <si>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</si>
  <si>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</si>
  <si>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</si>
  <si>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</si>
  <si>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</si>
  <si>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</si>
  <si>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</si>
  <si>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</si>
  <si>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</si>
  <si>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</si>
  <si>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</si>
  <si>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</si>
  <si>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</si>
  <si>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</si>
  <si>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</si>
  <si>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</si>
  <si>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</si>
  <si>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</si>
  <si>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</si>
  <si>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</si>
  <si>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</si>
  <si>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</si>
  <si>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</si>
  <si>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</si>
  <si>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</si>
  <si>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</si>
  <si>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</si>
  <si>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</si>
  <si>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</si>
  <si>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</si>
  <si>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</si>
  <si>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</si>
  <si>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</si>
  <si>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</si>
  <si>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</si>
  <si>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</si>
  <si>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</si>
  <si>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</si>
  <si>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</si>
  <si>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</si>
  <si>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</si>
  <si>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</si>
  <si>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</si>
  <si>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</si>
  <si>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</si>
  <si>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</si>
  <si>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</si>
  <si>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</si>
  <si>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</si>
  <si>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</si>
  <si>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</si>
  <si>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</si>
  <si>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</si>
  <si>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</si>
  <si>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</si>
  <si>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</si>
  <si>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</si>
  <si>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</si>
  <si>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</si>
  <si>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</si>
  <si>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</si>
  <si>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</si>
  <si>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</si>
  <si>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</si>
  <si>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</si>
  <si>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</si>
  <si>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</si>
  <si>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</si>
  <si>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</si>
  <si>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</si>
  <si>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</si>
  <si>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</si>
  <si>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</si>
  <si>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</si>
  <si>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</si>
  <si>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</si>
  <si>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</si>
  <si>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</si>
  <si>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</si>
  <si>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</si>
  <si>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</si>
  <si>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</si>
  <si>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</si>
  <si>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</si>
  <si>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</si>
  <si>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</si>
  <si>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</si>
  <si>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</si>
  <si>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</si>
  <si>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</si>
  <si>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</si>
  <si>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</si>
  <si>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</si>
  <si>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</si>
  <si>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</si>
  <si>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</si>
  <si>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</si>
  <si>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</si>
  <si>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</si>
  <si>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</si>
  <si>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</si>
  <si>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</si>
  <si>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</si>
  <si>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</si>
  <si>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</si>
  <si>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</si>
  <si>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</si>
  <si>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</si>
  <si>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</si>
  <si>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</si>
  <si>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</si>
  <si>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</si>
  <si>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</si>
  <si>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</si>
  <si>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</si>
  <si>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</si>
  <si>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</si>
  <si>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</si>
  <si>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</si>
  <si>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</si>
  <si>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</si>
  <si>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</si>
  <si>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</si>
  <si>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</si>
  <si>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</si>
  <si>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</si>
  <si>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</si>
  <si>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</si>
  <si>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</si>
  <si>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</si>
  <si>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</si>
  <si>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</si>
  <si>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</si>
  <si>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</si>
  <si>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</si>
  <si>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</si>
  <si>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</si>
  <si>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</si>
  <si>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</si>
  <si>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</si>
  <si>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</si>
  <si>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</si>
  <si>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</si>
  <si>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</si>
  <si>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</si>
  <si>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</si>
  <si>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</si>
  <si>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</si>
  <si>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</si>
  <si>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</si>
  <si>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</si>
  <si>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</si>
  <si>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</si>
  <si>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</si>
  <si>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</si>
  <si>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</si>
  <si>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</si>
  <si>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</si>
  <si>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</si>
  <si>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</si>
  <si>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</si>
  <si>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</si>
  <si>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</si>
  <si>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</si>
  <si>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</si>
  <si>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</si>
  <si>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</si>
  <si>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</si>
  <si>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</si>
  <si>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</si>
  <si>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</si>
  <si>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</si>
  <si>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</si>
  <si>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</si>
  <si>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</si>
  <si>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</si>
  <si>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</si>
  <si>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</si>
  <si>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</si>
  <si>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</si>
  <si>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</si>
  <si>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</si>
  <si>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</si>
  <si>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</si>
  <si>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</si>
  <si>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</si>
  <si>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</si>
  <si>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</si>
  <si>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</si>
  <si>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</si>
  <si>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</si>
  <si>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</si>
  <si>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</si>
  <si>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</si>
  <si>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</si>
  <si>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</si>
  <si>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</si>
  <si>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</si>
  <si>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</si>
  <si>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</si>
  <si>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</si>
  <si>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</si>
  <si>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</si>
  <si>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</si>
  <si>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</si>
  <si>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</si>
  <si>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</si>
  <si>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</si>
  <si>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</si>
  <si>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</si>
  <si>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</si>
  <si>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</si>
  <si>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</si>
  <si>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</si>
  <si>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</si>
  <si>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</si>
  <si>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</si>
  <si>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</si>
  <si>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</si>
  <si>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</si>
  <si>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</si>
  <si>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</si>
  <si>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</si>
  <si>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</si>
  <si>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</si>
  <si>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</si>
  <si>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</si>
  <si>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</si>
  <si>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</si>
  <si>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</si>
  <si>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</si>
  <si>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</si>
  <si>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</si>
  <si>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</si>
  <si>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</si>
  <si>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</si>
  <si>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</si>
  <si>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</si>
  <si>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</si>
  <si>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</si>
  <si>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</si>
  <si>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</si>
  <si>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</si>
  <si>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</si>
  <si>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</si>
  <si>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</si>
  <si>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</si>
  <si>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</si>
  <si>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</si>
  <si>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</si>
  <si>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</si>
  <si>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</si>
  <si>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</si>
  <si>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</si>
  <si>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</si>
  <si>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</si>
  <si>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</si>
  <si>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</si>
  <si>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</si>
  <si>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</si>
  <si>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</si>
  <si>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</si>
  <si>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</si>
  <si>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</si>
  <si>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</si>
  <si>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</si>
  <si>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</si>
  <si>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</si>
  <si>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</si>
  <si>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</si>
  <si>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</si>
  <si>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</si>
  <si>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</si>
  <si>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</si>
  <si>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</si>
  <si>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</si>
  <si>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</si>
  <si>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</si>
  <si>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</si>
  <si>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</si>
  <si>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</si>
  <si>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</si>
  <si>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</si>
  <si>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</si>
  <si>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</si>
  <si>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</si>
  <si>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</si>
  <si>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</si>
  <si>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</si>
  <si>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</si>
  <si>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</si>
  <si>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</si>
  <si>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</si>
  <si>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</si>
  <si>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</si>
  <si>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</si>
  <si>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</si>
  <si>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</si>
  <si>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</si>
  <si>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</si>
  <si>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</si>
  <si>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</si>
  <si>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</si>
  <si>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</si>
  <si>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</si>
  <si>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</si>
  <si>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</si>
  <si>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</si>
  <si>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</si>
  <si>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</si>
  <si>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</si>
  <si>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</si>
  <si>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</si>
  <si>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</si>
  <si>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</si>
  <si>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</si>
  <si>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</si>
  <si>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</si>
  <si>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</si>
  <si>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</si>
  <si>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</si>
  <si>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</si>
  <si>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</si>
  <si>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</si>
  <si>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</si>
  <si>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</si>
  <si>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</si>
  <si>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</si>
  <si>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</si>
  <si>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</si>
  <si>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</si>
  <si>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</si>
  <si>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</si>
  <si>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</si>
  <si>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</si>
  <si>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</si>
  <si>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</si>
  <si>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</si>
  <si>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</si>
  <si>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</si>
  <si>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</si>
  <si>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</si>
  <si>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</si>
  <si>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</si>
  <si>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</si>
  <si>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</si>
  <si>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</si>
  <si>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</si>
  <si>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</si>
  <si>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</si>
  <si>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</si>
  <si>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</si>
  <si>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</si>
  <si>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</si>
  <si>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</si>
  <si>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</si>
  <si>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</si>
  <si>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</si>
  <si>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</si>
  <si>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</si>
  <si>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</si>
  <si>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</si>
  <si>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</si>
  <si>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</si>
  <si>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Situación a 31 de mayo de 2024</t>
  </si>
  <si>
    <t>Tiempo de resolución calculado sobre las Resoluciones realizadas entre el 1 de junio de 2023 y el 31 de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</si>
</sst>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0">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style="thin">
        <color theme="4" tint="-0.499984740745262"/>
      </right>
      <top style="thin">
        <color theme="4"/>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s>
  <cellStyleXfs count="111">
    <xf numFmtId="0" fontId="0" fillId="0" borderId="0" applyBorder="0"/>
    <xf numFmtId="164" fontId="9" fillId="0" borderId="0" applyFont="0" applyFill="0" applyBorder="0" applyAlignment="0" applyProtection="0"/>
    <xf numFmtId="0" fontId="48" fillId="0" borderId="0"/>
    <xf numFmtId="0" fontId="9" fillId="0" borderId="0"/>
    <xf numFmtId="0" fontId="9" fillId="0" borderId="0"/>
    <xf numFmtId="0" fontId="9" fillId="0" borderId="0"/>
    <xf numFmtId="0" fontId="9" fillId="0" borderId="0" applyBorder="0"/>
    <xf numFmtId="0" fontId="9" fillId="0" borderId="0" applyBorder="0"/>
    <xf numFmtId="9" fontId="9" fillId="0" borderId="0" applyFont="0" applyFill="0" applyBorder="0" applyAlignment="0" applyProtection="0"/>
    <xf numFmtId="9" fontId="9" fillId="0" borderId="0" applyFont="0" applyFill="0" applyBorder="0" applyAlignment="0" applyProtection="0"/>
    <xf numFmtId="0" fontId="9" fillId="0" borderId="0"/>
    <xf numFmtId="9" fontId="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8" fillId="0" borderId="0"/>
    <xf numFmtId="9" fontId="7" fillId="0" borderId="0" applyFont="0" applyFill="0" applyBorder="0" applyAlignment="0" applyProtection="0"/>
    <xf numFmtId="0" fontId="9" fillId="0" borderId="0" applyBorder="0"/>
    <xf numFmtId="0" fontId="7" fillId="0" borderId="0"/>
    <xf numFmtId="0" fontId="88" fillId="0" borderId="0" applyNumberFormat="0" applyFill="0" applyBorder="0" applyAlignment="0" applyProtection="0"/>
    <xf numFmtId="0" fontId="6" fillId="0" borderId="0"/>
    <xf numFmtId="9" fontId="6" fillId="0" borderId="0" applyFont="0" applyFill="0" applyBorder="0" applyAlignment="0" applyProtection="0"/>
    <xf numFmtId="169" fontId="9" fillId="0" borderId="0" applyFont="0" applyFill="0" applyBorder="0" applyAlignment="0" applyProtection="0"/>
    <xf numFmtId="0" fontId="89" fillId="0" borderId="0"/>
    <xf numFmtId="0" fontId="90" fillId="0" borderId="0" applyNumberFormat="0" applyFill="0" applyBorder="0" applyAlignment="0" applyProtection="0"/>
    <xf numFmtId="0" fontId="91" fillId="0" borderId="21" applyNumberFormat="0" applyFill="0" applyAlignment="0" applyProtection="0"/>
    <xf numFmtId="0" fontId="92" fillId="0" borderId="22" applyNumberFormat="0" applyFill="0" applyAlignment="0" applyProtection="0"/>
    <xf numFmtId="0" fontId="93" fillId="0" borderId="23" applyNumberFormat="0" applyFill="0" applyAlignment="0" applyProtection="0"/>
    <xf numFmtId="0" fontId="93" fillId="0" borderId="0" applyNumberFormat="0" applyFill="0" applyBorder="0" applyAlignment="0" applyProtection="0"/>
    <xf numFmtId="0" fontId="94" fillId="7" borderId="0" applyNumberFormat="0" applyBorder="0" applyAlignment="0" applyProtection="0"/>
    <xf numFmtId="0" fontId="95" fillId="8" borderId="0" applyNumberFormat="0" applyBorder="0" applyAlignment="0" applyProtection="0"/>
    <xf numFmtId="0" fontId="96" fillId="9" borderId="0" applyNumberFormat="0" applyBorder="0" applyAlignment="0" applyProtection="0"/>
    <xf numFmtId="0" fontId="97" fillId="10" borderId="24" applyNumberFormat="0" applyAlignment="0" applyProtection="0"/>
    <xf numFmtId="0" fontId="98" fillId="11" borderId="25" applyNumberFormat="0" applyAlignment="0" applyProtection="0"/>
    <xf numFmtId="0" fontId="99" fillId="11" borderId="24" applyNumberFormat="0" applyAlignment="0" applyProtection="0"/>
    <xf numFmtId="0" fontId="100" fillId="0" borderId="26" applyNumberFormat="0" applyFill="0" applyAlignment="0" applyProtection="0"/>
    <xf numFmtId="0" fontId="47" fillId="12" borderId="27"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29" applyNumberFormat="0" applyFill="0" applyAlignment="0" applyProtection="0"/>
    <xf numFmtId="0" fontId="46"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46"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46"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46"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46"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6"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04" fillId="0" borderId="0"/>
    <xf numFmtId="0" fontId="5" fillId="13" borderId="28" applyNumberFormat="0" applyFon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0"/>
    <xf numFmtId="0" fontId="108"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xf numFmtId="0" fontId="9"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11">
    <xf numFmtId="0" fontId="0" fillId="0" borderId="0" xfId="0"/>
    <xf numFmtId="0" fontId="10" fillId="0" borderId="0" xfId="0" applyFont="1" applyAlignment="1">
      <alignment vertical="center" wrapText="1"/>
    </xf>
    <xf numFmtId="0" fontId="0" fillId="0" borderId="0" xfId="0" applyAlignment="1">
      <alignment vertical="center"/>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3" fontId="10" fillId="0" borderId="0" xfId="0" applyNumberFormat="1" applyFont="1" applyAlignment="1">
      <alignment vertical="center" wrapText="1"/>
    </xf>
    <xf numFmtId="0" fontId="14"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Alignment="1">
      <alignment horizontal="left" vertical="center"/>
    </xf>
    <xf numFmtId="0" fontId="27" fillId="0" borderId="0" xfId="0" applyFont="1" applyAlignment="1">
      <alignment horizontal="center"/>
    </xf>
    <xf numFmtId="0" fontId="28" fillId="0" borderId="0" xfId="0" applyFont="1" applyAlignment="1">
      <alignment horizontal="right" vertical="center"/>
    </xf>
    <xf numFmtId="0" fontId="30" fillId="0" borderId="0" xfId="0" applyFont="1" applyAlignment="1">
      <alignment vertical="center" wrapText="1"/>
    </xf>
    <xf numFmtId="2" fontId="32" fillId="0" borderId="0" xfId="0" applyNumberFormat="1" applyFont="1" applyAlignment="1">
      <alignment horizontal="left" vertical="center" wrapText="1"/>
    </xf>
    <xf numFmtId="3" fontId="10" fillId="0" borderId="0" xfId="0" applyNumberFormat="1" applyFont="1" applyAlignment="1">
      <alignment horizontal="left" vertical="center"/>
    </xf>
    <xf numFmtId="0" fontId="10" fillId="0" borderId="0" xfId="0" applyFont="1" applyBorder="1" applyAlignment="1">
      <alignment horizontal="left" vertical="center"/>
    </xf>
    <xf numFmtId="0" fontId="27" fillId="0" borderId="0" xfId="0" applyFont="1"/>
    <xf numFmtId="0" fontId="11" fillId="0" borderId="0" xfId="0" applyFont="1" applyAlignment="1">
      <alignment horizontal="center" vertical="center"/>
    </xf>
    <xf numFmtId="0" fontId="11" fillId="0" borderId="0" xfId="0" applyFont="1" applyBorder="1" applyAlignment="1">
      <alignment horizontal="center" vertical="center"/>
    </xf>
    <xf numFmtId="0" fontId="36" fillId="0" borderId="0" xfId="0" applyFont="1" applyBorder="1" applyAlignment="1">
      <alignment vertical="center" wrapText="1"/>
    </xf>
    <xf numFmtId="0" fontId="10" fillId="0" borderId="0" xfId="0" applyFont="1" applyBorder="1" applyAlignment="1">
      <alignment vertical="center" wrapText="1"/>
    </xf>
    <xf numFmtId="0" fontId="49" fillId="0" borderId="0" xfId="0" applyFont="1" applyAlignment="1">
      <alignment vertical="center"/>
    </xf>
    <xf numFmtId="0" fontId="0" fillId="0" borderId="0" xfId="0" applyBorder="1" applyAlignment="1">
      <alignment vertical="center"/>
    </xf>
    <xf numFmtId="0" fontId="40" fillId="0" borderId="0" xfId="0" applyFont="1" applyAlignment="1">
      <alignment vertical="center" wrapText="1"/>
    </xf>
    <xf numFmtId="0" fontId="51" fillId="0" borderId="0" xfId="0" applyFont="1" applyAlignment="1">
      <alignment vertical="center"/>
    </xf>
    <xf numFmtId="0" fontId="53" fillId="0" borderId="0" xfId="0" applyFont="1"/>
    <xf numFmtId="4" fontId="43" fillId="0" borderId="9" xfId="0" applyNumberFormat="1" applyFont="1" applyBorder="1" applyAlignment="1">
      <alignment horizontal="center" vertical="center"/>
    </xf>
    <xf numFmtId="4" fontId="43" fillId="0" borderId="11" xfId="0" applyNumberFormat="1" applyFont="1" applyBorder="1" applyAlignment="1">
      <alignment horizontal="center" vertical="center"/>
    </xf>
    <xf numFmtId="4" fontId="43" fillId="0" borderId="11" xfId="0" applyNumberFormat="1" applyFont="1" applyBorder="1" applyAlignment="1">
      <alignment horizontal="center" vertical="center" wrapText="1"/>
    </xf>
    <xf numFmtId="4" fontId="43" fillId="0" borderId="6" xfId="0" applyNumberFormat="1" applyFont="1" applyBorder="1" applyAlignment="1">
      <alignment horizontal="center" vertical="center" wrapText="1"/>
    </xf>
    <xf numFmtId="0" fontId="48" fillId="0" borderId="0" xfId="2" applyAlignment="1">
      <alignment vertical="center"/>
    </xf>
    <xf numFmtId="0" fontId="12" fillId="0" borderId="0" xfId="2" applyFont="1" applyAlignment="1">
      <alignment vertical="center"/>
    </xf>
    <xf numFmtId="0" fontId="28" fillId="0" borderId="0" xfId="2" applyFont="1" applyAlignment="1">
      <alignment horizontal="right" vertical="center"/>
    </xf>
    <xf numFmtId="0" fontId="34" fillId="0" borderId="0" xfId="2" applyFont="1" applyAlignment="1">
      <alignment vertical="center"/>
    </xf>
    <xf numFmtId="0" fontId="10" fillId="0" borderId="0" xfId="2" applyFont="1" applyAlignment="1">
      <alignment horizontal="left" vertical="center"/>
    </xf>
    <xf numFmtId="0" fontId="29" fillId="0" borderId="0" xfId="2" applyFont="1" applyAlignment="1">
      <alignment horizontal="left" vertical="center"/>
    </xf>
    <xf numFmtId="0" fontId="11" fillId="0" borderId="0" xfId="2" applyFont="1" applyAlignment="1">
      <alignment horizontal="left" vertical="center"/>
    </xf>
    <xf numFmtId="0" fontId="26" fillId="0" borderId="0" xfId="2" applyFont="1" applyAlignment="1">
      <alignment horizontal="center" vertical="center" wrapText="1"/>
    </xf>
    <xf numFmtId="0" fontId="16" fillId="0" borderId="0" xfId="2" applyFont="1" applyAlignment="1">
      <alignment vertical="center" wrapText="1"/>
    </xf>
    <xf numFmtId="0" fontId="26"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5" fillId="0" borderId="7" xfId="2" applyFont="1" applyBorder="1" applyAlignment="1">
      <alignment horizontal="center" vertical="center" wrapText="1"/>
    </xf>
    <xf numFmtId="0" fontId="25" fillId="0" borderId="6" xfId="2" applyFont="1" applyBorder="1" applyAlignment="1">
      <alignment horizontal="center" vertical="center" wrapText="1"/>
    </xf>
    <xf numFmtId="0" fontId="2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9" fillId="0" borderId="0" xfId="2" applyFont="1" applyAlignment="1">
      <alignment vertical="center" wrapText="1"/>
    </xf>
    <xf numFmtId="0" fontId="17" fillId="0" borderId="0" xfId="2" applyFont="1" applyAlignment="1">
      <alignment vertical="center" wrapText="1"/>
    </xf>
    <xf numFmtId="0" fontId="20" fillId="0" borderId="0" xfId="2" applyFont="1" applyAlignment="1">
      <alignment horizontal="center" vertical="center" wrapText="1"/>
    </xf>
    <xf numFmtId="0" fontId="22" fillId="0" borderId="5" xfId="2" applyFont="1" applyBorder="1" applyAlignment="1">
      <alignment horizontal="left" vertical="center" wrapText="1"/>
    </xf>
    <xf numFmtId="3" fontId="21" fillId="0" borderId="0" xfId="2" applyNumberFormat="1" applyFont="1" applyAlignment="1">
      <alignment vertical="center" wrapText="1"/>
    </xf>
    <xf numFmtId="3" fontId="21" fillId="0" borderId="10" xfId="2" applyNumberFormat="1" applyFont="1" applyBorder="1" applyAlignment="1" applyProtection="1">
      <alignment horizontal="center" vertical="center"/>
      <protection locked="0"/>
    </xf>
    <xf numFmtId="4" fontId="43" fillId="0" borderId="9" xfId="2" applyNumberFormat="1" applyFont="1" applyBorder="1" applyAlignment="1">
      <alignment horizontal="center" vertical="center"/>
    </xf>
    <xf numFmtId="3" fontId="21" fillId="3" borderId="10" xfId="2" applyNumberFormat="1" applyFont="1" applyFill="1" applyBorder="1" applyAlignment="1" applyProtection="1">
      <alignment horizontal="center" vertical="center"/>
      <protection locked="0"/>
    </xf>
    <xf numFmtId="165" fontId="43" fillId="0" borderId="9" xfId="1" applyNumberFormat="1" applyFont="1" applyBorder="1" applyAlignment="1">
      <alignment horizontal="center" vertical="center"/>
    </xf>
    <xf numFmtId="0" fontId="39" fillId="0" borderId="0" xfId="2" applyFont="1" applyAlignment="1">
      <alignment vertical="center" wrapText="1"/>
    </xf>
    <xf numFmtId="0" fontId="20" fillId="0" borderId="0" xfId="2" applyFont="1" applyAlignment="1">
      <alignment vertical="center" wrapText="1"/>
    </xf>
    <xf numFmtId="0" fontId="22" fillId="0" borderId="4" xfId="2" applyFont="1" applyBorder="1" applyAlignment="1">
      <alignment horizontal="left" vertical="center" wrapText="1"/>
    </xf>
    <xf numFmtId="3" fontId="21" fillId="0" borderId="12" xfId="2" applyNumberFormat="1" applyFont="1" applyBorder="1" applyAlignment="1" applyProtection="1">
      <alignment horizontal="center" vertical="center"/>
      <protection locked="0"/>
    </xf>
    <xf numFmtId="4" fontId="43" fillId="0" borderId="11" xfId="2" applyNumberFormat="1" applyFont="1" applyBorder="1" applyAlignment="1">
      <alignment horizontal="center" vertical="center"/>
    </xf>
    <xf numFmtId="3" fontId="21" fillId="3" borderId="12" xfId="2" applyNumberFormat="1" applyFont="1" applyFill="1" applyBorder="1" applyAlignment="1" applyProtection="1">
      <alignment horizontal="center" vertical="center"/>
      <protection locked="0"/>
    </xf>
    <xf numFmtId="165" fontId="43" fillId="0" borderId="11" xfId="1" applyNumberFormat="1" applyFont="1" applyBorder="1" applyAlignment="1">
      <alignment horizontal="center" vertical="center"/>
    </xf>
    <xf numFmtId="3" fontId="21" fillId="0" borderId="12" xfId="2" applyNumberFormat="1"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3" fillId="0" borderId="0" xfId="2" applyFont="1" applyAlignment="1">
      <alignment vertical="center" wrapText="1"/>
    </xf>
    <xf numFmtId="3" fontId="21" fillId="3" borderId="12" xfId="2" applyNumberFormat="1" applyFont="1" applyFill="1" applyBorder="1" applyAlignment="1" applyProtection="1">
      <alignment horizontal="center" vertical="center" wrapText="1"/>
      <protection locked="0"/>
    </xf>
    <xf numFmtId="4" fontId="43" fillId="0" borderId="11" xfId="2" applyNumberFormat="1" applyFont="1" applyBorder="1" applyAlignment="1">
      <alignment horizontal="center" vertical="center" wrapText="1"/>
    </xf>
    <xf numFmtId="165" fontId="43" fillId="0" borderId="11" xfId="1" applyNumberFormat="1" applyFont="1" applyBorder="1" applyAlignment="1">
      <alignment horizontal="center" vertical="center" wrapText="1"/>
    </xf>
    <xf numFmtId="0" fontId="22" fillId="0" borderId="3" xfId="2" applyFont="1" applyBorder="1" applyAlignment="1">
      <alignment horizontal="left" vertical="center" wrapText="1"/>
    </xf>
    <xf numFmtId="3" fontId="21" fillId="0" borderId="7" xfId="2" applyNumberFormat="1" applyFont="1" applyBorder="1" applyAlignment="1" applyProtection="1">
      <alignment horizontal="center" vertical="center" wrapText="1"/>
      <protection locked="0"/>
    </xf>
    <xf numFmtId="4" fontId="43" fillId="0" borderId="6" xfId="2" applyNumberFormat="1" applyFont="1" applyBorder="1" applyAlignment="1">
      <alignment horizontal="center" vertical="center" wrapText="1"/>
    </xf>
    <xf numFmtId="3" fontId="21" fillId="3" borderId="7" xfId="2" applyNumberFormat="1" applyFont="1" applyFill="1" applyBorder="1" applyAlignment="1" applyProtection="1">
      <alignment horizontal="center" vertical="center" wrapText="1"/>
      <protection locked="0"/>
    </xf>
    <xf numFmtId="165" fontId="43" fillId="0" borderId="6" xfId="1" applyNumberFormat="1" applyFont="1" applyBorder="1" applyAlignment="1">
      <alignment horizontal="center" vertical="center" wrapText="1"/>
    </xf>
    <xf numFmtId="0" fontId="45" fillId="0" borderId="0" xfId="2" applyFont="1" applyAlignment="1">
      <alignment horizontal="center" vertical="center" wrapText="1"/>
    </xf>
    <xf numFmtId="165" fontId="45" fillId="0" borderId="0" xfId="1" applyNumberFormat="1" applyFont="1" applyBorder="1" applyAlignment="1">
      <alignment horizontal="center" vertical="center" wrapText="1"/>
    </xf>
    <xf numFmtId="0" fontId="11" fillId="0" borderId="0" xfId="2" applyFont="1" applyAlignment="1">
      <alignment vertical="center" wrapText="1"/>
    </xf>
    <xf numFmtId="0" fontId="16" fillId="0" borderId="2" xfId="2" applyFont="1" applyBorder="1" applyAlignment="1">
      <alignment horizontal="left" vertical="center" wrapText="1"/>
    </xf>
    <xf numFmtId="3" fontId="16" fillId="0" borderId="1" xfId="2" applyNumberFormat="1" applyFont="1" applyBorder="1" applyAlignment="1">
      <alignment horizontal="center" vertical="center" wrapText="1"/>
    </xf>
    <xf numFmtId="4" fontId="44" fillId="0" borderId="8" xfId="2" applyNumberFormat="1" applyFont="1" applyBorder="1" applyAlignment="1">
      <alignment horizontal="center" vertical="center" wrapText="1"/>
    </xf>
    <xf numFmtId="165" fontId="44" fillId="0" borderId="8" xfId="1" applyNumberFormat="1" applyFont="1" applyBorder="1" applyAlignment="1">
      <alignment horizontal="center" vertical="center" wrapText="1"/>
    </xf>
    <xf numFmtId="0" fontId="14" fillId="0" borderId="0" xfId="2" applyFont="1" applyAlignment="1">
      <alignment vertical="center" wrapText="1"/>
    </xf>
    <xf numFmtId="0" fontId="51" fillId="0" borderId="0" xfId="2" applyFont="1" applyAlignment="1">
      <alignment vertical="center" wrapText="1"/>
    </xf>
    <xf numFmtId="2" fontId="32" fillId="0" borderId="0" xfId="2" applyNumberFormat="1" applyFont="1" applyAlignment="1">
      <alignment vertical="center" wrapText="1"/>
    </xf>
    <xf numFmtId="0" fontId="29" fillId="0" borderId="0" xfId="2" applyFont="1" applyAlignment="1">
      <alignment vertical="center" wrapText="1"/>
    </xf>
    <xf numFmtId="2" fontId="31" fillId="0" borderId="0" xfId="2" applyNumberFormat="1" applyFont="1" applyAlignment="1">
      <alignment vertical="center" wrapText="1"/>
    </xf>
    <xf numFmtId="0" fontId="10" fillId="0" borderId="0" xfId="2" applyFont="1" applyAlignment="1">
      <alignment vertical="center" wrapText="1"/>
    </xf>
    <xf numFmtId="0" fontId="30" fillId="0" borderId="0" xfId="2" applyFont="1" applyAlignment="1">
      <alignment vertical="center" wrapText="1"/>
    </xf>
    <xf numFmtId="10" fontId="10" fillId="0" borderId="0" xfId="2" applyNumberFormat="1" applyFont="1" applyAlignment="1">
      <alignment vertical="center" wrapText="1"/>
    </xf>
    <xf numFmtId="0" fontId="33" fillId="0" borderId="6" xfId="2" applyFont="1" applyBorder="1" applyAlignment="1">
      <alignment horizontal="center" vertical="center" wrapText="1"/>
    </xf>
    <xf numFmtId="0" fontId="41" fillId="0" borderId="0" xfId="2" applyFont="1"/>
    <xf numFmtId="0" fontId="41" fillId="0" borderId="0" xfId="2" applyFont="1" applyAlignment="1">
      <alignment horizontal="left" vertical="center" wrapText="1"/>
    </xf>
    <xf numFmtId="0" fontId="41" fillId="0" borderId="0" xfId="2" applyFont="1" applyAlignment="1">
      <alignment vertical="center" wrapText="1"/>
    </xf>
    <xf numFmtId="0" fontId="0" fillId="4" borderId="0" xfId="0" applyFill="1" applyBorder="1"/>
    <xf numFmtId="0" fontId="54" fillId="0" borderId="0" xfId="0" applyFont="1"/>
    <xf numFmtId="0" fontId="57" fillId="0" borderId="0" xfId="0" applyFont="1" applyAlignment="1">
      <alignment horizontal="left" vertical="center"/>
    </xf>
    <xf numFmtId="0" fontId="56" fillId="0" borderId="0" xfId="0" applyFont="1"/>
    <xf numFmtId="0" fontId="55" fillId="0" borderId="0" xfId="0" applyFont="1" applyAlignment="1">
      <alignment vertical="center"/>
    </xf>
    <xf numFmtId="0" fontId="54" fillId="4" borderId="0" xfId="0" applyFont="1" applyFill="1" applyBorder="1"/>
    <xf numFmtId="0" fontId="46" fillId="4" borderId="0" xfId="0" applyFont="1" applyFill="1" applyBorder="1"/>
    <xf numFmtId="3" fontId="54" fillId="4" borderId="0" xfId="0" applyNumberFormat="1" applyFont="1" applyFill="1" applyBorder="1"/>
    <xf numFmtId="10" fontId="54" fillId="4" borderId="0" xfId="0" applyNumberFormat="1" applyFont="1" applyFill="1" applyBorder="1"/>
    <xf numFmtId="0" fontId="47" fillId="4" borderId="0" xfId="0" applyFont="1" applyFill="1" applyBorder="1"/>
    <xf numFmtId="3" fontId="47" fillId="4" borderId="0" xfId="0" applyNumberFormat="1" applyFont="1" applyFill="1" applyBorder="1"/>
    <xf numFmtId="10" fontId="47" fillId="4" borderId="0" xfId="0" applyNumberFormat="1" applyFont="1" applyFill="1" applyBorder="1"/>
    <xf numFmtId="0" fontId="15" fillId="0" borderId="0" xfId="0" applyFont="1" applyBorder="1" applyAlignment="1">
      <alignment horizontal="left" vertical="center" wrapText="1"/>
    </xf>
    <xf numFmtId="3" fontId="21" fillId="0" borderId="10"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36" fillId="0" borderId="0" xfId="0" applyFont="1" applyAlignment="1">
      <alignment horizontal="left" vertical="center"/>
    </xf>
    <xf numFmtId="0" fontId="62" fillId="4" borderId="0" xfId="0" applyFont="1" applyFill="1" applyBorder="1"/>
    <xf numFmtId="3" fontId="0" fillId="4" borderId="0" xfId="0" applyNumberFormat="1" applyFill="1" applyBorder="1"/>
    <xf numFmtId="10" fontId="0" fillId="4" borderId="0" xfId="0" applyNumberFormat="1" applyFill="1" applyBorder="1"/>
    <xf numFmtId="0" fontId="58" fillId="0" borderId="0" xfId="2" applyFont="1" applyAlignment="1">
      <alignment horizontal="center" vertical="center" wrapText="1"/>
    </xf>
    <xf numFmtId="0" fontId="38" fillId="0" borderId="0" xfId="2" applyFont="1" applyAlignment="1">
      <alignment vertical="center" wrapText="1"/>
    </xf>
    <xf numFmtId="3" fontId="38" fillId="0" borderId="0" xfId="2" applyNumberFormat="1" applyFont="1" applyAlignment="1">
      <alignment vertical="center" wrapText="1"/>
    </xf>
    <xf numFmtId="0" fontId="63" fillId="0" borderId="0" xfId="2" applyFont="1" applyAlignment="1">
      <alignment horizontal="center" vertical="center" wrapText="1"/>
    </xf>
    <xf numFmtId="0" fontId="41" fillId="0" borderId="0" xfId="2" applyFont="1" applyAlignment="1">
      <alignment horizontal="center" vertical="center" wrapText="1"/>
    </xf>
    <xf numFmtId="0" fontId="37" fillId="0" borderId="0" xfId="2" applyFont="1" applyAlignment="1">
      <alignment vertical="center" wrapText="1"/>
    </xf>
    <xf numFmtId="2" fontId="41" fillId="0" borderId="0" xfId="1" applyNumberFormat="1" applyFont="1" applyBorder="1" applyAlignment="1">
      <alignment horizontal="center" vertical="center"/>
    </xf>
    <xf numFmtId="2" fontId="41" fillId="0" borderId="0" xfId="1" applyNumberFormat="1" applyFont="1" applyBorder="1" applyAlignment="1">
      <alignment horizontal="center" vertical="center" wrapText="1"/>
    </xf>
    <xf numFmtId="2" fontId="41" fillId="0" borderId="0" xfId="2" applyNumberFormat="1" applyFont="1" applyAlignment="1">
      <alignment vertical="center" wrapText="1"/>
    </xf>
    <xf numFmtId="0" fontId="36" fillId="0" borderId="0" xfId="2" applyFont="1" applyAlignment="1">
      <alignment vertical="center" wrapText="1"/>
    </xf>
    <xf numFmtId="0" fontId="46" fillId="4" borderId="0" xfId="16" applyFont="1" applyFill="1" applyBorder="1"/>
    <xf numFmtId="0" fontId="62" fillId="0" borderId="0" xfId="16" applyFont="1" applyBorder="1"/>
    <xf numFmtId="0" fontId="46" fillId="0" borderId="0" xfId="16" applyFont="1" applyBorder="1"/>
    <xf numFmtId="167" fontId="46" fillId="4" borderId="0" xfId="0" applyNumberFormat="1" applyFont="1" applyFill="1" applyBorder="1"/>
    <xf numFmtId="0" fontId="16" fillId="0" borderId="4" xfId="2" applyFont="1" applyBorder="1" applyAlignment="1">
      <alignment vertical="center" wrapText="1"/>
    </xf>
    <xf numFmtId="3" fontId="44" fillId="0" borderId="8" xfId="2" applyNumberFormat="1" applyFont="1" applyBorder="1" applyAlignment="1">
      <alignment horizontal="center" vertical="center" wrapText="1"/>
    </xf>
    <xf numFmtId="0" fontId="36" fillId="0" borderId="0" xfId="0" applyFont="1" applyBorder="1" applyAlignment="1">
      <alignment horizontal="left" vertical="center"/>
    </xf>
    <xf numFmtId="0" fontId="50" fillId="0" borderId="0" xfId="0" applyFont="1" applyBorder="1" applyAlignment="1">
      <alignment horizontal="left" vertical="center"/>
    </xf>
    <xf numFmtId="0" fontId="65" fillId="0" borderId="0" xfId="0" applyFont="1" applyBorder="1" applyAlignment="1">
      <alignment vertical="center" wrapText="1"/>
    </xf>
    <xf numFmtId="0" fontId="68" fillId="0" borderId="0" xfId="0" applyFont="1" applyBorder="1" applyAlignment="1">
      <alignment horizontal="center" vertical="center" wrapText="1"/>
    </xf>
    <xf numFmtId="0" fontId="61" fillId="0" borderId="0" xfId="0" applyFont="1" applyBorder="1" applyAlignment="1">
      <alignment vertical="center" wrapText="1"/>
    </xf>
    <xf numFmtId="0" fontId="69" fillId="0" borderId="0" xfId="0" applyFont="1" applyBorder="1" applyAlignment="1">
      <alignment horizontal="center" vertical="center" wrapText="1"/>
    </xf>
    <xf numFmtId="0" fontId="70" fillId="0" borderId="0" xfId="0" applyFont="1" applyBorder="1" applyAlignment="1">
      <alignment horizontal="center" vertical="center" wrapText="1"/>
    </xf>
    <xf numFmtId="0" fontId="71" fillId="0" borderId="0" xfId="0" applyFont="1" applyBorder="1" applyAlignment="1">
      <alignment vertical="center" wrapText="1"/>
    </xf>
    <xf numFmtId="0" fontId="64" fillId="0" borderId="0" xfId="0" applyFont="1" applyBorder="1" applyAlignment="1">
      <alignment vertical="center" wrapText="1"/>
    </xf>
    <xf numFmtId="10" fontId="64" fillId="0" borderId="0" xfId="7" applyNumberFormat="1" applyFont="1" applyBorder="1" applyAlignment="1">
      <alignment vertical="center" wrapText="1"/>
    </xf>
    <xf numFmtId="3" fontId="64" fillId="0" borderId="0" xfId="7" applyNumberFormat="1" applyFont="1" applyBorder="1" applyAlignment="1" applyProtection="1">
      <alignment horizontal="center" vertical="center"/>
      <protection locked="0"/>
    </xf>
    <xf numFmtId="10" fontId="64" fillId="0" borderId="0" xfId="6" applyNumberFormat="1" applyFont="1" applyBorder="1" applyAlignment="1">
      <alignment vertical="center" wrapText="1"/>
    </xf>
    <xf numFmtId="9" fontId="64" fillId="0" borderId="0" xfId="8" applyFont="1" applyBorder="1" applyAlignment="1">
      <alignment vertical="center" wrapText="1"/>
    </xf>
    <xf numFmtId="10" fontId="72" fillId="0" borderId="0" xfId="7" applyNumberFormat="1" applyFont="1" applyBorder="1" applyAlignment="1">
      <alignment vertical="center" wrapText="1"/>
    </xf>
    <xf numFmtId="0" fontId="65" fillId="0" borderId="0" xfId="0" applyFont="1" applyBorder="1" applyAlignment="1">
      <alignment horizontal="left" vertical="center" wrapText="1"/>
    </xf>
    <xf numFmtId="3" fontId="72" fillId="0" borderId="0" xfId="0" applyNumberFormat="1" applyFont="1" applyBorder="1" applyAlignment="1">
      <alignment horizontal="center" vertical="center" wrapText="1"/>
    </xf>
    <xf numFmtId="0" fontId="54" fillId="0" borderId="0" xfId="0" applyFont="1" applyBorder="1" applyAlignment="1">
      <alignment vertical="center" wrapText="1"/>
    </xf>
    <xf numFmtId="2" fontId="70" fillId="0" borderId="0" xfId="0" applyNumberFormat="1" applyFont="1" applyBorder="1" applyAlignment="1">
      <alignment vertical="center" wrapText="1"/>
    </xf>
    <xf numFmtId="2" fontId="70" fillId="0" borderId="0" xfId="0" applyNumberFormat="1" applyFont="1" applyBorder="1" applyAlignment="1">
      <alignment horizontal="left" vertical="center" wrapText="1"/>
    </xf>
    <xf numFmtId="0" fontId="50" fillId="0" borderId="0" xfId="0" applyFont="1" applyBorder="1" applyAlignment="1">
      <alignment vertical="center" wrapText="1"/>
    </xf>
    <xf numFmtId="2" fontId="37" fillId="0" borderId="0" xfId="0" applyNumberFormat="1" applyFont="1" applyAlignment="1">
      <alignment horizontal="left" vertical="center" wrapText="1"/>
    </xf>
    <xf numFmtId="2" fontId="52" fillId="0" borderId="0" xfId="0" applyNumberFormat="1" applyFont="1" applyBorder="1" applyAlignment="1">
      <alignment vertical="center" wrapText="1"/>
    </xf>
    <xf numFmtId="0" fontId="73" fillId="0" borderId="0" xfId="0" applyFont="1" applyBorder="1" applyAlignment="1">
      <alignment horizontal="center" vertical="center"/>
    </xf>
    <xf numFmtId="0" fontId="72" fillId="0" borderId="0" xfId="0" applyFont="1" applyBorder="1" applyAlignment="1">
      <alignment vertical="center" wrapText="1"/>
    </xf>
    <xf numFmtId="0" fontId="74" fillId="0" borderId="0" xfId="0" applyFont="1" applyBorder="1" applyAlignment="1">
      <alignment horizontal="center" vertical="center" wrapText="1"/>
    </xf>
    <xf numFmtId="0" fontId="68" fillId="0" borderId="0" xfId="0" applyFont="1" applyBorder="1" applyAlignment="1">
      <alignment vertical="center" wrapText="1"/>
    </xf>
    <xf numFmtId="0" fontId="75" fillId="0" borderId="0" xfId="0" applyFont="1" applyBorder="1" applyAlignment="1">
      <alignment horizontal="center" vertical="center" wrapText="1"/>
    </xf>
    <xf numFmtId="0" fontId="76" fillId="0" borderId="0" xfId="0" applyFont="1" applyBorder="1" applyAlignment="1">
      <alignment vertical="center" wrapText="1"/>
    </xf>
    <xf numFmtId="0" fontId="70"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vertical="center" wrapText="1"/>
    </xf>
    <xf numFmtId="3" fontId="64" fillId="0" borderId="0" xfId="0" applyNumberFormat="1" applyFont="1" applyBorder="1" applyAlignment="1">
      <alignment horizontal="center" vertical="center" wrapText="1"/>
    </xf>
    <xf numFmtId="3" fontId="64" fillId="0" borderId="0" xfId="0" applyNumberFormat="1" applyFont="1" applyBorder="1" applyAlignment="1">
      <alignment horizontal="center" vertical="center"/>
    </xf>
    <xf numFmtId="4" fontId="79" fillId="0" borderId="0" xfId="0" applyNumberFormat="1" applyFont="1" applyBorder="1" applyAlignment="1">
      <alignment horizontal="center" vertical="center"/>
    </xf>
    <xf numFmtId="4" fontId="64" fillId="0" borderId="0" xfId="0" applyNumberFormat="1" applyFont="1" applyBorder="1" applyAlignment="1">
      <alignment horizontal="center" vertical="center"/>
    </xf>
    <xf numFmtId="4" fontId="79" fillId="0" borderId="0" xfId="0" applyNumberFormat="1" applyFont="1" applyBorder="1" applyAlignment="1">
      <alignment horizontal="center" vertical="center" wrapText="1"/>
    </xf>
    <xf numFmtId="0" fontId="80" fillId="0" borderId="0" xfId="0" applyFont="1" applyBorder="1" applyAlignment="1">
      <alignment horizontal="left" vertical="center" wrapText="1"/>
    </xf>
    <xf numFmtId="0" fontId="64" fillId="0" borderId="0" xfId="0" applyFont="1" applyBorder="1" applyAlignment="1">
      <alignment horizontal="center" vertical="center" wrapText="1"/>
    </xf>
    <xf numFmtId="4" fontId="64" fillId="0" borderId="0" xfId="0" applyNumberFormat="1" applyFont="1" applyBorder="1" applyAlignment="1">
      <alignment horizontal="center" vertical="center" wrapText="1"/>
    </xf>
    <xf numFmtId="3" fontId="64" fillId="0" borderId="0" xfId="0" applyNumberFormat="1" applyFont="1" applyBorder="1" applyAlignment="1">
      <alignment vertical="center" wrapText="1"/>
    </xf>
    <xf numFmtId="0" fontId="72" fillId="0" borderId="0" xfId="0" applyFont="1" applyBorder="1" applyAlignment="1">
      <alignment horizontal="center" vertical="center" wrapText="1"/>
    </xf>
    <xf numFmtId="0" fontId="75" fillId="0" borderId="0" xfId="0" applyFont="1" applyBorder="1" applyAlignment="1">
      <alignment vertical="center" wrapText="1"/>
    </xf>
    <xf numFmtId="0" fontId="66" fillId="0" borderId="0" xfId="0" applyFont="1" applyBorder="1" applyAlignment="1">
      <alignment vertical="center" wrapText="1"/>
    </xf>
    <xf numFmtId="4" fontId="81" fillId="0" borderId="0" xfId="0" applyNumberFormat="1" applyFont="1" applyBorder="1" applyAlignment="1">
      <alignment horizontal="center" vertical="center" wrapText="1"/>
    </xf>
    <xf numFmtId="4" fontId="72" fillId="0" borderId="0" xfId="0" applyNumberFormat="1" applyFont="1" applyBorder="1" applyAlignment="1">
      <alignment horizontal="center" vertical="center" wrapText="1"/>
    </xf>
    <xf numFmtId="2" fontId="71" fillId="0" borderId="0" xfId="0" applyNumberFormat="1" applyFont="1" applyBorder="1" applyAlignment="1">
      <alignment vertical="center" wrapText="1"/>
    </xf>
    <xf numFmtId="0" fontId="50" fillId="0" borderId="0" xfId="0" applyFont="1" applyAlignment="1">
      <alignment horizontal="left" vertical="center"/>
    </xf>
    <xf numFmtId="0" fontId="50" fillId="0" borderId="0" xfId="0" applyFont="1" applyAlignment="1">
      <alignment horizontal="center" vertical="center"/>
    </xf>
    <xf numFmtId="0" fontId="50" fillId="0" borderId="0" xfId="0" applyFont="1" applyBorder="1" applyAlignment="1">
      <alignment horizontal="center" vertical="center"/>
    </xf>
    <xf numFmtId="0" fontId="16" fillId="0" borderId="13" xfId="2" applyFont="1" applyBorder="1" applyAlignment="1">
      <alignment vertical="center" wrapText="1"/>
    </xf>
    <xf numFmtId="166" fontId="43" fillId="0" borderId="9" xfId="2" applyNumberFormat="1" applyFont="1" applyBorder="1" applyAlignment="1">
      <alignment horizontal="center" vertical="center"/>
    </xf>
    <xf numFmtId="166" fontId="43" fillId="0" borderId="11" xfId="2" applyNumberFormat="1" applyFont="1" applyBorder="1" applyAlignment="1">
      <alignment horizontal="center" vertical="center"/>
    </xf>
    <xf numFmtId="166" fontId="43" fillId="0" borderId="11" xfId="2" applyNumberFormat="1" applyFont="1" applyBorder="1" applyAlignment="1">
      <alignment horizontal="center" vertical="center" wrapText="1"/>
    </xf>
    <xf numFmtId="166" fontId="43" fillId="0" borderId="6" xfId="2" applyNumberFormat="1" applyFont="1" applyBorder="1" applyAlignment="1">
      <alignment horizontal="center" vertical="center" wrapText="1"/>
    </xf>
    <xf numFmtId="166" fontId="45" fillId="0" borderId="0" xfId="2" applyNumberFormat="1" applyFont="1" applyAlignment="1">
      <alignment horizontal="center" vertical="center" wrapText="1"/>
    </xf>
    <xf numFmtId="4" fontId="45" fillId="0" borderId="0" xfId="2" applyNumberFormat="1" applyFont="1" applyAlignment="1">
      <alignment horizontal="center" vertical="center" wrapText="1"/>
    </xf>
    <xf numFmtId="9" fontId="9" fillId="0" borderId="0" xfId="8" applyFont="1" applyBorder="1" applyAlignment="1">
      <alignment horizontal="center" vertical="center"/>
    </xf>
    <xf numFmtId="0" fontId="67" fillId="0" borderId="0" xfId="0" applyFont="1" applyBorder="1" applyAlignment="1">
      <alignment vertical="center" wrapText="1"/>
    </xf>
    <xf numFmtId="0" fontId="42" fillId="0" borderId="0" xfId="0" applyFont="1" applyBorder="1" applyAlignment="1">
      <alignment vertical="center" wrapText="1"/>
    </xf>
    <xf numFmtId="0" fontId="12" fillId="0" borderId="0" xfId="0" applyFont="1" applyBorder="1" applyAlignment="1">
      <alignment vertical="center" wrapText="1"/>
    </xf>
    <xf numFmtId="0" fontId="82" fillId="0" borderId="0" xfId="0" applyFont="1" applyBorder="1" applyAlignment="1">
      <alignment horizontal="center" vertical="center"/>
    </xf>
    <xf numFmtId="0" fontId="54" fillId="0" borderId="0" xfId="2" applyFont="1" applyAlignment="1">
      <alignment vertical="center"/>
    </xf>
    <xf numFmtId="0" fontId="86" fillId="0" borderId="0" xfId="0" applyFont="1" applyBorder="1" applyAlignment="1">
      <alignment vertical="center" wrapText="1"/>
    </xf>
    <xf numFmtId="2" fontId="37" fillId="0" borderId="0" xfId="0" applyNumberFormat="1" applyFont="1" applyBorder="1" applyAlignment="1">
      <alignment vertical="center" wrapText="1"/>
    </xf>
    <xf numFmtId="2" fontId="37" fillId="0" borderId="0" xfId="0" applyNumberFormat="1" applyFont="1" applyBorder="1" applyAlignment="1">
      <alignment horizontal="left" vertical="center" wrapText="1"/>
    </xf>
    <xf numFmtId="2" fontId="86" fillId="0" borderId="0" xfId="0" applyNumberFormat="1" applyFont="1" applyAlignment="1">
      <alignment horizontal="left" vertical="center" wrapText="1"/>
    </xf>
    <xf numFmtId="0" fontId="86" fillId="0" borderId="0" xfId="0" applyFont="1" applyAlignment="1">
      <alignment horizontal="left" vertical="center" wrapText="1"/>
    </xf>
    <xf numFmtId="3" fontId="86" fillId="0" borderId="0" xfId="0" applyNumberFormat="1" applyFont="1" applyAlignment="1">
      <alignment horizontal="left" vertical="center" wrapText="1"/>
    </xf>
    <xf numFmtId="0" fontId="62" fillId="0" borderId="0" xfId="16" applyFont="1" applyBorder="1" applyAlignment="1">
      <alignment horizontal="center"/>
    </xf>
    <xf numFmtId="0" fontId="62" fillId="4" borderId="0" xfId="16" applyFont="1" applyFill="1" applyBorder="1"/>
    <xf numFmtId="0" fontId="87" fillId="0" borderId="0" xfId="16" applyFont="1" applyBorder="1" applyAlignment="1">
      <alignment horizontal="center"/>
    </xf>
    <xf numFmtId="0" fontId="87" fillId="4" borderId="0" xfId="16" applyFont="1" applyFill="1" applyBorder="1"/>
    <xf numFmtId="0" fontId="62" fillId="4" borderId="0" xfId="16" applyFont="1" applyFill="1" applyBorder="1" applyAlignment="1">
      <alignment horizontal="center"/>
    </xf>
    <xf numFmtId="3" fontId="62" fillId="0" borderId="0" xfId="17" applyNumberFormat="1" applyFont="1"/>
    <xf numFmtId="9" fontId="62" fillId="0" borderId="0" xfId="15" applyFont="1" applyFill="1" applyBorder="1"/>
    <xf numFmtId="0" fontId="62" fillId="0" borderId="0" xfId="16" applyFont="1" applyBorder="1" applyAlignment="1">
      <alignment vertical="center"/>
    </xf>
    <xf numFmtId="0" fontId="66" fillId="0" borderId="2" xfId="0" applyFont="1" applyBorder="1" applyAlignment="1">
      <alignment horizontal="left" vertical="center" wrapText="1"/>
    </xf>
    <xf numFmtId="0" fontId="112" fillId="0" borderId="0" xfId="0" applyFont="1" applyAlignment="1">
      <alignment vertical="center"/>
    </xf>
    <xf numFmtId="0" fontId="113" fillId="0" borderId="0" xfId="0" applyFont="1"/>
    <xf numFmtId="0" fontId="113" fillId="0" borderId="0" xfId="0" applyFont="1" applyAlignment="1">
      <alignment horizontal="left"/>
    </xf>
    <xf numFmtId="0" fontId="113" fillId="0" borderId="0" xfId="0" applyFont="1" applyAlignment="1">
      <alignment vertical="center" wrapText="1"/>
    </xf>
    <xf numFmtId="0" fontId="114" fillId="0" borderId="0" xfId="0" applyFont="1" applyAlignment="1">
      <alignment horizontal="justify" vertical="center" wrapText="1"/>
    </xf>
    <xf numFmtId="0" fontId="116" fillId="0" borderId="0" xfId="18" applyFont="1" applyAlignment="1">
      <alignment horizontal="left" vertical="center" wrapText="1"/>
    </xf>
    <xf numFmtId="0" fontId="116" fillId="0" borderId="0" xfId="0" applyFont="1" applyAlignment="1">
      <alignment vertical="center"/>
    </xf>
    <xf numFmtId="0" fontId="83" fillId="0" borderId="0" xfId="0" applyFont="1" applyAlignment="1">
      <alignment vertical="center"/>
    </xf>
    <xf numFmtId="0" fontId="83" fillId="0" borderId="0" xfId="0" applyFont="1" applyAlignment="1">
      <alignment horizontal="left" vertical="center"/>
    </xf>
    <xf numFmtId="0" fontId="117" fillId="0" borderId="0" xfId="0" applyFont="1" applyAlignment="1">
      <alignment vertical="center"/>
    </xf>
    <xf numFmtId="0" fontId="3" fillId="4" borderId="0" xfId="19" applyFont="1" applyFill="1"/>
    <xf numFmtId="0" fontId="3" fillId="0" borderId="0" xfId="19" applyFont="1"/>
    <xf numFmtId="14" fontId="3" fillId="0" borderId="0" xfId="19" applyNumberFormat="1" applyFont="1"/>
    <xf numFmtId="0" fontId="3" fillId="4" borderId="88" xfId="19" applyFont="1" applyFill="1" applyBorder="1"/>
    <xf numFmtId="0" fontId="3" fillId="4" borderId="101" xfId="19" applyFont="1" applyFill="1" applyBorder="1"/>
    <xf numFmtId="3" fontId="3" fillId="0" borderId="0" xfId="19" applyNumberFormat="1" applyFont="1"/>
    <xf numFmtId="0" fontId="47" fillId="6" borderId="0" xfId="19" applyFont="1" applyFill="1" applyAlignment="1">
      <alignment horizontal="center" vertical="center"/>
    </xf>
    <xf numFmtId="14" fontId="47" fillId="38" borderId="98" xfId="19" applyNumberFormat="1" applyFont="1" applyFill="1" applyBorder="1" applyAlignment="1">
      <alignment horizontal="center" vertical="center"/>
    </xf>
    <xf numFmtId="14" fontId="47" fillId="38" borderId="0" xfId="19" applyNumberFormat="1" applyFont="1" applyFill="1" applyAlignment="1">
      <alignment horizontal="center" vertical="center"/>
    </xf>
    <xf numFmtId="14" fontId="47" fillId="38" borderId="100" xfId="19" applyNumberFormat="1" applyFont="1" applyFill="1" applyBorder="1" applyAlignment="1">
      <alignment horizontal="center" vertical="center"/>
    </xf>
    <xf numFmtId="14" fontId="47" fillId="38" borderId="99" xfId="19" applyNumberFormat="1" applyFont="1" applyFill="1" applyBorder="1" applyAlignment="1">
      <alignment horizontal="center" vertical="center"/>
    </xf>
    <xf numFmtId="14" fontId="47" fillId="38" borderId="39" xfId="19" applyNumberFormat="1" applyFont="1" applyFill="1" applyBorder="1" applyAlignment="1">
      <alignment horizontal="center" vertical="center"/>
    </xf>
    <xf numFmtId="14" fontId="47" fillId="38" borderId="109" xfId="19" applyNumberFormat="1" applyFont="1" applyFill="1" applyBorder="1" applyAlignment="1">
      <alignment horizontal="center" vertical="center"/>
    </xf>
    <xf numFmtId="14" fontId="47" fillId="38" borderId="110" xfId="19" applyNumberFormat="1" applyFont="1" applyFill="1" applyBorder="1" applyAlignment="1">
      <alignment horizontal="center" vertical="center"/>
    </xf>
    <xf numFmtId="14" fontId="47" fillId="38" borderId="111" xfId="19" applyNumberFormat="1" applyFont="1" applyFill="1" applyBorder="1" applyAlignment="1">
      <alignment horizontal="center" vertical="center"/>
    </xf>
    <xf numFmtId="14" fontId="122" fillId="6" borderId="37" xfId="19" applyNumberFormat="1" applyFont="1" applyFill="1" applyBorder="1" applyAlignment="1">
      <alignment horizontal="center" vertical="center"/>
    </xf>
    <xf numFmtId="0" fontId="103" fillId="5" borderId="80" xfId="19" applyFont="1" applyFill="1" applyBorder="1"/>
    <xf numFmtId="3" fontId="103" fillId="5" borderId="102" xfId="19" applyNumberFormat="1" applyFont="1" applyFill="1" applyBorder="1"/>
    <xf numFmtId="3" fontId="103" fillId="5" borderId="33" xfId="19" applyNumberFormat="1" applyFont="1" applyFill="1" applyBorder="1"/>
    <xf numFmtId="3" fontId="103" fillId="5" borderId="84" xfId="19" applyNumberFormat="1" applyFont="1" applyFill="1" applyBorder="1"/>
    <xf numFmtId="0" fontId="3" fillId="0" borderId="33" xfId="19" applyFont="1" applyBorder="1"/>
    <xf numFmtId="167" fontId="103" fillId="4" borderId="32" xfId="20" applyNumberFormat="1" applyFont="1" applyFill="1" applyBorder="1"/>
    <xf numFmtId="3" fontId="103" fillId="4" borderId="35" xfId="19" applyNumberFormat="1" applyFont="1" applyFill="1" applyBorder="1"/>
    <xf numFmtId="167" fontId="103" fillId="0" borderId="32" xfId="19" applyNumberFormat="1" applyFont="1" applyBorder="1"/>
    <xf numFmtId="3" fontId="103" fillId="5" borderId="35" xfId="19" applyNumberFormat="1" applyFont="1" applyFill="1" applyBorder="1"/>
    <xf numFmtId="0" fontId="103" fillId="4" borderId="81" xfId="19" applyFont="1" applyFill="1" applyBorder="1"/>
    <xf numFmtId="3" fontId="103" fillId="4" borderId="96" xfId="19" applyNumberFormat="1" applyFont="1" applyFill="1" applyBorder="1"/>
    <xf numFmtId="3" fontId="103" fillId="4" borderId="37" xfId="19" applyNumberFormat="1" applyFont="1" applyFill="1" applyBorder="1"/>
    <xf numFmtId="3" fontId="103" fillId="4" borderId="85" xfId="19" applyNumberFormat="1" applyFont="1" applyFill="1" applyBorder="1"/>
    <xf numFmtId="0" fontId="3" fillId="0" borderId="112" xfId="19" applyFont="1" applyBorder="1"/>
    <xf numFmtId="167" fontId="103" fillId="4" borderId="36" xfId="20" applyNumberFormat="1" applyFont="1" applyFill="1" applyBorder="1"/>
    <xf numFmtId="3" fontId="103" fillId="4" borderId="38" xfId="19" applyNumberFormat="1" applyFont="1" applyFill="1" applyBorder="1"/>
    <xf numFmtId="167" fontId="103" fillId="0" borderId="36" xfId="19" applyNumberFormat="1" applyFont="1" applyBorder="1"/>
    <xf numFmtId="0" fontId="3" fillId="4" borderId="82" xfId="19" applyFont="1" applyFill="1" applyBorder="1"/>
    <xf numFmtId="3" fontId="3" fillId="4" borderId="101" xfId="19" applyNumberFormat="1" applyFont="1" applyFill="1" applyBorder="1"/>
    <xf numFmtId="3" fontId="3" fillId="4" borderId="0" xfId="19" applyNumberFormat="1" applyFont="1" applyFill="1"/>
    <xf numFmtId="3" fontId="3" fillId="4" borderId="86" xfId="19" applyNumberFormat="1" applyFont="1" applyFill="1" applyBorder="1"/>
    <xf numFmtId="167" fontId="62" fillId="4" borderId="39" xfId="20" applyNumberFormat="1" applyFont="1" applyFill="1" applyBorder="1"/>
    <xf numFmtId="3" fontId="3" fillId="4" borderId="40" xfId="19" applyNumberFormat="1" applyFont="1" applyFill="1" applyBorder="1"/>
    <xf numFmtId="167" fontId="3" fillId="4" borderId="39" xfId="19" applyNumberFormat="1" applyFont="1" applyFill="1" applyBorder="1"/>
    <xf numFmtId="0" fontId="3" fillId="4" borderId="83" xfId="19" applyFont="1" applyFill="1" applyBorder="1"/>
    <xf numFmtId="3" fontId="3" fillId="4" borderId="103" xfId="19" applyNumberFormat="1" applyFont="1" applyFill="1" applyBorder="1"/>
    <xf numFmtId="3" fontId="3" fillId="4" borderId="42" xfId="19" applyNumberFormat="1" applyFont="1" applyFill="1" applyBorder="1"/>
    <xf numFmtId="3" fontId="3" fillId="4" borderId="87" xfId="19" applyNumberFormat="1" applyFont="1" applyFill="1" applyBorder="1"/>
    <xf numFmtId="0" fontId="3" fillId="0" borderId="42" xfId="19" applyFont="1" applyBorder="1"/>
    <xf numFmtId="167" fontId="62" fillId="4" borderId="41" xfId="20" applyNumberFormat="1" applyFont="1" applyFill="1" applyBorder="1"/>
    <xf numFmtId="3" fontId="3" fillId="4" borderId="43" xfId="19" applyNumberFormat="1" applyFont="1" applyFill="1" applyBorder="1"/>
    <xf numFmtId="167" fontId="3" fillId="4" borderId="41" xfId="19" applyNumberFormat="1" applyFont="1" applyFill="1" applyBorder="1"/>
    <xf numFmtId="0" fontId="3" fillId="0" borderId="37" xfId="19" applyFont="1" applyBorder="1"/>
    <xf numFmtId="167" fontId="103" fillId="4" borderId="36" xfId="19" applyNumberFormat="1" applyFont="1" applyFill="1" applyBorder="1"/>
    <xf numFmtId="0" fontId="3" fillId="0" borderId="113" xfId="19" applyFont="1" applyBorder="1"/>
    <xf numFmtId="0" fontId="3" fillId="0" borderId="114" xfId="19" applyFont="1" applyBorder="1"/>
    <xf numFmtId="167" fontId="103" fillId="4" borderId="102" xfId="20" applyNumberFormat="1" applyFont="1" applyFill="1" applyBorder="1"/>
    <xf numFmtId="3" fontId="103" fillId="4" borderId="33" xfId="19" applyNumberFormat="1" applyFont="1" applyFill="1" applyBorder="1"/>
    <xf numFmtId="167" fontId="103" fillId="0" borderId="102" xfId="19" applyNumberFormat="1" applyFont="1" applyBorder="1"/>
    <xf numFmtId="0" fontId="3" fillId="4" borderId="81" xfId="19" applyFont="1" applyFill="1" applyBorder="1" applyAlignment="1">
      <alignment wrapText="1"/>
    </xf>
    <xf numFmtId="3" fontId="3" fillId="4" borderId="96" xfId="19" applyNumberFormat="1" applyFont="1" applyFill="1" applyBorder="1"/>
    <xf numFmtId="3" fontId="3" fillId="4" borderId="37" xfId="19" applyNumberFormat="1" applyFont="1" applyFill="1" applyBorder="1"/>
    <xf numFmtId="3" fontId="3" fillId="4" borderId="85" xfId="19" applyNumberFormat="1" applyFont="1" applyFill="1" applyBorder="1"/>
    <xf numFmtId="167" fontId="62" fillId="4" borderId="36" xfId="20" applyNumberFormat="1" applyFont="1" applyFill="1" applyBorder="1"/>
    <xf numFmtId="3" fontId="3" fillId="4" borderId="38" xfId="19" applyNumberFormat="1" applyFont="1" applyFill="1" applyBorder="1"/>
    <xf numFmtId="167" fontId="3" fillId="4" borderId="36" xfId="19" applyNumberFormat="1" applyFont="1" applyFill="1" applyBorder="1"/>
    <xf numFmtId="167" fontId="3" fillId="4" borderId="37" xfId="19" applyNumberFormat="1" applyFont="1" applyFill="1" applyBorder="1"/>
    <xf numFmtId="167" fontId="3" fillId="4" borderId="0" xfId="19" applyNumberFormat="1" applyFont="1" applyFill="1"/>
    <xf numFmtId="167" fontId="3" fillId="4" borderId="39" xfId="19" applyNumberFormat="1" applyFont="1" applyFill="1" applyBorder="1" applyAlignment="1">
      <alignment horizontal="center"/>
    </xf>
    <xf numFmtId="167" fontId="3" fillId="4" borderId="0" xfId="19" applyNumberFormat="1" applyFont="1" applyFill="1" applyAlignment="1">
      <alignment horizontal="center"/>
    </xf>
    <xf numFmtId="167" fontId="3" fillId="4" borderId="42" xfId="19" applyNumberFormat="1" applyFont="1" applyFill="1" applyBorder="1"/>
    <xf numFmtId="167" fontId="62" fillId="0" borderId="0" xfId="20" applyNumberFormat="1" applyFont="1"/>
    <xf numFmtId="0" fontId="103" fillId="4" borderId="80" xfId="19" applyFont="1" applyFill="1" applyBorder="1"/>
    <xf numFmtId="4" fontId="103" fillId="4" borderId="115" xfId="19" applyNumberFormat="1" applyFont="1" applyFill="1" applyBorder="1"/>
    <xf numFmtId="4" fontId="103" fillId="4" borderId="116" xfId="19" applyNumberFormat="1" applyFont="1" applyFill="1" applyBorder="1"/>
    <xf numFmtId="167" fontId="103" fillId="4" borderId="102" xfId="19" applyNumberFormat="1" applyFont="1" applyFill="1" applyBorder="1" applyAlignment="1">
      <alignment horizontal="right"/>
    </xf>
    <xf numFmtId="4" fontId="103" fillId="4" borderId="33" xfId="19" applyNumberFormat="1" applyFont="1" applyFill="1" applyBorder="1" applyAlignment="1">
      <alignment horizontal="right"/>
    </xf>
    <xf numFmtId="4" fontId="103" fillId="4" borderId="84" xfId="19" applyNumberFormat="1" applyFont="1" applyFill="1" applyBorder="1" applyAlignment="1">
      <alignment horizontal="right"/>
    </xf>
    <xf numFmtId="167" fontId="103" fillId="4" borderId="33" xfId="19" applyNumberFormat="1" applyFont="1" applyFill="1" applyBorder="1" applyAlignment="1">
      <alignment horizontal="right"/>
    </xf>
    <xf numFmtId="167" fontId="103" fillId="4" borderId="34" xfId="19" applyNumberFormat="1" applyFont="1" applyFill="1" applyBorder="1" applyAlignment="1">
      <alignment horizontal="right"/>
    </xf>
    <xf numFmtId="4" fontId="103" fillId="4" borderId="35" xfId="19" applyNumberFormat="1" applyFont="1" applyFill="1" applyBorder="1" applyAlignment="1">
      <alignment horizontal="right"/>
    </xf>
    <xf numFmtId="0" fontId="3" fillId="0" borderId="117" xfId="19" applyFont="1" applyBorder="1"/>
    <xf numFmtId="14" fontId="122" fillId="6" borderId="119" xfId="19" applyNumberFormat="1" applyFont="1" applyFill="1" applyBorder="1" applyAlignment="1">
      <alignment horizontal="center" vertical="center"/>
    </xf>
    <xf numFmtId="0" fontId="103" fillId="4" borderId="81" xfId="19" applyFont="1" applyFill="1" applyBorder="1" applyAlignment="1">
      <alignment wrapText="1"/>
    </xf>
    <xf numFmtId="3" fontId="3" fillId="4" borderId="120" xfId="19" applyNumberFormat="1" applyFont="1" applyFill="1" applyBorder="1"/>
    <xf numFmtId="3" fontId="3" fillId="4" borderId="117" xfId="19" applyNumberFormat="1" applyFont="1" applyFill="1" applyBorder="1"/>
    <xf numFmtId="3" fontId="3" fillId="4" borderId="121" xfId="19" applyNumberFormat="1" applyFont="1" applyFill="1" applyBorder="1"/>
    <xf numFmtId="0" fontId="3" fillId="0" borderId="122" xfId="19" applyFont="1" applyBorder="1"/>
    <xf numFmtId="0" fontId="103" fillId="4" borderId="82" xfId="19" applyFont="1" applyFill="1" applyBorder="1"/>
    <xf numFmtId="0" fontId="3" fillId="0" borderId="82" xfId="19" applyFont="1" applyBorder="1"/>
    <xf numFmtId="0" fontId="103" fillId="4" borderId="83" xfId="19" applyFont="1" applyFill="1" applyBorder="1"/>
    <xf numFmtId="3" fontId="103" fillId="5" borderId="118" xfId="19" applyNumberFormat="1" applyFont="1" applyFill="1" applyBorder="1"/>
    <xf numFmtId="3" fontId="103" fillId="5" borderId="96" xfId="19" applyNumberFormat="1" applyFont="1" applyFill="1" applyBorder="1"/>
    <xf numFmtId="0" fontId="3" fillId="0" borderId="96" xfId="19" applyFont="1" applyBorder="1"/>
    <xf numFmtId="167" fontId="103" fillId="0" borderId="33" xfId="19" applyNumberFormat="1" applyFont="1" applyBorder="1"/>
    <xf numFmtId="0" fontId="124" fillId="0" borderId="0" xfId="2" applyFont="1" applyAlignment="1">
      <alignment vertical="center"/>
    </xf>
    <xf numFmtId="0" fontId="62" fillId="0" borderId="0" xfId="2" applyFont="1" applyAlignment="1">
      <alignment vertical="center"/>
    </xf>
    <xf numFmtId="0" fontId="125" fillId="0" borderId="0" xfId="2" applyFont="1" applyAlignment="1">
      <alignment horizontal="right" vertical="center"/>
    </xf>
    <xf numFmtId="0" fontId="120" fillId="0" borderId="0" xfId="2" applyFont="1" applyAlignment="1">
      <alignment vertical="center"/>
    </xf>
    <xf numFmtId="0" fontId="126" fillId="0" borderId="0" xfId="2" applyFont="1" applyAlignment="1">
      <alignment horizontal="left" vertical="center"/>
    </xf>
    <xf numFmtId="0" fontId="128" fillId="0" borderId="0" xfId="2" applyFont="1" applyAlignment="1">
      <alignment horizontal="left" vertical="center"/>
    </xf>
    <xf numFmtId="0" fontId="130" fillId="0" borderId="0" xfId="2" applyFont="1" applyAlignment="1">
      <alignment horizontal="center" vertical="center" wrapText="1"/>
    </xf>
    <xf numFmtId="0" fontId="122" fillId="0" borderId="0" xfId="2" applyFont="1" applyAlignment="1">
      <alignment vertical="center" wrapText="1"/>
    </xf>
    <xf numFmtId="0" fontId="122" fillId="0" borderId="37" xfId="2" applyFont="1" applyBorder="1" applyAlignment="1">
      <alignment vertical="center" wrapText="1"/>
    </xf>
    <xf numFmtId="0" fontId="87" fillId="0" borderId="0" xfId="2" applyFont="1" applyAlignment="1">
      <alignment horizontal="center" vertical="center" wrapText="1"/>
    </xf>
    <xf numFmtId="0" fontId="87" fillId="0" borderId="0" xfId="2" applyFont="1" applyAlignment="1">
      <alignment vertical="center" wrapText="1"/>
    </xf>
    <xf numFmtId="3" fontId="87" fillId="0" borderId="0" xfId="2" applyNumberFormat="1" applyFont="1" applyAlignment="1">
      <alignment vertical="center" wrapText="1"/>
    </xf>
    <xf numFmtId="0" fontId="130" fillId="0" borderId="0" xfId="2" applyFont="1" applyAlignment="1">
      <alignment vertical="center" wrapText="1"/>
    </xf>
    <xf numFmtId="0" fontId="122" fillId="0" borderId="88" xfId="2" applyFont="1" applyBorder="1" applyAlignment="1">
      <alignment vertical="center" wrapText="1"/>
    </xf>
    <xf numFmtId="0" fontId="131" fillId="0" borderId="0" xfId="2" applyFont="1" applyAlignment="1">
      <alignment horizontal="center" vertical="center" wrapText="1"/>
    </xf>
    <xf numFmtId="0" fontId="132" fillId="0" borderId="0" xfId="2" applyFont="1" applyAlignment="1">
      <alignment vertical="center" wrapText="1"/>
    </xf>
    <xf numFmtId="0" fontId="133" fillId="0" borderId="0" xfId="2" applyFont="1" applyAlignment="1">
      <alignment horizontal="center" vertical="center" wrapText="1"/>
    </xf>
    <xf numFmtId="0" fontId="134" fillId="0" borderId="0" xfId="2" applyFont="1" applyAlignment="1">
      <alignment horizontal="center" vertical="center" wrapText="1"/>
    </xf>
    <xf numFmtId="0" fontId="133" fillId="0" borderId="0" xfId="2" applyFont="1" applyAlignment="1">
      <alignment vertical="center" wrapText="1"/>
    </xf>
    <xf numFmtId="0" fontId="62" fillId="0" borderId="0" xfId="2" applyFont="1" applyAlignment="1">
      <alignment vertical="center" wrapText="1"/>
    </xf>
    <xf numFmtId="0" fontId="135" fillId="0" borderId="0" xfId="2" applyFont="1" applyAlignment="1">
      <alignment horizontal="center" vertical="center" wrapText="1"/>
    </xf>
    <xf numFmtId="0" fontId="135" fillId="0" borderId="0" xfId="2" applyFont="1" applyAlignment="1">
      <alignment vertical="center" wrapText="1"/>
    </xf>
    <xf numFmtId="0" fontId="136" fillId="0" borderId="0" xfId="2" applyFont="1" applyAlignment="1">
      <alignment horizontal="center" vertical="center" wrapText="1"/>
    </xf>
    <xf numFmtId="0" fontId="136" fillId="0" borderId="0" xfId="2" applyFont="1" applyAlignment="1">
      <alignment vertical="center" wrapText="1"/>
    </xf>
    <xf numFmtId="165" fontId="137" fillId="0" borderId="0" xfId="1" applyNumberFormat="1" applyFont="1" applyBorder="1" applyAlignment="1">
      <alignment horizontal="center" vertical="center" wrapText="1"/>
    </xf>
    <xf numFmtId="4" fontId="137" fillId="0" borderId="0" xfId="2" applyNumberFormat="1" applyFont="1" applyAlignment="1">
      <alignment horizontal="center" vertical="center" wrapText="1"/>
    </xf>
    <xf numFmtId="0" fontId="139" fillId="0" borderId="0" xfId="2" applyFont="1" applyAlignment="1">
      <alignment vertical="center" wrapText="1"/>
    </xf>
    <xf numFmtId="0" fontId="140" fillId="0" borderId="0" xfId="2" applyFont="1" applyAlignment="1">
      <alignment vertical="center" wrapText="1"/>
    </xf>
    <xf numFmtId="0" fontId="84" fillId="0" borderId="0" xfId="2" applyFont="1" applyAlignment="1">
      <alignment vertical="center" wrapText="1"/>
    </xf>
    <xf numFmtId="0" fontId="126" fillId="0" borderId="0" xfId="2" applyFont="1" applyAlignment="1">
      <alignment vertical="center" wrapText="1"/>
    </xf>
    <xf numFmtId="0" fontId="143" fillId="0" borderId="0" xfId="2" applyFont="1" applyAlignment="1">
      <alignment vertical="center"/>
    </xf>
    <xf numFmtId="0" fontId="134" fillId="0" borderId="0" xfId="2" applyFont="1" applyAlignment="1">
      <alignment horizontal="right" vertical="center"/>
    </xf>
    <xf numFmtId="0" fontId="46" fillId="0" borderId="0" xfId="2" applyFont="1" applyAlignment="1">
      <alignment vertical="center"/>
    </xf>
    <xf numFmtId="0" fontId="136" fillId="0" borderId="0" xfId="2" applyFont="1" applyAlignment="1">
      <alignment horizontal="left" vertical="center"/>
    </xf>
    <xf numFmtId="0" fontId="144" fillId="0" borderId="0" xfId="2" applyFont="1" applyAlignment="1">
      <alignment horizontal="center"/>
    </xf>
    <xf numFmtId="0" fontId="145" fillId="0" borderId="0" xfId="2" applyFont="1" applyAlignment="1">
      <alignment horizontal="left" vertical="center"/>
    </xf>
    <xf numFmtId="0" fontId="122" fillId="0" borderId="89" xfId="2" applyFont="1" applyBorder="1" applyAlignment="1">
      <alignment vertical="center" wrapText="1"/>
    </xf>
    <xf numFmtId="0" fontId="122" fillId="0" borderId="42" xfId="2" applyFont="1" applyBorder="1" applyAlignment="1">
      <alignment vertical="center" wrapText="1"/>
    </xf>
    <xf numFmtId="0" fontId="62" fillId="0" borderId="0" xfId="2" applyFont="1" applyAlignment="1">
      <alignment horizontal="center" vertical="center" wrapText="1"/>
    </xf>
    <xf numFmtId="0" fontId="146" fillId="0" borderId="31" xfId="2" applyFont="1" applyBorder="1" applyAlignment="1">
      <alignment horizontal="left" vertical="center" wrapText="1"/>
    </xf>
    <xf numFmtId="3" fontId="135" fillId="0" borderId="0" xfId="2" applyNumberFormat="1" applyFont="1" applyAlignment="1">
      <alignment vertical="center" wrapText="1"/>
    </xf>
    <xf numFmtId="3" fontId="135" fillId="3" borderId="49" xfId="2" applyNumberFormat="1" applyFont="1" applyFill="1" applyBorder="1" applyAlignment="1" applyProtection="1">
      <alignment horizontal="center" vertical="center"/>
      <protection locked="0"/>
    </xf>
    <xf numFmtId="3" fontId="135" fillId="3" borderId="37" xfId="2" applyNumberFormat="1" applyFont="1" applyFill="1" applyBorder="1" applyAlignment="1" applyProtection="1">
      <alignment horizontal="center" vertical="center"/>
      <protection locked="0"/>
    </xf>
    <xf numFmtId="4" fontId="147" fillId="0" borderId="37" xfId="2" applyNumberFormat="1" applyFont="1" applyBorder="1" applyAlignment="1" applyProtection="1">
      <alignment horizontal="center" vertical="center"/>
      <protection locked="0"/>
    </xf>
    <xf numFmtId="165" fontId="147" fillId="0" borderId="38" xfId="1" applyNumberFormat="1" applyFont="1" applyBorder="1" applyAlignment="1">
      <alignment horizontal="center" vertical="center"/>
    </xf>
    <xf numFmtId="3" fontId="135" fillId="0" borderId="36" xfId="2" applyNumberFormat="1" applyFont="1" applyBorder="1" applyAlignment="1" applyProtection="1">
      <alignment horizontal="center" vertical="center"/>
      <protection locked="0"/>
    </xf>
    <xf numFmtId="4" fontId="147" fillId="0" borderId="50" xfId="2" applyNumberFormat="1" applyFont="1" applyBorder="1" applyAlignment="1" applyProtection="1">
      <alignment horizontal="center" vertical="center"/>
      <protection locked="0"/>
    </xf>
    <xf numFmtId="3" fontId="135" fillId="0" borderId="37" xfId="2" applyNumberFormat="1" applyFont="1" applyBorder="1" applyAlignment="1" applyProtection="1">
      <alignment horizontal="center" vertical="center"/>
      <protection locked="0"/>
    </xf>
    <xf numFmtId="4" fontId="147" fillId="0" borderId="38" xfId="2" applyNumberFormat="1" applyFont="1" applyBorder="1" applyAlignment="1">
      <alignment horizontal="center" vertical="center"/>
    </xf>
    <xf numFmtId="9" fontId="62" fillId="0" borderId="0" xfId="8" applyFont="1" applyBorder="1" applyAlignment="1">
      <alignment horizontal="center" vertical="center"/>
    </xf>
    <xf numFmtId="0" fontId="62" fillId="0" borderId="0" xfId="2" applyFont="1"/>
    <xf numFmtId="0" fontId="62" fillId="0" borderId="0" xfId="2" applyFont="1" applyAlignment="1">
      <alignment horizontal="left" vertical="center" wrapText="1"/>
    </xf>
    <xf numFmtId="2" fontId="62" fillId="0" borderId="0" xfId="1" applyNumberFormat="1" applyFont="1" applyBorder="1" applyAlignment="1">
      <alignment horizontal="center" vertical="center"/>
    </xf>
    <xf numFmtId="0" fontId="146" fillId="0" borderId="44" xfId="2" applyFont="1" applyBorder="1" applyAlignment="1">
      <alignment horizontal="left" vertical="center" wrapText="1"/>
    </xf>
    <xf numFmtId="3" fontId="135" fillId="3" borderId="46" xfId="2" applyNumberFormat="1" applyFont="1" applyFill="1" applyBorder="1" applyAlignment="1" applyProtection="1">
      <alignment horizontal="center" vertical="center"/>
      <protection locked="0"/>
    </xf>
    <xf numFmtId="3" fontId="135" fillId="3" borderId="0" xfId="2" applyNumberFormat="1" applyFont="1" applyFill="1" applyAlignment="1" applyProtection="1">
      <alignment horizontal="center" vertical="center"/>
      <protection locked="0"/>
    </xf>
    <xf numFmtId="4" fontId="147" fillId="3" borderId="0" xfId="2" applyNumberFormat="1" applyFont="1" applyFill="1" applyAlignment="1" applyProtection="1">
      <alignment horizontal="center" vertical="center"/>
      <protection locked="0"/>
    </xf>
    <xf numFmtId="165" fontId="147" fillId="0" borderId="40" xfId="1" applyNumberFormat="1" applyFont="1" applyBorder="1" applyAlignment="1">
      <alignment horizontal="center" vertical="center"/>
    </xf>
    <xf numFmtId="3" fontId="135" fillId="0" borderId="39" xfId="2" applyNumberFormat="1" applyFont="1" applyBorder="1" applyAlignment="1" applyProtection="1">
      <alignment horizontal="center" vertical="center"/>
      <protection locked="0"/>
    </xf>
    <xf numFmtId="4" fontId="147" fillId="0" borderId="20" xfId="2" applyNumberFormat="1" applyFont="1" applyBorder="1" applyAlignment="1" applyProtection="1">
      <alignment horizontal="center" vertical="center"/>
      <protection locked="0"/>
    </xf>
    <xf numFmtId="3" fontId="135" fillId="0" borderId="0" xfId="2" applyNumberFormat="1" applyFont="1" applyAlignment="1" applyProtection="1">
      <alignment horizontal="center" vertical="center"/>
      <protection locked="0"/>
    </xf>
    <xf numFmtId="4" fontId="147" fillId="0" borderId="0" xfId="2" applyNumberFormat="1" applyFont="1" applyAlignment="1" applyProtection="1">
      <alignment horizontal="center" vertical="center"/>
      <protection locked="0"/>
    </xf>
    <xf numFmtId="4" fontId="147" fillId="0" borderId="40" xfId="2" applyNumberFormat="1" applyFont="1" applyBorder="1" applyAlignment="1">
      <alignment horizontal="center" vertical="center"/>
    </xf>
    <xf numFmtId="2" fontId="62" fillId="0" borderId="0" xfId="1" applyNumberFormat="1" applyFont="1" applyBorder="1" applyAlignment="1">
      <alignment horizontal="center" vertical="center" wrapText="1"/>
    </xf>
    <xf numFmtId="3" fontId="135" fillId="0" borderId="46" xfId="2" applyNumberFormat="1" applyFont="1" applyBorder="1" applyAlignment="1" applyProtection="1">
      <alignment horizontal="center" vertical="center" wrapText="1"/>
      <protection locked="0"/>
    </xf>
    <xf numFmtId="3" fontId="135" fillId="0" borderId="0" xfId="2" applyNumberFormat="1" applyFont="1" applyAlignment="1" applyProtection="1">
      <alignment horizontal="center" vertical="center" wrapText="1"/>
      <protection locked="0"/>
    </xf>
    <xf numFmtId="4" fontId="147" fillId="0" borderId="0" xfId="2" applyNumberFormat="1" applyFont="1" applyAlignment="1" applyProtection="1">
      <alignment horizontal="center" vertical="center" wrapText="1"/>
      <protection locked="0"/>
    </xf>
    <xf numFmtId="3" fontId="135" fillId="0" borderId="39" xfId="2" applyNumberFormat="1" applyFont="1" applyBorder="1" applyAlignment="1" applyProtection="1">
      <alignment horizontal="center" vertical="center" wrapText="1"/>
      <protection locked="0"/>
    </xf>
    <xf numFmtId="4" fontId="147" fillId="0" borderId="20" xfId="2" applyNumberFormat="1" applyFont="1" applyBorder="1" applyAlignment="1" applyProtection="1">
      <alignment horizontal="center" vertical="center" wrapText="1"/>
      <protection locked="0"/>
    </xf>
    <xf numFmtId="3" fontId="135" fillId="3" borderId="46" xfId="2" applyNumberFormat="1" applyFont="1" applyFill="1" applyBorder="1" applyAlignment="1" applyProtection="1">
      <alignment horizontal="center" vertical="center" wrapText="1"/>
      <protection locked="0"/>
    </xf>
    <xf numFmtId="3" fontId="135" fillId="3" borderId="0" xfId="2" applyNumberFormat="1" applyFont="1" applyFill="1" applyAlignment="1" applyProtection="1">
      <alignment horizontal="center" vertical="center" wrapText="1"/>
      <protection locked="0"/>
    </xf>
    <xf numFmtId="4" fontId="147" fillId="3" borderId="0" xfId="2" applyNumberFormat="1" applyFont="1" applyFill="1" applyAlignment="1" applyProtection="1">
      <alignment horizontal="center" vertical="center" wrapText="1"/>
      <protection locked="0"/>
    </xf>
    <xf numFmtId="165" fontId="147" fillId="0" borderId="40" xfId="1" applyNumberFormat="1" applyFont="1" applyBorder="1" applyAlignment="1">
      <alignment horizontal="center" vertical="center" wrapText="1"/>
    </xf>
    <xf numFmtId="4" fontId="147" fillId="0" borderId="40" xfId="2" applyNumberFormat="1" applyFont="1" applyBorder="1" applyAlignment="1">
      <alignment horizontal="center" vertical="center" wrapText="1"/>
    </xf>
    <xf numFmtId="0" fontId="146" fillId="0" borderId="45" xfId="2" applyFont="1" applyBorder="1" applyAlignment="1">
      <alignment horizontal="left" vertical="center" wrapText="1"/>
    </xf>
    <xf numFmtId="3" fontId="135" fillId="3" borderId="47" xfId="2" applyNumberFormat="1" applyFont="1" applyFill="1" applyBorder="1" applyAlignment="1" applyProtection="1">
      <alignment horizontal="center" vertical="center" wrapText="1"/>
      <protection locked="0"/>
    </xf>
    <xf numFmtId="3" fontId="135" fillId="3" borderId="42" xfId="2" applyNumberFormat="1" applyFont="1" applyFill="1" applyBorder="1" applyAlignment="1" applyProtection="1">
      <alignment horizontal="center" vertical="center" wrapText="1"/>
      <protection locked="0"/>
    </xf>
    <xf numFmtId="4" fontId="147" fillId="3" borderId="42" xfId="2" applyNumberFormat="1" applyFont="1" applyFill="1" applyBorder="1" applyAlignment="1" applyProtection="1">
      <alignment horizontal="center" vertical="center" wrapText="1"/>
      <protection locked="0"/>
    </xf>
    <xf numFmtId="165" fontId="147" fillId="0" borderId="43" xfId="1" applyNumberFormat="1" applyFont="1" applyBorder="1" applyAlignment="1">
      <alignment horizontal="center" vertical="center" wrapText="1"/>
    </xf>
    <xf numFmtId="3" fontId="135" fillId="0" borderId="41" xfId="2" applyNumberFormat="1" applyFont="1" applyBorder="1" applyAlignment="1" applyProtection="1">
      <alignment horizontal="center" vertical="center" wrapText="1"/>
      <protection locked="0"/>
    </xf>
    <xf numFmtId="4" fontId="147" fillId="0" borderId="48" xfId="2" applyNumberFormat="1" applyFont="1" applyBorder="1" applyAlignment="1" applyProtection="1">
      <alignment horizontal="center" vertical="center" wrapText="1"/>
      <protection locked="0"/>
    </xf>
    <xf numFmtId="3" fontId="135" fillId="0" borderId="42" xfId="2" applyNumberFormat="1" applyFont="1" applyBorder="1" applyAlignment="1" applyProtection="1">
      <alignment horizontal="center" vertical="center" wrapText="1"/>
      <protection locked="0"/>
    </xf>
    <xf numFmtId="4" fontId="147" fillId="0" borderId="42" xfId="2" applyNumberFormat="1" applyFont="1" applyBorder="1" applyAlignment="1" applyProtection="1">
      <alignment horizontal="center" vertical="center" wrapText="1"/>
      <protection locked="0"/>
    </xf>
    <xf numFmtId="4" fontId="147" fillId="0" borderId="43" xfId="2" applyNumberFormat="1" applyFont="1" applyBorder="1" applyAlignment="1">
      <alignment horizontal="center" vertical="center" wrapText="1"/>
    </xf>
    <xf numFmtId="0" fontId="145" fillId="0" borderId="0" xfId="2" applyFont="1" applyAlignment="1">
      <alignment vertical="center" wrapText="1"/>
    </xf>
    <xf numFmtId="2" fontId="62" fillId="0" borderId="0" xfId="2" applyNumberFormat="1" applyFont="1" applyAlignment="1">
      <alignment vertical="center" wrapText="1"/>
    </xf>
    <xf numFmtId="0" fontId="46" fillId="0" borderId="0" xfId="2" applyFont="1" applyAlignment="1">
      <alignment vertical="center" wrapText="1"/>
    </xf>
    <xf numFmtId="0" fontId="148" fillId="0" borderId="0" xfId="2" applyFont="1" applyAlignment="1">
      <alignment vertical="center" wrapText="1"/>
    </xf>
    <xf numFmtId="2" fontId="47" fillId="0" borderId="0" xfId="2" applyNumberFormat="1" applyFont="1" applyAlignment="1">
      <alignment vertical="center" wrapText="1"/>
    </xf>
    <xf numFmtId="2" fontId="87" fillId="0" borderId="0" xfId="2" applyNumberFormat="1" applyFont="1" applyAlignment="1">
      <alignment horizontal="left" vertical="center" wrapText="1"/>
    </xf>
    <xf numFmtId="0" fontId="47" fillId="39" borderId="41" xfId="2" applyFont="1" applyFill="1" applyBorder="1" applyAlignment="1">
      <alignment horizontal="center" vertical="center" wrapText="1"/>
    </xf>
    <xf numFmtId="0" fontId="47" fillId="39" borderId="43" xfId="2" applyFont="1" applyFill="1" applyBorder="1" applyAlignment="1">
      <alignment horizontal="center" vertical="center" wrapText="1"/>
    </xf>
    <xf numFmtId="0" fontId="119" fillId="39" borderId="43" xfId="2" applyFont="1" applyFill="1" applyBorder="1" applyAlignment="1">
      <alignment horizontal="center" vertical="center" wrapText="1"/>
    </xf>
    <xf numFmtId="0" fontId="119" fillId="39" borderId="42" xfId="2" applyFont="1" applyFill="1" applyBorder="1" applyAlignment="1">
      <alignment horizontal="center" vertical="center" wrapText="1"/>
    </xf>
    <xf numFmtId="0" fontId="47" fillId="39" borderId="123" xfId="2" applyFont="1" applyFill="1" applyBorder="1" applyAlignment="1">
      <alignment horizontal="center" vertical="center" wrapText="1"/>
    </xf>
    <xf numFmtId="0" fontId="47" fillId="39" borderId="124" xfId="2" applyFont="1" applyFill="1" applyBorder="1" applyAlignment="1">
      <alignment horizontal="center" vertical="center" wrapText="1"/>
    </xf>
    <xf numFmtId="0" fontId="47" fillId="39" borderId="100" xfId="2" applyFont="1" applyFill="1" applyBorder="1" applyAlignment="1">
      <alignment horizontal="center" vertical="center" wrapText="1"/>
    </xf>
    <xf numFmtId="0" fontId="47" fillId="39" borderId="109" xfId="2" applyFont="1" applyFill="1" applyBorder="1" applyAlignment="1">
      <alignment horizontal="center" vertical="center" wrapText="1"/>
    </xf>
    <xf numFmtId="0" fontId="123" fillId="0" borderId="0" xfId="0" applyFont="1" applyAlignment="1">
      <alignment vertical="center"/>
    </xf>
    <xf numFmtId="0" fontId="122" fillId="0" borderId="0" xfId="0" applyFont="1" applyBorder="1" applyAlignment="1">
      <alignment vertical="center" wrapText="1"/>
    </xf>
    <xf numFmtId="0" fontId="122" fillId="0" borderId="0" xfId="0" applyFont="1" applyAlignment="1">
      <alignment vertical="center" wrapText="1"/>
    </xf>
    <xf numFmtId="0" fontId="122" fillId="0" borderId="0" xfId="0" applyFont="1" applyBorder="1" applyAlignment="1">
      <alignment horizontal="center" vertical="center" wrapText="1"/>
    </xf>
    <xf numFmtId="0" fontId="123" fillId="0" borderId="0" xfId="0" applyFont="1" applyBorder="1" applyAlignment="1">
      <alignment vertical="center" wrapText="1"/>
    </xf>
    <xf numFmtId="0" fontId="123" fillId="0" borderId="0" xfId="0" applyFont="1" applyAlignment="1">
      <alignment vertical="center" wrapText="1"/>
    </xf>
    <xf numFmtId="3" fontId="123" fillId="0" borderId="0" xfId="0" applyNumberFormat="1" applyFont="1" applyAlignment="1">
      <alignment vertical="center" wrapText="1"/>
    </xf>
    <xf numFmtId="0" fontId="138" fillId="0" borderId="0" xfId="0" applyFont="1" applyBorder="1" applyAlignment="1">
      <alignment horizontal="center" vertical="center" wrapText="1"/>
    </xf>
    <xf numFmtId="0" fontId="148" fillId="4" borderId="0" xfId="0" applyFont="1" applyFill="1" applyAlignment="1">
      <alignment vertical="center" wrapText="1"/>
    </xf>
    <xf numFmtId="0" fontId="46" fillId="4" borderId="0" xfId="0" applyFont="1" applyFill="1" applyAlignment="1">
      <alignment vertical="center" wrapText="1"/>
    </xf>
    <xf numFmtId="0" fontId="122" fillId="0" borderId="0" xfId="0" applyFont="1" applyAlignment="1">
      <alignment horizontal="right" vertical="center"/>
    </xf>
    <xf numFmtId="0" fontId="123" fillId="0" borderId="0" xfId="0" applyFont="1" applyAlignment="1">
      <alignment horizontal="left" vertical="center"/>
    </xf>
    <xf numFmtId="0" fontId="122" fillId="0" borderId="0" xfId="0" applyFont="1" applyAlignment="1" applyProtection="1">
      <alignment vertical="center" wrapText="1"/>
      <protection locked="0"/>
    </xf>
    <xf numFmtId="0" fontId="123" fillId="0" borderId="0" xfId="0" applyFont="1"/>
    <xf numFmtId="0" fontId="47" fillId="39" borderId="98" xfId="0" applyFont="1" applyFill="1" applyBorder="1" applyAlignment="1">
      <alignment horizontal="center" vertical="center" wrapText="1"/>
    </xf>
    <xf numFmtId="0" fontId="47" fillId="39" borderId="99" xfId="0" applyFont="1" applyFill="1" applyBorder="1" applyAlignment="1">
      <alignment horizontal="center" vertical="center" wrapText="1"/>
    </xf>
    <xf numFmtId="3" fontId="122" fillId="0" borderId="0" xfId="0" applyNumberFormat="1" applyFont="1" applyAlignment="1">
      <alignment vertical="center" wrapText="1"/>
    </xf>
    <xf numFmtId="0" fontId="87" fillId="0" borderId="31" xfId="0" applyFont="1" applyBorder="1" applyAlignment="1">
      <alignment horizontal="left" vertical="center" wrapText="1"/>
    </xf>
    <xf numFmtId="3" fontId="62" fillId="3" borderId="36" xfId="0" applyNumberFormat="1" applyFont="1" applyFill="1" applyBorder="1" applyAlignment="1" applyProtection="1">
      <alignment horizontal="center" vertical="center"/>
      <protection locked="0"/>
    </xf>
    <xf numFmtId="4" fontId="153" fillId="0" borderId="38" xfId="0" applyNumberFormat="1" applyFont="1" applyBorder="1" applyAlignment="1">
      <alignment horizontal="center" vertical="center"/>
    </xf>
    <xf numFmtId="0" fontId="87" fillId="0" borderId="44" xfId="0" applyFont="1" applyBorder="1" applyAlignment="1">
      <alignment horizontal="left" vertical="center" wrapText="1"/>
    </xf>
    <xf numFmtId="3" fontId="62" fillId="3" borderId="39" xfId="0" applyNumberFormat="1" applyFont="1" applyFill="1" applyBorder="1" applyAlignment="1" applyProtection="1">
      <alignment horizontal="center" vertical="center"/>
      <protection locked="0"/>
    </xf>
    <xf numFmtId="4" fontId="153" fillId="0" borderId="40" xfId="0" applyNumberFormat="1" applyFont="1" applyBorder="1" applyAlignment="1">
      <alignment horizontal="center" vertical="center"/>
    </xf>
    <xf numFmtId="4" fontId="153" fillId="0" borderId="40" xfId="0" applyNumberFormat="1" applyFont="1" applyBorder="1" applyAlignment="1">
      <alignment horizontal="center" vertical="center" wrapText="1"/>
    </xf>
    <xf numFmtId="0" fontId="87" fillId="0" borderId="45" xfId="0" applyFont="1" applyBorder="1" applyAlignment="1">
      <alignment horizontal="left" vertical="center" wrapText="1"/>
    </xf>
    <xf numFmtId="3" fontId="62" fillId="3" borderId="41" xfId="0" applyNumberFormat="1" applyFont="1" applyFill="1" applyBorder="1" applyAlignment="1" applyProtection="1">
      <alignment horizontal="center" vertical="center"/>
      <protection locked="0"/>
    </xf>
    <xf numFmtId="4" fontId="153" fillId="0" borderId="43" xfId="0" applyNumberFormat="1" applyFont="1" applyBorder="1" applyAlignment="1">
      <alignment horizontal="center" vertical="center" wrapText="1"/>
    </xf>
    <xf numFmtId="0" fontId="154" fillId="0" borderId="0" xfId="2" applyFont="1" applyAlignment="1">
      <alignment vertical="center"/>
    </xf>
    <xf numFmtId="0" fontId="155" fillId="0" borderId="0" xfId="2" applyFont="1" applyAlignment="1">
      <alignment horizontal="left" vertical="center"/>
    </xf>
    <xf numFmtId="0" fontId="158" fillId="0" borderId="0" xfId="2" applyFont="1" applyAlignment="1">
      <alignment vertical="center" wrapText="1"/>
    </xf>
    <xf numFmtId="0" fontId="137" fillId="0" borderId="0" xfId="2" applyFont="1" applyAlignment="1">
      <alignment horizontal="center" vertical="center" wrapText="1"/>
    </xf>
    <xf numFmtId="0" fontId="158" fillId="0" borderId="30" xfId="2" applyFont="1" applyBorder="1" applyAlignment="1">
      <alignment horizontal="left" vertical="center" wrapText="1"/>
    </xf>
    <xf numFmtId="3" fontId="158" fillId="0" borderId="32" xfId="2" applyNumberFormat="1" applyFont="1" applyBorder="1" applyAlignment="1">
      <alignment horizontal="center" vertical="center" wrapText="1"/>
    </xf>
    <xf numFmtId="4" fontId="160" fillId="0" borderId="35" xfId="2" applyNumberFormat="1" applyFont="1" applyBorder="1" applyAlignment="1">
      <alignment horizontal="center" vertical="center" wrapText="1"/>
    </xf>
    <xf numFmtId="0" fontId="155" fillId="0" borderId="0" xfId="2" applyFont="1" applyAlignment="1">
      <alignment vertical="center" wrapText="1"/>
    </xf>
    <xf numFmtId="0" fontId="161" fillId="0" borderId="0" xfId="2" applyFont="1" applyAlignment="1">
      <alignment vertical="center"/>
    </xf>
    <xf numFmtId="0" fontId="161" fillId="0" borderId="0" xfId="2" applyFont="1" applyAlignment="1">
      <alignment horizontal="left" vertical="center"/>
    </xf>
    <xf numFmtId="0" fontId="158" fillId="0" borderId="37" xfId="2" applyFont="1" applyBorder="1" applyAlignment="1">
      <alignment horizontal="center" vertical="center" wrapText="1"/>
    </xf>
    <xf numFmtId="4" fontId="147" fillId="0" borderId="38" xfId="0" applyNumberFormat="1" applyFont="1" applyBorder="1" applyAlignment="1">
      <alignment horizontal="center" vertical="center"/>
    </xf>
    <xf numFmtId="1" fontId="62" fillId="0" borderId="0" xfId="1" applyNumberFormat="1" applyFont="1" applyBorder="1" applyAlignment="1">
      <alignment horizontal="center" vertical="center"/>
    </xf>
    <xf numFmtId="4" fontId="147" fillId="0" borderId="0" xfId="2" applyNumberFormat="1" applyFont="1" applyAlignment="1">
      <alignment horizontal="center" vertical="center" wrapText="1"/>
    </xf>
    <xf numFmtId="2" fontId="144" fillId="0" borderId="0" xfId="2" applyNumberFormat="1" applyFont="1" applyAlignment="1">
      <alignment vertical="center" wrapText="1"/>
    </xf>
    <xf numFmtId="0" fontId="161" fillId="0" borderId="0" xfId="2" applyFont="1" applyAlignment="1">
      <alignment vertical="center" wrapText="1"/>
    </xf>
    <xf numFmtId="2" fontId="130" fillId="0" borderId="0" xfId="2" applyNumberFormat="1" applyFont="1" applyAlignment="1">
      <alignment vertical="center" wrapText="1"/>
    </xf>
    <xf numFmtId="2" fontId="130" fillId="0" borderId="0" xfId="2" applyNumberFormat="1" applyFont="1" applyAlignment="1">
      <alignment horizontal="left" vertical="center" wrapText="1"/>
    </xf>
    <xf numFmtId="10" fontId="136" fillId="0" borderId="0" xfId="2" applyNumberFormat="1" applyFont="1" applyAlignment="1">
      <alignment vertical="center" wrapText="1"/>
    </xf>
    <xf numFmtId="0" fontId="47" fillId="39" borderId="139" xfId="2" applyFont="1" applyFill="1" applyBorder="1" applyAlignment="1">
      <alignment horizontal="center" vertical="center" wrapText="1"/>
    </xf>
    <xf numFmtId="0" fontId="47" fillId="39" borderId="98" xfId="2" applyFont="1" applyFill="1" applyBorder="1" applyAlignment="1">
      <alignment horizontal="center" vertical="center" wrapText="1"/>
    </xf>
    <xf numFmtId="3" fontId="135" fillId="0" borderId="36" xfId="0" applyNumberFormat="1" applyFont="1" applyBorder="1" applyAlignment="1" applyProtection="1">
      <alignment horizontal="right" vertical="center"/>
      <protection locked="0"/>
    </xf>
    <xf numFmtId="3" fontId="135" fillId="0" borderId="39" xfId="0" applyNumberFormat="1" applyFont="1" applyBorder="1" applyAlignment="1" applyProtection="1">
      <alignment horizontal="right" vertical="center"/>
      <protection locked="0"/>
    </xf>
    <xf numFmtId="3" fontId="135" fillId="0" borderId="39" xfId="0" applyNumberFormat="1" applyFont="1" applyBorder="1" applyAlignment="1" applyProtection="1">
      <alignment horizontal="right" vertical="center" wrapText="1"/>
      <protection locked="0"/>
    </xf>
    <xf numFmtId="3" fontId="135" fillId="0" borderId="41" xfId="0" applyNumberFormat="1" applyFont="1" applyBorder="1" applyAlignment="1" applyProtection="1">
      <alignment horizontal="right" vertical="center" wrapText="1"/>
      <protection locked="0"/>
    </xf>
    <xf numFmtId="0" fontId="134" fillId="0" borderId="0" xfId="2" applyFont="1" applyAlignment="1">
      <alignment horizontal="right" vertical="center" wrapText="1"/>
    </xf>
    <xf numFmtId="3" fontId="135" fillId="0" borderId="36" xfId="2" applyNumberFormat="1" applyFont="1" applyBorder="1" applyAlignment="1" applyProtection="1">
      <alignment horizontal="right" vertical="center"/>
      <protection locked="0"/>
    </xf>
    <xf numFmtId="3" fontId="135" fillId="0" borderId="39" xfId="2" applyNumberFormat="1" applyFont="1" applyBorder="1" applyAlignment="1" applyProtection="1">
      <alignment horizontal="right" vertical="center"/>
      <protection locked="0"/>
    </xf>
    <xf numFmtId="3" fontId="135" fillId="0" borderId="39" xfId="2" applyNumberFormat="1" applyFont="1" applyBorder="1" applyAlignment="1" applyProtection="1">
      <alignment horizontal="right" vertical="center" wrapText="1"/>
      <protection locked="0"/>
    </xf>
    <xf numFmtId="3" fontId="135" fillId="0" borderId="41" xfId="2" applyNumberFormat="1" applyFont="1" applyBorder="1" applyAlignment="1" applyProtection="1">
      <alignment horizontal="right" vertical="center" wrapText="1"/>
      <protection locked="0"/>
    </xf>
    <xf numFmtId="4" fontId="147" fillId="0" borderId="38" xfId="0" applyNumberFormat="1" applyFont="1" applyBorder="1" applyAlignment="1">
      <alignment horizontal="right" vertical="center"/>
    </xf>
    <xf numFmtId="4" fontId="147" fillId="0" borderId="40" xfId="0" applyNumberFormat="1" applyFont="1" applyBorder="1" applyAlignment="1">
      <alignment horizontal="right" vertical="center"/>
    </xf>
    <xf numFmtId="4" fontId="147" fillId="0" borderId="40" xfId="0" applyNumberFormat="1" applyFont="1" applyBorder="1" applyAlignment="1">
      <alignment horizontal="right" vertical="center" wrapText="1"/>
    </xf>
    <xf numFmtId="4" fontId="147" fillId="0" borderId="43" xfId="0" applyNumberFormat="1" applyFont="1" applyBorder="1" applyAlignment="1">
      <alignment horizontal="right" vertical="center" wrapText="1"/>
    </xf>
    <xf numFmtId="4" fontId="147" fillId="0" borderId="38" xfId="2" applyNumberFormat="1" applyFont="1" applyBorder="1" applyAlignment="1">
      <alignment horizontal="right" vertical="center"/>
    </xf>
    <xf numFmtId="4" fontId="147" fillId="0" borderId="40" xfId="2" applyNumberFormat="1" applyFont="1" applyBorder="1" applyAlignment="1">
      <alignment horizontal="right" vertical="center"/>
    </xf>
    <xf numFmtId="4" fontId="147" fillId="0" borderId="40" xfId="2" applyNumberFormat="1" applyFont="1" applyBorder="1" applyAlignment="1">
      <alignment horizontal="right" vertical="center" wrapText="1"/>
    </xf>
    <xf numFmtId="4" fontId="147" fillId="0" borderId="43" xfId="2" applyNumberFormat="1" applyFont="1" applyBorder="1" applyAlignment="1">
      <alignment horizontal="right" vertical="center" wrapText="1"/>
    </xf>
    <xf numFmtId="3" fontId="135" fillId="3" borderId="36" xfId="2" applyNumberFormat="1" applyFont="1" applyFill="1" applyBorder="1" applyAlignment="1">
      <alignment horizontal="right" vertical="center"/>
    </xf>
    <xf numFmtId="3" fontId="135" fillId="3" borderId="39" xfId="2" applyNumberFormat="1" applyFont="1" applyFill="1" applyBorder="1" applyAlignment="1">
      <alignment horizontal="right" vertical="center"/>
    </xf>
    <xf numFmtId="3" fontId="135" fillId="0" borderId="39" xfId="2" applyNumberFormat="1" applyFont="1" applyBorder="1" applyAlignment="1">
      <alignment horizontal="right" vertical="center" wrapText="1"/>
    </xf>
    <xf numFmtId="3" fontId="135" fillId="3" borderId="39" xfId="2" applyNumberFormat="1" applyFont="1" applyFill="1" applyBorder="1" applyAlignment="1">
      <alignment horizontal="right" vertical="center" wrapText="1"/>
    </xf>
    <xf numFmtId="3" fontId="135" fillId="3" borderId="41" xfId="2" applyNumberFormat="1" applyFont="1" applyFill="1" applyBorder="1" applyAlignment="1">
      <alignment horizontal="right" vertical="center" wrapText="1"/>
    </xf>
    <xf numFmtId="4" fontId="147" fillId="3" borderId="37" xfId="2" applyNumberFormat="1" applyFont="1" applyFill="1" applyBorder="1" applyAlignment="1">
      <alignment horizontal="right" vertical="center"/>
    </xf>
    <xf numFmtId="165" fontId="147" fillId="0" borderId="38" xfId="1" applyNumberFormat="1" applyFont="1" applyBorder="1" applyAlignment="1">
      <alignment horizontal="right" vertical="center"/>
    </xf>
    <xf numFmtId="4" fontId="147" fillId="3" borderId="0" xfId="2" applyNumberFormat="1" applyFont="1" applyFill="1" applyAlignment="1">
      <alignment horizontal="right" vertical="center"/>
    </xf>
    <xf numFmtId="165" fontId="147" fillId="0" borderId="40" xfId="1" applyNumberFormat="1" applyFont="1" applyBorder="1" applyAlignment="1">
      <alignment horizontal="right" vertical="center"/>
    </xf>
    <xf numFmtId="4" fontId="147" fillId="0" borderId="0" xfId="2" applyNumberFormat="1" applyFont="1" applyAlignment="1">
      <alignment horizontal="right" vertical="center" wrapText="1"/>
    </xf>
    <xf numFmtId="4" fontId="147" fillId="3" borderId="0" xfId="2" applyNumberFormat="1" applyFont="1" applyFill="1" applyAlignment="1">
      <alignment horizontal="right" vertical="center" wrapText="1"/>
    </xf>
    <xf numFmtId="165" fontId="147" fillId="0" borderId="40" xfId="1" applyNumberFormat="1" applyFont="1" applyBorder="1" applyAlignment="1">
      <alignment horizontal="right" vertical="center" wrapText="1"/>
    </xf>
    <xf numFmtId="4" fontId="147" fillId="3" borderId="42" xfId="2" applyNumberFormat="1" applyFont="1" applyFill="1" applyBorder="1" applyAlignment="1">
      <alignment horizontal="right" vertical="center" wrapText="1"/>
    </xf>
    <xf numFmtId="165" fontId="147" fillId="0" borderId="43" xfId="1" applyNumberFormat="1" applyFont="1" applyBorder="1" applyAlignment="1">
      <alignment horizontal="right" vertical="center" wrapText="1"/>
    </xf>
    <xf numFmtId="0" fontId="145" fillId="2" borderId="0" xfId="5" applyFont="1" applyFill="1" applyAlignment="1">
      <alignment horizontal="center" vertical="center"/>
    </xf>
    <xf numFmtId="0" fontId="158" fillId="0" borderId="0" xfId="2" applyFont="1" applyAlignment="1">
      <alignment horizontal="center" vertical="center" wrapText="1"/>
    </xf>
    <xf numFmtId="0" fontId="158" fillId="0" borderId="37" xfId="2" applyFont="1" applyBorder="1" applyAlignment="1">
      <alignment vertical="center" wrapText="1"/>
    </xf>
    <xf numFmtId="3" fontId="158" fillId="0" borderId="0" xfId="2" applyNumberFormat="1" applyFont="1" applyAlignment="1">
      <alignment vertical="center" wrapText="1"/>
    </xf>
    <xf numFmtId="0" fontId="158" fillId="0" borderId="88" xfId="2" applyFont="1" applyBorder="1" applyAlignment="1">
      <alignment vertical="center" wrapText="1"/>
    </xf>
    <xf numFmtId="0" fontId="162" fillId="0" borderId="0" xfId="2" applyFont="1" applyAlignment="1">
      <alignment horizontal="left" vertical="center"/>
    </xf>
    <xf numFmtId="0" fontId="158" fillId="0" borderId="89" xfId="2" applyFont="1" applyBorder="1" applyAlignment="1">
      <alignment vertical="center" wrapText="1"/>
    </xf>
    <xf numFmtId="0" fontId="158" fillId="0" borderId="42" xfId="2" applyFont="1" applyBorder="1" applyAlignment="1">
      <alignment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3" fontId="135" fillId="3" borderId="36" xfId="2" applyNumberFormat="1" applyFont="1" applyFill="1" applyBorder="1" applyAlignment="1" applyProtection="1">
      <alignment horizontal="center" vertical="center"/>
      <protection locked="0"/>
    </xf>
    <xf numFmtId="4" fontId="147" fillId="0" borderId="38" xfId="2" applyNumberFormat="1" applyFont="1" applyBorder="1" applyAlignment="1" applyProtection="1">
      <alignment horizontal="center" vertical="center"/>
      <protection locked="0"/>
    </xf>
    <xf numFmtId="3" fontId="135" fillId="3" borderId="39" xfId="2" applyNumberFormat="1" applyFont="1" applyFill="1" applyBorder="1" applyAlignment="1" applyProtection="1">
      <alignment horizontal="center" vertical="center"/>
      <protection locked="0"/>
    </xf>
    <xf numFmtId="4" fontId="147" fillId="3" borderId="40" xfId="2" applyNumberFormat="1" applyFont="1" applyFill="1" applyBorder="1" applyAlignment="1" applyProtection="1">
      <alignment horizontal="center" vertical="center"/>
      <protection locked="0"/>
    </xf>
    <xf numFmtId="4" fontId="147" fillId="0" borderId="40" xfId="2" applyNumberFormat="1" applyFont="1" applyBorder="1" applyAlignment="1" applyProtection="1">
      <alignment horizontal="center" vertical="center"/>
      <protection locked="0"/>
    </xf>
    <xf numFmtId="4" fontId="147" fillId="0" borderId="40" xfId="2" applyNumberFormat="1" applyFont="1" applyBorder="1" applyAlignment="1" applyProtection="1">
      <alignment horizontal="center" vertical="center" wrapText="1"/>
      <protection locked="0"/>
    </xf>
    <xf numFmtId="3" fontId="135" fillId="3" borderId="39" xfId="2" applyNumberFormat="1" applyFont="1" applyFill="1" applyBorder="1" applyAlignment="1" applyProtection="1">
      <alignment horizontal="center" vertical="center" wrapText="1"/>
      <protection locked="0"/>
    </xf>
    <xf numFmtId="4" fontId="147" fillId="3" borderId="40" xfId="2" applyNumberFormat="1" applyFont="1" applyFill="1" applyBorder="1" applyAlignment="1" applyProtection="1">
      <alignment horizontal="center" vertical="center" wrapText="1"/>
      <protection locked="0"/>
    </xf>
    <xf numFmtId="3" fontId="135" fillId="3" borderId="41" xfId="2" applyNumberFormat="1" applyFont="1" applyFill="1" applyBorder="1" applyAlignment="1" applyProtection="1">
      <alignment horizontal="center" vertical="center" wrapText="1"/>
      <protection locked="0"/>
    </xf>
    <xf numFmtId="4" fontId="147" fillId="3" borderId="43" xfId="2" applyNumberFormat="1" applyFont="1" applyFill="1" applyBorder="1" applyAlignment="1" applyProtection="1">
      <alignment horizontal="center" vertical="center" wrapText="1"/>
      <protection locked="0"/>
    </xf>
    <xf numFmtId="4" fontId="147" fillId="0" borderId="43" xfId="2" applyNumberFormat="1" applyFont="1" applyBorder="1" applyAlignment="1" applyProtection="1">
      <alignment horizontal="center" vertical="center" wrapText="1"/>
      <protection locked="0"/>
    </xf>
    <xf numFmtId="0" fontId="162" fillId="0" borderId="0" xfId="2" applyFont="1"/>
    <xf numFmtId="2" fontId="158" fillId="0" borderId="0" xfId="2" applyNumberFormat="1" applyFont="1" applyAlignment="1">
      <alignment vertical="center" wrapText="1"/>
    </xf>
    <xf numFmtId="49" fontId="145" fillId="0" borderId="0" xfId="2" applyNumberFormat="1" applyFont="1" applyAlignment="1">
      <alignment horizontal="left" vertical="center" wrapText="1"/>
    </xf>
    <xf numFmtId="0" fontId="140" fillId="0" borderId="0" xfId="2" applyFont="1" applyAlignment="1">
      <alignment horizontal="left" vertical="center"/>
    </xf>
    <xf numFmtId="0" fontId="47" fillId="0" borderId="0" xfId="2" applyFont="1" applyAlignment="1">
      <alignment horizontal="center" vertical="center" wrapText="1"/>
    </xf>
    <xf numFmtId="0" fontId="47" fillId="0" borderId="0" xfId="2" applyFont="1" applyAlignment="1">
      <alignment vertical="center" wrapText="1"/>
    </xf>
    <xf numFmtId="3" fontId="47" fillId="0" borderId="0" xfId="2" applyNumberFormat="1" applyFont="1" applyAlignment="1">
      <alignment vertical="center" wrapText="1"/>
    </xf>
    <xf numFmtId="0" fontId="141" fillId="0" borderId="0" xfId="2" applyFont="1" applyAlignment="1">
      <alignment vertical="center" wrapText="1"/>
    </xf>
    <xf numFmtId="0" fontId="142" fillId="0" borderId="0" xfId="2" applyFont="1" applyAlignment="1">
      <alignment horizontal="center" vertical="center" wrapText="1"/>
    </xf>
    <xf numFmtId="0" fontId="167" fillId="0" borderId="0" xfId="2" applyFont="1" applyAlignment="1">
      <alignment horizontal="center" vertical="center" wrapText="1"/>
    </xf>
    <xf numFmtId="0" fontId="167" fillId="0" borderId="0" xfId="2" applyFont="1" applyAlignment="1">
      <alignment vertical="center" wrapText="1"/>
    </xf>
    <xf numFmtId="0" fontId="46" fillId="0" borderId="0" xfId="2" applyFont="1" applyAlignment="1">
      <alignment horizontal="center" vertical="center" wrapText="1"/>
    </xf>
    <xf numFmtId="4" fontId="53" fillId="0" borderId="0" xfId="2" applyNumberFormat="1" applyFont="1" applyAlignment="1">
      <alignment horizontal="center" vertical="center"/>
    </xf>
    <xf numFmtId="9" fontId="120" fillId="0" borderId="0" xfId="8" applyFont="1" applyBorder="1" applyAlignment="1">
      <alignment horizontal="center" vertical="center"/>
    </xf>
    <xf numFmtId="0" fontId="167" fillId="0" borderId="0" xfId="2" applyFont="1"/>
    <xf numFmtId="0" fontId="167" fillId="0" borderId="0" xfId="2" applyFont="1" applyAlignment="1">
      <alignment horizontal="left" vertical="center" wrapText="1"/>
    </xf>
    <xf numFmtId="2" fontId="167" fillId="0" borderId="0" xfId="1" applyNumberFormat="1" applyFont="1" applyBorder="1" applyAlignment="1">
      <alignment horizontal="center" vertical="center"/>
    </xf>
    <xf numFmtId="2" fontId="167" fillId="0" borderId="0" xfId="1" applyNumberFormat="1" applyFont="1" applyBorder="1" applyAlignment="1">
      <alignment horizontal="center" vertical="center" wrapText="1"/>
    </xf>
    <xf numFmtId="0" fontId="151" fillId="0" borderId="0" xfId="2" applyFont="1" applyAlignment="1">
      <alignment horizontal="left" vertical="center" wrapText="1"/>
    </xf>
    <xf numFmtId="3" fontId="121" fillId="0" borderId="0" xfId="2" applyNumberFormat="1" applyFont="1" applyAlignment="1">
      <alignment vertical="center" wrapText="1"/>
    </xf>
    <xf numFmtId="3" fontId="121" fillId="0" borderId="0" xfId="0" applyNumberFormat="1" applyFont="1" applyBorder="1" applyAlignment="1" applyProtection="1">
      <alignment horizontal="center" vertical="center"/>
      <protection locked="0"/>
    </xf>
    <xf numFmtId="4" fontId="152" fillId="0" borderId="0" xfId="0" applyNumberFormat="1" applyFont="1" applyBorder="1" applyAlignment="1">
      <alignment horizontal="center" vertical="center"/>
    </xf>
    <xf numFmtId="3" fontId="121" fillId="0" borderId="0" xfId="2" applyNumberFormat="1" applyFont="1" applyAlignment="1" applyProtection="1">
      <alignment horizontal="center" vertical="center"/>
      <protection locked="0"/>
    </xf>
    <xf numFmtId="166" fontId="152" fillId="0" borderId="0" xfId="2" applyNumberFormat="1" applyFont="1" applyAlignment="1">
      <alignment horizontal="center" vertical="center"/>
    </xf>
    <xf numFmtId="3" fontId="121" fillId="3" borderId="0" xfId="2" applyNumberFormat="1" applyFont="1" applyFill="1" applyAlignment="1" applyProtection="1">
      <alignment horizontal="center" vertical="center"/>
      <protection locked="0"/>
    </xf>
    <xf numFmtId="165" fontId="152" fillId="0" borderId="0" xfId="1" applyNumberFormat="1" applyFont="1" applyBorder="1" applyAlignment="1">
      <alignment horizontal="center" vertical="center"/>
    </xf>
    <xf numFmtId="4" fontId="152" fillId="0" borderId="0" xfId="2" applyNumberFormat="1" applyFont="1" applyAlignment="1">
      <alignment horizontal="center" vertical="center"/>
    </xf>
    <xf numFmtId="3" fontId="121" fillId="0" borderId="0" xfId="0" applyNumberFormat="1" applyFont="1" applyBorder="1" applyAlignment="1" applyProtection="1">
      <alignment horizontal="center" vertical="center" wrapText="1"/>
      <protection locked="0"/>
    </xf>
    <xf numFmtId="3" fontId="121" fillId="0" borderId="0" xfId="2" applyNumberFormat="1" applyFont="1" applyAlignment="1" applyProtection="1">
      <alignment horizontal="center" vertical="center" wrapText="1"/>
      <protection locked="0"/>
    </xf>
    <xf numFmtId="3" fontId="121" fillId="3" borderId="0" xfId="2" applyNumberFormat="1" applyFont="1" applyFill="1" applyAlignment="1" applyProtection="1">
      <alignment horizontal="center" vertical="center" wrapText="1"/>
      <protection locked="0"/>
    </xf>
    <xf numFmtId="4" fontId="152" fillId="0" borderId="0" xfId="0" applyNumberFormat="1" applyFont="1" applyBorder="1" applyAlignment="1">
      <alignment horizontal="center" vertical="center" wrapText="1"/>
    </xf>
    <xf numFmtId="166" fontId="152" fillId="0" borderId="0" xfId="2" applyNumberFormat="1" applyFont="1" applyAlignment="1">
      <alignment horizontal="center" vertical="center" wrapText="1"/>
    </xf>
    <xf numFmtId="165" fontId="152" fillId="0" borderId="0" xfId="1" applyNumberFormat="1" applyFont="1" applyBorder="1" applyAlignment="1">
      <alignment horizontal="center" vertical="center" wrapText="1"/>
    </xf>
    <xf numFmtId="4" fontId="152"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0" fontId="168" fillId="0" borderId="0" xfId="2" applyFont="1" applyAlignment="1">
      <alignment horizontal="center" vertical="center" wrapText="1"/>
    </xf>
    <xf numFmtId="166" fontId="168" fillId="0" borderId="0" xfId="2" applyNumberFormat="1" applyFont="1" applyAlignment="1">
      <alignment horizontal="center" vertical="center" wrapText="1"/>
    </xf>
    <xf numFmtId="165" fontId="168" fillId="0" borderId="0" xfId="1" applyNumberFormat="1" applyFont="1" applyBorder="1" applyAlignment="1">
      <alignment horizontal="center" vertical="center" wrapText="1"/>
    </xf>
    <xf numFmtId="4" fontId="168" fillId="0" borderId="0" xfId="2" applyNumberFormat="1" applyFont="1" applyAlignment="1">
      <alignment horizontal="center" vertical="center" wrapText="1"/>
    </xf>
    <xf numFmtId="166" fontId="169" fillId="0" borderId="0" xfId="2" applyNumberFormat="1" applyFont="1" applyAlignment="1">
      <alignment horizontal="center" vertical="center" wrapText="1"/>
    </xf>
    <xf numFmtId="0" fontId="87" fillId="0" borderId="0" xfId="2" applyFont="1" applyAlignment="1">
      <alignment horizontal="left" vertical="center" wrapText="1"/>
    </xf>
    <xf numFmtId="3" fontId="87" fillId="0" borderId="0" xfId="2" applyNumberFormat="1" applyFont="1" applyAlignment="1">
      <alignment horizontal="center" vertical="center" wrapText="1"/>
    </xf>
    <xf numFmtId="3" fontId="168" fillId="0" borderId="0" xfId="2" applyNumberFormat="1" applyFont="1" applyAlignment="1">
      <alignment horizontal="center" vertical="center" wrapText="1"/>
    </xf>
    <xf numFmtId="4" fontId="169" fillId="0" borderId="0" xfId="2" applyNumberFormat="1" applyFont="1" applyAlignment="1">
      <alignment horizontal="center" vertical="center" wrapText="1"/>
    </xf>
    <xf numFmtId="2" fontId="167" fillId="0" borderId="0" xfId="2" applyNumberFormat="1" applyFont="1" applyAlignment="1">
      <alignment vertical="center" wrapText="1"/>
    </xf>
    <xf numFmtId="0" fontId="170" fillId="0" borderId="0" xfId="2" applyFont="1" applyAlignment="1">
      <alignment vertical="center" wrapText="1"/>
    </xf>
    <xf numFmtId="2" fontId="132" fillId="0" borderId="0" xfId="2" applyNumberFormat="1" applyFont="1" applyAlignment="1">
      <alignment vertical="center" wrapText="1"/>
    </xf>
    <xf numFmtId="2" fontId="131" fillId="0" borderId="0" xfId="2" applyNumberFormat="1" applyFont="1" applyAlignment="1">
      <alignment vertical="center" wrapText="1"/>
    </xf>
    <xf numFmtId="0" fontId="46" fillId="0" borderId="0" xfId="2" applyFont="1" applyAlignment="1">
      <alignment horizontal="left" vertical="center"/>
    </xf>
    <xf numFmtId="0" fontId="47" fillId="0" borderId="0" xfId="2" applyFont="1" applyAlignment="1">
      <alignment horizontal="left" vertical="center" wrapText="1"/>
    </xf>
    <xf numFmtId="3" fontId="46" fillId="0" borderId="0" xfId="2" applyNumberFormat="1" applyFont="1" applyAlignment="1">
      <alignment vertical="center" wrapText="1"/>
    </xf>
    <xf numFmtId="3" fontId="46" fillId="0" borderId="0" xfId="0" applyNumberFormat="1" applyFont="1" applyBorder="1" applyAlignment="1" applyProtection="1">
      <alignment horizontal="center" vertical="center"/>
      <protection locked="0"/>
    </xf>
    <xf numFmtId="4" fontId="148" fillId="0" borderId="0" xfId="0" applyNumberFormat="1" applyFont="1" applyBorder="1" applyAlignment="1">
      <alignment horizontal="center" vertical="center"/>
    </xf>
    <xf numFmtId="3" fontId="46" fillId="0" borderId="0" xfId="2" applyNumberFormat="1" applyFont="1" applyAlignment="1" applyProtection="1">
      <alignment horizontal="center" vertical="center"/>
      <protection locked="0"/>
    </xf>
    <xf numFmtId="166" fontId="148" fillId="0" borderId="0" xfId="2" applyNumberFormat="1" applyFont="1" applyAlignment="1">
      <alignment horizontal="center" vertical="center"/>
    </xf>
    <xf numFmtId="3" fontId="46" fillId="3" borderId="0" xfId="2" applyNumberFormat="1" applyFont="1" applyFill="1" applyAlignment="1" applyProtection="1">
      <alignment horizontal="center" vertical="center"/>
      <protection locked="0"/>
    </xf>
    <xf numFmtId="165" fontId="148" fillId="0" borderId="0" xfId="1" applyNumberFormat="1" applyFont="1" applyBorder="1" applyAlignment="1">
      <alignment horizontal="center" vertical="center"/>
    </xf>
    <xf numFmtId="4" fontId="148" fillId="0" borderId="0" xfId="2" applyNumberFormat="1" applyFont="1" applyAlignment="1">
      <alignment horizontal="center" vertical="center"/>
    </xf>
    <xf numFmtId="9" fontId="46" fillId="0" borderId="0" xfId="8" applyFont="1" applyBorder="1" applyAlignment="1">
      <alignment horizontal="center" vertical="center"/>
    </xf>
    <xf numFmtId="0" fontId="46" fillId="0" borderId="0" xfId="2" applyFont="1"/>
    <xf numFmtId="0" fontId="46" fillId="0" borderId="0" xfId="2" applyFont="1" applyAlignment="1">
      <alignment horizontal="left" vertical="center" wrapText="1"/>
    </xf>
    <xf numFmtId="2" fontId="46" fillId="0" borderId="0" xfId="1" applyNumberFormat="1" applyFont="1" applyBorder="1" applyAlignment="1">
      <alignment horizontal="center" vertical="center"/>
    </xf>
    <xf numFmtId="2" fontId="46" fillId="0" borderId="0" xfId="1" applyNumberFormat="1" applyFont="1" applyBorder="1" applyAlignment="1">
      <alignment horizontal="center" vertical="center" wrapText="1"/>
    </xf>
    <xf numFmtId="3" fontId="46" fillId="0" borderId="0" xfId="0" applyNumberFormat="1" applyFont="1" applyBorder="1" applyAlignment="1" applyProtection="1">
      <alignment horizontal="center" vertical="center" wrapText="1"/>
      <protection locked="0"/>
    </xf>
    <xf numFmtId="3" fontId="46" fillId="0" borderId="0" xfId="2" applyNumberFormat="1" applyFont="1" applyAlignment="1" applyProtection="1">
      <alignment horizontal="center" vertical="center" wrapText="1"/>
      <protection locked="0"/>
    </xf>
    <xf numFmtId="3" fontId="62" fillId="0" borderId="0" xfId="2" applyNumberFormat="1" applyFont="1" applyAlignment="1">
      <alignment vertical="center" wrapText="1"/>
    </xf>
    <xf numFmtId="3" fontId="62" fillId="0" borderId="0" xfId="0" applyNumberFormat="1" applyFont="1" applyBorder="1" applyAlignment="1" applyProtection="1">
      <alignment horizontal="center" vertical="center"/>
      <protection locked="0"/>
    </xf>
    <xf numFmtId="4" fontId="153" fillId="0" borderId="0" xfId="0" applyNumberFormat="1" applyFont="1" applyBorder="1" applyAlignment="1">
      <alignment horizontal="center" vertical="center"/>
    </xf>
    <xf numFmtId="3" fontId="62" fillId="0" borderId="0" xfId="2" applyNumberFormat="1" applyFont="1" applyAlignment="1" applyProtection="1">
      <alignment horizontal="center" vertical="center"/>
      <protection locked="0"/>
    </xf>
    <xf numFmtId="166" fontId="153" fillId="0" borderId="0" xfId="2" applyNumberFormat="1" applyFont="1" applyAlignment="1">
      <alignment horizontal="center" vertical="center"/>
    </xf>
    <xf numFmtId="3" fontId="62" fillId="3" borderId="0" xfId="2" applyNumberFormat="1" applyFont="1" applyFill="1" applyAlignment="1" applyProtection="1">
      <alignment horizontal="center" vertical="center"/>
      <protection locked="0"/>
    </xf>
    <xf numFmtId="165" fontId="153" fillId="0" borderId="0" xfId="1" applyNumberFormat="1" applyFont="1" applyBorder="1" applyAlignment="1">
      <alignment horizontal="center" vertical="center"/>
    </xf>
    <xf numFmtId="4" fontId="153" fillId="0" borderId="0" xfId="2" applyNumberFormat="1" applyFont="1" applyAlignment="1">
      <alignment horizontal="center" vertical="center"/>
    </xf>
    <xf numFmtId="3" fontId="62" fillId="0" borderId="0" xfId="0" applyNumberFormat="1" applyFont="1" applyBorder="1" applyAlignment="1" applyProtection="1">
      <alignment horizontal="center" vertical="center" wrapText="1"/>
      <protection locked="0"/>
    </xf>
    <xf numFmtId="3" fontId="62" fillId="0" borderId="0" xfId="2" applyNumberFormat="1" applyFont="1" applyAlignment="1" applyProtection="1">
      <alignment horizontal="center" vertical="center" wrapText="1"/>
      <protection locked="0"/>
    </xf>
    <xf numFmtId="3" fontId="62" fillId="3" borderId="0" xfId="2" applyNumberFormat="1" applyFont="1" applyFill="1" applyAlignment="1" applyProtection="1">
      <alignment horizontal="center" vertical="center" wrapText="1"/>
      <protection locked="0"/>
    </xf>
    <xf numFmtId="4" fontId="153" fillId="0" borderId="0" xfId="0" applyNumberFormat="1" applyFont="1" applyBorder="1" applyAlignment="1">
      <alignment horizontal="center" vertical="center" wrapText="1"/>
    </xf>
    <xf numFmtId="166" fontId="153" fillId="0" borderId="0" xfId="2" applyNumberFormat="1" applyFont="1" applyAlignment="1">
      <alignment horizontal="center" vertical="center" wrapText="1"/>
    </xf>
    <xf numFmtId="165" fontId="153" fillId="0" borderId="0" xfId="1" applyNumberFormat="1" applyFont="1" applyBorder="1" applyAlignment="1">
      <alignment horizontal="center" vertical="center" wrapText="1"/>
    </xf>
    <xf numFmtId="4" fontId="153" fillId="0" borderId="0" xfId="2" applyNumberFormat="1" applyFont="1" applyAlignment="1">
      <alignment horizontal="center" vertical="center" wrapText="1"/>
    </xf>
    <xf numFmtId="4" fontId="148" fillId="0" borderId="0" xfId="2" applyNumberFormat="1" applyFont="1" applyAlignment="1">
      <alignment horizontal="center" vertical="center" wrapText="1"/>
    </xf>
    <xf numFmtId="2" fontId="46" fillId="0" borderId="0" xfId="2" applyNumberFormat="1" applyFont="1" applyAlignment="1">
      <alignment vertical="center" wrapText="1"/>
    </xf>
    <xf numFmtId="0" fontId="153" fillId="0" borderId="0" xfId="2" applyFont="1" applyAlignment="1">
      <alignment vertical="center" wrapText="1"/>
    </xf>
    <xf numFmtId="2" fontId="87" fillId="0" borderId="0" xfId="2" applyNumberFormat="1" applyFont="1" applyAlignment="1">
      <alignment vertical="center" wrapText="1"/>
    </xf>
    <xf numFmtId="10" fontId="62" fillId="0" borderId="0" xfId="2" applyNumberFormat="1" applyFont="1" applyAlignment="1">
      <alignment vertical="center" wrapText="1"/>
    </xf>
    <xf numFmtId="0" fontId="158" fillId="0" borderId="96" xfId="2" applyFont="1" applyBorder="1" applyAlignment="1">
      <alignment vertical="center" wrapText="1"/>
    </xf>
    <xf numFmtId="3" fontId="158" fillId="0" borderId="37" xfId="2" applyNumberFormat="1" applyFont="1" applyBorder="1" applyAlignment="1">
      <alignment vertical="center" wrapText="1"/>
    </xf>
    <xf numFmtId="0" fontId="158" fillId="0" borderId="38" xfId="2" applyFont="1" applyBorder="1" applyAlignment="1">
      <alignment vertical="center" wrapText="1"/>
    </xf>
    <xf numFmtId="0" fontId="101" fillId="0" borderId="0" xfId="2" applyFont="1" applyAlignment="1">
      <alignment vertical="center" wrapText="1"/>
    </xf>
    <xf numFmtId="3" fontId="158" fillId="0" borderId="30" xfId="2" applyNumberFormat="1" applyFont="1" applyBorder="1" applyAlignment="1">
      <alignment horizontal="center" vertical="center" wrapText="1"/>
    </xf>
    <xf numFmtId="0" fontId="101" fillId="0" borderId="0" xfId="2" applyFont="1" applyAlignment="1">
      <alignment vertical="center"/>
    </xf>
    <xf numFmtId="0" fontId="101" fillId="0" borderId="0" xfId="2" applyFont="1" applyAlignment="1">
      <alignment horizontal="left" vertical="center"/>
    </xf>
    <xf numFmtId="0" fontId="47" fillId="39" borderId="145" xfId="2" applyFont="1" applyFill="1" applyBorder="1" applyAlignment="1">
      <alignment horizontal="center" vertical="center" wrapText="1"/>
    </xf>
    <xf numFmtId="0" fontId="47" fillId="39" borderId="147" xfId="2" applyFont="1" applyFill="1" applyBorder="1" applyAlignment="1">
      <alignment horizontal="center" vertical="center" wrapText="1"/>
    </xf>
    <xf numFmtId="1" fontId="46" fillId="0" borderId="0" xfId="21" applyNumberFormat="1" applyFont="1" applyBorder="1" applyAlignment="1">
      <alignment horizontal="center" vertical="center"/>
    </xf>
    <xf numFmtId="2" fontId="46" fillId="0" borderId="0" xfId="21" applyNumberFormat="1" applyFont="1" applyBorder="1" applyAlignment="1">
      <alignment horizontal="center" vertical="center"/>
    </xf>
    <xf numFmtId="14" fontId="46" fillId="0" borderId="0" xfId="2" applyNumberFormat="1" applyFont="1" applyAlignment="1">
      <alignment horizontal="left" vertical="center" wrapText="1"/>
    </xf>
    <xf numFmtId="3" fontId="135" fillId="3" borderId="31" xfId="2" applyNumberFormat="1" applyFont="1" applyFill="1" applyBorder="1" applyAlignment="1" applyProtection="1">
      <alignment horizontal="center" vertical="center"/>
      <protection locked="0"/>
    </xf>
    <xf numFmtId="0" fontId="101" fillId="0" borderId="0" xfId="2" applyFont="1"/>
    <xf numFmtId="2" fontId="62" fillId="0" borderId="0" xfId="21" applyNumberFormat="1" applyFont="1" applyBorder="1" applyAlignment="1">
      <alignment horizontal="center" vertical="center"/>
    </xf>
    <xf numFmtId="3" fontId="135" fillId="3" borderId="44" xfId="2" applyNumberFormat="1" applyFont="1" applyFill="1" applyBorder="1" applyAlignment="1" applyProtection="1">
      <alignment horizontal="center" vertical="center"/>
      <protection locked="0"/>
    </xf>
    <xf numFmtId="3" fontId="135" fillId="0" borderId="44" xfId="2" applyNumberFormat="1" applyFont="1" applyBorder="1" applyAlignment="1" applyProtection="1">
      <alignment horizontal="center" vertical="center" wrapText="1"/>
      <protection locked="0"/>
    </xf>
    <xf numFmtId="3" fontId="135" fillId="3" borderId="44" xfId="2" applyNumberFormat="1" applyFont="1" applyFill="1" applyBorder="1" applyAlignment="1" applyProtection="1">
      <alignment horizontal="center" vertical="center" wrapText="1"/>
      <protection locked="0"/>
    </xf>
    <xf numFmtId="3" fontId="135" fillId="3" borderId="45" xfId="2" applyNumberFormat="1" applyFont="1" applyFill="1" applyBorder="1" applyAlignment="1" applyProtection="1">
      <alignment horizontal="center" vertical="center" wrapText="1"/>
      <protection locked="0"/>
    </xf>
    <xf numFmtId="0" fontId="171" fillId="0" borderId="0" xfId="2" applyFont="1" applyAlignment="1">
      <alignment vertical="center" wrapText="1"/>
    </xf>
    <xf numFmtId="0" fontId="62" fillId="0" borderId="0" xfId="0" applyFont="1" applyAlignment="1">
      <alignment vertical="center"/>
    </xf>
    <xf numFmtId="0" fontId="159" fillId="0" borderId="0" xfId="0" applyFont="1" applyAlignment="1">
      <alignment vertical="center" wrapText="1"/>
    </xf>
    <xf numFmtId="0" fontId="136" fillId="0" borderId="0" xfId="0" applyFont="1" applyAlignment="1">
      <alignment vertical="center" wrapText="1"/>
    </xf>
    <xf numFmtId="0" fontId="172" fillId="0" borderId="0" xfId="0" applyFont="1" applyAlignment="1">
      <alignment vertical="center"/>
    </xf>
    <xf numFmtId="0" fontId="134" fillId="0" borderId="0" xfId="0" applyFont="1" applyAlignment="1">
      <alignment horizontal="right" vertical="center"/>
    </xf>
    <xf numFmtId="0" fontId="144" fillId="0" borderId="0" xfId="0" applyFont="1" applyAlignment="1">
      <alignment horizontal="center"/>
    </xf>
    <xf numFmtId="0" fontId="136" fillId="0" borderId="0" xfId="0" applyFont="1" applyAlignment="1">
      <alignment horizontal="left" vertical="center"/>
    </xf>
    <xf numFmtId="3" fontId="136" fillId="0" borderId="0" xfId="0" applyNumberFormat="1" applyFont="1" applyAlignment="1">
      <alignment horizontal="left" vertical="center"/>
    </xf>
    <xf numFmtId="0" fontId="145" fillId="0" borderId="0" xfId="0" applyFont="1" applyAlignment="1">
      <alignment horizontal="left" vertical="center"/>
    </xf>
    <xf numFmtId="0" fontId="162" fillId="0" borderId="0" xfId="0" applyFont="1" applyAlignment="1">
      <alignment vertical="center"/>
    </xf>
    <xf numFmtId="0" fontId="162" fillId="0" borderId="0" xfId="0" applyFont="1" applyAlignment="1">
      <alignment horizontal="left" vertical="center"/>
    </xf>
    <xf numFmtId="3" fontId="162" fillId="0" borderId="0" xfId="0" applyNumberFormat="1" applyFont="1" applyAlignment="1">
      <alignment horizontal="left" vertical="center"/>
    </xf>
    <xf numFmtId="0" fontId="158" fillId="0" borderId="0" xfId="0" applyFont="1" applyBorder="1" applyAlignment="1">
      <alignment vertical="center" wrapText="1"/>
    </xf>
    <xf numFmtId="0" fontId="130" fillId="0" borderId="0" xfId="0" applyFont="1" applyAlignment="1">
      <alignment vertical="center" wrapText="1"/>
    </xf>
    <xf numFmtId="0" fontId="158" fillId="0" borderId="0" xfId="0" applyFont="1" applyBorder="1" applyAlignment="1">
      <alignment horizontal="center" vertical="center" wrapText="1"/>
    </xf>
    <xf numFmtId="0" fontId="158" fillId="0" borderId="0" xfId="0" applyFont="1" applyAlignment="1">
      <alignment vertical="center" wrapText="1"/>
    </xf>
    <xf numFmtId="0" fontId="158" fillId="0" borderId="14" xfId="0" applyFont="1" applyBorder="1" applyAlignment="1">
      <alignment horizontal="center" vertical="center" wrapText="1"/>
    </xf>
    <xf numFmtId="0" fontId="134" fillId="0" borderId="0" xfId="0" applyFont="1" applyBorder="1" applyAlignment="1">
      <alignment horizontal="center" vertical="center" wrapText="1"/>
    </xf>
    <xf numFmtId="0" fontId="133" fillId="0" borderId="0" xfId="0" applyFont="1" applyBorder="1" applyAlignment="1">
      <alignment vertical="center" wrapText="1"/>
    </xf>
    <xf numFmtId="0" fontId="146" fillId="0" borderId="31" xfId="0" applyFont="1" applyBorder="1" applyAlignment="1">
      <alignment horizontal="left" vertical="center" wrapText="1"/>
    </xf>
    <xf numFmtId="0" fontId="135" fillId="0" borderId="0" xfId="0" applyFont="1" applyAlignment="1">
      <alignment vertical="center" wrapText="1"/>
    </xf>
    <xf numFmtId="10" fontId="135" fillId="0" borderId="0" xfId="7" applyNumberFormat="1" applyFont="1" applyAlignment="1">
      <alignment vertical="center" wrapText="1"/>
    </xf>
    <xf numFmtId="3" fontId="135" fillId="0" borderId="36" xfId="7" applyNumberFormat="1" applyFont="1" applyBorder="1" applyAlignment="1" applyProtection="1">
      <alignment horizontal="center" vertical="center"/>
      <protection locked="0"/>
    </xf>
    <xf numFmtId="4" fontId="147" fillId="0" borderId="38" xfId="7" applyNumberFormat="1" applyFont="1" applyBorder="1" applyAlignment="1">
      <alignment horizontal="center" vertical="center"/>
    </xf>
    <xf numFmtId="10" fontId="135" fillId="0" borderId="0" xfId="6" applyNumberFormat="1" applyFont="1" applyAlignment="1">
      <alignment vertical="center" wrapText="1"/>
    </xf>
    <xf numFmtId="3" fontId="146" fillId="0" borderId="36" xfId="0" applyNumberFormat="1" applyFont="1" applyBorder="1" applyAlignment="1">
      <alignment horizontal="center" vertical="center"/>
    </xf>
    <xf numFmtId="0" fontId="146" fillId="0" borderId="45" xfId="0" applyFont="1" applyBorder="1" applyAlignment="1">
      <alignment horizontal="left" vertical="center" wrapText="1"/>
    </xf>
    <xf numFmtId="3" fontId="135" fillId="0" borderId="41" xfId="7" applyNumberFormat="1" applyFont="1" applyBorder="1" applyAlignment="1" applyProtection="1">
      <alignment horizontal="center" vertical="center"/>
      <protection locked="0"/>
    </xf>
    <xf numFmtId="4" fontId="147" fillId="0" borderId="43" xfId="7" applyNumberFormat="1" applyFont="1" applyBorder="1" applyAlignment="1">
      <alignment horizontal="center" vertical="center"/>
    </xf>
    <xf numFmtId="3" fontId="146" fillId="0" borderId="41" xfId="0" applyNumberFormat="1" applyFont="1" applyBorder="1" applyAlignment="1">
      <alignment horizontal="center" vertical="center"/>
    </xf>
    <xf numFmtId="4" fontId="147" fillId="0" borderId="43" xfId="0" applyNumberFormat="1" applyFont="1" applyBorder="1" applyAlignment="1">
      <alignment horizontal="center" vertical="center"/>
    </xf>
    <xf numFmtId="0" fontId="130" fillId="0" borderId="0" xfId="0" applyFont="1" applyBorder="1" applyAlignment="1">
      <alignment horizontal="left" vertical="center" wrapText="1"/>
    </xf>
    <xf numFmtId="0" fontId="130" fillId="0" borderId="0" xfId="0" applyFont="1" applyBorder="1" applyAlignment="1">
      <alignment vertical="center" wrapText="1"/>
    </xf>
    <xf numFmtId="3" fontId="130" fillId="0" borderId="0" xfId="0" applyNumberFormat="1" applyFont="1" applyBorder="1" applyAlignment="1">
      <alignment horizontal="center" vertical="center" wrapText="1"/>
    </xf>
    <xf numFmtId="4" fontId="173" fillId="0" borderId="0" xfId="0" applyNumberFormat="1" applyFont="1" applyBorder="1" applyAlignment="1">
      <alignment horizontal="center" vertical="center" wrapText="1"/>
    </xf>
    <xf numFmtId="4" fontId="174" fillId="0" borderId="11" xfId="0" applyNumberFormat="1" applyFont="1" applyBorder="1" applyAlignment="1">
      <alignment horizontal="center" vertical="center" wrapText="1"/>
    </xf>
    <xf numFmtId="0" fontId="175" fillId="0" borderId="0" xfId="0" applyFont="1" applyBorder="1" applyAlignment="1">
      <alignment vertical="center" wrapText="1"/>
    </xf>
    <xf numFmtId="0" fontId="145" fillId="0" borderId="0" xfId="0" applyFont="1" applyBorder="1" applyAlignment="1">
      <alignment vertical="center" wrapText="1"/>
    </xf>
    <xf numFmtId="2" fontId="144" fillId="0" borderId="0" xfId="0" applyNumberFormat="1" applyFont="1" applyAlignment="1">
      <alignment vertical="center" wrapText="1"/>
    </xf>
    <xf numFmtId="2" fontId="144" fillId="0" borderId="0" xfId="0" applyNumberFormat="1" applyFont="1" applyAlignment="1">
      <alignment horizontal="left" vertical="center" wrapText="1"/>
    </xf>
    <xf numFmtId="2" fontId="175" fillId="0" borderId="0" xfId="0" applyNumberFormat="1" applyFont="1" applyAlignment="1">
      <alignment horizontal="left" vertical="center" wrapText="1"/>
    </xf>
    <xf numFmtId="0" fontId="175" fillId="0" borderId="0" xfId="0" applyFont="1" applyAlignment="1">
      <alignment horizontal="left" vertical="center" wrapText="1"/>
    </xf>
    <xf numFmtId="3" fontId="175" fillId="0" borderId="0" xfId="0" applyNumberFormat="1" applyFont="1" applyAlignment="1">
      <alignment horizontal="left" vertical="center" wrapText="1"/>
    </xf>
    <xf numFmtId="0" fontId="145" fillId="0" borderId="0" xfId="0" applyFont="1" applyBorder="1" applyAlignment="1">
      <alignment horizontal="left" vertical="center" wrapText="1"/>
    </xf>
    <xf numFmtId="0" fontId="145" fillId="0" borderId="0" xfId="0" applyFont="1" applyAlignment="1">
      <alignment vertical="center" wrapText="1"/>
    </xf>
    <xf numFmtId="0" fontId="47" fillId="39" borderId="41" xfId="0" applyFont="1" applyFill="1" applyBorder="1" applyAlignment="1">
      <alignment horizontal="center" vertical="center" wrapText="1"/>
    </xf>
    <xf numFmtId="0" fontId="47" fillId="39" borderId="151" xfId="0" applyFont="1" applyFill="1" applyBorder="1" applyAlignment="1">
      <alignment horizontal="center" vertical="center" wrapText="1"/>
    </xf>
    <xf numFmtId="0" fontId="47" fillId="39" borderId="152" xfId="0" applyFont="1" applyFill="1" applyBorder="1" applyAlignment="1">
      <alignment horizontal="center" vertical="center" wrapText="1"/>
    </xf>
    <xf numFmtId="0" fontId="158" fillId="0" borderId="0" xfId="0" applyFont="1" applyAlignment="1">
      <alignment horizontal="center" vertical="center" wrapText="1"/>
    </xf>
    <xf numFmtId="0" fontId="133" fillId="0" borderId="0" xfId="0" applyFont="1" applyBorder="1" applyAlignment="1">
      <alignment horizontal="center" vertical="center" wrapText="1"/>
    </xf>
    <xf numFmtId="0" fontId="137" fillId="0" borderId="0" xfId="0" applyFont="1" applyBorder="1" applyAlignment="1">
      <alignment horizontal="center" vertical="center" wrapText="1"/>
    </xf>
    <xf numFmtId="3" fontId="158" fillId="0" borderId="61" xfId="0" applyNumberFormat="1" applyFont="1" applyBorder="1" applyAlignment="1">
      <alignment horizontal="center" vertical="center" wrapText="1"/>
    </xf>
    <xf numFmtId="4" fontId="160" fillId="0" borderId="62" xfId="0" applyNumberFormat="1" applyFont="1" applyBorder="1" applyAlignment="1">
      <alignment horizontal="center" vertical="center" wrapText="1"/>
    </xf>
    <xf numFmtId="0" fontId="62" fillId="0" borderId="0" xfId="0" applyFont="1"/>
    <xf numFmtId="0" fontId="136" fillId="0" borderId="0" xfId="0" applyFont="1" applyBorder="1" applyAlignment="1">
      <alignment horizontal="left" vertical="center"/>
    </xf>
    <xf numFmtId="0" fontId="162" fillId="0" borderId="0" xfId="0" applyFont="1" applyBorder="1" applyAlignment="1">
      <alignment horizontal="left" vertical="center"/>
    </xf>
    <xf numFmtId="0" fontId="162" fillId="0" borderId="0" xfId="0" applyFont="1"/>
    <xf numFmtId="0" fontId="162" fillId="0" borderId="0" xfId="0" applyFont="1" applyBorder="1"/>
    <xf numFmtId="9" fontId="158" fillId="0" borderId="0" xfId="0" applyNumberFormat="1" applyFont="1" applyBorder="1" applyAlignment="1">
      <alignment horizontal="center" vertical="center" wrapText="1"/>
    </xf>
    <xf numFmtId="0" fontId="62" fillId="0" borderId="0" xfId="0" applyFont="1" applyBorder="1"/>
    <xf numFmtId="0" fontId="135" fillId="0" borderId="0" xfId="0" applyFont="1" applyAlignment="1">
      <alignment horizontal="center" vertical="center" wrapText="1"/>
    </xf>
    <xf numFmtId="0" fontId="146" fillId="0" borderId="53" xfId="0" applyFont="1" applyBorder="1" applyAlignment="1">
      <alignment horizontal="left" vertical="center" wrapText="1"/>
    </xf>
    <xf numFmtId="3" fontId="135" fillId="0" borderId="55" xfId="0" applyNumberFormat="1" applyFont="1" applyBorder="1" applyAlignment="1">
      <alignment horizontal="center" vertical="center"/>
    </xf>
    <xf numFmtId="4" fontId="147" fillId="0" borderId="56" xfId="0" applyNumberFormat="1" applyFont="1" applyBorder="1" applyAlignment="1">
      <alignment horizontal="center" vertical="center"/>
    </xf>
    <xf numFmtId="0" fontId="135" fillId="0" borderId="0" xfId="0" applyFont="1" applyAlignment="1">
      <alignment horizontal="center" vertical="center"/>
    </xf>
    <xf numFmtId="4" fontId="135" fillId="0" borderId="0" xfId="0" applyNumberFormat="1" applyFont="1" applyBorder="1" applyAlignment="1">
      <alignment horizontal="center" vertical="center"/>
    </xf>
    <xf numFmtId="10" fontId="135" fillId="0" borderId="0" xfId="0" applyNumberFormat="1" applyFont="1" applyBorder="1" applyAlignment="1">
      <alignment horizontal="center" vertical="center"/>
    </xf>
    <xf numFmtId="2" fontId="135" fillId="0" borderId="0" xfId="0" applyNumberFormat="1" applyFont="1" applyBorder="1" applyAlignment="1" applyProtection="1">
      <alignment horizontal="center" vertical="center"/>
      <protection locked="0"/>
    </xf>
    <xf numFmtId="10" fontId="135" fillId="0" borderId="0" xfId="0" applyNumberFormat="1" applyFont="1" applyAlignment="1">
      <alignment vertical="center" wrapText="1"/>
    </xf>
    <xf numFmtId="0" fontId="146" fillId="0" borderId="63" xfId="0" applyFont="1" applyBorder="1" applyAlignment="1">
      <alignment horizontal="left" vertical="center" wrapText="1"/>
    </xf>
    <xf numFmtId="3" fontId="135" fillId="0" borderId="59" xfId="0" applyNumberFormat="1" applyFont="1" applyBorder="1" applyAlignment="1">
      <alignment horizontal="center" vertical="center"/>
    </xf>
    <xf numFmtId="4" fontId="147" fillId="0" borderId="60" xfId="0" applyNumberFormat="1" applyFont="1" applyBorder="1" applyAlignment="1">
      <alignment horizontal="center" vertical="center"/>
    </xf>
    <xf numFmtId="3" fontId="135" fillId="0" borderId="59" xfId="0" applyNumberFormat="1" applyFont="1" applyBorder="1" applyAlignment="1">
      <alignment horizontal="center" vertical="center" wrapText="1"/>
    </xf>
    <xf numFmtId="4" fontId="147" fillId="0" borderId="60" xfId="0" applyNumberFormat="1" applyFont="1" applyBorder="1" applyAlignment="1">
      <alignment horizontal="center" vertical="center" wrapText="1"/>
    </xf>
    <xf numFmtId="4" fontId="135" fillId="0" borderId="0" xfId="0" applyNumberFormat="1" applyFont="1" applyBorder="1" applyAlignment="1">
      <alignment horizontal="center" vertical="center" wrapText="1"/>
    </xf>
    <xf numFmtId="0" fontId="146" fillId="0" borderId="54" xfId="0" applyFont="1" applyBorder="1" applyAlignment="1">
      <alignment horizontal="left" vertical="center" wrapText="1"/>
    </xf>
    <xf numFmtId="3" fontId="135" fillId="0" borderId="57" xfId="0" applyNumberFormat="1" applyFont="1" applyBorder="1" applyAlignment="1">
      <alignment horizontal="center" vertical="center" wrapText="1"/>
    </xf>
    <xf numFmtId="4" fontId="147" fillId="0" borderId="58" xfId="0" applyNumberFormat="1" applyFont="1" applyBorder="1" applyAlignment="1">
      <alignment horizontal="center" vertical="center" wrapText="1"/>
    </xf>
    <xf numFmtId="3" fontId="135" fillId="0" borderId="57" xfId="0" applyNumberFormat="1" applyFont="1" applyBorder="1" applyAlignment="1">
      <alignment horizontal="center" vertical="center"/>
    </xf>
    <xf numFmtId="4" fontId="147" fillId="0" borderId="58" xfId="0" applyNumberFormat="1" applyFont="1" applyBorder="1" applyAlignment="1">
      <alignment horizontal="center" vertical="center"/>
    </xf>
    <xf numFmtId="3" fontId="62" fillId="0" borderId="0" xfId="0" applyNumberFormat="1" applyFont="1" applyBorder="1"/>
    <xf numFmtId="2" fontId="137" fillId="0" borderId="0" xfId="0" applyNumberFormat="1" applyFont="1" applyBorder="1" applyAlignment="1">
      <alignment horizontal="center" vertical="center" wrapText="1"/>
    </xf>
    <xf numFmtId="2" fontId="62" fillId="0" borderId="0" xfId="0" applyNumberFormat="1" applyFont="1" applyBorder="1"/>
    <xf numFmtId="2" fontId="134" fillId="0" borderId="0" xfId="0" applyNumberFormat="1" applyFont="1" applyBorder="1" applyAlignment="1">
      <alignment horizontal="center" vertical="center" wrapText="1"/>
    </xf>
    <xf numFmtId="0" fontId="46" fillId="0" borderId="0" xfId="0" applyFont="1" applyBorder="1" applyAlignment="1">
      <alignment vertical="center" wrapText="1"/>
    </xf>
    <xf numFmtId="0" fontId="148" fillId="0" borderId="0" xfId="0" applyFont="1"/>
    <xf numFmtId="2" fontId="47" fillId="0" borderId="0" xfId="0" applyNumberFormat="1" applyFont="1" applyAlignment="1">
      <alignment vertical="center" wrapText="1"/>
    </xf>
    <xf numFmtId="0" fontId="46" fillId="0" borderId="0" xfId="0" applyFont="1"/>
    <xf numFmtId="3" fontId="46" fillId="0" borderId="0" xfId="0" applyNumberFormat="1" applyFont="1"/>
    <xf numFmtId="0" fontId="46" fillId="0" borderId="0" xfId="0" applyFont="1" applyBorder="1"/>
    <xf numFmtId="3" fontId="46" fillId="0" borderId="0" xfId="0" applyNumberFormat="1" applyFont="1" applyBorder="1" applyAlignment="1">
      <alignment horizontal="center" vertical="center" wrapText="1"/>
    </xf>
    <xf numFmtId="2" fontId="46" fillId="0" borderId="0" xfId="0" applyNumberFormat="1" applyFont="1" applyBorder="1" applyAlignment="1" applyProtection="1">
      <alignment horizontal="center" vertical="center"/>
      <protection locked="0"/>
    </xf>
    <xf numFmtId="4" fontId="148" fillId="0" borderId="0" xfId="0" applyNumberFormat="1" applyFont="1" applyBorder="1" applyAlignment="1">
      <alignment horizontal="center" vertical="center" wrapText="1"/>
    </xf>
    <xf numFmtId="4" fontId="46" fillId="0" borderId="0" xfId="0" applyNumberFormat="1" applyFont="1" applyBorder="1" applyAlignment="1">
      <alignment horizontal="center" vertical="center" wrapText="1"/>
    </xf>
    <xf numFmtId="3" fontId="46" fillId="0" borderId="0" xfId="0" applyNumberFormat="1" applyFont="1" applyBorder="1" applyAlignment="1">
      <alignment horizontal="center" vertical="center"/>
    </xf>
    <xf numFmtId="10" fontId="46" fillId="0" borderId="0" xfId="0" applyNumberFormat="1" applyFont="1" applyBorder="1" applyAlignment="1">
      <alignment vertical="center" wrapText="1"/>
    </xf>
    <xf numFmtId="0" fontId="101" fillId="0" borderId="0" xfId="0" applyFont="1"/>
    <xf numFmtId="0" fontId="47" fillId="39" borderId="57" xfId="0" applyFont="1" applyFill="1" applyBorder="1" applyAlignment="1">
      <alignment horizontal="center" vertical="center" wrapText="1"/>
    </xf>
    <xf numFmtId="0" fontId="47" fillId="39" borderId="155" xfId="0" applyFont="1" applyFill="1" applyBorder="1" applyAlignment="1">
      <alignment horizontal="center" vertical="center" wrapText="1"/>
    </xf>
    <xf numFmtId="9" fontId="141" fillId="39" borderId="154" xfId="0" applyNumberFormat="1" applyFont="1" applyFill="1" applyBorder="1" applyAlignment="1">
      <alignment horizontal="center" vertical="center" wrapText="1"/>
    </xf>
    <xf numFmtId="9" fontId="141" fillId="39" borderId="58" xfId="0" applyNumberFormat="1" applyFont="1" applyFill="1" applyBorder="1" applyAlignment="1">
      <alignment horizontal="center" vertical="center" wrapText="1"/>
    </xf>
    <xf numFmtId="0" fontId="156" fillId="0" borderId="0" xfId="0" applyFont="1" applyAlignment="1">
      <alignment vertical="center"/>
    </xf>
    <xf numFmtId="0" fontId="47" fillId="0" borderId="0" xfId="0" applyFont="1" applyBorder="1" applyAlignment="1">
      <alignment horizontal="center" vertical="center" wrapText="1"/>
    </xf>
    <xf numFmtId="0" fontId="47" fillId="0" borderId="0" xfId="0" applyFont="1" applyBorder="1" applyAlignment="1">
      <alignment horizontal="left" vertical="center" wrapText="1"/>
    </xf>
    <xf numFmtId="0" fontId="47" fillId="0" borderId="0" xfId="0" applyFont="1" applyBorder="1" applyAlignment="1">
      <alignment vertical="center" wrapText="1"/>
    </xf>
    <xf numFmtId="0" fontId="148" fillId="0" borderId="0" xfId="0" applyFont="1" applyAlignment="1">
      <alignment vertical="center"/>
    </xf>
    <xf numFmtId="0" fontId="62" fillId="0" borderId="0" xfId="0" applyFont="1" applyBorder="1" applyAlignment="1">
      <alignment vertical="center"/>
    </xf>
    <xf numFmtId="0" fontId="144" fillId="0" borderId="0" xfId="0" applyFont="1"/>
    <xf numFmtId="0" fontId="158" fillId="0" borderId="0" xfId="0" applyFont="1" applyAlignment="1">
      <alignment vertical="center"/>
    </xf>
    <xf numFmtId="0" fontId="145" fillId="0" borderId="0" xfId="0" applyFont="1" applyAlignment="1">
      <alignment horizontal="center" vertical="center"/>
    </xf>
    <xf numFmtId="0" fontId="145" fillId="0" borderId="0" xfId="0" applyFont="1" applyBorder="1" applyAlignment="1">
      <alignment horizontal="center" vertical="center"/>
    </xf>
    <xf numFmtId="0" fontId="46" fillId="0" borderId="0" xfId="0" applyFont="1" applyBorder="1" applyAlignment="1">
      <alignment horizontal="left" vertical="center"/>
    </xf>
    <xf numFmtId="0" fontId="47" fillId="0" borderId="0" xfId="0" applyFont="1" applyBorder="1" applyAlignment="1">
      <alignment horizontal="center" vertical="center"/>
    </xf>
    <xf numFmtId="4" fontId="46" fillId="0" borderId="0" xfId="0" applyNumberFormat="1" applyFont="1" applyBorder="1" applyAlignment="1">
      <alignment horizontal="center" vertical="center"/>
    </xf>
    <xf numFmtId="0" fontId="46" fillId="0" borderId="0" xfId="0" applyFont="1" applyBorder="1" applyAlignment="1">
      <alignment horizontal="center" vertical="center" wrapText="1"/>
    </xf>
    <xf numFmtId="3" fontId="46" fillId="0" borderId="0" xfId="0" applyNumberFormat="1" applyFont="1" applyBorder="1" applyAlignment="1">
      <alignment vertical="center" wrapText="1"/>
    </xf>
    <xf numFmtId="3" fontId="47" fillId="0" borderId="0" xfId="0" applyNumberFormat="1" applyFont="1" applyBorder="1" applyAlignment="1">
      <alignment horizontal="center" vertical="center" wrapText="1"/>
    </xf>
    <xf numFmtId="4" fontId="169" fillId="0" borderId="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2" fontId="148" fillId="0" borderId="0" xfId="0" applyNumberFormat="1" applyFont="1" applyBorder="1" applyAlignment="1">
      <alignment vertical="center" wrapText="1"/>
    </xf>
    <xf numFmtId="2" fontId="46" fillId="0" borderId="0" xfId="0" applyNumberFormat="1" applyFont="1" applyBorder="1" applyAlignment="1">
      <alignment vertical="center" wrapText="1"/>
    </xf>
    <xf numFmtId="0" fontId="136" fillId="0" borderId="0" xfId="0" applyFont="1" applyBorder="1" applyAlignment="1">
      <alignment vertical="center" wrapText="1"/>
    </xf>
    <xf numFmtId="0" fontId="148" fillId="0" borderId="0" xfId="0" applyFont="1" applyBorder="1"/>
    <xf numFmtId="3" fontId="136" fillId="0" borderId="0" xfId="0" applyNumberFormat="1" applyFont="1" applyAlignment="1">
      <alignment vertical="center" wrapText="1"/>
    </xf>
    <xf numFmtId="0" fontId="119" fillId="39" borderId="100" xfId="2" applyFont="1" applyFill="1" applyBorder="1" applyAlignment="1">
      <alignment horizontal="center" vertical="center" wrapText="1"/>
    </xf>
    <xf numFmtId="0" fontId="119" fillId="39" borderId="109" xfId="2" applyFont="1" applyFill="1" applyBorder="1" applyAlignment="1">
      <alignment horizontal="center" vertical="center" wrapText="1"/>
    </xf>
    <xf numFmtId="0" fontId="119" fillId="39" borderId="99" xfId="2" applyFont="1" applyFill="1" applyBorder="1" applyAlignment="1">
      <alignment horizontal="center" vertical="center" wrapText="1"/>
    </xf>
    <xf numFmtId="0" fontId="177" fillId="0" borderId="0" xfId="0" applyFont="1" applyAlignment="1">
      <alignment horizontal="left" vertical="center"/>
    </xf>
    <xf numFmtId="0" fontId="177" fillId="0" borderId="0" xfId="0" applyFont="1" applyAlignment="1">
      <alignment vertical="center"/>
    </xf>
    <xf numFmtId="0" fontId="178" fillId="3" borderId="0" xfId="2" applyFont="1" applyFill="1" applyAlignment="1">
      <alignment vertical="center" wrapText="1"/>
    </xf>
    <xf numFmtId="0" fontId="162" fillId="3" borderId="0" xfId="2" applyFont="1" applyFill="1" applyAlignment="1">
      <alignment vertical="center" wrapText="1"/>
    </xf>
    <xf numFmtId="0" fontId="161" fillId="0" borderId="0" xfId="0" applyFont="1" applyAlignment="1">
      <alignment vertical="center" wrapText="1"/>
    </xf>
    <xf numFmtId="0" fontId="135" fillId="0" borderId="54" xfId="2" applyFont="1" applyBorder="1" applyAlignment="1">
      <alignment vertical="center" wrapText="1"/>
    </xf>
    <xf numFmtId="0" fontId="159" fillId="0" borderId="0" xfId="2" applyFont="1" applyAlignment="1">
      <alignment vertical="center" wrapText="1"/>
    </xf>
    <xf numFmtId="0" fontId="162" fillId="0" borderId="0" xfId="0" applyFont="1" applyBorder="1" applyAlignment="1">
      <alignment vertical="center" wrapText="1"/>
    </xf>
    <xf numFmtId="3" fontId="130" fillId="0" borderId="0" xfId="2" applyNumberFormat="1" applyFont="1" applyAlignment="1">
      <alignment horizontal="center" vertical="center" wrapText="1"/>
    </xf>
    <xf numFmtId="4" fontId="130" fillId="0" borderId="0" xfId="2" applyNumberFormat="1" applyFont="1" applyAlignment="1">
      <alignment horizontal="center" vertical="center" wrapText="1"/>
    </xf>
    <xf numFmtId="0" fontId="143" fillId="0" borderId="0" xfId="2" applyFont="1"/>
    <xf numFmtId="0" fontId="144" fillId="0" borderId="0" xfId="2" applyFont="1"/>
    <xf numFmtId="0" fontId="162" fillId="2" borderId="0" xfId="5" applyFont="1" applyFill="1" applyAlignment="1">
      <alignment vertical="center"/>
    </xf>
    <xf numFmtId="0" fontId="175" fillId="3" borderId="0" xfId="2" applyFont="1" applyFill="1" applyAlignment="1">
      <alignment horizontal="left" vertical="center"/>
    </xf>
    <xf numFmtId="0" fontId="158" fillId="0" borderId="64" xfId="2" applyFont="1" applyBorder="1" applyAlignment="1">
      <alignment horizontal="center" vertical="center" wrapText="1"/>
    </xf>
    <xf numFmtId="0" fontId="158" fillId="3" borderId="0" xfId="2" applyFont="1" applyFill="1" applyAlignment="1">
      <alignment vertical="center" wrapText="1"/>
    </xf>
    <xf numFmtId="2" fontId="62" fillId="3" borderId="0" xfId="2" applyNumberFormat="1" applyFont="1" applyFill="1" applyAlignment="1">
      <alignment vertical="center" wrapText="1"/>
    </xf>
    <xf numFmtId="0" fontId="146" fillId="0" borderId="53" xfId="2" applyFont="1" applyBorder="1" applyAlignment="1">
      <alignment horizontal="left" vertical="center" wrapText="1"/>
    </xf>
    <xf numFmtId="3" fontId="175" fillId="0" borderId="0" xfId="2" applyNumberFormat="1" applyFont="1" applyAlignment="1">
      <alignment vertical="center" wrapText="1"/>
    </xf>
    <xf numFmtId="3" fontId="135" fillId="0" borderId="55" xfId="0" applyNumberFormat="1" applyFont="1" applyBorder="1" applyAlignment="1" applyProtection="1">
      <alignment horizontal="center" vertical="center"/>
      <protection locked="0"/>
    </xf>
    <xf numFmtId="3" fontId="135" fillId="0" borderId="55" xfId="2" applyNumberFormat="1" applyFont="1" applyBorder="1" applyAlignment="1" applyProtection="1">
      <alignment horizontal="center" vertical="center"/>
      <protection locked="0"/>
    </xf>
    <xf numFmtId="4" fontId="147" fillId="0" borderId="56" xfId="2" applyNumberFormat="1" applyFont="1" applyBorder="1" applyAlignment="1">
      <alignment horizontal="center" vertical="center"/>
    </xf>
    <xf numFmtId="3" fontId="135" fillId="0" borderId="55" xfId="2" applyNumberFormat="1" applyFont="1" applyBorder="1" applyAlignment="1">
      <alignment horizontal="center" vertical="center" wrapText="1"/>
    </xf>
    <xf numFmtId="4" fontId="147" fillId="0" borderId="64" xfId="2" applyNumberFormat="1" applyFont="1" applyBorder="1" applyAlignment="1">
      <alignment horizontal="center" vertical="center" wrapText="1"/>
    </xf>
    <xf numFmtId="4" fontId="46" fillId="0" borderId="0" xfId="2" applyNumberFormat="1" applyFont="1" applyAlignment="1">
      <alignment horizontal="center" vertical="center"/>
    </xf>
    <xf numFmtId="0" fontId="146" fillId="0" borderId="63" xfId="2" applyFont="1" applyBorder="1" applyAlignment="1">
      <alignment horizontal="left" vertical="center" wrapText="1"/>
    </xf>
    <xf numFmtId="3" fontId="135" fillId="0" borderId="59" xfId="0" applyNumberFormat="1" applyFont="1" applyBorder="1" applyAlignment="1" applyProtection="1">
      <alignment horizontal="center" vertical="center"/>
      <protection locked="0"/>
    </xf>
    <xf numFmtId="3" fontId="135" fillId="0" borderId="59" xfId="2" applyNumberFormat="1" applyFont="1" applyBorder="1" applyAlignment="1" applyProtection="1">
      <alignment horizontal="center" vertical="center"/>
      <protection locked="0"/>
    </xf>
    <xf numFmtId="4" fontId="147" fillId="0" borderId="60" xfId="2" applyNumberFormat="1" applyFont="1" applyBorder="1" applyAlignment="1">
      <alignment horizontal="center" vertical="center"/>
    </xf>
    <xf numFmtId="3" fontId="135" fillId="0" borderId="59" xfId="2" applyNumberFormat="1" applyFont="1" applyBorder="1" applyAlignment="1">
      <alignment horizontal="center" vertical="center" wrapText="1"/>
    </xf>
    <xf numFmtId="3" fontId="135" fillId="0" borderId="59" xfId="0" applyNumberFormat="1" applyFont="1" applyBorder="1" applyAlignment="1" applyProtection="1">
      <alignment horizontal="center" vertical="center" wrapText="1"/>
      <protection locked="0"/>
    </xf>
    <xf numFmtId="3" fontId="135" fillId="0" borderId="59" xfId="2" applyNumberFormat="1" applyFont="1" applyBorder="1" applyAlignment="1" applyProtection="1">
      <alignment horizontal="center" vertical="center" wrapText="1"/>
      <protection locked="0"/>
    </xf>
    <xf numFmtId="4" fontId="46" fillId="0" borderId="0" xfId="2" applyNumberFormat="1" applyFont="1" applyAlignment="1">
      <alignment horizontal="center" vertical="center" wrapText="1"/>
    </xf>
    <xf numFmtId="0" fontId="87" fillId="0" borderId="63" xfId="2" applyFont="1" applyBorder="1" applyAlignment="1">
      <alignment horizontal="left" vertical="center" wrapText="1"/>
    </xf>
    <xf numFmtId="3" fontId="62" fillId="0" borderId="59" xfId="2" applyNumberFormat="1" applyFont="1" applyBorder="1" applyAlignment="1" applyProtection="1">
      <alignment horizontal="center" vertical="center"/>
      <protection locked="0"/>
    </xf>
    <xf numFmtId="4" fontId="153" fillId="0" borderId="60" xfId="2" applyNumberFormat="1" applyFont="1" applyBorder="1" applyAlignment="1">
      <alignment horizontal="center" vertical="center"/>
    </xf>
    <xf numFmtId="3" fontId="62" fillId="0" borderId="59" xfId="2" applyNumberFormat="1" applyFont="1" applyBorder="1" applyAlignment="1">
      <alignment horizontal="center" vertical="center" wrapText="1"/>
    </xf>
    <xf numFmtId="4" fontId="147" fillId="0" borderId="60" xfId="2" applyNumberFormat="1" applyFont="1" applyBorder="1" applyAlignment="1">
      <alignment horizontal="center" vertical="center" wrapText="1"/>
    </xf>
    <xf numFmtId="0" fontId="135" fillId="0" borderId="57" xfId="2" applyFont="1" applyBorder="1" applyAlignment="1">
      <alignment vertical="center" wrapText="1"/>
    </xf>
    <xf numFmtId="0" fontId="147" fillId="0" borderId="58" xfId="2" applyFont="1" applyBorder="1" applyAlignment="1">
      <alignment vertical="center" wrapText="1"/>
    </xf>
    <xf numFmtId="0" fontId="135" fillId="0" borderId="65" xfId="2" applyFont="1" applyBorder="1" applyAlignment="1">
      <alignment vertical="center" wrapText="1"/>
    </xf>
    <xf numFmtId="2" fontId="144" fillId="0" borderId="0" xfId="2" applyNumberFormat="1" applyFont="1" applyAlignment="1">
      <alignment horizontal="left" vertical="center" wrapText="1"/>
    </xf>
    <xf numFmtId="2" fontId="179" fillId="0" borderId="0" xfId="2" applyNumberFormat="1" applyFont="1" applyAlignment="1">
      <alignment horizontal="left" vertical="center" wrapText="1"/>
    </xf>
    <xf numFmtId="0" fontId="180" fillId="0" borderId="0" xfId="2" applyFont="1" applyAlignment="1">
      <alignment vertical="center" wrapText="1"/>
    </xf>
    <xf numFmtId="0" fontId="46" fillId="3" borderId="0" xfId="2" applyFont="1" applyFill="1" applyAlignment="1">
      <alignment vertical="center" wrapText="1"/>
    </xf>
    <xf numFmtId="0" fontId="130" fillId="0" borderId="0" xfId="2" applyFont="1" applyAlignment="1">
      <alignment horizontal="left" vertical="center" wrapText="1"/>
    </xf>
    <xf numFmtId="0" fontId="175" fillId="0" borderId="0" xfId="2" applyFont="1" applyAlignment="1">
      <alignment vertical="center" wrapText="1"/>
    </xf>
    <xf numFmtId="49" fontId="162" fillId="0" borderId="0" xfId="2" applyNumberFormat="1" applyFont="1" applyAlignment="1">
      <alignment vertical="center" wrapText="1"/>
    </xf>
    <xf numFmtId="165" fontId="62" fillId="0" borderId="0" xfId="1" applyNumberFormat="1" applyFont="1" applyBorder="1" applyAlignment="1">
      <alignment horizontal="center" vertical="center"/>
    </xf>
    <xf numFmtId="165" fontId="62" fillId="0" borderId="0" xfId="1" applyNumberFormat="1" applyFont="1" applyBorder="1" applyAlignment="1">
      <alignment horizontal="center" vertical="center" wrapText="1"/>
    </xf>
    <xf numFmtId="0" fontId="47" fillId="39" borderId="57" xfId="2" applyFont="1" applyFill="1" applyBorder="1" applyAlignment="1">
      <alignment horizontal="center" vertical="center" wrapText="1"/>
    </xf>
    <xf numFmtId="0" fontId="47" fillId="39" borderId="71" xfId="2" applyFont="1" applyFill="1" applyBorder="1" applyAlignment="1">
      <alignment horizontal="center" vertical="center" wrapText="1"/>
    </xf>
    <xf numFmtId="0" fontId="119" fillId="39" borderId="154" xfId="2" applyFont="1" applyFill="1" applyBorder="1" applyAlignment="1">
      <alignment horizontal="center" vertical="center" wrapText="1"/>
    </xf>
    <xf numFmtId="0" fontId="119" fillId="39" borderId="71" xfId="2" applyFont="1" applyFill="1" applyBorder="1" applyAlignment="1">
      <alignment horizontal="center" vertical="center" wrapText="1"/>
    </xf>
    <xf numFmtId="3" fontId="145" fillId="0" borderId="0" xfId="0" applyNumberFormat="1" applyFont="1" applyAlignment="1">
      <alignment horizontal="left" vertical="center"/>
    </xf>
    <xf numFmtId="10" fontId="135" fillId="0" borderId="53" xfId="7" applyNumberFormat="1" applyFont="1" applyBorder="1" applyAlignment="1">
      <alignment vertical="center" wrapText="1"/>
    </xf>
    <xf numFmtId="3" fontId="135" fillId="0" borderId="64" xfId="7" applyNumberFormat="1" applyFont="1" applyBorder="1" applyAlignment="1" applyProtection="1">
      <alignment horizontal="center" vertical="center"/>
      <protection locked="0"/>
    </xf>
    <xf numFmtId="4" fontId="147" fillId="0" borderId="56" xfId="7" applyNumberFormat="1" applyFont="1" applyBorder="1" applyAlignment="1">
      <alignment horizontal="center" vertical="center"/>
    </xf>
    <xf numFmtId="3" fontId="135" fillId="0" borderId="55" xfId="7" applyNumberFormat="1" applyFont="1" applyBorder="1" applyAlignment="1" applyProtection="1">
      <alignment horizontal="center" vertical="center"/>
      <protection locked="0"/>
    </xf>
    <xf numFmtId="9" fontId="135" fillId="0" borderId="0" xfId="8" applyFont="1" applyAlignment="1">
      <alignment vertical="center" wrapText="1"/>
    </xf>
    <xf numFmtId="10" fontId="135" fillId="0" borderId="63" xfId="7" applyNumberFormat="1" applyFont="1" applyBorder="1" applyAlignment="1">
      <alignment vertical="center" wrapText="1"/>
    </xf>
    <xf numFmtId="3" fontId="135" fillId="0" borderId="0" xfId="7" applyNumberFormat="1" applyFont="1" applyBorder="1" applyAlignment="1" applyProtection="1">
      <alignment horizontal="center" vertical="center"/>
      <protection locked="0"/>
    </xf>
    <xf numFmtId="4" fontId="147" fillId="0" borderId="60" xfId="7" applyNumberFormat="1" applyFont="1" applyBorder="1" applyAlignment="1">
      <alignment horizontal="center" vertical="center"/>
    </xf>
    <xf numFmtId="3" fontId="135" fillId="0" borderId="59" xfId="7" applyNumberFormat="1" applyFont="1" applyBorder="1" applyAlignment="1" applyProtection="1">
      <alignment horizontal="center" vertical="center"/>
      <protection locked="0"/>
    </xf>
    <xf numFmtId="10" fontId="135" fillId="0" borderId="54" xfId="7" applyNumberFormat="1" applyFont="1" applyBorder="1" applyAlignment="1">
      <alignment vertical="center" wrapText="1"/>
    </xf>
    <xf numFmtId="3" fontId="135" fillId="0" borderId="65" xfId="7" applyNumberFormat="1" applyFont="1" applyBorder="1" applyAlignment="1" applyProtection="1">
      <alignment horizontal="center" vertical="center"/>
      <protection locked="0"/>
    </xf>
    <xf numFmtId="4" fontId="147" fillId="0" borderId="58" xfId="7" applyNumberFormat="1" applyFont="1" applyBorder="1" applyAlignment="1">
      <alignment horizontal="center" vertical="center"/>
    </xf>
    <xf numFmtId="3" fontId="135" fillId="0" borderId="57" xfId="7" applyNumberFormat="1" applyFont="1" applyBorder="1" applyAlignment="1" applyProtection="1">
      <alignment horizontal="center" vertical="center"/>
      <protection locked="0"/>
    </xf>
    <xf numFmtId="10" fontId="146" fillId="0" borderId="4" xfId="7" applyNumberFormat="1" applyFont="1" applyBorder="1" applyAlignment="1">
      <alignment vertical="center" wrapText="1"/>
    </xf>
    <xf numFmtId="3" fontId="135" fillId="0" borderId="12" xfId="7" applyNumberFormat="1" applyFont="1" applyBorder="1" applyAlignment="1" applyProtection="1">
      <alignment horizontal="center" vertical="center"/>
      <protection locked="0"/>
    </xf>
    <xf numFmtId="4" fontId="147" fillId="0" borderId="11" xfId="7" applyNumberFormat="1" applyFont="1" applyBorder="1" applyAlignment="1">
      <alignment horizontal="center" vertical="center"/>
    </xf>
    <xf numFmtId="3" fontId="135" fillId="0" borderId="61" xfId="7" applyNumberFormat="1" applyFont="1" applyBorder="1" applyAlignment="1" applyProtection="1">
      <alignment horizontal="center" vertical="center"/>
      <protection locked="0"/>
    </xf>
    <xf numFmtId="4" fontId="147" fillId="0" borderId="62" xfId="7" applyNumberFormat="1" applyFont="1" applyBorder="1" applyAlignment="1">
      <alignment horizontal="center" vertical="center"/>
    </xf>
    <xf numFmtId="3" fontId="146" fillId="0" borderId="61" xfId="7" applyNumberFormat="1" applyFont="1" applyBorder="1" applyAlignment="1" applyProtection="1">
      <alignment horizontal="center" vertical="center"/>
      <protection locked="0"/>
    </xf>
    <xf numFmtId="4" fontId="181" fillId="0" borderId="62" xfId="0" applyNumberFormat="1" applyFont="1" applyBorder="1" applyAlignment="1">
      <alignment horizontal="center" vertical="center"/>
    </xf>
    <xf numFmtId="10" fontId="146" fillId="0" borderId="70" xfId="7" applyNumberFormat="1" applyFont="1" applyBorder="1" applyAlignment="1">
      <alignment vertical="center" wrapText="1"/>
    </xf>
    <xf numFmtId="3" fontId="130" fillId="0" borderId="66" xfId="0" applyNumberFormat="1" applyFont="1" applyBorder="1" applyAlignment="1">
      <alignment horizontal="center" vertical="center" wrapText="1"/>
    </xf>
    <xf numFmtId="4" fontId="173" fillId="0" borderId="66" xfId="0" applyNumberFormat="1" applyFont="1" applyBorder="1" applyAlignment="1">
      <alignment horizontal="center" vertical="center" wrapText="1"/>
    </xf>
    <xf numFmtId="3" fontId="158" fillId="0" borderId="14" xfId="0" applyNumberFormat="1" applyFont="1" applyBorder="1" applyAlignment="1">
      <alignment horizontal="center" vertical="center" wrapText="1"/>
    </xf>
    <xf numFmtId="4" fontId="160" fillId="0" borderId="6" xfId="0" applyNumberFormat="1" applyFont="1" applyBorder="1" applyAlignment="1">
      <alignment horizontal="center" vertical="center" wrapText="1"/>
    </xf>
    <xf numFmtId="0" fontId="47" fillId="39" borderId="163" xfId="0" applyFont="1" applyFill="1" applyBorder="1" applyAlignment="1">
      <alignment horizontal="center" vertical="center" wrapText="1"/>
    </xf>
    <xf numFmtId="0" fontId="47" fillId="39" borderId="154" xfId="0" applyFont="1" applyFill="1" applyBorder="1" applyAlignment="1">
      <alignment horizontal="center" vertical="center" wrapText="1"/>
    </xf>
    <xf numFmtId="0" fontId="62" fillId="0" borderId="0" xfId="0" applyFont="1" applyAlignment="1">
      <alignment vertical="center" wrapText="1"/>
    </xf>
    <xf numFmtId="0" fontId="130" fillId="0" borderId="0" xfId="0" applyFont="1" applyAlignment="1">
      <alignment vertical="center"/>
    </xf>
    <xf numFmtId="0" fontId="145" fillId="0" borderId="0" xfId="0" applyFont="1" applyAlignment="1">
      <alignment vertical="center"/>
    </xf>
    <xf numFmtId="0" fontId="162" fillId="0" borderId="0" xfId="0" applyFont="1" applyAlignment="1">
      <alignment horizontal="center" vertical="center"/>
    </xf>
    <xf numFmtId="0" fontId="162" fillId="0" borderId="0" xfId="0" applyFont="1" applyBorder="1" applyAlignment="1">
      <alignment horizontal="center" vertical="center"/>
    </xf>
    <xf numFmtId="0" fontId="158" fillId="0" borderId="0" xfId="0" applyFont="1" applyBorder="1" applyAlignment="1">
      <alignment horizontal="center" vertical="center"/>
    </xf>
    <xf numFmtId="0" fontId="130" fillId="0" borderId="0" xfId="0" applyFont="1" applyBorder="1" applyAlignment="1">
      <alignment horizontal="center" vertical="center"/>
    </xf>
    <xf numFmtId="0" fontId="145" fillId="0" borderId="72" xfId="0" applyFont="1" applyBorder="1" applyAlignment="1">
      <alignment horizontal="left" vertical="center"/>
    </xf>
    <xf numFmtId="0" fontId="134" fillId="0" borderId="57" xfId="0" applyFont="1" applyBorder="1" applyAlignment="1">
      <alignment horizontal="center" vertical="center" wrapText="1"/>
    </xf>
    <xf numFmtId="0" fontId="134" fillId="0" borderId="58" xfId="0" applyFont="1" applyBorder="1" applyAlignment="1">
      <alignment horizontal="center" vertical="center" wrapText="1"/>
    </xf>
    <xf numFmtId="3" fontId="135" fillId="0" borderId="53" xfId="0" applyNumberFormat="1" applyFont="1" applyBorder="1" applyAlignment="1">
      <alignment horizontal="center" vertical="center" wrapText="1"/>
    </xf>
    <xf numFmtId="3" fontId="135" fillId="0" borderId="64" xfId="0" applyNumberFormat="1" applyFont="1" applyBorder="1" applyAlignment="1">
      <alignment horizontal="center" vertical="center"/>
    </xf>
    <xf numFmtId="4" fontId="135" fillId="0" borderId="53" xfId="0" applyNumberFormat="1" applyFont="1" applyBorder="1" applyAlignment="1">
      <alignment horizontal="center" vertical="center"/>
    </xf>
    <xf numFmtId="3" fontId="135" fillId="0" borderId="63" xfId="0" applyNumberFormat="1" applyFont="1" applyBorder="1" applyAlignment="1">
      <alignment horizontal="center" vertical="center" wrapText="1"/>
    </xf>
    <xf numFmtId="3" fontId="135" fillId="0" borderId="0" xfId="0" applyNumberFormat="1" applyFont="1" applyBorder="1" applyAlignment="1">
      <alignment horizontal="center" vertical="center"/>
    </xf>
    <xf numFmtId="4" fontId="135" fillId="0" borderId="63" xfId="0" applyNumberFormat="1" applyFont="1" applyBorder="1" applyAlignment="1">
      <alignment horizontal="center" vertical="center"/>
    </xf>
    <xf numFmtId="0" fontId="87" fillId="0" borderId="63" xfId="0" applyFont="1" applyBorder="1" applyAlignment="1">
      <alignment horizontal="left" vertical="center" wrapText="1"/>
    </xf>
    <xf numFmtId="3" fontId="62" fillId="0" borderId="63" xfId="0" applyNumberFormat="1" applyFont="1" applyBorder="1" applyAlignment="1">
      <alignment horizontal="center" vertical="center" wrapText="1"/>
    </xf>
    <xf numFmtId="3" fontId="62" fillId="0" borderId="59" xfId="0" applyNumberFormat="1" applyFont="1" applyBorder="1" applyAlignment="1">
      <alignment horizontal="center" vertical="center"/>
    </xf>
    <xf numFmtId="4" fontId="153" fillId="0" borderId="60" xfId="0" applyNumberFormat="1" applyFont="1" applyBorder="1" applyAlignment="1">
      <alignment horizontal="center" vertical="center"/>
    </xf>
    <xf numFmtId="3" fontId="62" fillId="0" borderId="0" xfId="0" applyNumberFormat="1" applyFont="1" applyBorder="1" applyAlignment="1">
      <alignment horizontal="center" vertical="center"/>
    </xf>
    <xf numFmtId="4" fontId="62" fillId="0" borderId="0" xfId="0" applyNumberFormat="1" applyFont="1" applyBorder="1" applyAlignment="1">
      <alignment horizontal="center" vertical="center"/>
    </xf>
    <xf numFmtId="3" fontId="135" fillId="0" borderId="0" xfId="0" applyNumberFormat="1" applyFont="1" applyBorder="1" applyAlignment="1">
      <alignment horizontal="center" vertical="center" wrapText="1"/>
    </xf>
    <xf numFmtId="0" fontId="135" fillId="0" borderId="54" xfId="0" applyFont="1" applyBorder="1" applyAlignment="1">
      <alignment horizontal="center" vertical="center" wrapText="1"/>
    </xf>
    <xf numFmtId="4" fontId="135" fillId="0" borderId="58" xfId="0" applyNumberFormat="1" applyFont="1" applyBorder="1" applyAlignment="1">
      <alignment horizontal="center" vertical="center" wrapText="1"/>
    </xf>
    <xf numFmtId="4" fontId="135" fillId="0" borderId="58" xfId="0" applyNumberFormat="1" applyFont="1" applyBorder="1" applyAlignment="1">
      <alignment horizontal="center" vertical="center"/>
    </xf>
    <xf numFmtId="4" fontId="135" fillId="0" borderId="54" xfId="0" applyNumberFormat="1" applyFont="1" applyBorder="1" applyAlignment="1">
      <alignment horizontal="center" vertical="center" wrapText="1"/>
    </xf>
    <xf numFmtId="3" fontId="133" fillId="0" borderId="0" xfId="0" applyNumberFormat="1" applyFont="1" applyBorder="1" applyAlignment="1">
      <alignment vertical="center" wrapText="1"/>
    </xf>
    <xf numFmtId="3" fontId="134" fillId="0" borderId="0" xfId="0" applyNumberFormat="1" applyFont="1" applyBorder="1" applyAlignment="1">
      <alignment horizontal="center" vertical="center" wrapText="1"/>
    </xf>
    <xf numFmtId="4" fontId="130" fillId="0" borderId="0" xfId="0" applyNumberFormat="1" applyFont="1" applyBorder="1" applyAlignment="1">
      <alignment horizontal="center" vertical="center" wrapText="1"/>
    </xf>
    <xf numFmtId="2" fontId="148" fillId="0" borderId="0" xfId="0" applyNumberFormat="1" applyFont="1" applyAlignment="1">
      <alignment vertical="center" wrapText="1"/>
    </xf>
    <xf numFmtId="2" fontId="46" fillId="0" borderId="0" xfId="0" applyNumberFormat="1" applyFont="1" applyAlignment="1">
      <alignment vertical="center" wrapText="1"/>
    </xf>
    <xf numFmtId="0" fontId="46" fillId="0" borderId="0" xfId="0" applyFont="1" applyAlignment="1">
      <alignment vertical="center" wrapText="1"/>
    </xf>
    <xf numFmtId="3" fontId="46" fillId="0" borderId="0" xfId="0" applyNumberFormat="1" applyFont="1" applyAlignment="1">
      <alignment vertical="center" wrapText="1"/>
    </xf>
    <xf numFmtId="0" fontId="47" fillId="39" borderId="58" xfId="0" applyFont="1" applyFill="1" applyBorder="1" applyAlignment="1">
      <alignment horizontal="center" vertical="center" wrapText="1"/>
    </xf>
    <xf numFmtId="0" fontId="141" fillId="39" borderId="53" xfId="0" applyFont="1" applyFill="1" applyBorder="1" applyAlignment="1">
      <alignment horizontal="center" vertical="center" wrapText="1"/>
    </xf>
    <xf numFmtId="0" fontId="47" fillId="39" borderId="71" xfId="0" applyFont="1" applyFill="1" applyBorder="1" applyAlignment="1">
      <alignment horizontal="center" vertical="center" wrapText="1"/>
    </xf>
    <xf numFmtId="0" fontId="47" fillId="39" borderId="156" xfId="0" applyFont="1" applyFill="1" applyBorder="1" applyAlignment="1">
      <alignment horizontal="center" vertical="center" wrapText="1"/>
    </xf>
    <xf numFmtId="0" fontId="47" fillId="39" borderId="77" xfId="0" applyFont="1" applyFill="1" applyBorder="1" applyAlignment="1">
      <alignment horizontal="center" vertical="center" wrapText="1"/>
    </xf>
    <xf numFmtId="0" fontId="119" fillId="39" borderId="137" xfId="0" applyFont="1" applyFill="1" applyBorder="1" applyAlignment="1">
      <alignment horizontal="center" vertical="center" wrapText="1"/>
    </xf>
    <xf numFmtId="0" fontId="47" fillId="39" borderId="166" xfId="0" applyFont="1" applyFill="1" applyBorder="1" applyAlignment="1">
      <alignment horizontal="center" vertical="center" wrapText="1"/>
    </xf>
    <xf numFmtId="0" fontId="134" fillId="0" borderId="170" xfId="0" applyFont="1" applyBorder="1" applyAlignment="1">
      <alignment horizontal="center" vertical="center" wrapText="1"/>
    </xf>
    <xf numFmtId="0" fontId="119" fillId="39" borderId="54" xfId="0" applyFont="1" applyFill="1" applyBorder="1" applyAlignment="1">
      <alignment horizontal="center" vertical="center" wrapText="1"/>
    </xf>
    <xf numFmtId="0" fontId="119" fillId="39" borderId="71" xfId="0" applyFont="1" applyFill="1" applyBorder="1" applyAlignment="1">
      <alignment horizontal="center" vertical="center" wrapText="1"/>
    </xf>
    <xf numFmtId="0" fontId="119" fillId="39" borderId="163" xfId="0" applyFont="1" applyFill="1" applyBorder="1" applyAlignment="1">
      <alignment horizontal="center" vertical="center" wrapText="1"/>
    </xf>
    <xf numFmtId="0" fontId="119" fillId="39" borderId="166" xfId="0" applyFont="1" applyFill="1" applyBorder="1" applyAlignment="1">
      <alignment horizontal="center" vertical="center" wrapText="1"/>
    </xf>
    <xf numFmtId="0" fontId="119" fillId="39" borderId="65" xfId="0" applyFont="1" applyFill="1" applyBorder="1" applyAlignment="1">
      <alignment horizontal="center" vertical="center" wrapText="1"/>
    </xf>
    <xf numFmtId="0" fontId="119" fillId="39" borderId="170" xfId="0" applyFont="1" applyFill="1" applyBorder="1" applyAlignment="1">
      <alignment horizontal="center" vertical="center" wrapText="1"/>
    </xf>
    <xf numFmtId="0" fontId="119" fillId="39" borderId="154" xfId="0" applyFont="1" applyFill="1" applyBorder="1" applyAlignment="1">
      <alignment horizontal="center" vertical="center" wrapText="1"/>
    </xf>
    <xf numFmtId="0" fontId="159" fillId="0" borderId="0" xfId="0" applyFont="1" applyBorder="1" applyAlignment="1">
      <alignment horizontal="center" vertical="center" wrapText="1"/>
    </xf>
    <xf numFmtId="0" fontId="119" fillId="39" borderId="74" xfId="0" applyFont="1" applyFill="1" applyBorder="1" applyAlignment="1">
      <alignment horizontal="center" vertical="center" wrapText="1"/>
    </xf>
    <xf numFmtId="0" fontId="176" fillId="39" borderId="73" xfId="0" applyFont="1" applyFill="1" applyBorder="1" applyAlignment="1">
      <alignment horizontal="center" vertical="center" wrapText="1"/>
    </xf>
    <xf numFmtId="0" fontId="175" fillId="3" borderId="0" xfId="2" applyFont="1" applyFill="1" applyAlignment="1">
      <alignment vertical="center" wrapText="1"/>
    </xf>
    <xf numFmtId="0" fontId="3" fillId="0" borderId="0" xfId="2" applyFont="1" applyAlignment="1">
      <alignment vertical="center" wrapText="1"/>
    </xf>
    <xf numFmtId="0" fontId="103" fillId="0" borderId="0" xfId="2" applyFont="1" applyAlignment="1">
      <alignment horizontal="center" vertical="center" wrapText="1"/>
    </xf>
    <xf numFmtId="0" fontId="145" fillId="2" borderId="0" xfId="5" applyFont="1" applyFill="1" applyAlignment="1">
      <alignment vertical="center"/>
    </xf>
    <xf numFmtId="0" fontId="119" fillId="39" borderId="58" xfId="2" applyFont="1" applyFill="1" applyBorder="1" applyAlignment="1">
      <alignment horizontal="center" vertical="center" wrapText="1"/>
    </xf>
    <xf numFmtId="0" fontId="176" fillId="39" borderId="58" xfId="2" applyFont="1" applyFill="1" applyBorder="1" applyAlignment="1">
      <alignment horizontal="center" vertical="center" wrapText="1"/>
    </xf>
    <xf numFmtId="0" fontId="119" fillId="39" borderId="79" xfId="2" applyFont="1" applyFill="1" applyBorder="1" applyAlignment="1">
      <alignment horizontal="center" vertical="center" wrapText="1"/>
    </xf>
    <xf numFmtId="0" fontId="47" fillId="39" borderId="155" xfId="2" applyFont="1" applyFill="1" applyBorder="1" applyAlignment="1">
      <alignment horizontal="center" vertical="center" wrapText="1"/>
    </xf>
    <xf numFmtId="0" fontId="119" fillId="39" borderId="78" xfId="2" applyFont="1" applyFill="1" applyBorder="1" applyAlignment="1">
      <alignment horizontal="center" vertical="center" wrapText="1"/>
    </xf>
    <xf numFmtId="0" fontId="176" fillId="39" borderId="79" xfId="2" applyFont="1" applyFill="1" applyBorder="1" applyAlignment="1">
      <alignment horizontal="center" vertical="center" wrapText="1"/>
    </xf>
    <xf numFmtId="0" fontId="158" fillId="0" borderId="64" xfId="2" applyFont="1" applyBorder="1" applyAlignment="1">
      <alignment vertical="center" wrapText="1"/>
    </xf>
    <xf numFmtId="0" fontId="158" fillId="0" borderId="65" xfId="2" applyFont="1" applyBorder="1" applyAlignment="1">
      <alignment vertical="center" wrapText="1"/>
    </xf>
    <xf numFmtId="0" fontId="146" fillId="0" borderId="54" xfId="2" applyFont="1" applyBorder="1" applyAlignment="1">
      <alignment horizontal="left" vertical="center" wrapText="1"/>
    </xf>
    <xf numFmtId="3" fontId="135" fillId="0" borderId="57" xfId="2" applyNumberFormat="1" applyFont="1" applyBorder="1" applyAlignment="1" applyProtection="1">
      <alignment horizontal="center" vertical="center" wrapText="1"/>
      <protection locked="0"/>
    </xf>
    <xf numFmtId="0" fontId="119" fillId="39" borderId="125" xfId="2" applyFont="1" applyFill="1" applyBorder="1" applyAlignment="1">
      <alignment horizontal="center" vertical="center" wrapText="1"/>
    </xf>
    <xf numFmtId="0" fontId="132" fillId="0" borderId="0" xfId="2" applyFont="1" applyAlignment="1">
      <alignment horizontal="center" vertical="center" wrapText="1"/>
    </xf>
    <xf numFmtId="10" fontId="140" fillId="0" borderId="0" xfId="2" applyNumberFormat="1" applyFont="1" applyAlignment="1">
      <alignment vertical="center" wrapText="1"/>
    </xf>
    <xf numFmtId="3" fontId="158" fillId="0" borderId="64" xfId="2" applyNumberFormat="1" applyFont="1" applyBorder="1" applyAlignment="1">
      <alignment vertical="center" wrapText="1"/>
    </xf>
    <xf numFmtId="0" fontId="158" fillId="0" borderId="56" xfId="2" applyFont="1" applyBorder="1" applyAlignment="1">
      <alignment vertical="center" wrapText="1"/>
    </xf>
    <xf numFmtId="0" fontId="62" fillId="0" borderId="0" xfId="2" applyFont="1" applyAlignment="1">
      <alignment horizontal="left" vertical="center"/>
    </xf>
    <xf numFmtId="3" fontId="135" fillId="3" borderId="53" xfId="2" applyNumberFormat="1" applyFont="1" applyFill="1" applyBorder="1" applyAlignment="1" applyProtection="1">
      <alignment horizontal="center" vertical="center"/>
      <protection locked="0"/>
    </xf>
    <xf numFmtId="3" fontId="135" fillId="3" borderId="63" xfId="2" applyNumberFormat="1" applyFont="1" applyFill="1" applyBorder="1" applyAlignment="1" applyProtection="1">
      <alignment horizontal="center" vertical="center"/>
      <protection locked="0"/>
    </xf>
    <xf numFmtId="3" fontId="135" fillId="0" borderId="63" xfId="2" applyNumberFormat="1" applyFont="1" applyBorder="1" applyAlignment="1" applyProtection="1">
      <alignment horizontal="center" vertical="center" wrapText="1"/>
      <protection locked="0"/>
    </xf>
    <xf numFmtId="3" fontId="135" fillId="3" borderId="63" xfId="2" applyNumberFormat="1" applyFont="1" applyFill="1" applyBorder="1" applyAlignment="1" applyProtection="1">
      <alignment horizontal="center" vertical="center" wrapText="1"/>
      <protection locked="0"/>
    </xf>
    <xf numFmtId="3" fontId="135" fillId="3" borderId="54" xfId="2" applyNumberFormat="1" applyFont="1" applyFill="1" applyBorder="1" applyAlignment="1" applyProtection="1">
      <alignment horizontal="center" vertical="center" wrapText="1"/>
      <protection locked="0"/>
    </xf>
    <xf numFmtId="4" fontId="147" fillId="0" borderId="58" xfId="2" applyNumberFormat="1" applyFont="1" applyBorder="1" applyAlignment="1">
      <alignment horizontal="center" vertical="center" wrapText="1"/>
    </xf>
    <xf numFmtId="0" fontId="159" fillId="0" borderId="65" xfId="2" applyFont="1" applyBorder="1" applyAlignment="1">
      <alignment vertical="center" wrapText="1"/>
    </xf>
    <xf numFmtId="0" fontId="47" fillId="39" borderId="69" xfId="2" applyFont="1" applyFill="1" applyBorder="1" applyAlignment="1">
      <alignment horizontal="center" vertical="center" wrapText="1"/>
    </xf>
    <xf numFmtId="0" fontId="119" fillId="39" borderId="57" xfId="2" applyFont="1" applyFill="1" applyBorder="1" applyAlignment="1">
      <alignment horizontal="center" vertical="center" wrapText="1"/>
    </xf>
    <xf numFmtId="0" fontId="119" fillId="39" borderId="155" xfId="2" applyFont="1" applyFill="1" applyBorder="1" applyAlignment="1">
      <alignment horizontal="center" vertical="center" wrapText="1"/>
    </xf>
    <xf numFmtId="0" fontId="119" fillId="39" borderId="166" xfId="2" applyFont="1" applyFill="1" applyBorder="1" applyAlignment="1">
      <alignment horizontal="center" vertical="center" wrapText="1"/>
    </xf>
    <xf numFmtId="0" fontId="119" fillId="39" borderId="163" xfId="2" applyFont="1" applyFill="1" applyBorder="1" applyAlignment="1">
      <alignment horizontal="center" vertical="center" wrapText="1"/>
    </xf>
    <xf numFmtId="10" fontId="146" fillId="0" borderId="12" xfId="7" applyNumberFormat="1" applyFont="1" applyBorder="1" applyAlignment="1">
      <alignment vertical="center" wrapText="1"/>
    </xf>
    <xf numFmtId="10" fontId="146" fillId="0" borderId="61" xfId="7" applyNumberFormat="1" applyFont="1" applyBorder="1" applyAlignment="1">
      <alignment vertical="center" wrapText="1"/>
    </xf>
    <xf numFmtId="0" fontId="62" fillId="0" borderId="0" xfId="0" applyFont="1" applyBorder="1" applyAlignment="1">
      <alignment horizontal="left" vertical="center"/>
    </xf>
    <xf numFmtId="10" fontId="46" fillId="0" borderId="0" xfId="7" applyNumberFormat="1" applyFont="1" applyBorder="1" applyAlignment="1">
      <alignment vertical="center" wrapText="1"/>
    </xf>
    <xf numFmtId="3" fontId="46" fillId="0" borderId="0" xfId="7" applyNumberFormat="1" applyFont="1" applyBorder="1" applyAlignment="1" applyProtection="1">
      <alignment horizontal="center" vertical="center"/>
      <protection locked="0"/>
    </xf>
    <xf numFmtId="10" fontId="46" fillId="0" borderId="0" xfId="6" applyNumberFormat="1" applyFont="1" applyBorder="1" applyAlignment="1">
      <alignment vertical="center" wrapText="1"/>
    </xf>
    <xf numFmtId="9" fontId="46" fillId="0" borderId="0" xfId="8" applyFont="1" applyBorder="1" applyAlignment="1">
      <alignment vertical="center" wrapText="1"/>
    </xf>
    <xf numFmtId="10" fontId="47" fillId="0" borderId="0" xfId="7" applyNumberFormat="1" applyFont="1" applyBorder="1" applyAlignment="1">
      <alignment vertical="center" wrapText="1"/>
    </xf>
    <xf numFmtId="2" fontId="47" fillId="0" borderId="0" xfId="0" applyNumberFormat="1" applyFont="1" applyBorder="1" applyAlignment="1">
      <alignment vertical="center" wrapText="1"/>
    </xf>
    <xf numFmtId="2" fontId="47" fillId="0" borderId="0" xfId="0" applyNumberFormat="1" applyFont="1" applyBorder="1" applyAlignment="1">
      <alignment horizontal="left" vertical="center" wrapText="1"/>
    </xf>
    <xf numFmtId="2" fontId="47" fillId="0" borderId="0" xfId="0" applyNumberFormat="1" applyFont="1" applyAlignment="1">
      <alignment horizontal="left" vertical="center" wrapText="1"/>
    </xf>
    <xf numFmtId="2" fontId="46" fillId="0" borderId="0" xfId="0" applyNumberFormat="1" applyFont="1" applyAlignment="1">
      <alignment horizontal="left" vertical="center" wrapText="1"/>
    </xf>
    <xf numFmtId="0" fontId="62" fillId="0" borderId="0" xfId="0" applyFont="1" applyAlignment="1">
      <alignment horizontal="left" vertical="center" wrapText="1"/>
    </xf>
    <xf numFmtId="3" fontId="62" fillId="0" borderId="0" xfId="0" applyNumberFormat="1" applyFont="1" applyAlignment="1">
      <alignment horizontal="left" vertical="center" wrapText="1"/>
    </xf>
    <xf numFmtId="0" fontId="62" fillId="0" borderId="0" xfId="0" applyFont="1" applyBorder="1" applyAlignment="1">
      <alignment vertical="center" wrapText="1"/>
    </xf>
    <xf numFmtId="2" fontId="87" fillId="0" borderId="0" xfId="0" applyNumberFormat="1" applyFont="1" applyAlignment="1">
      <alignment horizontal="left" vertical="center" wrapText="1"/>
    </xf>
    <xf numFmtId="3" fontId="158" fillId="4" borderId="0" xfId="3" applyNumberFormat="1" applyFont="1" applyFill="1" applyAlignment="1">
      <alignment horizontal="center" vertical="center" wrapText="1"/>
    </xf>
    <xf numFmtId="0" fontId="158" fillId="4" borderId="0" xfId="2" applyFont="1" applyFill="1" applyAlignment="1">
      <alignment vertical="center" wrapText="1"/>
    </xf>
    <xf numFmtId="0" fontId="158" fillId="4" borderId="0" xfId="2" applyFont="1" applyFill="1" applyAlignment="1">
      <alignment horizontal="center" vertical="center" wrapText="1"/>
    </xf>
    <xf numFmtId="3" fontId="182" fillId="4" borderId="0" xfId="3" applyNumberFormat="1" applyFont="1" applyFill="1" applyAlignment="1">
      <alignment horizontal="center" vertical="center" wrapText="1"/>
    </xf>
    <xf numFmtId="0" fontId="183" fillId="0" borderId="0" xfId="2" applyFont="1" applyAlignment="1">
      <alignment vertical="center"/>
    </xf>
    <xf numFmtId="0" fontId="184" fillId="2" borderId="0" xfId="5" applyFont="1" applyFill="1" applyAlignment="1">
      <alignment vertical="center"/>
    </xf>
    <xf numFmtId="0" fontId="87" fillId="4" borderId="53" xfId="3" applyFont="1" applyFill="1" applyBorder="1" applyAlignment="1">
      <alignment horizontal="left" vertical="center" indent="1"/>
    </xf>
    <xf numFmtId="3" fontId="62" fillId="4" borderId="55" xfId="2" applyNumberFormat="1" applyFont="1" applyFill="1" applyBorder="1" applyAlignment="1" applyProtection="1">
      <alignment horizontal="center" vertical="center"/>
      <protection locked="0"/>
    </xf>
    <xf numFmtId="4" fontId="153" fillId="4" borderId="56" xfId="2" applyNumberFormat="1" applyFont="1" applyFill="1" applyBorder="1" applyAlignment="1">
      <alignment horizontal="center" vertical="center"/>
    </xf>
    <xf numFmtId="3" fontId="62" fillId="4" borderId="53" xfId="2" applyNumberFormat="1" applyFont="1" applyFill="1" applyBorder="1" applyAlignment="1" applyProtection="1">
      <alignment horizontal="center" vertical="center"/>
      <protection locked="0"/>
    </xf>
    <xf numFmtId="3" fontId="62" fillId="4" borderId="0" xfId="2" applyNumberFormat="1" applyFont="1" applyFill="1" applyAlignment="1" applyProtection="1">
      <alignment horizontal="center" vertical="center"/>
      <protection locked="0"/>
    </xf>
    <xf numFmtId="0" fontId="87" fillId="4" borderId="63" xfId="3" applyFont="1" applyFill="1" applyBorder="1" applyAlignment="1">
      <alignment horizontal="left" vertical="center" indent="1"/>
    </xf>
    <xf numFmtId="3" fontId="62" fillId="4" borderId="59" xfId="2" applyNumberFormat="1" applyFont="1" applyFill="1" applyBorder="1" applyAlignment="1" applyProtection="1">
      <alignment horizontal="center" vertical="center"/>
      <protection locked="0"/>
    </xf>
    <xf numFmtId="4" fontId="153" fillId="4" borderId="60" xfId="2" applyNumberFormat="1" applyFont="1" applyFill="1" applyBorder="1" applyAlignment="1">
      <alignment horizontal="center" vertical="center"/>
    </xf>
    <xf numFmtId="3" fontId="62" fillId="4" borderId="63" xfId="2" applyNumberFormat="1" applyFont="1" applyFill="1" applyBorder="1" applyAlignment="1" applyProtection="1">
      <alignment horizontal="center" vertical="center"/>
      <protection locked="0"/>
    </xf>
    <xf numFmtId="3" fontId="143" fillId="0" borderId="0" xfId="2" applyNumberFormat="1" applyFont="1"/>
    <xf numFmtId="3" fontId="119" fillId="39" borderId="79" xfId="3" applyNumberFormat="1" applyFont="1" applyFill="1" applyBorder="1" applyAlignment="1">
      <alignment horizontal="center" vertical="center" wrapText="1"/>
    </xf>
    <xf numFmtId="3" fontId="119" fillId="39" borderId="77" xfId="3" applyNumberFormat="1" applyFont="1" applyFill="1" applyBorder="1" applyAlignment="1">
      <alignment horizontal="center" vertical="center" wrapText="1"/>
    </xf>
    <xf numFmtId="3" fontId="119" fillId="39" borderId="78" xfId="3" applyNumberFormat="1" applyFont="1" applyFill="1" applyBorder="1" applyAlignment="1">
      <alignment horizontal="center" vertical="center" wrapText="1"/>
    </xf>
    <xf numFmtId="3" fontId="159" fillId="4" borderId="0" xfId="3" applyNumberFormat="1" applyFont="1" applyFill="1" applyAlignment="1">
      <alignment horizontal="center" vertical="center" wrapText="1"/>
    </xf>
    <xf numFmtId="3" fontId="119" fillId="39" borderId="58" xfId="3" applyNumberFormat="1" applyFont="1" applyFill="1" applyBorder="1" applyAlignment="1">
      <alignment horizontal="center" vertical="center" wrapText="1"/>
    </xf>
    <xf numFmtId="3" fontId="119" fillId="39" borderId="167" xfId="3" applyNumberFormat="1" applyFont="1" applyFill="1" applyBorder="1" applyAlignment="1">
      <alignment horizontal="center" vertical="center" wrapText="1"/>
    </xf>
    <xf numFmtId="3" fontId="119" fillId="39" borderId="179" xfId="3" applyNumberFormat="1" applyFont="1" applyFill="1" applyBorder="1" applyAlignment="1">
      <alignment horizontal="center" vertical="center" wrapText="1"/>
    </xf>
    <xf numFmtId="3" fontId="119" fillId="39" borderId="154" xfId="3" applyNumberFormat="1" applyFont="1" applyFill="1" applyBorder="1" applyAlignment="1">
      <alignment horizontal="center" vertical="center" wrapText="1"/>
    </xf>
    <xf numFmtId="3" fontId="119" fillId="39" borderId="155" xfId="3" applyNumberFormat="1" applyFont="1" applyFill="1" applyBorder="1" applyAlignment="1">
      <alignment horizontal="center" vertical="center" wrapText="1"/>
    </xf>
    <xf numFmtId="3" fontId="119" fillId="39" borderId="163" xfId="3" applyNumberFormat="1" applyFont="1" applyFill="1" applyBorder="1" applyAlignment="1">
      <alignment horizontal="center" vertical="center" wrapText="1"/>
    </xf>
    <xf numFmtId="3" fontId="62" fillId="4" borderId="181" xfId="2" applyNumberFormat="1" applyFont="1" applyFill="1" applyBorder="1" applyAlignment="1" applyProtection="1">
      <alignment horizontal="center" vertical="center"/>
      <protection locked="0"/>
    </xf>
    <xf numFmtId="2" fontId="144" fillId="0" borderId="117" xfId="2" applyNumberFormat="1" applyFont="1" applyBorder="1" applyAlignment="1">
      <alignment horizontal="left" vertical="center" wrapText="1"/>
    </xf>
    <xf numFmtId="3" fontId="62" fillId="4" borderId="183" xfId="2" applyNumberFormat="1" applyFont="1" applyFill="1" applyBorder="1" applyAlignment="1" applyProtection="1">
      <alignment horizontal="center" vertical="center"/>
      <protection locked="0"/>
    </xf>
    <xf numFmtId="4" fontId="153" fillId="4" borderId="184" xfId="2" applyNumberFormat="1" applyFont="1" applyFill="1" applyBorder="1" applyAlignment="1">
      <alignment horizontal="center" vertical="center"/>
    </xf>
    <xf numFmtId="0" fontId="133" fillId="0" borderId="117" xfId="2" applyFont="1" applyBorder="1" applyAlignment="1">
      <alignment vertical="center" wrapText="1"/>
    </xf>
    <xf numFmtId="0" fontId="133" fillId="0" borderId="86" xfId="2" applyFont="1" applyBorder="1" applyAlignment="1">
      <alignment vertical="center" wrapText="1"/>
    </xf>
    <xf numFmtId="0" fontId="87" fillId="4" borderId="183" xfId="3" applyFont="1" applyFill="1" applyBorder="1" applyAlignment="1">
      <alignment horizontal="left" vertical="center" indent="1"/>
    </xf>
    <xf numFmtId="0" fontId="87" fillId="4" borderId="54" xfId="3" applyFont="1" applyFill="1" applyBorder="1" applyAlignment="1">
      <alignment horizontal="left" vertical="center" indent="1"/>
    </xf>
    <xf numFmtId="3" fontId="62" fillId="4" borderId="57" xfId="2" applyNumberFormat="1" applyFont="1" applyFill="1" applyBorder="1" applyAlignment="1" applyProtection="1">
      <alignment horizontal="center" vertical="center"/>
      <protection locked="0"/>
    </xf>
    <xf numFmtId="4" fontId="153" fillId="4" borderId="58" xfId="2" applyNumberFormat="1" applyFont="1" applyFill="1" applyBorder="1" applyAlignment="1">
      <alignment horizontal="center" vertical="center"/>
    </xf>
    <xf numFmtId="3" fontId="119" fillId="39" borderId="166" xfId="3" applyNumberFormat="1" applyFont="1" applyFill="1" applyBorder="1" applyAlignment="1">
      <alignment horizontal="center" vertical="center" wrapText="1"/>
    </xf>
    <xf numFmtId="0" fontId="159" fillId="4" borderId="0" xfId="2" applyFont="1" applyFill="1" applyAlignment="1">
      <alignment horizontal="center" vertical="center" wrapText="1"/>
    </xf>
    <xf numFmtId="3" fontId="176" fillId="39" borderId="154" xfId="3" applyNumberFormat="1" applyFont="1" applyFill="1" applyBorder="1" applyAlignment="1">
      <alignment horizontal="center" vertical="center" wrapText="1"/>
    </xf>
    <xf numFmtId="3" fontId="119" fillId="39" borderId="160" xfId="3" applyNumberFormat="1" applyFont="1" applyFill="1" applyBorder="1" applyAlignment="1">
      <alignment horizontal="center" vertical="center" wrapText="1"/>
    </xf>
    <xf numFmtId="0" fontId="62" fillId="0" borderId="0" xfId="16" applyFont="1" applyAlignment="1">
      <alignment vertical="center"/>
    </xf>
    <xf numFmtId="0" fontId="133" fillId="0" borderId="0" xfId="16" applyFont="1" applyBorder="1" applyAlignment="1">
      <alignment vertical="center" wrapText="1"/>
    </xf>
    <xf numFmtId="0" fontId="135" fillId="0" borderId="0" xfId="16" applyFont="1" applyAlignment="1">
      <alignment vertical="center" wrapText="1"/>
    </xf>
    <xf numFmtId="0" fontId="161" fillId="0" borderId="0" xfId="16" applyFont="1" applyAlignment="1">
      <alignment vertical="center" wrapText="1"/>
    </xf>
    <xf numFmtId="0" fontId="46" fillId="0" borderId="0" xfId="16" applyFont="1" applyAlignment="1">
      <alignment vertical="center"/>
    </xf>
    <xf numFmtId="0" fontId="136" fillId="0" borderId="0" xfId="16" applyFont="1" applyAlignment="1">
      <alignment horizontal="left" vertical="center"/>
    </xf>
    <xf numFmtId="0" fontId="144" fillId="0" borderId="0" xfId="16" applyFont="1"/>
    <xf numFmtId="0" fontId="145" fillId="0" borderId="0" xfId="16" applyFont="1" applyAlignment="1">
      <alignment horizontal="left" vertical="center"/>
    </xf>
    <xf numFmtId="0" fontId="162" fillId="0" borderId="0" xfId="16" applyFont="1" applyAlignment="1">
      <alignment horizontal="left" vertical="center"/>
    </xf>
    <xf numFmtId="0" fontId="46" fillId="0" borderId="0" xfId="16" applyFont="1" applyAlignment="1">
      <alignment horizontal="left" vertical="center"/>
    </xf>
    <xf numFmtId="0" fontId="46" fillId="0" borderId="0" xfId="16" applyFont="1" applyAlignment="1">
      <alignment horizontal="center" vertical="center"/>
    </xf>
    <xf numFmtId="0" fontId="162" fillId="4" borderId="0" xfId="16" applyFont="1" applyFill="1" applyBorder="1" applyAlignment="1">
      <alignment horizontal="left" vertical="center"/>
    </xf>
    <xf numFmtId="0" fontId="130" fillId="0" borderId="0" xfId="16" applyFont="1" applyAlignment="1">
      <alignment vertical="center" wrapText="1"/>
    </xf>
    <xf numFmtId="0" fontId="130" fillId="0" borderId="0" xfId="16" applyFont="1" applyAlignment="1">
      <alignment vertical="center"/>
    </xf>
    <xf numFmtId="0" fontId="87" fillId="4" borderId="53" xfId="16" applyFont="1" applyFill="1" applyBorder="1" applyAlignment="1">
      <alignment horizontal="left" vertical="center" indent="1"/>
    </xf>
    <xf numFmtId="3" fontId="62" fillId="4" borderId="55" xfId="0" applyNumberFormat="1" applyFont="1" applyFill="1" applyBorder="1" applyAlignment="1" applyProtection="1">
      <alignment horizontal="center" vertical="center"/>
      <protection locked="0"/>
    </xf>
    <xf numFmtId="4" fontId="153" fillId="4" borderId="56" xfId="0" applyNumberFormat="1" applyFont="1" applyFill="1" applyBorder="1" applyAlignment="1">
      <alignment horizontal="center" vertical="center"/>
    </xf>
    <xf numFmtId="3" fontId="133" fillId="0" borderId="0" xfId="16" applyNumberFormat="1" applyFont="1" applyBorder="1" applyAlignment="1">
      <alignment vertical="center"/>
    </xf>
    <xf numFmtId="0" fontId="87" fillId="4" borderId="63" xfId="16" applyFont="1" applyFill="1" applyBorder="1" applyAlignment="1">
      <alignment horizontal="left" vertical="center" indent="1"/>
    </xf>
    <xf numFmtId="3" fontId="62" fillId="4" borderId="59" xfId="0" applyNumberFormat="1" applyFont="1" applyFill="1" applyBorder="1" applyAlignment="1" applyProtection="1">
      <alignment horizontal="center" vertical="center"/>
      <protection locked="0"/>
    </xf>
    <xf numFmtId="4" fontId="153" fillId="4" borderId="60" xfId="0" applyNumberFormat="1" applyFont="1" applyFill="1" applyBorder="1" applyAlignment="1">
      <alignment horizontal="center" vertical="center"/>
    </xf>
    <xf numFmtId="0" fontId="87" fillId="4" borderId="54" xfId="16" applyFont="1" applyFill="1" applyBorder="1" applyAlignment="1">
      <alignment horizontal="left" vertical="center" indent="1"/>
    </xf>
    <xf numFmtId="3" fontId="62" fillId="4" borderId="57" xfId="0" applyNumberFormat="1" applyFont="1" applyFill="1" applyBorder="1" applyAlignment="1" applyProtection="1">
      <alignment horizontal="center" vertical="center"/>
      <protection locked="0"/>
    </xf>
    <xf numFmtId="4" fontId="153" fillId="4" borderId="58" xfId="0" applyNumberFormat="1" applyFont="1" applyFill="1" applyBorder="1" applyAlignment="1">
      <alignment horizontal="center" vertical="center"/>
    </xf>
    <xf numFmtId="3" fontId="130" fillId="0" borderId="0" xfId="16" applyNumberFormat="1" applyFont="1" applyBorder="1" applyAlignment="1">
      <alignment horizontal="center" vertical="center" wrapText="1"/>
    </xf>
    <xf numFmtId="4" fontId="130" fillId="0" borderId="0" xfId="16" applyNumberFormat="1" applyFont="1" applyBorder="1" applyAlignment="1">
      <alignment horizontal="center" vertical="center" wrapText="1"/>
    </xf>
    <xf numFmtId="2" fontId="145" fillId="0" borderId="0" xfId="16" applyNumberFormat="1" applyFont="1" applyAlignment="1">
      <alignment vertical="center" wrapText="1"/>
    </xf>
    <xf numFmtId="0" fontId="145" fillId="0" borderId="0" xfId="16" applyFont="1" applyBorder="1" applyAlignment="1">
      <alignment vertical="center" wrapText="1"/>
    </xf>
    <xf numFmtId="0" fontId="136" fillId="0" borderId="0" xfId="16" applyFont="1" applyAlignment="1">
      <alignment vertical="center" wrapText="1"/>
    </xf>
    <xf numFmtId="3" fontId="47" fillId="39" borderId="154" xfId="16" applyNumberFormat="1" applyFont="1" applyFill="1" applyBorder="1" applyAlignment="1">
      <alignment horizontal="center" vertical="center" wrapText="1"/>
    </xf>
    <xf numFmtId="3" fontId="47" fillId="39" borderId="166" xfId="16" applyNumberFormat="1" applyFont="1" applyFill="1" applyBorder="1" applyAlignment="1">
      <alignment horizontal="center" vertical="center" wrapText="1"/>
    </xf>
    <xf numFmtId="3" fontId="47" fillId="39" borderId="155" xfId="16" applyNumberFormat="1" applyFont="1" applyFill="1" applyBorder="1" applyAlignment="1">
      <alignment horizontal="center" vertical="center" wrapText="1"/>
    </xf>
    <xf numFmtId="3" fontId="47" fillId="39" borderId="71" xfId="16" applyNumberFormat="1" applyFont="1" applyFill="1" applyBorder="1" applyAlignment="1">
      <alignment horizontal="center" vertical="center" wrapText="1"/>
    </xf>
    <xf numFmtId="0" fontId="62" fillId="4" borderId="0" xfId="16" applyFont="1" applyFill="1" applyAlignment="1">
      <alignment vertical="center"/>
    </xf>
    <xf numFmtId="0" fontId="2" fillId="0" borderId="0" xfId="16" applyFont="1" applyBorder="1"/>
    <xf numFmtId="0" fontId="2" fillId="4" borderId="0" xfId="16" applyFont="1" applyFill="1" applyBorder="1"/>
    <xf numFmtId="0" fontId="134" fillId="4" borderId="0" xfId="16" applyFont="1" applyFill="1" applyAlignment="1">
      <alignment horizontal="right" vertical="center"/>
    </xf>
    <xf numFmtId="0" fontId="136" fillId="4" borderId="0" xfId="16" applyFont="1" applyFill="1" applyAlignment="1">
      <alignment horizontal="left" vertical="center"/>
    </xf>
    <xf numFmtId="0" fontId="144" fillId="4" borderId="0" xfId="16" applyFont="1" applyFill="1" applyAlignment="1">
      <alignment horizontal="center"/>
    </xf>
    <xf numFmtId="3" fontId="136" fillId="4" borderId="0" xfId="16" applyNumberFormat="1" applyFont="1" applyFill="1" applyAlignment="1">
      <alignment horizontal="left" vertical="center"/>
    </xf>
    <xf numFmtId="0" fontId="2" fillId="4" borderId="0" xfId="16" applyFont="1" applyFill="1" applyAlignment="1">
      <alignment horizontal="left" vertical="center"/>
    </xf>
    <xf numFmtId="0" fontId="145" fillId="4" borderId="0" xfId="16" applyFont="1" applyFill="1" applyAlignment="1">
      <alignment horizontal="left" vertical="center"/>
    </xf>
    <xf numFmtId="0" fontId="130" fillId="4" borderId="0" xfId="16" applyFont="1" applyFill="1" applyAlignment="1">
      <alignment vertical="center"/>
    </xf>
    <xf numFmtId="0" fontId="103" fillId="4" borderId="0" xfId="16" applyFont="1" applyFill="1" applyAlignment="1">
      <alignment vertical="center"/>
    </xf>
    <xf numFmtId="0" fontId="46" fillId="4" borderId="0" xfId="16" applyFont="1" applyFill="1" applyAlignment="1">
      <alignment horizontal="left" vertical="center"/>
    </xf>
    <xf numFmtId="0" fontId="130" fillId="4" borderId="0" xfId="16" applyFont="1" applyFill="1" applyAlignment="1">
      <alignment vertical="center" wrapText="1"/>
    </xf>
    <xf numFmtId="0" fontId="46" fillId="0" borderId="0" xfId="5" applyFont="1" applyAlignment="1">
      <alignment vertical="center"/>
    </xf>
    <xf numFmtId="3" fontId="62" fillId="0" borderId="0" xfId="16" applyNumberFormat="1" applyFont="1" applyBorder="1" applyAlignment="1">
      <alignment horizontal="center" vertical="center"/>
    </xf>
    <xf numFmtId="167" fontId="62" fillId="0" borderId="0" xfId="16" applyNumberFormat="1" applyFont="1" applyBorder="1" applyAlignment="1">
      <alignment horizontal="center" vertical="center"/>
    </xf>
    <xf numFmtId="4" fontId="62" fillId="0" borderId="0" xfId="16" applyNumberFormat="1" applyFont="1" applyBorder="1" applyAlignment="1">
      <alignment horizontal="center" vertical="center"/>
    </xf>
    <xf numFmtId="0" fontId="62" fillId="0" borderId="0" xfId="16" applyFont="1" applyBorder="1" applyAlignment="1">
      <alignment horizontal="center" vertical="center" wrapText="1"/>
    </xf>
    <xf numFmtId="0" fontId="62" fillId="4" borderId="0" xfId="16" applyFont="1" applyFill="1" applyBorder="1" applyAlignment="1">
      <alignment horizontal="center" vertical="center" wrapText="1"/>
    </xf>
    <xf numFmtId="3" fontId="62" fillId="4" borderId="0" xfId="16" applyNumberFormat="1" applyFont="1" applyFill="1" applyBorder="1" applyAlignment="1">
      <alignment horizontal="center" vertical="center"/>
    </xf>
    <xf numFmtId="4" fontId="62" fillId="4" borderId="0" xfId="16" applyNumberFormat="1" applyFont="1" applyFill="1" applyBorder="1" applyAlignment="1">
      <alignment horizontal="center" vertical="center"/>
    </xf>
    <xf numFmtId="0" fontId="62" fillId="0" borderId="0" xfId="16" applyFont="1"/>
    <xf numFmtId="0" fontId="185" fillId="0" borderId="0" xfId="0" applyFont="1" applyAlignment="1">
      <alignment horizontal="left" vertical="center"/>
    </xf>
    <xf numFmtId="0" fontId="182" fillId="0" borderId="0" xfId="0" applyFont="1" applyAlignment="1">
      <alignment vertical="center"/>
    </xf>
    <xf numFmtId="0" fontId="62" fillId="0" borderId="0" xfId="0" applyFont="1" applyAlignment="1">
      <alignment horizontal="left" vertical="center"/>
    </xf>
    <xf numFmtId="0" fontId="185" fillId="0" borderId="0" xfId="0" applyFont="1"/>
    <xf numFmtId="3" fontId="46" fillId="4" borderId="0" xfId="0" applyNumberFormat="1" applyFont="1" applyFill="1" applyBorder="1"/>
    <xf numFmtId="10" fontId="46" fillId="4" borderId="0" xfId="0" applyNumberFormat="1" applyFont="1" applyFill="1" applyBorder="1"/>
    <xf numFmtId="167" fontId="47" fillId="4" borderId="0" xfId="0" applyNumberFormat="1" applyFont="1" applyFill="1" applyBorder="1"/>
    <xf numFmtId="0" fontId="186" fillId="0" borderId="0" xfId="2" applyFont="1" applyAlignment="1">
      <alignment vertical="center" wrapText="1"/>
    </xf>
    <xf numFmtId="0" fontId="187" fillId="0" borderId="0" xfId="2" applyFont="1"/>
    <xf numFmtId="0" fontId="188" fillId="0" borderId="0" xfId="2" applyFont="1" applyAlignment="1">
      <alignment horizontal="center"/>
    </xf>
    <xf numFmtId="0" fontId="190" fillId="0" borderId="0" xfId="2" applyFont="1" applyAlignment="1">
      <alignment horizontal="center" vertical="center" wrapText="1"/>
    </xf>
    <xf numFmtId="3" fontId="189" fillId="4" borderId="0" xfId="3" applyNumberFormat="1" applyFont="1" applyFill="1" applyAlignment="1">
      <alignment horizontal="center" vertical="center" wrapText="1"/>
    </xf>
    <xf numFmtId="0" fontId="189" fillId="4" borderId="0" xfId="2" applyFont="1" applyFill="1" applyAlignment="1">
      <alignment vertical="center" wrapText="1"/>
    </xf>
    <xf numFmtId="0" fontId="190" fillId="0" borderId="0" xfId="2" applyFont="1" applyAlignment="1">
      <alignment vertical="center" wrapText="1"/>
    </xf>
    <xf numFmtId="3" fontId="191" fillId="4" borderId="0" xfId="3" applyNumberFormat="1" applyFont="1" applyFill="1" applyAlignment="1">
      <alignment horizontal="center" vertical="center" wrapText="1"/>
    </xf>
    <xf numFmtId="0" fontId="192" fillId="0" borderId="0" xfId="2" applyFont="1" applyAlignment="1">
      <alignment horizontal="center" vertical="center" wrapText="1"/>
    </xf>
    <xf numFmtId="0" fontId="193" fillId="4" borderId="53" xfId="3" applyFont="1" applyFill="1" applyBorder="1" applyAlignment="1">
      <alignment horizontal="left" vertical="center" indent="1"/>
    </xf>
    <xf numFmtId="166" fontId="194" fillId="4" borderId="56" xfId="2" applyNumberFormat="1" applyFont="1" applyFill="1" applyBorder="1" applyAlignment="1" applyProtection="1">
      <alignment horizontal="center" vertical="center"/>
      <protection locked="0"/>
    </xf>
    <xf numFmtId="3" fontId="139" fillId="4" borderId="0" xfId="2" applyNumberFormat="1" applyFont="1" applyFill="1" applyAlignment="1" applyProtection="1">
      <alignment horizontal="center" vertical="center"/>
      <protection locked="0"/>
    </xf>
    <xf numFmtId="166" fontId="194" fillId="4" borderId="53" xfId="2" applyNumberFormat="1" applyFont="1" applyFill="1" applyBorder="1" applyAlignment="1" applyProtection="1">
      <alignment horizontal="center" vertical="center"/>
      <protection locked="0"/>
    </xf>
    <xf numFmtId="0" fontId="192" fillId="0" borderId="0" xfId="2" applyFont="1" applyAlignment="1">
      <alignment vertical="center" wrapText="1"/>
    </xf>
    <xf numFmtId="0" fontId="193" fillId="4" borderId="63" xfId="3" applyFont="1" applyFill="1" applyBorder="1" applyAlignment="1">
      <alignment horizontal="left" vertical="center" indent="1"/>
    </xf>
    <xf numFmtId="166" fontId="194" fillId="4" borderId="60" xfId="2" applyNumberFormat="1" applyFont="1" applyFill="1" applyBorder="1" applyAlignment="1" applyProtection="1">
      <alignment horizontal="center" vertical="center"/>
      <protection locked="0"/>
    </xf>
    <xf numFmtId="166" fontId="194" fillId="4" borderId="63" xfId="2" applyNumberFormat="1" applyFont="1" applyFill="1" applyBorder="1" applyAlignment="1" applyProtection="1">
      <alignment horizontal="center" vertical="center"/>
      <protection locked="0"/>
    </xf>
    <xf numFmtId="0" fontId="193" fillId="4" borderId="54" xfId="3" applyFont="1" applyFill="1" applyBorder="1" applyAlignment="1">
      <alignment horizontal="left" vertical="center" indent="1"/>
    </xf>
    <xf numFmtId="166" fontId="194" fillId="4" borderId="58" xfId="2" applyNumberFormat="1" applyFont="1" applyFill="1" applyBorder="1" applyAlignment="1" applyProtection="1">
      <alignment horizontal="center" vertical="center"/>
      <protection locked="0"/>
    </xf>
    <xf numFmtId="166" fontId="194" fillId="4" borderId="54" xfId="2" applyNumberFormat="1" applyFont="1" applyFill="1" applyBorder="1" applyAlignment="1" applyProtection="1">
      <alignment horizontal="center" vertical="center"/>
      <protection locked="0"/>
    </xf>
    <xf numFmtId="2" fontId="188" fillId="0" borderId="0" xfId="2" applyNumberFormat="1" applyFont="1" applyAlignment="1">
      <alignment horizontal="left" vertical="center" wrapText="1"/>
    </xf>
    <xf numFmtId="3" fontId="187" fillId="0" borderId="0" xfId="2" applyNumberFormat="1" applyFont="1"/>
    <xf numFmtId="166" fontId="153" fillId="4" borderId="53" xfId="2" applyNumberFormat="1" applyFont="1" applyFill="1" applyBorder="1" applyAlignment="1" applyProtection="1">
      <alignment horizontal="center" vertical="center"/>
      <protection locked="0"/>
    </xf>
    <xf numFmtId="166" fontId="153" fillId="4" borderId="63" xfId="2" applyNumberFormat="1" applyFont="1" applyFill="1" applyBorder="1" applyAlignment="1" applyProtection="1">
      <alignment horizontal="center" vertical="center"/>
      <protection locked="0"/>
    </xf>
    <xf numFmtId="166" fontId="153" fillId="4" borderId="54" xfId="2" applyNumberFormat="1" applyFont="1" applyFill="1" applyBorder="1" applyAlignment="1" applyProtection="1">
      <alignment horizontal="center" vertical="center"/>
      <protection locked="0"/>
    </xf>
    <xf numFmtId="0" fontId="46" fillId="4" borderId="0" xfId="0" applyFont="1" applyFill="1"/>
    <xf numFmtId="0" fontId="162" fillId="4" borderId="0" xfId="0" applyFont="1" applyFill="1" applyBorder="1"/>
    <xf numFmtId="0" fontId="87" fillId="5" borderId="55" xfId="0" applyFont="1" applyFill="1" applyBorder="1"/>
    <xf numFmtId="167" fontId="62" fillId="5" borderId="64" xfId="0" applyNumberFormat="1" applyFont="1" applyFill="1" applyBorder="1" applyAlignment="1">
      <alignment horizontal="center"/>
    </xf>
    <xf numFmtId="167" fontId="62" fillId="5" borderId="56" xfId="0" applyNumberFormat="1" applyFont="1" applyFill="1" applyBorder="1" applyAlignment="1">
      <alignment horizontal="center"/>
    </xf>
    <xf numFmtId="0" fontId="185" fillId="4" borderId="0" xfId="0" applyFont="1" applyFill="1" applyBorder="1"/>
    <xf numFmtId="0" fontId="87" fillId="4" borderId="59" xfId="0" applyFont="1" applyFill="1" applyBorder="1"/>
    <xf numFmtId="167" fontId="62" fillId="4" borderId="0" xfId="0" applyNumberFormat="1" applyFont="1" applyFill="1" applyBorder="1" applyAlignment="1">
      <alignment horizontal="center"/>
    </xf>
    <xf numFmtId="167" fontId="62" fillId="4" borderId="60" xfId="0" applyNumberFormat="1" applyFont="1" applyFill="1" applyBorder="1" applyAlignment="1">
      <alignment horizontal="center"/>
    </xf>
    <xf numFmtId="0" fontId="87" fillId="5" borderId="59" xfId="0" applyFont="1" applyFill="1" applyBorder="1"/>
    <xf numFmtId="167" fontId="62" fillId="5" borderId="0" xfId="0" applyNumberFormat="1" applyFont="1" applyFill="1" applyBorder="1" applyAlignment="1">
      <alignment horizontal="center"/>
    </xf>
    <xf numFmtId="167" fontId="62" fillId="5" borderId="60" xfId="0" applyNumberFormat="1" applyFont="1" applyFill="1" applyBorder="1" applyAlignment="1">
      <alignment horizontal="center"/>
    </xf>
    <xf numFmtId="0" fontId="87" fillId="4" borderId="57" xfId="0" applyFont="1" applyFill="1" applyBorder="1"/>
    <xf numFmtId="167" fontId="62" fillId="4" borderId="65" xfId="0" applyNumberFormat="1" applyFont="1" applyFill="1" applyBorder="1" applyAlignment="1">
      <alignment horizontal="center"/>
    </xf>
    <xf numFmtId="167" fontId="62" fillId="4" borderId="58" xfId="0" applyNumberFormat="1" applyFont="1" applyFill="1" applyBorder="1" applyAlignment="1">
      <alignment horizontal="center"/>
    </xf>
    <xf numFmtId="0" fontId="47" fillId="38" borderId="0" xfId="0" applyFont="1" applyFill="1" applyBorder="1" applyAlignment="1">
      <alignment horizontal="center" vertical="center" wrapText="1"/>
    </xf>
    <xf numFmtId="0" fontId="47" fillId="38" borderId="155" xfId="0" applyFont="1" applyFill="1" applyBorder="1" applyAlignment="1">
      <alignment horizontal="center" vertical="center"/>
    </xf>
    <xf numFmtId="0" fontId="47" fillId="38" borderId="166" xfId="0" applyFont="1" applyFill="1" applyBorder="1" applyAlignment="1">
      <alignment horizontal="center" vertical="center" wrapText="1"/>
    </xf>
    <xf numFmtId="0" fontId="47" fillId="38" borderId="154" xfId="0" applyFont="1" applyFill="1" applyBorder="1" applyAlignment="1">
      <alignment horizontal="center" vertical="center"/>
    </xf>
    <xf numFmtId="0" fontId="47" fillId="39" borderId="65" xfId="0" applyFont="1" applyFill="1" applyBorder="1" applyAlignment="1">
      <alignment horizontal="center" vertical="center" wrapText="1"/>
    </xf>
    <xf numFmtId="0" fontId="183" fillId="0" borderId="0" xfId="0" applyFont="1" applyAlignment="1">
      <alignment vertical="center"/>
    </xf>
    <xf numFmtId="0" fontId="185" fillId="0" borderId="0" xfId="0" applyFont="1" applyAlignment="1" applyProtection="1">
      <alignment vertical="center" wrapText="1"/>
      <protection locked="0"/>
    </xf>
    <xf numFmtId="0" fontId="184" fillId="0" borderId="0" xfId="0" applyFont="1" applyAlignment="1" applyProtection="1">
      <alignment vertical="center" wrapText="1"/>
      <protection locked="0"/>
    </xf>
    <xf numFmtId="0" fontId="185" fillId="0" borderId="0" xfId="0" applyFont="1" applyBorder="1"/>
    <xf numFmtId="0" fontId="103" fillId="0" borderId="53" xfId="0" applyFont="1" applyBorder="1"/>
    <xf numFmtId="168" fontId="2" fillId="0" borderId="55" xfId="0" applyNumberFormat="1" applyFont="1" applyBorder="1" applyAlignment="1">
      <alignment horizontal="center"/>
    </xf>
    <xf numFmtId="2" fontId="195" fillId="0" borderId="56" xfId="0" applyNumberFormat="1" applyFont="1" applyBorder="1" applyAlignment="1">
      <alignment horizontal="center"/>
    </xf>
    <xf numFmtId="0" fontId="103" fillId="0" borderId="63" xfId="0" applyFont="1" applyBorder="1"/>
    <xf numFmtId="168" fontId="2" fillId="0" borderId="59" xfId="0" applyNumberFormat="1" applyFont="1" applyBorder="1" applyAlignment="1">
      <alignment horizontal="center"/>
    </xf>
    <xf numFmtId="2" fontId="195" fillId="0" borderId="60" xfId="0" applyNumberFormat="1" applyFont="1" applyBorder="1" applyAlignment="1">
      <alignment horizontal="center"/>
    </xf>
    <xf numFmtId="0" fontId="103" fillId="0" borderId="54" xfId="0" applyFont="1" applyBorder="1"/>
    <xf numFmtId="168" fontId="2" fillId="0" borderId="57" xfId="0" applyNumberFormat="1" applyFont="1" applyBorder="1" applyAlignment="1">
      <alignment horizontal="center"/>
    </xf>
    <xf numFmtId="2" fontId="195" fillId="0" borderId="58" xfId="0" applyNumberFormat="1" applyFont="1" applyBorder="1" applyAlignment="1">
      <alignment horizontal="center"/>
    </xf>
    <xf numFmtId="0" fontId="171" fillId="0" borderId="0" xfId="0" applyFont="1"/>
    <xf numFmtId="49" fontId="145" fillId="0" borderId="0" xfId="0" applyNumberFormat="1" applyFont="1" applyAlignment="1">
      <alignment vertical="center" wrapText="1"/>
    </xf>
    <xf numFmtId="0" fontId="87" fillId="5" borderId="16" xfId="0" applyFont="1" applyFill="1" applyBorder="1"/>
    <xf numFmtId="167" fontId="62" fillId="5" borderId="17" xfId="0" applyNumberFormat="1" applyFont="1" applyFill="1" applyBorder="1" applyAlignment="1">
      <alignment horizontal="center"/>
    </xf>
    <xf numFmtId="0" fontId="87" fillId="4" borderId="16" xfId="0" applyFont="1" applyFill="1" applyBorder="1"/>
    <xf numFmtId="167" fontId="62" fillId="4" borderId="17" xfId="0" applyNumberFormat="1" applyFont="1" applyFill="1" applyBorder="1" applyAlignment="1">
      <alignment horizontal="center"/>
    </xf>
    <xf numFmtId="0" fontId="47" fillId="38" borderId="65" xfId="0" applyFont="1" applyFill="1" applyBorder="1" applyAlignment="1">
      <alignment horizontal="center" vertical="center" wrapText="1"/>
    </xf>
    <xf numFmtId="0" fontId="47" fillId="38" borderId="163" xfId="0" applyFont="1" applyFill="1" applyBorder="1" applyAlignment="1">
      <alignment horizontal="center" vertical="center" wrapText="1"/>
    </xf>
    <xf numFmtId="0" fontId="47" fillId="38" borderId="134" xfId="0" applyFont="1" applyFill="1" applyBorder="1" applyAlignment="1">
      <alignment horizontal="center" vertical="center" wrapText="1"/>
    </xf>
    <xf numFmtId="0" fontId="62" fillId="0" borderId="86" xfId="0" applyFont="1" applyBorder="1"/>
    <xf numFmtId="0" fontId="87" fillId="5" borderId="175" xfId="0" applyFont="1" applyFill="1" applyBorder="1"/>
    <xf numFmtId="167" fontId="62" fillId="5" borderId="117" xfId="0" applyNumberFormat="1" applyFont="1" applyFill="1" applyBorder="1" applyAlignment="1">
      <alignment horizontal="center"/>
    </xf>
    <xf numFmtId="0" fontId="62" fillId="0" borderId="196" xfId="0" applyFont="1" applyBorder="1"/>
    <xf numFmtId="167" fontId="62" fillId="5" borderId="197" xfId="0" applyNumberFormat="1" applyFont="1" applyFill="1" applyBorder="1" applyAlignment="1">
      <alignment horizontal="center"/>
    </xf>
    <xf numFmtId="0" fontId="185" fillId="4" borderId="101" xfId="0" applyFont="1" applyFill="1" applyBorder="1"/>
    <xf numFmtId="167" fontId="62" fillId="5" borderId="198" xfId="0" applyNumberFormat="1" applyFont="1" applyFill="1" applyBorder="1" applyAlignment="1">
      <alignment horizontal="center"/>
    </xf>
    <xf numFmtId="0" fontId="87" fillId="4" borderId="101" xfId="0" applyFont="1" applyFill="1" applyBorder="1"/>
    <xf numFmtId="167" fontId="62" fillId="4" borderId="86" xfId="0" applyNumberFormat="1" applyFont="1" applyFill="1" applyBorder="1" applyAlignment="1">
      <alignment horizontal="center"/>
    </xf>
    <xf numFmtId="0" fontId="87" fillId="5" borderId="101" xfId="0" applyFont="1" applyFill="1" applyBorder="1"/>
    <xf numFmtId="167" fontId="62" fillId="5" borderId="86" xfId="0" applyNumberFormat="1" applyFont="1" applyFill="1" applyBorder="1" applyAlignment="1">
      <alignment horizontal="center"/>
    </xf>
    <xf numFmtId="0" fontId="87" fillId="5" borderId="185" xfId="0" applyFont="1" applyFill="1" applyBorder="1"/>
    <xf numFmtId="167" fontId="62" fillId="5" borderId="142" xfId="0" applyNumberFormat="1" applyFont="1" applyFill="1" applyBorder="1" applyAlignment="1">
      <alignment horizontal="center"/>
    </xf>
    <xf numFmtId="167" fontId="62" fillId="5" borderId="199" xfId="0" applyNumberFormat="1" applyFont="1" applyFill="1" applyBorder="1" applyAlignment="1">
      <alignment horizontal="center"/>
    </xf>
    <xf numFmtId="0" fontId="46" fillId="0" borderId="142" xfId="0" applyFont="1" applyBorder="1"/>
    <xf numFmtId="168" fontId="2" fillId="41" borderId="59" xfId="0" applyNumberFormat="1" applyFont="1" applyFill="1" applyBorder="1" applyAlignment="1">
      <alignment horizontal="center"/>
    </xf>
    <xf numFmtId="0" fontId="62" fillId="3" borderId="0" xfId="2" applyFont="1" applyFill="1" applyAlignment="1">
      <alignment vertical="center" wrapText="1"/>
    </xf>
    <xf numFmtId="14" fontId="46" fillId="0" borderId="0" xfId="2" applyNumberFormat="1" applyFont="1" applyAlignment="1">
      <alignment vertical="center"/>
    </xf>
    <xf numFmtId="0" fontId="162" fillId="3" borderId="0" xfId="2" applyFont="1" applyFill="1" applyAlignment="1">
      <alignment horizontal="left" vertical="center"/>
    </xf>
    <xf numFmtId="0" fontId="158" fillId="0" borderId="11" xfId="2" applyFont="1" applyBorder="1" applyAlignment="1">
      <alignment vertical="center" wrapText="1"/>
    </xf>
    <xf numFmtId="0" fontId="87" fillId="3" borderId="0" xfId="2" applyFont="1" applyFill="1" applyAlignment="1">
      <alignment vertical="center" wrapText="1"/>
    </xf>
    <xf numFmtId="3" fontId="147" fillId="0" borderId="56" xfId="0" applyNumberFormat="1" applyFont="1" applyBorder="1" applyAlignment="1">
      <alignment horizontal="center" vertical="center"/>
    </xf>
    <xf numFmtId="3" fontId="62" fillId="0" borderId="0" xfId="2" applyNumberFormat="1" applyFont="1" applyAlignment="1">
      <alignment horizontal="center" vertical="center"/>
    </xf>
    <xf numFmtId="3" fontId="147" fillId="0" borderId="60" xfId="0" applyNumberFormat="1" applyFont="1" applyBorder="1" applyAlignment="1">
      <alignment horizontal="center" vertical="center"/>
    </xf>
    <xf numFmtId="3" fontId="62" fillId="0" borderId="0" xfId="2" applyNumberFormat="1" applyFont="1" applyAlignment="1">
      <alignment horizontal="center" vertical="center" wrapText="1"/>
    </xf>
    <xf numFmtId="3" fontId="147" fillId="0" borderId="60" xfId="0" applyNumberFormat="1" applyFont="1" applyBorder="1" applyAlignment="1">
      <alignment horizontal="center" vertical="center" wrapText="1"/>
    </xf>
    <xf numFmtId="3" fontId="147" fillId="0" borderId="60" xfId="2" applyNumberFormat="1" applyFont="1" applyBorder="1" applyAlignment="1">
      <alignment horizontal="center" vertical="center" wrapText="1"/>
    </xf>
    <xf numFmtId="0" fontId="146" fillId="0" borderId="54" xfId="2" applyFont="1" applyBorder="1" applyAlignment="1">
      <alignment vertical="center" wrapText="1"/>
    </xf>
    <xf numFmtId="0" fontId="135" fillId="0" borderId="57" xfId="2" applyFont="1" applyBorder="1" applyAlignment="1">
      <alignment horizontal="center" vertical="center" wrapText="1"/>
    </xf>
    <xf numFmtId="3" fontId="147" fillId="0" borderId="58" xfId="2" applyNumberFormat="1" applyFont="1" applyBorder="1" applyAlignment="1">
      <alignment horizontal="center" vertical="center" wrapText="1"/>
    </xf>
    <xf numFmtId="3" fontId="147" fillId="0" borderId="11" xfId="0" applyNumberFormat="1" applyFont="1" applyBorder="1" applyAlignment="1">
      <alignment horizontal="center" vertical="center"/>
    </xf>
    <xf numFmtId="0" fontId="87" fillId="0" borderId="101" xfId="2" applyFont="1" applyBorder="1" applyAlignment="1">
      <alignment horizontal="center" vertical="center" wrapText="1"/>
    </xf>
    <xf numFmtId="0" fontId="46" fillId="0" borderId="0" xfId="3" applyFont="1"/>
    <xf numFmtId="0" fontId="185" fillId="0" borderId="0" xfId="3" applyFont="1" applyAlignment="1">
      <alignment horizontal="left" vertical="center"/>
    </xf>
    <xf numFmtId="0" fontId="182" fillId="0" borderId="0" xfId="3" applyFont="1" applyAlignment="1">
      <alignment vertical="center"/>
    </xf>
    <xf numFmtId="0" fontId="183" fillId="0" borderId="0" xfId="3" applyFont="1" applyAlignment="1">
      <alignment vertical="center"/>
    </xf>
    <xf numFmtId="0" fontId="145" fillId="0" borderId="0" xfId="3" applyFont="1" applyAlignment="1">
      <alignment horizontal="left" vertical="center"/>
    </xf>
    <xf numFmtId="0" fontId="185" fillId="0" borderId="0" xfId="3" applyFont="1" applyAlignment="1" applyProtection="1">
      <alignment vertical="center" wrapText="1"/>
      <protection locked="0"/>
    </xf>
    <xf numFmtId="0" fontId="184" fillId="0" borderId="0" xfId="3" applyFont="1" applyAlignment="1" applyProtection="1">
      <alignment vertical="center" wrapText="1"/>
      <protection locked="0"/>
    </xf>
    <xf numFmtId="0" fontId="62" fillId="0" borderId="0" xfId="3" applyFont="1"/>
    <xf numFmtId="0" fontId="182" fillId="0" borderId="0" xfId="3" applyFont="1" applyAlignment="1">
      <alignment vertical="center" wrapText="1"/>
    </xf>
    <xf numFmtId="0" fontId="103" fillId="4" borderId="16" xfId="3" applyFont="1" applyFill="1" applyBorder="1"/>
    <xf numFmtId="168" fontId="153" fillId="4" borderId="56" xfId="15" applyNumberFormat="1" applyFont="1" applyFill="1" applyBorder="1" applyAlignment="1" applyProtection="1">
      <alignment horizontal="center" vertical="center"/>
      <protection locked="0"/>
    </xf>
    <xf numFmtId="168" fontId="153" fillId="4" borderId="60" xfId="15" applyNumberFormat="1" applyFont="1" applyFill="1" applyBorder="1" applyAlignment="1" applyProtection="1">
      <alignment horizontal="center" vertical="center"/>
      <protection locked="0"/>
    </xf>
    <xf numFmtId="3" fontId="62" fillId="4" borderId="54" xfId="2" applyNumberFormat="1" applyFont="1" applyFill="1" applyBorder="1" applyAlignment="1" applyProtection="1">
      <alignment horizontal="center" vertical="center"/>
      <protection locked="0"/>
    </xf>
    <xf numFmtId="168" fontId="153" fillId="4" borderId="58" xfId="15" applyNumberFormat="1" applyFont="1" applyFill="1" applyBorder="1" applyAlignment="1" applyProtection="1">
      <alignment horizontal="center" vertical="center"/>
      <protection locked="0"/>
    </xf>
    <xf numFmtId="0" fontId="162" fillId="0" borderId="0" xfId="3" applyFont="1"/>
    <xf numFmtId="0" fontId="171" fillId="0" borderId="0" xfId="3" applyFont="1"/>
    <xf numFmtId="0" fontId="47" fillId="39" borderId="59" xfId="3" applyFont="1" applyFill="1" applyBorder="1" applyAlignment="1">
      <alignment horizontal="center" vertical="center" wrapText="1"/>
    </xf>
    <xf numFmtId="0" fontId="162" fillId="39" borderId="64" xfId="3" applyFont="1" applyFill="1" applyBorder="1"/>
    <xf numFmtId="0" fontId="162" fillId="39" borderId="56" xfId="3" applyFont="1" applyFill="1" applyBorder="1"/>
    <xf numFmtId="0" fontId="119" fillId="40" borderId="163" xfId="3" applyFont="1" applyFill="1" applyBorder="1" applyAlignment="1">
      <alignment horizontal="center" vertical="center" wrapText="1"/>
    </xf>
    <xf numFmtId="0" fontId="119" fillId="40" borderId="78" xfId="3" applyFont="1" applyFill="1" applyBorder="1" applyAlignment="1">
      <alignment horizontal="center" vertical="center" wrapText="1"/>
    </xf>
    <xf numFmtId="0" fontId="119" fillId="40" borderId="154" xfId="3" applyFont="1" applyFill="1" applyBorder="1" applyAlignment="1">
      <alignment horizontal="center" vertical="center" wrapText="1"/>
    </xf>
    <xf numFmtId="0" fontId="119" fillId="40" borderId="166" xfId="3" applyFont="1" applyFill="1" applyBorder="1" applyAlignment="1">
      <alignment horizontal="center" vertical="center" wrapText="1"/>
    </xf>
    <xf numFmtId="0" fontId="158" fillId="0" borderId="0" xfId="3" applyFont="1" applyAlignment="1">
      <alignment horizontal="center" vertical="center" wrapText="1"/>
    </xf>
    <xf numFmtId="0" fontId="103" fillId="4" borderId="53" xfId="3" applyFont="1" applyFill="1" applyBorder="1"/>
    <xf numFmtId="0" fontId="103" fillId="4" borderId="63" xfId="3" applyFont="1" applyFill="1" applyBorder="1"/>
    <xf numFmtId="0" fontId="103" fillId="4" borderId="54" xfId="3" applyFont="1" applyFill="1" applyBorder="1"/>
    <xf numFmtId="0" fontId="47" fillId="39" borderId="155" xfId="3" applyFont="1" applyFill="1" applyBorder="1" applyAlignment="1">
      <alignment horizontal="center" vertical="center" wrapText="1"/>
    </xf>
    <xf numFmtId="0" fontId="47" fillId="39" borderId="154" xfId="3" applyFont="1" applyFill="1" applyBorder="1" applyAlignment="1">
      <alignment horizontal="center" vertical="center" wrapText="1"/>
    </xf>
    <xf numFmtId="0" fontId="47" fillId="39" borderId="163" xfId="3" applyFont="1" applyFill="1" applyBorder="1" applyAlignment="1">
      <alignment horizontal="center" vertical="center" wrapText="1"/>
    </xf>
    <xf numFmtId="3" fontId="62" fillId="4" borderId="0" xfId="0" applyNumberFormat="1" applyFont="1" applyFill="1" applyBorder="1"/>
    <xf numFmtId="10" fontId="62" fillId="4" borderId="0" xfId="0" applyNumberFormat="1" applyFont="1" applyFill="1" applyBorder="1"/>
    <xf numFmtId="0" fontId="130" fillId="0" borderId="0" xfId="16" applyFont="1" applyAlignment="1">
      <alignment horizontal="center" vertical="center" wrapText="1"/>
    </xf>
    <xf numFmtId="0" fontId="158" fillId="0" borderId="0" xfId="16" applyFont="1" applyBorder="1" applyAlignment="1">
      <alignment vertical="center" wrapText="1"/>
    </xf>
    <xf numFmtId="0" fontId="158" fillId="0" borderId="0" xfId="16" applyFont="1" applyBorder="1" applyAlignment="1">
      <alignment horizontal="center" vertical="center" wrapText="1"/>
    </xf>
    <xf numFmtId="0" fontId="158" fillId="0" borderId="0" xfId="16" applyFont="1" applyAlignment="1">
      <alignment vertical="center" wrapText="1"/>
    </xf>
    <xf numFmtId="0" fontId="158" fillId="0" borderId="63" xfId="16" applyFont="1" applyBorder="1" applyAlignment="1">
      <alignment vertical="center" wrapText="1"/>
    </xf>
    <xf numFmtId="0" fontId="133" fillId="0" borderId="0" xfId="16" applyFont="1" applyBorder="1" applyAlignment="1">
      <alignment horizontal="center" vertical="center" wrapText="1"/>
    </xf>
    <xf numFmtId="0" fontId="134" fillId="0" borderId="0" xfId="16" applyFont="1" applyBorder="1" applyAlignment="1">
      <alignment horizontal="center" vertical="center" wrapText="1"/>
    </xf>
    <xf numFmtId="0" fontId="144" fillId="0" borderId="0" xfId="16" applyFont="1" applyAlignment="1">
      <alignment horizontal="center"/>
    </xf>
    <xf numFmtId="0" fontId="136" fillId="0" borderId="0" xfId="16" applyFont="1" applyBorder="1" applyAlignment="1">
      <alignment horizontal="center" vertical="center"/>
    </xf>
    <xf numFmtId="0" fontId="136" fillId="0" borderId="0" xfId="16" applyFont="1" applyBorder="1" applyAlignment="1">
      <alignment horizontal="left" vertical="center"/>
    </xf>
    <xf numFmtId="0" fontId="162" fillId="0" borderId="0" xfId="16" applyFont="1" applyBorder="1" applyAlignment="1">
      <alignment horizontal="left" vertical="center"/>
    </xf>
    <xf numFmtId="0" fontId="158" fillId="0" borderId="64" xfId="16" applyFont="1" applyBorder="1" applyAlignment="1">
      <alignment vertical="center" wrapText="1"/>
    </xf>
    <xf numFmtId="0" fontId="158" fillId="0" borderId="56" xfId="16" applyFont="1" applyBorder="1" applyAlignment="1">
      <alignment vertical="center" wrapText="1"/>
    </xf>
    <xf numFmtId="9" fontId="158" fillId="0" borderId="0" xfId="16" applyNumberFormat="1" applyFont="1" applyBorder="1" applyAlignment="1">
      <alignment horizontal="center" vertical="center" wrapText="1"/>
    </xf>
    <xf numFmtId="0" fontId="158" fillId="0" borderId="57" xfId="16" applyFont="1" applyBorder="1" applyAlignment="1">
      <alignment vertical="center" wrapText="1"/>
    </xf>
    <xf numFmtId="0" fontId="135" fillId="0" borderId="0" xfId="16" applyFont="1" applyAlignment="1">
      <alignment horizontal="center" vertical="center" wrapText="1"/>
    </xf>
    <xf numFmtId="0" fontId="146" fillId="0" borderId="53" xfId="16" applyFont="1" applyBorder="1" applyAlignment="1">
      <alignment horizontal="left" vertical="center" wrapText="1"/>
    </xf>
    <xf numFmtId="3" fontId="135" fillId="4" borderId="53" xfId="16" applyNumberFormat="1" applyFont="1" applyFill="1" applyBorder="1" applyAlignment="1">
      <alignment horizontal="center" vertical="center"/>
    </xf>
    <xf numFmtId="4" fontId="135" fillId="0" borderId="0" xfId="16" applyNumberFormat="1" applyFont="1" applyBorder="1" applyAlignment="1">
      <alignment horizontal="center" vertical="center"/>
    </xf>
    <xf numFmtId="3" fontId="135" fillId="4" borderId="55" xfId="16" applyNumberFormat="1" applyFont="1" applyFill="1" applyBorder="1" applyAlignment="1">
      <alignment horizontal="center" vertical="center"/>
    </xf>
    <xf numFmtId="4" fontId="147" fillId="4" borderId="56" xfId="16" applyNumberFormat="1" applyFont="1" applyFill="1" applyBorder="1" applyAlignment="1">
      <alignment horizontal="center" vertical="center"/>
    </xf>
    <xf numFmtId="2" fontId="153" fillId="4" borderId="56" xfId="15" applyNumberFormat="1" applyFont="1" applyFill="1" applyBorder="1" applyAlignment="1" applyProtection="1">
      <alignment horizontal="center" vertical="center"/>
      <protection locked="0"/>
    </xf>
    <xf numFmtId="3" fontId="135" fillId="0" borderId="0" xfId="16" applyNumberFormat="1" applyFont="1" applyAlignment="1">
      <alignment vertical="center" wrapText="1"/>
    </xf>
    <xf numFmtId="0" fontId="146" fillId="0" borderId="63" xfId="16" applyFont="1" applyBorder="1" applyAlignment="1">
      <alignment horizontal="left" vertical="center" wrapText="1"/>
    </xf>
    <xf numFmtId="3" fontId="135" fillId="4" borderId="63" xfId="16" applyNumberFormat="1" applyFont="1" applyFill="1" applyBorder="1" applyAlignment="1">
      <alignment horizontal="center" vertical="center"/>
    </xf>
    <xf numFmtId="3" fontId="135" fillId="4" borderId="59" xfId="16" applyNumberFormat="1" applyFont="1" applyFill="1" applyBorder="1" applyAlignment="1">
      <alignment horizontal="center" vertical="center"/>
    </xf>
    <xf numFmtId="4" fontId="147" fillId="4" borderId="60" xfId="16" applyNumberFormat="1" applyFont="1" applyFill="1" applyBorder="1" applyAlignment="1">
      <alignment horizontal="center" vertical="center"/>
    </xf>
    <xf numFmtId="4" fontId="153" fillId="4" borderId="60" xfId="15" applyNumberFormat="1" applyFont="1" applyFill="1" applyBorder="1" applyAlignment="1" applyProtection="1">
      <alignment horizontal="center" vertical="center"/>
      <protection locked="0"/>
    </xf>
    <xf numFmtId="3" fontId="135" fillId="4" borderId="59" xfId="16" applyNumberFormat="1" applyFont="1" applyFill="1" applyBorder="1" applyAlignment="1">
      <alignment horizontal="center" vertical="center" wrapText="1"/>
    </xf>
    <xf numFmtId="3" fontId="135" fillId="4" borderId="63" xfId="16" applyNumberFormat="1" applyFont="1" applyFill="1" applyBorder="1" applyAlignment="1">
      <alignment horizontal="center" vertical="center" wrapText="1"/>
    </xf>
    <xf numFmtId="4" fontId="135" fillId="0" borderId="0" xfId="16" applyNumberFormat="1" applyFont="1" applyBorder="1" applyAlignment="1">
      <alignment horizontal="center" vertical="center" wrapText="1"/>
    </xf>
    <xf numFmtId="4" fontId="147" fillId="4" borderId="60" xfId="16" applyNumberFormat="1" applyFont="1" applyFill="1" applyBorder="1" applyAlignment="1">
      <alignment horizontal="center" vertical="center" wrapText="1"/>
    </xf>
    <xf numFmtId="0" fontId="146" fillId="0" borderId="54" xfId="16" applyFont="1" applyBorder="1" applyAlignment="1">
      <alignment horizontal="left" vertical="center" wrapText="1"/>
    </xf>
    <xf numFmtId="3" fontId="135" fillId="4" borderId="54" xfId="16" applyNumberFormat="1" applyFont="1" applyFill="1" applyBorder="1" applyAlignment="1">
      <alignment horizontal="center" vertical="center" wrapText="1"/>
    </xf>
    <xf numFmtId="3" fontId="135" fillId="4" borderId="57" xfId="16" applyNumberFormat="1" applyFont="1" applyFill="1" applyBorder="1" applyAlignment="1">
      <alignment horizontal="center" vertical="center" wrapText="1"/>
    </xf>
    <xf numFmtId="4" fontId="147" fillId="4" borderId="58" xfId="16" applyNumberFormat="1" applyFont="1" applyFill="1" applyBorder="1" applyAlignment="1">
      <alignment horizontal="center" vertical="center" wrapText="1"/>
    </xf>
    <xf numFmtId="4" fontId="153" fillId="4" borderId="58" xfId="15" applyNumberFormat="1" applyFont="1" applyFill="1" applyBorder="1" applyAlignment="1" applyProtection="1">
      <alignment horizontal="center" vertical="center"/>
      <protection locked="0"/>
    </xf>
    <xf numFmtId="2" fontId="62" fillId="0" borderId="0" xfId="16" applyNumberFormat="1" applyFont="1" applyBorder="1"/>
    <xf numFmtId="10" fontId="135" fillId="0" borderId="0" xfId="16" applyNumberFormat="1" applyFont="1" applyAlignment="1">
      <alignment vertical="center" wrapText="1"/>
    </xf>
    <xf numFmtId="2" fontId="137" fillId="0" borderId="0" xfId="16" applyNumberFormat="1" applyFont="1" applyBorder="1" applyAlignment="1">
      <alignment horizontal="center" vertical="center" wrapText="1"/>
    </xf>
    <xf numFmtId="2" fontId="134" fillId="0" borderId="0" xfId="16" applyNumberFormat="1" applyFont="1" applyBorder="1" applyAlignment="1">
      <alignment horizontal="center" vertical="center" wrapText="1"/>
    </xf>
    <xf numFmtId="0" fontId="148" fillId="0" borderId="0" xfId="16" applyFont="1"/>
    <xf numFmtId="2" fontId="144" fillId="0" borderId="0" xfId="16" applyNumberFormat="1" applyFont="1" applyAlignment="1">
      <alignment vertical="center" wrapText="1"/>
    </xf>
    <xf numFmtId="9" fontId="47" fillId="39" borderId="65" xfId="16" applyNumberFormat="1" applyFont="1" applyFill="1" applyBorder="1" applyAlignment="1">
      <alignment horizontal="center" vertical="center" wrapText="1"/>
    </xf>
    <xf numFmtId="0" fontId="47" fillId="39" borderId="65" xfId="3" applyFont="1" applyFill="1" applyBorder="1" applyAlignment="1">
      <alignment horizontal="center" vertical="center" wrapText="1"/>
    </xf>
    <xf numFmtId="0" fontId="47" fillId="39" borderId="74" xfId="16" applyFont="1" applyFill="1" applyBorder="1" applyAlignment="1">
      <alignment horizontal="center" vertical="center" wrapText="1"/>
    </xf>
    <xf numFmtId="0" fontId="47" fillId="39" borderId="155" xfId="16" applyFont="1" applyFill="1" applyBorder="1" applyAlignment="1">
      <alignment horizontal="center" vertical="center" wrapText="1"/>
    </xf>
    <xf numFmtId="9" fontId="47" fillId="39" borderId="154" xfId="16" applyNumberFormat="1" applyFont="1" applyFill="1" applyBorder="1" applyAlignment="1">
      <alignment horizontal="center" vertical="center" wrapText="1"/>
    </xf>
    <xf numFmtId="0" fontId="47" fillId="39" borderId="77" xfId="3" applyFont="1" applyFill="1" applyBorder="1" applyAlignment="1">
      <alignment horizontal="center" vertical="center" wrapText="1"/>
    </xf>
    <xf numFmtId="0" fontId="47" fillId="39" borderId="170" xfId="3" applyFont="1" applyFill="1" applyBorder="1" applyAlignment="1">
      <alignment horizontal="center" vertical="center" wrapText="1"/>
    </xf>
    <xf numFmtId="0" fontId="47" fillId="39" borderId="166" xfId="3" applyFont="1" applyFill="1" applyBorder="1" applyAlignment="1">
      <alignment horizontal="center" vertical="center" wrapText="1"/>
    </xf>
    <xf numFmtId="0" fontId="3" fillId="4" borderId="208" xfId="19" applyFont="1" applyFill="1" applyBorder="1"/>
    <xf numFmtId="3" fontId="103" fillId="4" borderId="209" xfId="19" applyNumberFormat="1" applyFont="1" applyFill="1" applyBorder="1"/>
    <xf numFmtId="3" fontId="103" fillId="4" borderId="0" xfId="19" applyNumberFormat="1" applyFont="1" applyFill="1"/>
    <xf numFmtId="3" fontId="3" fillId="4" borderId="210" xfId="19" applyNumberFormat="1" applyFont="1" applyFill="1" applyBorder="1"/>
    <xf numFmtId="3" fontId="103" fillId="4" borderId="211" xfId="19" applyNumberFormat="1" applyFont="1" applyFill="1" applyBorder="1"/>
    <xf numFmtId="3" fontId="103" fillId="4" borderId="212" xfId="19" applyNumberFormat="1" applyFont="1" applyFill="1" applyBorder="1"/>
    <xf numFmtId="0" fontId="3" fillId="0" borderId="213" xfId="19" applyFont="1" applyBorder="1"/>
    <xf numFmtId="3" fontId="103" fillId="4" borderId="214" xfId="19" applyNumberFormat="1" applyFont="1" applyFill="1" applyBorder="1"/>
    <xf numFmtId="167" fontId="103" fillId="4" borderId="39" xfId="20" applyNumberFormat="1" applyFont="1" applyFill="1" applyBorder="1"/>
    <xf numFmtId="167" fontId="62" fillId="4" borderId="215" xfId="20" applyNumberFormat="1" applyFont="1" applyFill="1" applyBorder="1"/>
    <xf numFmtId="167" fontId="103" fillId="4" borderId="39" xfId="19" applyNumberFormat="1" applyFont="1" applyFill="1" applyBorder="1"/>
    <xf numFmtId="167" fontId="3" fillId="4" borderId="215" xfId="19" applyNumberFormat="1" applyFont="1" applyFill="1" applyBorder="1"/>
    <xf numFmtId="3" fontId="103" fillId="4" borderId="40" xfId="19" applyNumberFormat="1" applyFont="1" applyFill="1" applyBorder="1"/>
    <xf numFmtId="3" fontId="3" fillId="4" borderId="216" xfId="19" applyNumberFormat="1" applyFont="1" applyFill="1" applyBorder="1"/>
    <xf numFmtId="167" fontId="103" fillId="4" borderId="217" xfId="19" applyNumberFormat="1" applyFont="1" applyFill="1" applyBorder="1"/>
    <xf numFmtId="0" fontId="47" fillId="39" borderId="42" xfId="0" applyFont="1" applyFill="1" applyBorder="1" applyAlignment="1">
      <alignment horizontal="center" vertical="center" wrapText="1"/>
    </xf>
    <xf numFmtId="0" fontId="46" fillId="0" borderId="0" xfId="0" applyFont="1" applyAlignment="1">
      <alignment horizontal="left" vertical="center"/>
    </xf>
    <xf numFmtId="0" fontId="47" fillId="0" borderId="0" xfId="0" applyFont="1" applyAlignment="1">
      <alignment vertical="center" wrapText="1"/>
    </xf>
    <xf numFmtId="0" fontId="176" fillId="39" borderId="154" xfId="2" applyFont="1" applyFill="1" applyBorder="1" applyAlignment="1">
      <alignment horizontal="center" vertical="center" wrapText="1"/>
    </xf>
    <xf numFmtId="0" fontId="176" fillId="39" borderId="71" xfId="2" applyFont="1" applyFill="1" applyBorder="1" applyAlignment="1">
      <alignment horizontal="center" vertical="center" wrapText="1"/>
    </xf>
    <xf numFmtId="3" fontId="130" fillId="0" borderId="19" xfId="0" applyNumberFormat="1" applyFont="1" applyBorder="1" applyAlignment="1">
      <alignment horizontal="center" vertical="center" wrapText="1"/>
    </xf>
    <xf numFmtId="0" fontId="46" fillId="0" borderId="0" xfId="16" applyFont="1" applyAlignment="1">
      <alignment vertical="center" wrapText="1"/>
    </xf>
    <xf numFmtId="0" fontId="3" fillId="0" borderId="83" xfId="19" applyFont="1" applyBorder="1"/>
    <xf numFmtId="3" fontId="103" fillId="5" borderId="219" xfId="19" applyNumberFormat="1" applyFont="1" applyFill="1" applyBorder="1"/>
    <xf numFmtId="0" fontId="162" fillId="0" borderId="0" xfId="0" applyFont="1" applyAlignment="1">
      <alignment vertical="center" wrapText="1"/>
    </xf>
    <xf numFmtId="0" fontId="87" fillId="0" borderId="30" xfId="0" applyFont="1" applyBorder="1" applyAlignment="1">
      <alignment horizontal="left" vertical="center" wrapText="1"/>
    </xf>
    <xf numFmtId="0" fontId="87" fillId="0" borderId="0" xfId="0" applyFont="1" applyBorder="1" applyAlignment="1">
      <alignment vertical="center" wrapText="1"/>
    </xf>
    <xf numFmtId="3" fontId="87" fillId="0" borderId="32" xfId="0" applyNumberFormat="1" applyFont="1" applyBorder="1" applyAlignment="1">
      <alignment horizontal="center" vertical="center" wrapText="1"/>
    </xf>
    <xf numFmtId="4" fontId="168" fillId="0" borderId="140" xfId="0" applyNumberFormat="1" applyFont="1" applyBorder="1" applyAlignment="1">
      <alignment horizontal="center" vertical="center" wrapText="1"/>
    </xf>
    <xf numFmtId="0" fontId="87" fillId="0" borderId="90" xfId="2" applyFont="1" applyBorder="1" applyAlignment="1">
      <alignment horizontal="left" vertical="center" wrapText="1"/>
    </xf>
    <xf numFmtId="3" fontId="87" fillId="0" borderId="91" xfId="2" applyNumberFormat="1" applyFont="1" applyBorder="1" applyAlignment="1">
      <alignment horizontal="center" vertical="center" wrapText="1"/>
    </xf>
    <xf numFmtId="3" fontId="87" fillId="0" borderId="92" xfId="2" applyNumberFormat="1" applyFont="1" applyBorder="1" applyAlignment="1">
      <alignment horizontal="center" vertical="center" wrapText="1"/>
    </xf>
    <xf numFmtId="4" fontId="168" fillId="0" borderId="92" xfId="2" applyNumberFormat="1" applyFont="1" applyBorder="1" applyAlignment="1">
      <alignment horizontal="center" vertical="center" wrapText="1"/>
    </xf>
    <xf numFmtId="165" fontId="168" fillId="0" borderId="93" xfId="1" applyNumberFormat="1" applyFont="1" applyBorder="1" applyAlignment="1">
      <alignment horizontal="center" vertical="center" wrapText="1"/>
    </xf>
    <xf numFmtId="3" fontId="87" fillId="0" borderId="94" xfId="2" applyNumberFormat="1" applyFont="1" applyBorder="1" applyAlignment="1">
      <alignment horizontal="center" vertical="center" wrapText="1"/>
    </xf>
    <xf numFmtId="4" fontId="168" fillId="0" borderId="95" xfId="2" applyNumberFormat="1" applyFont="1" applyBorder="1" applyAlignment="1">
      <alignment horizontal="center" vertical="center" wrapText="1"/>
    </xf>
    <xf numFmtId="4" fontId="168" fillId="0" borderId="93" xfId="2" applyNumberFormat="1" applyFont="1" applyBorder="1" applyAlignment="1">
      <alignment horizontal="center" vertical="center" wrapText="1"/>
    </xf>
    <xf numFmtId="0" fontId="87" fillId="0" borderId="30" xfId="2" applyFont="1" applyBorder="1" applyAlignment="1">
      <alignment horizontal="left" vertical="center" wrapText="1"/>
    </xf>
    <xf numFmtId="3" fontId="87" fillId="0" borderId="32" xfId="2" applyNumberFormat="1" applyFont="1" applyBorder="1" applyAlignment="1">
      <alignment vertical="center" wrapText="1"/>
    </xf>
    <xf numFmtId="4" fontId="168" fillId="0" borderId="140" xfId="2" applyNumberFormat="1" applyFont="1" applyBorder="1" applyAlignment="1">
      <alignment vertical="center" wrapText="1"/>
    </xf>
    <xf numFmtId="4" fontId="168" fillId="0" borderId="102" xfId="2" applyNumberFormat="1" applyFont="1" applyBorder="1" applyAlignment="1">
      <alignment vertical="center" wrapText="1"/>
    </xf>
    <xf numFmtId="165" fontId="168" fillId="0" borderId="140" xfId="1" applyNumberFormat="1" applyFont="1" applyBorder="1" applyAlignment="1">
      <alignment vertical="center" wrapText="1"/>
    </xf>
    <xf numFmtId="49" fontId="162" fillId="0" borderId="0" xfId="0" applyNumberFormat="1" applyFont="1" applyAlignment="1">
      <alignment vertical="center" wrapText="1"/>
    </xf>
    <xf numFmtId="3" fontId="87"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3" fontId="87" fillId="0" borderId="30" xfId="2" applyNumberFormat="1" applyFont="1" applyBorder="1" applyAlignment="1">
      <alignment horizontal="center" vertical="center" wrapText="1"/>
    </xf>
    <xf numFmtId="10" fontId="62" fillId="0" borderId="0" xfId="6" applyNumberFormat="1" applyFont="1" applyAlignment="1">
      <alignment vertical="center" wrapText="1"/>
    </xf>
    <xf numFmtId="4" fontId="168" fillId="0" borderId="35" xfId="0" applyNumberFormat="1" applyFont="1" applyBorder="1" applyAlignment="1">
      <alignment horizontal="center" vertical="center" wrapText="1"/>
    </xf>
    <xf numFmtId="4" fontId="153" fillId="0" borderId="35"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87" fillId="0" borderId="52" xfId="0" applyFont="1" applyBorder="1" applyAlignment="1">
      <alignment horizontal="left" vertical="center" wrapText="1"/>
    </xf>
    <xf numFmtId="3" fontId="87"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87" fillId="0" borderId="0" xfId="0" applyFont="1" applyAlignment="1">
      <alignment horizontal="center" vertical="center"/>
    </xf>
    <xf numFmtId="10" fontId="62" fillId="0" borderId="0" xfId="0" applyNumberFormat="1" applyFont="1" applyBorder="1" applyAlignment="1">
      <alignment horizontal="center" vertical="center"/>
    </xf>
    <xf numFmtId="10" fontId="62" fillId="0" borderId="0" xfId="0" applyNumberFormat="1" applyFont="1" applyAlignment="1">
      <alignment vertical="center" wrapText="1"/>
    </xf>
    <xf numFmtId="3" fontId="87" fillId="0" borderId="61" xfId="0" quotePrefix="1" applyNumberFormat="1" applyFont="1" applyBorder="1" applyAlignment="1">
      <alignment horizontal="center" vertical="center" wrapText="1"/>
    </xf>
    <xf numFmtId="0" fontId="87" fillId="0" borderId="52" xfId="2" applyFont="1" applyBorder="1" applyAlignment="1">
      <alignment horizontal="left" vertical="center" wrapText="1"/>
    </xf>
    <xf numFmtId="3" fontId="87" fillId="0" borderId="61" xfId="2" applyNumberFormat="1" applyFont="1" applyBorder="1" applyAlignment="1">
      <alignment horizontal="center" vertical="center" wrapText="1"/>
    </xf>
    <xf numFmtId="4" fontId="168" fillId="0" borderId="62" xfId="2" applyNumberFormat="1" applyFont="1" applyBorder="1" applyAlignment="1">
      <alignment horizontal="center" vertical="center" wrapText="1"/>
    </xf>
    <xf numFmtId="4" fontId="168" fillId="0" borderId="66" xfId="2" applyNumberFormat="1" applyFont="1" applyBorder="1" applyAlignment="1">
      <alignment horizontal="center" vertical="center" wrapText="1"/>
    </xf>
    <xf numFmtId="0" fontId="199" fillId="0" borderId="0" xfId="2" applyFont="1"/>
    <xf numFmtId="0" fontId="199" fillId="0" borderId="0" xfId="2" applyFont="1" applyAlignment="1">
      <alignment vertical="center" wrapText="1"/>
    </xf>
    <xf numFmtId="14" fontId="47" fillId="0" borderId="0" xfId="2" applyNumberFormat="1" applyFont="1" applyAlignment="1">
      <alignment horizontal="left" vertical="center" wrapText="1"/>
    </xf>
    <xf numFmtId="1" fontId="47" fillId="0" borderId="0" xfId="21" applyNumberFormat="1" applyFont="1" applyBorder="1" applyAlignment="1">
      <alignment horizontal="center" vertical="center"/>
    </xf>
    <xf numFmtId="0" fontId="87" fillId="0" borderId="0" xfId="2" applyFont="1"/>
    <xf numFmtId="10" fontId="158" fillId="0" borderId="0" xfId="6" applyNumberFormat="1" applyFont="1" applyAlignment="1">
      <alignment vertical="center" wrapText="1"/>
    </xf>
    <xf numFmtId="3" fontId="87" fillId="0" borderId="2" xfId="0" applyNumberFormat="1" applyFont="1" applyBorder="1" applyAlignment="1">
      <alignment horizontal="center" vertical="center" wrapText="1"/>
    </xf>
    <xf numFmtId="4" fontId="87" fillId="0" borderId="0" xfId="0" applyNumberFormat="1" applyFont="1" applyBorder="1" applyAlignment="1">
      <alignment horizontal="center" vertical="center" wrapText="1"/>
    </xf>
    <xf numFmtId="4" fontId="87" fillId="0" borderId="52" xfId="0" applyNumberFormat="1" applyFont="1" applyBorder="1" applyAlignment="1">
      <alignment horizontal="center" vertical="center" wrapText="1"/>
    </xf>
    <xf numFmtId="0" fontId="87" fillId="0" borderId="59" xfId="0" applyFont="1" applyBorder="1" applyAlignment="1">
      <alignment vertical="center" wrapText="1"/>
    </xf>
    <xf numFmtId="3" fontId="87" fillId="0" borderId="52" xfId="0" applyNumberFormat="1" applyFont="1" applyBorder="1" applyAlignment="1">
      <alignment horizontal="center" vertical="center" wrapText="1"/>
    </xf>
    <xf numFmtId="0" fontId="87" fillId="0" borderId="218" xfId="0" applyFont="1" applyBorder="1" applyAlignment="1">
      <alignment vertical="center" wrapText="1"/>
    </xf>
    <xf numFmtId="9" fontId="87" fillId="0" borderId="0" xfId="8" applyFont="1" applyBorder="1" applyAlignment="1">
      <alignment horizontal="center" vertical="center"/>
    </xf>
    <xf numFmtId="3" fontId="87" fillId="0" borderId="52" xfId="2" applyNumberFormat="1" applyFont="1" applyBorder="1" applyAlignment="1">
      <alignment horizontal="center" vertical="center" wrapText="1"/>
    </xf>
    <xf numFmtId="3" fontId="87" fillId="4" borderId="90" xfId="3" applyNumberFormat="1" applyFont="1" applyFill="1" applyBorder="1" applyAlignment="1">
      <alignment horizontal="left" vertical="center" wrapText="1" indent="1"/>
    </xf>
    <xf numFmtId="3" fontId="87" fillId="4" borderId="186" xfId="2" applyNumberFormat="1" applyFont="1" applyFill="1" applyBorder="1" applyAlignment="1" applyProtection="1">
      <alignment horizontal="center" vertical="center"/>
      <protection locked="0"/>
    </xf>
    <xf numFmtId="3" fontId="87" fillId="4" borderId="182" xfId="2" applyNumberFormat="1" applyFont="1" applyFill="1" applyBorder="1" applyAlignment="1" applyProtection="1">
      <alignment horizontal="center" vertical="center"/>
      <protection locked="0"/>
    </xf>
    <xf numFmtId="4" fontId="168" fillId="4" borderId="182" xfId="2" applyNumberFormat="1" applyFont="1" applyFill="1" applyBorder="1" applyAlignment="1">
      <alignment horizontal="center" vertical="center"/>
    </xf>
    <xf numFmtId="3" fontId="87" fillId="4" borderId="0" xfId="2" applyNumberFormat="1" applyFont="1" applyFill="1" applyAlignment="1" applyProtection="1">
      <alignment horizontal="center" vertical="center"/>
      <protection locked="0"/>
    </xf>
    <xf numFmtId="3" fontId="87" fillId="4" borderId="180" xfId="2" applyNumberFormat="1" applyFont="1" applyFill="1" applyBorder="1" applyAlignment="1" applyProtection="1">
      <alignment horizontal="center" vertical="center"/>
      <protection locked="0"/>
    </xf>
    <xf numFmtId="3" fontId="87" fillId="4" borderId="90" xfId="2" applyNumberFormat="1" applyFont="1" applyFill="1" applyBorder="1" applyAlignment="1" applyProtection="1">
      <alignment horizontal="center" vertical="center"/>
      <protection locked="0"/>
    </xf>
    <xf numFmtId="4" fontId="168" fillId="4" borderId="92" xfId="2" applyNumberFormat="1" applyFont="1" applyFill="1" applyBorder="1" applyAlignment="1">
      <alignment horizontal="center" vertical="center"/>
    </xf>
    <xf numFmtId="4" fontId="168" fillId="4" borderId="90" xfId="2" applyNumberFormat="1" applyFont="1" applyFill="1" applyBorder="1" applyAlignment="1">
      <alignment horizontal="center" vertical="center"/>
    </xf>
    <xf numFmtId="3" fontId="87" fillId="4" borderId="185" xfId="2" applyNumberFormat="1" applyFont="1" applyFill="1" applyBorder="1" applyAlignment="1" applyProtection="1">
      <alignment horizontal="center" vertical="center"/>
      <protection locked="0"/>
    </xf>
    <xf numFmtId="4" fontId="168" fillId="4" borderId="94" xfId="2" applyNumberFormat="1" applyFont="1" applyFill="1" applyBorder="1" applyAlignment="1">
      <alignment horizontal="center" vertical="center"/>
    </xf>
    <xf numFmtId="3" fontId="87" fillId="4" borderId="52" xfId="3" applyNumberFormat="1" applyFont="1" applyFill="1" applyBorder="1" applyAlignment="1">
      <alignment horizontal="left" vertical="center" wrapText="1" indent="1"/>
    </xf>
    <xf numFmtId="3" fontId="87" fillId="4" borderId="61" xfId="2" applyNumberFormat="1" applyFont="1" applyFill="1" applyBorder="1" applyAlignment="1" applyProtection="1">
      <alignment horizontal="center" vertical="center"/>
      <protection locked="0"/>
    </xf>
    <xf numFmtId="4" fontId="168" fillId="4" borderId="62" xfId="2" applyNumberFormat="1" applyFont="1" applyFill="1" applyBorder="1" applyAlignment="1">
      <alignment horizontal="center" vertical="center"/>
    </xf>
    <xf numFmtId="0" fontId="62" fillId="0" borderId="0" xfId="16" applyFont="1" applyBorder="1" applyAlignment="1">
      <alignment vertical="center" wrapText="1"/>
    </xf>
    <xf numFmtId="3" fontId="87" fillId="4" borderId="52" xfId="16" applyNumberFormat="1" applyFont="1" applyFill="1" applyBorder="1" applyAlignment="1">
      <alignment horizontal="left" vertical="center" wrapText="1" indent="1"/>
    </xf>
    <xf numFmtId="3" fontId="87" fillId="4" borderId="18" xfId="0" applyNumberFormat="1" applyFont="1" applyFill="1" applyBorder="1" applyAlignment="1" applyProtection="1">
      <alignment horizontal="center" vertical="center"/>
      <protection locked="0"/>
    </xf>
    <xf numFmtId="2" fontId="168" fillId="4" borderId="18" xfId="8" applyNumberFormat="1" applyFont="1" applyFill="1" applyBorder="1" applyAlignment="1" applyProtection="1">
      <alignment horizontal="center" vertical="center"/>
      <protection locked="0"/>
    </xf>
    <xf numFmtId="3" fontId="87" fillId="4" borderId="61" xfId="0" applyNumberFormat="1" applyFont="1" applyFill="1" applyBorder="1" applyAlignment="1" applyProtection="1">
      <alignment horizontal="center" vertical="center"/>
      <protection locked="0"/>
    </xf>
    <xf numFmtId="2" fontId="168" fillId="4" borderId="62" xfId="8" applyNumberFormat="1" applyFont="1" applyFill="1" applyBorder="1" applyAlignment="1" applyProtection="1">
      <alignment horizontal="center" vertical="center"/>
      <protection locked="0"/>
    </xf>
    <xf numFmtId="0" fontId="193" fillId="0" borderId="0" xfId="2" applyFont="1" applyAlignment="1">
      <alignment horizontal="center" vertical="center" wrapText="1"/>
    </xf>
    <xf numFmtId="3" fontId="193" fillId="4" borderId="52" xfId="3" applyNumberFormat="1" applyFont="1" applyFill="1" applyBorder="1" applyAlignment="1">
      <alignment horizontal="left" vertical="center" wrapText="1" indent="1"/>
    </xf>
    <xf numFmtId="166" fontId="200" fillId="4" borderId="52" xfId="2" applyNumberFormat="1" applyFont="1" applyFill="1" applyBorder="1" applyAlignment="1" applyProtection="1">
      <alignment horizontal="center" vertical="center"/>
      <protection locked="0"/>
    </xf>
    <xf numFmtId="3" fontId="193" fillId="4" borderId="0" xfId="2" applyNumberFormat="1" applyFont="1" applyFill="1" applyAlignment="1" applyProtection="1">
      <alignment horizontal="center" vertical="center"/>
      <protection locked="0"/>
    </xf>
    <xf numFmtId="166" fontId="200" fillId="4" borderId="15" xfId="2" applyNumberFormat="1" applyFont="1" applyFill="1" applyBorder="1" applyAlignment="1" applyProtection="1">
      <alignment horizontal="center" vertical="center"/>
      <protection locked="0"/>
    </xf>
    <xf numFmtId="3" fontId="193" fillId="4" borderId="16" xfId="2" applyNumberFormat="1" applyFont="1" applyFill="1" applyBorder="1" applyAlignment="1" applyProtection="1">
      <alignment horizontal="center" vertical="center"/>
      <protection locked="0"/>
    </xf>
    <xf numFmtId="166" fontId="168" fillId="4" borderId="52" xfId="2" applyNumberFormat="1" applyFont="1" applyFill="1" applyBorder="1" applyAlignment="1" applyProtection="1">
      <alignment horizontal="center" vertical="center"/>
      <protection locked="0"/>
    </xf>
    <xf numFmtId="0" fontId="87" fillId="4" borderId="61" xfId="0" applyFont="1" applyFill="1" applyBorder="1"/>
    <xf numFmtId="9" fontId="87" fillId="4" borderId="66" xfId="0" applyNumberFormat="1" applyFont="1" applyFill="1" applyBorder="1" applyAlignment="1">
      <alignment horizontal="center"/>
    </xf>
    <xf numFmtId="167" fontId="87" fillId="4" borderId="62" xfId="0" applyNumberFormat="1" applyFont="1" applyFill="1" applyBorder="1" applyAlignment="1">
      <alignment horizontal="center"/>
    </xf>
    <xf numFmtId="0" fontId="87" fillId="0" borderId="52" xfId="0" applyFont="1" applyBorder="1" applyAlignment="1">
      <alignment wrapText="1"/>
    </xf>
    <xf numFmtId="168" fontId="87" fillId="0" borderId="61" xfId="0" applyNumberFormat="1" applyFont="1" applyBorder="1" applyAlignment="1">
      <alignment horizontal="center" wrapText="1"/>
    </xf>
    <xf numFmtId="2" fontId="168" fillId="0" borderId="62" xfId="0" applyNumberFormat="1" applyFont="1" applyBorder="1" applyAlignment="1">
      <alignment horizontal="center" wrapText="1"/>
    </xf>
    <xf numFmtId="9" fontId="87" fillId="4" borderId="65" xfId="0" applyNumberFormat="1" applyFont="1" applyFill="1" applyBorder="1" applyAlignment="1">
      <alignment horizontal="center"/>
    </xf>
    <xf numFmtId="167" fontId="87" fillId="4" borderId="58" xfId="0" applyNumberFormat="1" applyFont="1" applyFill="1" applyBorder="1" applyAlignment="1">
      <alignment horizontal="center"/>
    </xf>
    <xf numFmtId="3" fontId="168" fillId="0" borderId="62" xfId="2" applyNumberFormat="1" applyFont="1" applyBorder="1" applyAlignment="1">
      <alignment horizontal="center" vertical="center" wrapText="1"/>
    </xf>
    <xf numFmtId="0" fontId="87" fillId="0" borderId="52" xfId="3" applyFont="1" applyBorder="1" applyAlignment="1">
      <alignment wrapText="1"/>
    </xf>
    <xf numFmtId="3" fontId="87" fillId="4" borderId="52" xfId="2" applyNumberFormat="1" applyFont="1" applyFill="1" applyBorder="1" applyAlignment="1" applyProtection="1">
      <alignment horizontal="center" vertical="center"/>
      <protection locked="0"/>
    </xf>
    <xf numFmtId="168" fontId="168" fillId="4" borderId="62" xfId="15" applyNumberFormat="1" applyFont="1" applyFill="1" applyBorder="1" applyAlignment="1" applyProtection="1">
      <alignment horizontal="center" vertical="center"/>
      <protection locked="0"/>
    </xf>
    <xf numFmtId="0" fontId="87" fillId="0" borderId="0" xfId="16" applyFont="1" applyBorder="1" applyAlignment="1">
      <alignment horizontal="center" vertical="center" wrapText="1"/>
    </xf>
    <xf numFmtId="0" fontId="87" fillId="0" borderId="52" xfId="16" applyFont="1" applyBorder="1" applyAlignment="1">
      <alignment horizontal="left" vertical="center" wrapText="1"/>
    </xf>
    <xf numFmtId="3" fontId="87" fillId="0" borderId="52" xfId="16" applyNumberFormat="1" applyFont="1" applyBorder="1" applyAlignment="1">
      <alignment horizontal="center" vertical="center" wrapText="1"/>
    </xf>
    <xf numFmtId="10" fontId="62" fillId="0" borderId="0" xfId="16" applyNumberFormat="1" applyFont="1" applyAlignment="1">
      <alignment vertical="center" wrapText="1"/>
    </xf>
    <xf numFmtId="3" fontId="87" fillId="0" borderId="61" xfId="16" applyNumberFormat="1" applyFont="1" applyBorder="1" applyAlignment="1">
      <alignment horizontal="center" vertical="center" wrapText="1"/>
    </xf>
    <xf numFmtId="4" fontId="168" fillId="0" borderId="62" xfId="16" applyNumberFormat="1" applyFont="1" applyBorder="1" applyAlignment="1">
      <alignment horizontal="center" vertical="center" wrapText="1"/>
    </xf>
    <xf numFmtId="3" fontId="87" fillId="0" borderId="61" xfId="16" quotePrefix="1" applyNumberFormat="1" applyFont="1" applyBorder="1" applyAlignment="1">
      <alignment horizontal="center" vertical="center" wrapText="1"/>
    </xf>
    <xf numFmtId="0" fontId="47" fillId="39" borderId="53" xfId="2" applyFont="1" applyFill="1" applyBorder="1" applyAlignment="1">
      <alignment horizontal="center" vertical="center" wrapText="1"/>
    </xf>
    <xf numFmtId="9" fontId="201" fillId="0" borderId="0" xfId="8" applyFont="1" applyBorder="1" applyAlignment="1">
      <alignment horizontal="center" vertical="center"/>
    </xf>
    <xf numFmtId="3" fontId="202" fillId="39" borderId="53" xfId="3" applyNumberFormat="1" applyFont="1" applyFill="1" applyBorder="1" applyAlignment="1">
      <alignment horizontal="center" vertical="center" wrapText="1"/>
    </xf>
    <xf numFmtId="3" fontId="202" fillId="39" borderId="54" xfId="3" applyNumberFormat="1" applyFont="1" applyFill="1" applyBorder="1" applyAlignment="1">
      <alignment horizontal="center" vertical="center" wrapText="1"/>
    </xf>
    <xf numFmtId="0" fontId="202" fillId="39" borderId="53" xfId="2" applyFont="1" applyFill="1" applyBorder="1" applyAlignment="1">
      <alignment horizontal="center" vertical="center" wrapText="1"/>
    </xf>
    <xf numFmtId="3" fontId="47" fillId="39" borderId="53" xfId="3" applyNumberFormat="1" applyFont="1" applyFill="1" applyBorder="1" applyAlignment="1">
      <alignment horizontal="center" vertical="center" wrapText="1"/>
    </xf>
    <xf numFmtId="3" fontId="47" fillId="39" borderId="54" xfId="3" applyNumberFormat="1" applyFont="1" applyFill="1" applyBorder="1" applyAlignment="1">
      <alignment horizontal="center" vertical="center" wrapText="1"/>
    </xf>
    <xf numFmtId="2" fontId="47" fillId="0" borderId="0" xfId="2" applyNumberFormat="1" applyFont="1" applyAlignment="1">
      <alignment horizontal="left" vertical="center" wrapText="1"/>
    </xf>
    <xf numFmtId="0" fontId="62" fillId="0" borderId="0" xfId="16" applyFont="1" applyAlignment="1">
      <alignment vertical="center" wrapText="1"/>
    </xf>
    <xf numFmtId="14" fontId="46" fillId="0" borderId="0" xfId="2" applyNumberFormat="1" applyFont="1" applyAlignment="1">
      <alignment vertical="center" wrapText="1"/>
    </xf>
    <xf numFmtId="0" fontId="205" fillId="0" borderId="0" xfId="0" applyFont="1" applyAlignment="1">
      <alignment horizontal="left" vertical="center" wrapText="1"/>
    </xf>
    <xf numFmtId="0" fontId="206" fillId="0" borderId="0" xfId="0" applyFont="1" applyAlignment="1">
      <alignment horizontal="center" wrapText="1"/>
    </xf>
    <xf numFmtId="0" fontId="208" fillId="0" borderId="0" xfId="0" applyFont="1" applyAlignment="1">
      <alignment horizontal="left" vertical="center"/>
    </xf>
    <xf numFmtId="0" fontId="208" fillId="0" borderId="0" xfId="0" applyFont="1" applyAlignment="1">
      <alignment vertical="center"/>
    </xf>
    <xf numFmtId="0" fontId="209" fillId="0" borderId="0" xfId="0" applyFont="1" applyAlignment="1">
      <alignment horizontal="center" vertical="center" wrapText="1"/>
    </xf>
    <xf numFmtId="0" fontId="10" fillId="0" borderId="0" xfId="0" applyFont="1" applyAlignment="1">
      <alignment horizontal="left"/>
    </xf>
    <xf numFmtId="0" fontId="10" fillId="0" borderId="0" xfId="0" applyFont="1"/>
    <xf numFmtId="14" fontId="46" fillId="0" borderId="0" xfId="2" applyNumberFormat="1" applyFont="1" applyAlignment="1">
      <alignment horizontal="left" vertical="center"/>
    </xf>
    <xf numFmtId="14" fontId="47" fillId="0" borderId="0" xfId="2" applyNumberFormat="1" applyFont="1" applyAlignment="1">
      <alignment vertical="center" wrapText="1"/>
    </xf>
    <xf numFmtId="14" fontId="46" fillId="0" borderId="0" xfId="21" applyNumberFormat="1" applyFont="1" applyBorder="1" applyAlignment="1">
      <alignment horizontal="center" vertical="center"/>
    </xf>
    <xf numFmtId="14" fontId="62" fillId="0" borderId="0" xfId="2" applyNumberFormat="1" applyFont="1" applyAlignment="1">
      <alignment horizontal="left" vertical="center" wrapText="1"/>
    </xf>
    <xf numFmtId="0" fontId="203" fillId="0" borderId="0" xfId="0" applyFont="1" applyAlignment="1">
      <alignment horizontal="center" wrapText="1"/>
    </xf>
    <xf numFmtId="0" fontId="210" fillId="0" borderId="0" xfId="0" applyFont="1" applyAlignment="1">
      <alignment horizontal="center"/>
    </xf>
    <xf numFmtId="0" fontId="207" fillId="0" borderId="0" xfId="0" applyFont="1" applyAlignment="1">
      <alignment horizontal="center" vertical="center" wrapText="1"/>
    </xf>
    <xf numFmtId="0" fontId="207" fillId="0" borderId="0" xfId="0" applyFont="1" applyAlignment="1" applyProtection="1">
      <alignment horizontal="center" vertical="center" wrapText="1"/>
      <protection locked="0"/>
    </xf>
    <xf numFmtId="0" fontId="206" fillId="0" borderId="0" xfId="0" applyFont="1" applyAlignment="1">
      <alignment horizontal="center" wrapText="1"/>
    </xf>
    <xf numFmtId="0" fontId="205" fillId="0" borderId="0" xfId="0" applyFont="1" applyAlignment="1">
      <alignment horizontal="left" vertical="center" wrapText="1"/>
    </xf>
    <xf numFmtId="0" fontId="116" fillId="0" borderId="0" xfId="18" applyFont="1" applyAlignment="1">
      <alignment horizontal="left" vertical="center" wrapText="1"/>
    </xf>
    <xf numFmtId="0" fontId="114" fillId="0" borderId="0" xfId="0" applyFont="1" applyAlignment="1">
      <alignment horizontal="center"/>
    </xf>
    <xf numFmtId="0" fontId="114" fillId="0" borderId="0" xfId="0" applyFont="1" applyAlignment="1">
      <alignment horizontal="center" vertical="center" wrapText="1"/>
    </xf>
    <xf numFmtId="0" fontId="114" fillId="4" borderId="0" xfId="0" applyFont="1" applyFill="1" applyAlignment="1">
      <alignment horizontal="left" vertical="center" wrapText="1"/>
    </xf>
    <xf numFmtId="0" fontId="112" fillId="4" borderId="0" xfId="0" applyFont="1" applyFill="1" applyAlignment="1">
      <alignment horizontal="left" vertical="center" wrapText="1"/>
    </xf>
    <xf numFmtId="14" fontId="114" fillId="4" borderId="0" xfId="0" applyNumberFormat="1" applyFont="1" applyFill="1" applyAlignment="1">
      <alignment horizontal="justify" vertical="center" wrapText="1"/>
    </xf>
    <xf numFmtId="0" fontId="112" fillId="4" borderId="0" xfId="0" applyFont="1" applyFill="1" applyAlignment="1">
      <alignment horizontal="justify" vertical="center" wrapText="1"/>
    </xf>
    <xf numFmtId="0" fontId="115" fillId="0" borderId="0" xfId="18" applyFont="1" applyAlignment="1">
      <alignment horizontal="left" vertical="center" wrapText="1"/>
    </xf>
    <xf numFmtId="0" fontId="118" fillId="0" borderId="0" xfId="0" applyFont="1" applyAlignment="1">
      <alignment horizontal="center" vertical="center"/>
    </xf>
    <xf numFmtId="14" fontId="47" fillId="38" borderId="30" xfId="19" applyNumberFormat="1" applyFont="1" applyFill="1" applyBorder="1" applyAlignment="1">
      <alignment horizontal="center" vertical="center"/>
    </xf>
    <xf numFmtId="14" fontId="47" fillId="38" borderId="97" xfId="19" applyNumberFormat="1" applyFont="1" applyFill="1" applyBorder="1" applyAlignment="1">
      <alignment horizontal="center" vertical="center"/>
    </xf>
    <xf numFmtId="14" fontId="47" fillId="38" borderId="104" xfId="19" applyNumberFormat="1" applyFont="1" applyFill="1" applyBorder="1" applyAlignment="1">
      <alignment horizontal="center" vertical="center"/>
    </xf>
    <xf numFmtId="0" fontId="46" fillId="39" borderId="105" xfId="19" applyFont="1" applyFill="1" applyBorder="1" applyAlignment="1">
      <alignment horizontal="center" vertical="center"/>
    </xf>
    <xf numFmtId="14" fontId="47" fillId="38" borderId="106" xfId="19" applyNumberFormat="1" applyFont="1" applyFill="1" applyBorder="1" applyAlignment="1">
      <alignment horizontal="center" vertical="center" wrapText="1"/>
    </xf>
    <xf numFmtId="14" fontId="47" fillId="38" borderId="107" xfId="19" applyNumberFormat="1" applyFont="1" applyFill="1" applyBorder="1" applyAlignment="1">
      <alignment horizontal="center" vertical="center" wrapText="1"/>
    </xf>
    <xf numFmtId="14" fontId="47" fillId="38" borderId="108" xfId="19" applyNumberFormat="1" applyFont="1" applyFill="1" applyBorder="1" applyAlignment="1">
      <alignment horizontal="center" vertical="center" wrapText="1"/>
    </xf>
    <xf numFmtId="14" fontId="47" fillId="38" borderId="104" xfId="19" applyNumberFormat="1" applyFont="1" applyFill="1" applyBorder="1" applyAlignment="1">
      <alignment horizontal="center" vertical="center" wrapText="1"/>
    </xf>
    <xf numFmtId="14" fontId="47" fillId="38" borderId="40" xfId="19" applyNumberFormat="1" applyFont="1" applyFill="1" applyBorder="1" applyAlignment="1">
      <alignment horizontal="center" vertical="center" wrapText="1"/>
    </xf>
    <xf numFmtId="14" fontId="47" fillId="38" borderId="39" xfId="19" applyNumberFormat="1" applyFont="1" applyFill="1" applyBorder="1" applyAlignment="1">
      <alignment horizontal="center" vertical="center" wrapText="1"/>
    </xf>
    <xf numFmtId="14" fontId="47" fillId="38" borderId="105" xfId="19" applyNumberFormat="1" applyFont="1" applyFill="1" applyBorder="1" applyAlignment="1">
      <alignment horizontal="center" vertical="center" wrapText="1"/>
    </xf>
    <xf numFmtId="9" fontId="47" fillId="38" borderId="30" xfId="8" applyFont="1" applyFill="1" applyBorder="1" applyAlignment="1">
      <alignment horizontal="center" vertical="center"/>
    </xf>
    <xf numFmtId="9" fontId="47" fillId="38" borderId="97" xfId="8" applyFont="1" applyFill="1" applyBorder="1" applyAlignment="1">
      <alignment horizontal="center" vertical="center"/>
    </xf>
    <xf numFmtId="2" fontId="87" fillId="0" borderId="0" xfId="2" applyNumberFormat="1" applyFont="1" applyAlignment="1">
      <alignment horizontal="left" vertical="center" wrapText="1"/>
    </xf>
    <xf numFmtId="0" fontId="119" fillId="39" borderId="20" xfId="2" applyFont="1" applyFill="1" applyBorder="1" applyAlignment="1">
      <alignment horizontal="center" vertical="center" wrapText="1"/>
    </xf>
    <xf numFmtId="0" fontId="119" fillId="39" borderId="48" xfId="2" applyFont="1" applyFill="1" applyBorder="1" applyAlignment="1">
      <alignment horizontal="center" vertical="center" wrapText="1"/>
    </xf>
    <xf numFmtId="0" fontId="47" fillId="39" borderId="133" xfId="2" applyFont="1" applyFill="1" applyBorder="1" applyAlignment="1">
      <alignment horizontal="center" vertical="center" wrapText="1"/>
    </xf>
    <xf numFmtId="0" fontId="47" fillId="39" borderId="134" xfId="2" applyFont="1" applyFill="1" applyBorder="1" applyAlignment="1">
      <alignment horizontal="center" vertical="center" wrapText="1"/>
    </xf>
    <xf numFmtId="0" fontId="47" fillId="39" borderId="137" xfId="2" applyFont="1" applyFill="1" applyBorder="1" applyAlignment="1">
      <alignment horizontal="center" vertical="center" wrapText="1"/>
    </xf>
    <xf numFmtId="0" fontId="47" fillId="39" borderId="138" xfId="2" applyFont="1" applyFill="1" applyBorder="1" applyAlignment="1">
      <alignment horizontal="center" vertical="center" wrapText="1"/>
    </xf>
    <xf numFmtId="0" fontId="47" fillId="39" borderId="107" xfId="2" applyFont="1" applyFill="1" applyBorder="1" applyAlignment="1">
      <alignment horizontal="center" vertical="center" wrapText="1"/>
    </xf>
    <xf numFmtId="0" fontId="47" fillId="39" borderId="132" xfId="2" applyFont="1" applyFill="1" applyBorder="1" applyAlignment="1">
      <alignment horizontal="center" vertical="center" wrapText="1"/>
    </xf>
    <xf numFmtId="49" fontId="123" fillId="0" borderId="0" xfId="0" applyNumberFormat="1" applyFont="1" applyAlignment="1">
      <alignment horizontal="left" vertical="center" wrapText="1"/>
    </xf>
    <xf numFmtId="49" fontId="145" fillId="0" borderId="0" xfId="0" applyNumberFormat="1" applyFont="1" applyAlignment="1">
      <alignment horizontal="left" vertical="center" wrapText="1"/>
    </xf>
    <xf numFmtId="0" fontId="144" fillId="0" borderId="0" xfId="2" applyFont="1" applyAlignment="1">
      <alignment horizontal="center"/>
    </xf>
    <xf numFmtId="0" fontId="130" fillId="0" borderId="0" xfId="2" applyFont="1" applyAlignment="1">
      <alignment horizontal="center" vertical="center"/>
    </xf>
    <xf numFmtId="0" fontId="118" fillId="0" borderId="0" xfId="2" applyFont="1" applyAlignment="1">
      <alignment horizontal="center" vertical="center"/>
    </xf>
    <xf numFmtId="0" fontId="164" fillId="2" borderId="0" xfId="5" applyFont="1" applyFill="1" applyAlignment="1">
      <alignment horizontal="center" vertical="center"/>
    </xf>
    <xf numFmtId="0" fontId="47" fillId="39" borderId="31" xfId="2" applyFont="1" applyFill="1" applyBorder="1" applyAlignment="1">
      <alignment horizontal="center" vertical="center" wrapText="1"/>
    </xf>
    <xf numFmtId="0" fontId="47" fillId="39" borderId="44" xfId="2" applyFont="1" applyFill="1" applyBorder="1" applyAlignment="1">
      <alignment horizontal="center" vertical="center" wrapText="1"/>
    </xf>
    <xf numFmtId="0" fontId="47" fillId="39" borderId="45" xfId="2" applyFont="1" applyFill="1" applyBorder="1" applyAlignment="1">
      <alignment horizontal="center" vertical="center" wrapText="1"/>
    </xf>
    <xf numFmtId="0" fontId="165" fillId="41" borderId="36" xfId="2" applyFont="1" applyFill="1" applyBorder="1" applyAlignment="1">
      <alignment horizontal="center" vertical="center" wrapText="1"/>
    </xf>
    <xf numFmtId="0" fontId="165" fillId="41" borderId="37" xfId="2" applyFont="1" applyFill="1" applyBorder="1" applyAlignment="1">
      <alignment horizontal="center" vertical="center" wrapText="1"/>
    </xf>
    <xf numFmtId="0" fontId="165" fillId="41" borderId="141" xfId="2" applyFont="1" applyFill="1" applyBorder="1" applyAlignment="1">
      <alignment horizontal="center" vertical="center" wrapText="1"/>
    </xf>
    <xf numFmtId="0" fontId="165" fillId="41" borderId="142" xfId="2" applyFont="1" applyFill="1" applyBorder="1" applyAlignment="1">
      <alignment horizontal="center" vertical="center" wrapText="1"/>
    </xf>
    <xf numFmtId="0" fontId="122" fillId="41" borderId="37" xfId="2" applyFont="1" applyFill="1" applyBorder="1" applyAlignment="1">
      <alignment horizontal="center" vertical="center" wrapText="1"/>
    </xf>
    <xf numFmtId="0" fontId="122" fillId="41" borderId="38" xfId="2" applyFont="1" applyFill="1" applyBorder="1" applyAlignment="1">
      <alignment horizontal="center" vertical="center" wrapText="1"/>
    </xf>
    <xf numFmtId="0" fontId="47" fillId="40" borderId="126" xfId="2" applyFont="1" applyFill="1" applyBorder="1" applyAlignment="1">
      <alignment horizontal="center" vertical="center" wrapText="1"/>
    </xf>
    <xf numFmtId="0" fontId="47" fillId="40" borderId="130" xfId="2" applyFont="1" applyFill="1" applyBorder="1" applyAlignment="1">
      <alignment horizontal="center" vertical="center" wrapText="1"/>
    </xf>
    <xf numFmtId="0" fontId="47" fillId="40" borderId="131" xfId="2" applyFont="1" applyFill="1" applyBorder="1" applyAlignment="1">
      <alignment horizontal="center" vertical="center" wrapText="1"/>
    </xf>
    <xf numFmtId="0" fontId="47" fillId="39" borderId="172" xfId="2" applyFont="1" applyFill="1" applyBorder="1" applyAlignment="1">
      <alignment horizontal="center" vertical="center" wrapText="1"/>
    </xf>
    <xf numFmtId="0" fontId="47" fillId="39" borderId="173" xfId="2" applyFont="1" applyFill="1" applyBorder="1" applyAlignment="1">
      <alignment horizontal="center" vertical="center" wrapText="1"/>
    </xf>
    <xf numFmtId="0" fontId="47" fillId="39" borderId="174" xfId="2" applyFont="1" applyFill="1" applyBorder="1" applyAlignment="1">
      <alignment horizontal="center" vertical="center" wrapText="1"/>
    </xf>
    <xf numFmtId="0" fontId="47" fillId="39" borderId="143" xfId="2" applyFont="1" applyFill="1" applyBorder="1" applyAlignment="1">
      <alignment horizontal="center" vertical="center" wrapText="1"/>
    </xf>
    <xf numFmtId="0" fontId="122" fillId="0" borderId="0" xfId="0" applyFont="1" applyAlignment="1">
      <alignment horizontal="center"/>
    </xf>
    <xf numFmtId="0" fontId="47" fillId="39" borderId="36" xfId="0" applyFont="1" applyFill="1" applyBorder="1" applyAlignment="1">
      <alignment horizontal="center" vertical="center" wrapText="1"/>
    </xf>
    <xf numFmtId="0" fontId="47" fillId="39" borderId="38" xfId="0" applyFont="1" applyFill="1" applyBorder="1" applyAlignment="1">
      <alignment horizontal="center" vertical="center" wrapText="1"/>
    </xf>
    <xf numFmtId="0" fontId="47" fillId="39" borderId="31" xfId="0" applyFont="1" applyFill="1" applyBorder="1" applyAlignment="1">
      <alignment horizontal="center" vertical="center" wrapText="1"/>
    </xf>
    <xf numFmtId="0" fontId="47" fillId="39" borderId="45" xfId="0" applyFont="1" applyFill="1" applyBorder="1" applyAlignment="1">
      <alignment horizontal="center" vertical="center" wrapText="1"/>
    </xf>
    <xf numFmtId="0" fontId="150" fillId="0" borderId="0" xfId="0" applyFont="1" applyAlignment="1" applyProtection="1">
      <alignment horizontal="center" vertical="center" wrapText="1"/>
      <protection locked="0"/>
    </xf>
    <xf numFmtId="2" fontId="130" fillId="0" borderId="0" xfId="2" applyNumberFormat="1" applyFont="1" applyAlignment="1">
      <alignment horizontal="left" vertical="center" wrapText="1"/>
    </xf>
    <xf numFmtId="0" fontId="156" fillId="0" borderId="0" xfId="2" applyFont="1" applyAlignment="1">
      <alignment horizontal="center" vertical="center"/>
    </xf>
    <xf numFmtId="0" fontId="157" fillId="2" borderId="0" xfId="5" applyFont="1" applyFill="1" applyAlignment="1">
      <alignment horizontal="center" vertical="center"/>
    </xf>
    <xf numFmtId="0" fontId="47" fillId="39" borderId="36" xfId="2" applyFont="1" applyFill="1" applyBorder="1" applyAlignment="1">
      <alignment horizontal="center" vertical="center" wrapText="1"/>
    </xf>
    <xf numFmtId="0" fontId="47" fillId="39" borderId="38" xfId="2" applyFont="1" applyFill="1" applyBorder="1" applyAlignment="1">
      <alignment horizontal="center" vertical="center" wrapText="1"/>
    </xf>
    <xf numFmtId="0" fontId="47" fillId="39" borderId="37" xfId="2" applyFont="1" applyFill="1" applyBorder="1" applyAlignment="1">
      <alignment horizontal="center" vertical="center" wrapText="1"/>
    </xf>
    <xf numFmtId="49" fontId="162" fillId="0" borderId="0" xfId="0" applyNumberFormat="1" applyFont="1" applyAlignment="1">
      <alignment horizontal="left" vertical="center" wrapText="1"/>
    </xf>
    <xf numFmtId="49" fontId="162" fillId="0" borderId="0" xfId="2" applyNumberFormat="1" applyFont="1" applyAlignment="1">
      <alignment horizontal="left" vertical="center" wrapText="1"/>
    </xf>
    <xf numFmtId="2" fontId="47" fillId="0" borderId="0" xfId="2" applyNumberFormat="1" applyFont="1" applyAlignment="1">
      <alignment horizontal="left" vertical="center" wrapText="1"/>
    </xf>
    <xf numFmtId="49" fontId="46" fillId="0" borderId="0" xfId="0" applyNumberFormat="1" applyFont="1" applyAlignment="1">
      <alignment horizontal="left" vertical="center" wrapText="1"/>
    </xf>
    <xf numFmtId="0" fontId="165" fillId="41" borderId="128" xfId="2" applyFont="1" applyFill="1" applyBorder="1" applyAlignment="1">
      <alignment horizontal="center" vertical="center" wrapText="1"/>
    </xf>
    <xf numFmtId="0" fontId="165" fillId="41" borderId="129" xfId="2" applyFont="1" applyFill="1" applyBorder="1" applyAlignment="1">
      <alignment horizontal="center" vertical="center" wrapText="1"/>
    </xf>
    <xf numFmtId="0" fontId="158" fillId="41" borderId="37" xfId="2" applyFont="1" applyFill="1" applyBorder="1" applyAlignment="1">
      <alignment horizontal="center" vertical="center" wrapText="1"/>
    </xf>
    <xf numFmtId="0" fontId="158" fillId="41" borderId="38" xfId="2" applyFont="1" applyFill="1" applyBorder="1" applyAlignment="1">
      <alignment horizontal="center" vertical="center" wrapText="1"/>
    </xf>
    <xf numFmtId="0" fontId="47" fillId="39" borderId="39" xfId="2" applyFont="1" applyFill="1" applyBorder="1" applyAlignment="1">
      <alignment horizontal="center" vertical="center" wrapText="1"/>
    </xf>
    <xf numFmtId="0" fontId="47" fillId="39" borderId="41" xfId="2" applyFont="1" applyFill="1" applyBorder="1" applyAlignment="1">
      <alignment horizontal="center" vertical="center" wrapText="1"/>
    </xf>
    <xf numFmtId="0" fontId="47" fillId="40" borderId="107" xfId="2" applyFont="1" applyFill="1" applyBorder="1" applyAlignment="1">
      <alignment horizontal="center" vertical="center" wrapText="1"/>
    </xf>
    <xf numFmtId="0" fontId="47" fillId="40" borderId="132" xfId="2" applyFont="1" applyFill="1" applyBorder="1" applyAlignment="1">
      <alignment horizontal="center" vertical="center" wrapText="1"/>
    </xf>
    <xf numFmtId="0" fontId="47" fillId="40" borderId="40" xfId="2" applyFont="1" applyFill="1" applyBorder="1" applyAlignment="1">
      <alignment horizontal="center" vertical="center" wrapText="1"/>
    </xf>
    <xf numFmtId="0" fontId="47" fillId="40" borderId="43" xfId="2" applyFont="1" applyFill="1" applyBorder="1" applyAlignment="1">
      <alignment horizontal="center" vertical="center" wrapText="1"/>
    </xf>
    <xf numFmtId="49" fontId="145" fillId="0" borderId="0" xfId="2" applyNumberFormat="1" applyFont="1" applyAlignment="1">
      <alignment horizontal="left" vertical="center" wrapText="1"/>
    </xf>
    <xf numFmtId="0" fontId="47" fillId="39" borderId="200" xfId="2" applyFont="1" applyFill="1" applyBorder="1" applyAlignment="1">
      <alignment horizontal="center" vertical="center" wrapText="1"/>
    </xf>
    <xf numFmtId="0" fontId="47" fillId="39" borderId="124" xfId="2" applyFont="1" applyFill="1" applyBorder="1" applyAlignment="1">
      <alignment horizontal="center" vertical="center" wrapText="1"/>
    </xf>
    <xf numFmtId="0" fontId="162" fillId="0" borderId="0" xfId="0" applyFont="1" applyAlignment="1">
      <alignment horizontal="left" vertical="center" wrapText="1"/>
    </xf>
    <xf numFmtId="0" fontId="35" fillId="0" borderId="13"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10" xfId="2" applyFont="1" applyBorder="1" applyAlignment="1">
      <alignment horizontal="center" vertical="center" wrapText="1"/>
    </xf>
    <xf numFmtId="2" fontId="24" fillId="0" borderId="0" xfId="2" applyNumberFormat="1" applyFont="1" applyAlignment="1">
      <alignment horizontal="left" vertical="center" wrapText="1"/>
    </xf>
    <xf numFmtId="49" fontId="15" fillId="0" borderId="0" xfId="2" applyNumberFormat="1" applyFont="1" applyAlignment="1">
      <alignment horizontal="left" vertical="center" wrapText="1"/>
    </xf>
    <xf numFmtId="0" fontId="27" fillId="0" borderId="0" xfId="2" applyFont="1" applyAlignment="1">
      <alignment horizontal="center"/>
    </xf>
    <xf numFmtId="0" fontId="13" fillId="0" borderId="0" xfId="2" applyFont="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3" xfId="2" applyFont="1" applyBorder="1" applyAlignment="1">
      <alignment horizontal="center" vertical="center" wrapText="1"/>
    </xf>
    <xf numFmtId="49" fontId="15" fillId="0" borderId="0" xfId="0" applyNumberFormat="1" applyFont="1" applyAlignment="1">
      <alignment horizontal="left" vertical="center" wrapText="1"/>
    </xf>
    <xf numFmtId="0" fontId="35" fillId="0" borderId="12" xfId="2" applyFont="1" applyBorder="1" applyAlignment="1">
      <alignment horizontal="center" vertical="center" wrapText="1"/>
    </xf>
    <xf numFmtId="0" fontId="35" fillId="0" borderId="11" xfId="2" applyFont="1" applyBorder="1" applyAlignment="1">
      <alignment horizontal="center" vertical="center" wrapText="1"/>
    </xf>
    <xf numFmtId="0" fontId="35" fillId="0" borderId="0" xfId="2" applyFont="1" applyAlignment="1">
      <alignment horizontal="center" vertical="center" wrapText="1"/>
    </xf>
    <xf numFmtId="0" fontId="11" fillId="2" borderId="0" xfId="5" applyFont="1" applyFill="1" applyAlignment="1">
      <alignment horizontal="center" vertical="center"/>
    </xf>
    <xf numFmtId="0" fontId="47" fillId="0" borderId="0" xfId="2" applyFont="1" applyAlignment="1">
      <alignment horizontal="center" vertical="center" wrapText="1"/>
    </xf>
    <xf numFmtId="49" fontId="62" fillId="0" borderId="0" xfId="0" applyNumberFormat="1" applyFont="1" applyBorder="1" applyAlignment="1">
      <alignment horizontal="left" vertical="center" wrapText="1"/>
    </xf>
    <xf numFmtId="49" fontId="46" fillId="0" borderId="0" xfId="2" applyNumberFormat="1" applyFont="1" applyAlignment="1">
      <alignment horizontal="left" vertical="center" wrapText="1"/>
    </xf>
    <xf numFmtId="0" fontId="47" fillId="39" borderId="51" xfId="2" applyFont="1" applyFill="1" applyBorder="1" applyAlignment="1">
      <alignment horizontal="center" vertical="center" wrapText="1"/>
    </xf>
    <xf numFmtId="0" fontId="158" fillId="0" borderId="37" xfId="2" applyFont="1" applyBorder="1" applyAlignment="1">
      <alignment horizontal="center" vertical="center" wrapText="1"/>
    </xf>
    <xf numFmtId="0" fontId="47" fillId="39" borderId="128" xfId="2" applyFont="1" applyFill="1" applyBorder="1" applyAlignment="1">
      <alignment horizontal="center" vertical="center" wrapText="1"/>
    </xf>
    <xf numFmtId="0" fontId="47" fillId="39" borderId="144" xfId="2" applyFont="1" applyFill="1" applyBorder="1" applyAlignment="1">
      <alignment horizontal="center" vertical="center" wrapText="1"/>
    </xf>
    <xf numFmtId="0" fontId="156" fillId="0" borderId="0" xfId="2" applyFont="1" applyAlignment="1">
      <alignment horizontal="center" vertical="center" wrapText="1"/>
    </xf>
    <xf numFmtId="0" fontId="47" fillId="40" borderId="149" xfId="2" applyFont="1" applyFill="1" applyBorder="1" applyAlignment="1">
      <alignment horizontal="center" vertical="center" wrapText="1"/>
    </xf>
    <xf numFmtId="0" fontId="47" fillId="40" borderId="127" xfId="2" applyFont="1" applyFill="1" applyBorder="1" applyAlignment="1">
      <alignment horizontal="center" vertical="center" wrapText="1"/>
    </xf>
    <xf numFmtId="0" fontId="47" fillId="40" borderId="129" xfId="2" applyFont="1" applyFill="1" applyBorder="1" applyAlignment="1">
      <alignment horizontal="center" vertical="center" wrapText="1"/>
    </xf>
    <xf numFmtId="0" fontId="47" fillId="39" borderId="129" xfId="2" applyFont="1" applyFill="1" applyBorder="1" applyAlignment="1">
      <alignment horizontal="center" vertical="center" wrapText="1"/>
    </xf>
    <xf numFmtId="0" fontId="169" fillId="40" borderId="150" xfId="2" applyFont="1" applyFill="1" applyBorder="1" applyAlignment="1">
      <alignment horizontal="center" vertical="center" wrapText="1"/>
    </xf>
    <xf numFmtId="0" fontId="169" fillId="40" borderId="130" xfId="2" applyFont="1" applyFill="1" applyBorder="1" applyAlignment="1">
      <alignment horizontal="center" vertical="center" wrapText="1"/>
    </xf>
    <xf numFmtId="0" fontId="169" fillId="40" borderId="131" xfId="2" applyFont="1" applyFill="1" applyBorder="1" applyAlignment="1">
      <alignment horizontal="center" vertical="center" wrapText="1"/>
    </xf>
    <xf numFmtId="0" fontId="171" fillId="0" borderId="0" xfId="2" applyFont="1" applyAlignment="1">
      <alignment horizontal="left" vertical="center" wrapText="1"/>
    </xf>
    <xf numFmtId="0" fontId="47" fillId="40" borderId="0" xfId="2" applyFont="1" applyFill="1" applyAlignment="1">
      <alignment horizontal="center" vertical="center" wrapText="1"/>
    </xf>
    <xf numFmtId="0" fontId="47" fillId="40" borderId="137" xfId="2" applyFont="1" applyFill="1" applyBorder="1" applyAlignment="1">
      <alignment horizontal="center" vertical="center" wrapText="1"/>
    </xf>
    <xf numFmtId="0" fontId="47" fillId="40" borderId="134" xfId="2" applyFont="1" applyFill="1" applyBorder="1" applyAlignment="1">
      <alignment horizontal="center" vertical="center" wrapText="1"/>
    </xf>
    <xf numFmtId="0" fontId="47" fillId="40" borderId="135" xfId="2" applyFont="1" applyFill="1" applyBorder="1" applyAlignment="1">
      <alignment horizontal="center" vertical="center" wrapText="1"/>
    </xf>
    <xf numFmtId="0" fontId="47" fillId="40" borderId="136" xfId="2" applyFont="1" applyFill="1" applyBorder="1" applyAlignment="1">
      <alignment horizontal="center" vertical="center" wrapText="1"/>
    </xf>
    <xf numFmtId="0" fontId="47" fillId="39" borderId="128" xfId="0" applyFont="1" applyFill="1" applyBorder="1" applyAlignment="1">
      <alignment horizontal="center" vertical="center" wrapText="1"/>
    </xf>
    <xf numFmtId="0" fontId="47" fillId="39" borderId="144" xfId="0" applyFont="1" applyFill="1" applyBorder="1" applyAlignment="1">
      <alignment horizontal="center" vertical="center" wrapText="1"/>
    </xf>
    <xf numFmtId="2" fontId="158" fillId="0" borderId="0" xfId="0" applyNumberFormat="1" applyFont="1" applyAlignment="1">
      <alignment horizontal="left" vertical="center" wrapText="1"/>
    </xf>
    <xf numFmtId="0" fontId="144" fillId="0" borderId="0" xfId="0" applyFont="1" applyAlignment="1">
      <alignment horizontal="center"/>
    </xf>
    <xf numFmtId="0" fontId="130" fillId="0" borderId="0" xfId="0" applyFont="1" applyAlignment="1">
      <alignment horizontal="center" vertical="center"/>
    </xf>
    <xf numFmtId="0" fontId="156" fillId="0" borderId="0" xfId="0" applyFont="1" applyAlignment="1">
      <alignment horizontal="center" vertical="center"/>
    </xf>
    <xf numFmtId="0" fontId="47" fillId="39" borderId="44" xfId="0" applyFont="1" applyFill="1" applyBorder="1" applyAlignment="1">
      <alignment horizontal="center" vertical="center" wrapText="1"/>
    </xf>
    <xf numFmtId="0" fontId="47" fillId="39" borderId="126" xfId="0" applyFont="1" applyFill="1" applyBorder="1" applyAlignment="1">
      <alignment horizontal="center" vertical="center" wrapText="1"/>
    </xf>
    <xf numFmtId="0" fontId="47" fillId="39" borderId="130" xfId="0" applyFont="1" applyFill="1" applyBorder="1" applyAlignment="1">
      <alignment horizontal="center" vertical="center" wrapText="1"/>
    </xf>
    <xf numFmtId="0" fontId="47" fillId="39" borderId="131" xfId="0" applyFont="1" applyFill="1" applyBorder="1" applyAlignment="1">
      <alignment horizontal="center" vertical="center" wrapText="1"/>
    </xf>
    <xf numFmtId="0" fontId="47" fillId="39" borderId="39" xfId="0" applyFont="1" applyFill="1" applyBorder="1" applyAlignment="1">
      <alignment horizontal="center" vertical="center" wrapText="1"/>
    </xf>
    <xf numFmtId="0" fontId="47" fillId="39" borderId="40" xfId="0" applyFont="1" applyFill="1" applyBorder="1" applyAlignment="1">
      <alignment horizontal="center" vertical="center" wrapText="1"/>
    </xf>
    <xf numFmtId="0" fontId="130" fillId="0" borderId="0" xfId="0" applyFont="1" applyBorder="1" applyAlignment="1">
      <alignment horizontal="left" vertical="center" wrapText="1"/>
    </xf>
    <xf numFmtId="0" fontId="145" fillId="0" borderId="0" xfId="0" applyFont="1" applyBorder="1" applyAlignment="1">
      <alignment horizontal="left" vertical="center" wrapText="1"/>
    </xf>
    <xf numFmtId="0" fontId="47" fillId="39" borderId="75" xfId="0" applyFont="1" applyFill="1" applyBorder="1" applyAlignment="1">
      <alignment horizontal="center" vertical="center" wrapText="1"/>
    </xf>
    <xf numFmtId="0" fontId="47" fillId="39" borderId="153" xfId="0" applyFont="1" applyFill="1" applyBorder="1" applyAlignment="1">
      <alignment horizontal="center" vertical="center" wrapText="1"/>
    </xf>
    <xf numFmtId="0" fontId="119" fillId="39" borderId="75" xfId="0" applyFont="1" applyFill="1" applyBorder="1" applyAlignment="1">
      <alignment horizontal="center" vertical="center" wrapText="1"/>
    </xf>
    <xf numFmtId="0" fontId="119" fillId="39" borderId="153" xfId="0" applyFont="1" applyFill="1" applyBorder="1" applyAlignment="1">
      <alignment horizontal="center" vertical="center" wrapText="1"/>
    </xf>
    <xf numFmtId="0" fontId="136" fillId="0" borderId="0" xfId="0" applyFont="1" applyBorder="1" applyAlignment="1">
      <alignment horizontal="center" vertical="center"/>
    </xf>
    <xf numFmtId="0" fontId="47" fillId="39" borderId="53" xfId="0" applyFont="1" applyFill="1" applyBorder="1" applyAlignment="1">
      <alignment horizontal="center" vertical="center" wrapText="1"/>
    </xf>
    <xf numFmtId="0" fontId="47" fillId="39" borderId="54" xfId="0" applyFont="1" applyFill="1" applyBorder="1" applyAlignment="1">
      <alignment horizontal="center" vertical="center" wrapText="1"/>
    </xf>
    <xf numFmtId="0" fontId="156" fillId="0" borderId="0" xfId="0" applyFont="1" applyAlignment="1">
      <alignment horizontal="center" vertical="center" wrapText="1"/>
    </xf>
    <xf numFmtId="0" fontId="47" fillId="0" borderId="0" xfId="0" applyFont="1" applyBorder="1" applyAlignment="1">
      <alignment horizontal="center" vertical="center"/>
    </xf>
    <xf numFmtId="0" fontId="47" fillId="0" borderId="0" xfId="0" applyFont="1" applyBorder="1" applyAlignment="1">
      <alignment horizontal="center" vertical="center" wrapText="1"/>
    </xf>
    <xf numFmtId="0" fontId="73" fillId="0" borderId="0" xfId="0" applyFont="1" applyBorder="1" applyAlignment="1">
      <alignment horizontal="center" vertical="center"/>
    </xf>
    <xf numFmtId="0" fontId="59"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47" fillId="39" borderId="53" xfId="2" applyFont="1" applyFill="1" applyBorder="1" applyAlignment="1">
      <alignment horizontal="center" vertical="center" wrapText="1"/>
    </xf>
    <xf numFmtId="0" fontId="46" fillId="39" borderId="54" xfId="2" applyFont="1" applyFill="1" applyBorder="1" applyAlignment="1">
      <alignment horizontal="center" vertical="center" wrapText="1"/>
    </xf>
    <xf numFmtId="0" fontId="119" fillId="39" borderId="55" xfId="2" applyFont="1" applyFill="1" applyBorder="1" applyAlignment="1">
      <alignment horizontal="center" vertical="center" wrapText="1"/>
    </xf>
    <xf numFmtId="0" fontId="119" fillId="39" borderId="56" xfId="2" applyFont="1" applyFill="1" applyBorder="1" applyAlignment="1">
      <alignment horizontal="center" vertical="center" wrapText="1"/>
    </xf>
    <xf numFmtId="0" fontId="119" fillId="39" borderId="75" xfId="2" applyFont="1" applyFill="1" applyBorder="1" applyAlignment="1">
      <alignment horizontal="center" vertical="center" wrapText="1"/>
    </xf>
    <xf numFmtId="0" fontId="119" fillId="39" borderId="157" xfId="2" applyFont="1" applyFill="1" applyBorder="1" applyAlignment="1">
      <alignment horizontal="center" vertical="center" wrapText="1"/>
    </xf>
    <xf numFmtId="0" fontId="47" fillId="39" borderId="63" xfId="0" applyFont="1" applyFill="1" applyBorder="1" applyAlignment="1">
      <alignment horizontal="center" vertical="center" wrapText="1"/>
    </xf>
    <xf numFmtId="0" fontId="47" fillId="39" borderId="162" xfId="0" applyFont="1" applyFill="1" applyBorder="1" applyAlignment="1">
      <alignment horizontal="center" vertical="center" wrapText="1"/>
    </xf>
    <xf numFmtId="0" fontId="47" fillId="39" borderId="157" xfId="0" applyFont="1" applyFill="1" applyBorder="1" applyAlignment="1">
      <alignment horizontal="center" vertical="center" wrapText="1"/>
    </xf>
    <xf numFmtId="0" fontId="47" fillId="39" borderId="55" xfId="0" applyFont="1" applyFill="1" applyBorder="1" applyAlignment="1">
      <alignment horizontal="center" vertical="center" wrapText="1"/>
    </xf>
    <xf numFmtId="0" fontId="47" fillId="39" borderId="56" xfId="0" applyFont="1" applyFill="1" applyBorder="1" applyAlignment="1">
      <alignment horizontal="center" vertical="center" wrapText="1"/>
    </xf>
    <xf numFmtId="0" fontId="47" fillId="39" borderId="158" xfId="0" applyFont="1" applyFill="1" applyBorder="1" applyAlignment="1">
      <alignment horizontal="center" vertical="center" wrapText="1"/>
    </xf>
    <xf numFmtId="0" fontId="47" fillId="39" borderId="159" xfId="0" applyFont="1" applyFill="1" applyBorder="1" applyAlignment="1">
      <alignment horizontal="center" vertical="center" wrapText="1"/>
    </xf>
    <xf numFmtId="0" fontId="47" fillId="39" borderId="137" xfId="0" applyFont="1" applyFill="1" applyBorder="1" applyAlignment="1">
      <alignment horizontal="center" vertical="center" wrapText="1"/>
    </xf>
    <xf numFmtId="0" fontId="47" fillId="39" borderId="161" xfId="0" applyFont="1" applyFill="1" applyBorder="1" applyAlignment="1">
      <alignment horizontal="center" vertical="center" wrapText="1"/>
    </xf>
    <xf numFmtId="0" fontId="47" fillId="39" borderId="59" xfId="0" applyFont="1" applyFill="1" applyBorder="1" applyAlignment="1">
      <alignment horizontal="center" vertical="center" wrapText="1"/>
    </xf>
    <xf numFmtId="0" fontId="47" fillId="39" borderId="57" xfId="0" applyFont="1" applyFill="1" applyBorder="1" applyAlignment="1">
      <alignment horizontal="center" vertical="center" wrapText="1"/>
    </xf>
    <xf numFmtId="0" fontId="146" fillId="0" borderId="53" xfId="0" applyFont="1" applyBorder="1" applyAlignment="1">
      <alignment horizontal="center" vertical="center" wrapText="1"/>
    </xf>
    <xf numFmtId="0" fontId="146" fillId="0" borderId="63" xfId="0" applyFont="1" applyBorder="1" applyAlignment="1">
      <alignment horizontal="center" vertical="center" wrapText="1"/>
    </xf>
    <xf numFmtId="0" fontId="146" fillId="0" borderId="54" xfId="0" applyFont="1" applyBorder="1" applyAlignment="1">
      <alignment horizontal="center" vertical="center" wrapText="1"/>
    </xf>
    <xf numFmtId="0" fontId="158" fillId="0" borderId="61" xfId="0" applyFont="1" applyBorder="1" applyAlignment="1">
      <alignment horizontal="center" vertical="center" wrapText="1"/>
    </xf>
    <xf numFmtId="0" fontId="158" fillId="0" borderId="66" xfId="0" applyFont="1" applyBorder="1" applyAlignment="1">
      <alignment horizontal="center" vertical="center" wrapText="1"/>
    </xf>
    <xf numFmtId="0" fontId="158" fillId="0" borderId="62" xfId="0" applyFont="1" applyBorder="1" applyAlignment="1">
      <alignment horizontal="center" vertical="center" wrapText="1"/>
    </xf>
    <xf numFmtId="0" fontId="72" fillId="0" borderId="0" xfId="0" applyFont="1" applyBorder="1" applyAlignment="1">
      <alignment horizontal="center" vertical="center" wrapText="1"/>
    </xf>
    <xf numFmtId="0" fontId="65" fillId="0" borderId="0" xfId="0" applyFont="1" applyBorder="1" applyAlignment="1">
      <alignment horizontal="center" vertical="center" wrapText="1"/>
    </xf>
    <xf numFmtId="2" fontId="31" fillId="0" borderId="0" xfId="0" applyNumberFormat="1" applyFont="1" applyAlignment="1">
      <alignment horizontal="left" vertical="center" wrapText="1"/>
    </xf>
    <xf numFmtId="0" fontId="24" fillId="0" borderId="0" xfId="0" applyFont="1" applyBorder="1" applyAlignment="1">
      <alignment horizontal="left" vertical="center" wrapText="1"/>
    </xf>
    <xf numFmtId="0" fontId="15" fillId="0" borderId="0" xfId="0" applyFont="1" applyBorder="1" applyAlignment="1">
      <alignment horizontal="left" vertical="center" wrapText="1"/>
    </xf>
    <xf numFmtId="0" fontId="27" fillId="0" borderId="0" xfId="0" applyFont="1" applyAlignment="1">
      <alignment horizontal="center"/>
    </xf>
    <xf numFmtId="0" fontId="13" fillId="0" borderId="0" xfId="0" applyFont="1" applyAlignment="1">
      <alignment horizontal="center" vertical="center"/>
    </xf>
    <xf numFmtId="0" fontId="47" fillId="39" borderId="55" xfId="0" applyFont="1" applyFill="1" applyBorder="1" applyAlignment="1">
      <alignment horizontal="center" vertical="center"/>
    </xf>
    <xf numFmtId="0" fontId="47" fillId="39" borderId="64" xfId="0" applyFont="1" applyFill="1" applyBorder="1" applyAlignment="1">
      <alignment horizontal="center" vertical="center"/>
    </xf>
    <xf numFmtId="0" fontId="47" fillId="39" borderId="56" xfId="0" applyFont="1" applyFill="1" applyBorder="1" applyAlignment="1">
      <alignment horizontal="center" vertical="center"/>
    </xf>
    <xf numFmtId="0" fontId="119" fillId="39" borderId="76" xfId="0" applyFont="1" applyFill="1" applyBorder="1" applyAlignment="1">
      <alignment horizontal="center" vertical="center" wrapText="1"/>
    </xf>
    <xf numFmtId="0" fontId="119" fillId="39" borderId="134" xfId="0" applyFont="1" applyFill="1" applyBorder="1" applyAlignment="1">
      <alignment horizontal="center" vertical="center" wrapText="1"/>
    </xf>
    <xf numFmtId="0" fontId="119" fillId="39" borderId="137" xfId="0" applyFont="1" applyFill="1" applyBorder="1" applyAlignment="1">
      <alignment horizontal="center" vertical="center" wrapText="1"/>
    </xf>
    <xf numFmtId="0" fontId="119" fillId="39" borderId="148" xfId="0" applyFont="1" applyFill="1" applyBorder="1" applyAlignment="1">
      <alignment horizontal="center" vertical="center" wrapText="1"/>
    </xf>
    <xf numFmtId="0" fontId="119" fillId="39" borderId="135" xfId="0" applyFont="1" applyFill="1" applyBorder="1" applyAlignment="1">
      <alignment horizontal="center" vertical="center" wrapText="1"/>
    </xf>
    <xf numFmtId="0" fontId="119" fillId="39" borderId="168" xfId="0" applyFont="1" applyFill="1" applyBorder="1" applyAlignment="1">
      <alignment horizontal="center" vertical="center" wrapText="1"/>
    </xf>
    <xf numFmtId="0" fontId="119" fillId="39" borderId="146" xfId="0" applyFont="1" applyFill="1" applyBorder="1" applyAlignment="1">
      <alignment horizontal="center" vertical="center" wrapText="1"/>
    </xf>
    <xf numFmtId="0" fontId="119" fillId="39" borderId="165" xfId="0" applyFont="1" applyFill="1" applyBorder="1" applyAlignment="1">
      <alignment horizontal="center" vertical="center" wrapText="1"/>
    </xf>
    <xf numFmtId="0" fontId="119" fillId="39" borderId="153" xfId="2" applyFont="1" applyFill="1" applyBorder="1" applyAlignment="1">
      <alignment horizontal="center" vertical="center" wrapText="1"/>
    </xf>
    <xf numFmtId="0" fontId="47" fillId="39" borderId="75" xfId="2" applyFont="1" applyFill="1" applyBorder="1" applyAlignment="1">
      <alignment horizontal="center" vertical="center" wrapText="1"/>
    </xf>
    <xf numFmtId="0" fontId="47" fillId="39" borderId="157" xfId="2" applyFont="1" applyFill="1" applyBorder="1" applyAlignment="1">
      <alignment horizontal="center" vertical="center" wrapText="1"/>
    </xf>
    <xf numFmtId="0" fontId="47" fillId="39" borderId="153" xfId="2" applyFont="1" applyFill="1" applyBorder="1" applyAlignment="1">
      <alignment horizontal="center" vertical="center" wrapText="1"/>
    </xf>
    <xf numFmtId="0" fontId="47" fillId="39" borderId="55" xfId="2" applyFont="1" applyFill="1" applyBorder="1" applyAlignment="1">
      <alignment horizontal="center" vertical="center" wrapText="1"/>
    </xf>
    <xf numFmtId="0" fontId="47" fillId="39" borderId="57" xfId="2" applyFont="1" applyFill="1" applyBorder="1" applyAlignment="1">
      <alignment horizontal="center" vertical="center" wrapText="1"/>
    </xf>
    <xf numFmtId="0" fontId="119" fillId="40" borderId="126" xfId="2" applyFont="1" applyFill="1" applyBorder="1" applyAlignment="1">
      <alignment horizontal="center" vertical="center" wrapText="1"/>
    </xf>
    <xf numFmtId="0" fontId="119" fillId="40" borderId="131" xfId="2" applyFont="1" applyFill="1" applyBorder="1" applyAlignment="1">
      <alignment horizontal="center" vertical="center" wrapText="1"/>
    </xf>
    <xf numFmtId="0" fontId="119" fillId="0" borderId="0" xfId="2" applyFont="1" applyAlignment="1">
      <alignment horizontal="center" vertical="center" wrapText="1"/>
    </xf>
    <xf numFmtId="49" fontId="84" fillId="0" borderId="0" xfId="0" applyNumberFormat="1" applyFont="1" applyBorder="1" applyAlignment="1">
      <alignment horizontal="left" vertical="center" wrapText="1"/>
    </xf>
    <xf numFmtId="49" fontId="84" fillId="0" borderId="0" xfId="2" applyNumberFormat="1" applyFont="1" applyAlignment="1">
      <alignment horizontal="left" vertical="center" wrapText="1"/>
    </xf>
    <xf numFmtId="2" fontId="132" fillId="0" borderId="0" xfId="2" applyNumberFormat="1" applyFont="1" applyAlignment="1">
      <alignment horizontal="left" vertical="center" wrapText="1"/>
    </xf>
    <xf numFmtId="0" fontId="127" fillId="0" borderId="0" xfId="2" applyFont="1" applyAlignment="1">
      <alignment horizontal="center"/>
    </xf>
    <xf numFmtId="0" fontId="129" fillId="0" borderId="0" xfId="2" applyFont="1" applyAlignment="1">
      <alignment horizontal="center" vertical="center"/>
    </xf>
    <xf numFmtId="0" fontId="87" fillId="0" borderId="0" xfId="2" applyFont="1" applyAlignment="1">
      <alignment horizontal="center" vertical="center" wrapText="1"/>
    </xf>
    <xf numFmtId="0" fontId="47" fillId="39" borderId="63" xfId="2" applyFont="1" applyFill="1" applyBorder="1" applyAlignment="1">
      <alignment horizontal="center" vertical="center" wrapText="1"/>
    </xf>
    <xf numFmtId="0" fontId="47" fillId="39" borderId="54" xfId="2" applyFont="1" applyFill="1" applyBorder="1" applyAlignment="1">
      <alignment horizontal="center" vertical="center" wrapText="1"/>
    </xf>
    <xf numFmtId="0" fontId="47" fillId="39" borderId="67" xfId="2" applyFont="1" applyFill="1" applyBorder="1" applyAlignment="1">
      <alignment horizontal="center" vertical="center" wrapText="1"/>
    </xf>
    <xf numFmtId="0" fontId="47" fillId="39" borderId="68" xfId="2" applyFont="1" applyFill="1" applyBorder="1" applyAlignment="1">
      <alignment horizontal="center" vertical="center" wrapText="1"/>
    </xf>
    <xf numFmtId="0" fontId="47" fillId="39" borderId="176" xfId="2" applyFont="1" applyFill="1" applyBorder="1" applyAlignment="1">
      <alignment horizontal="center" vertical="center" wrapText="1"/>
    </xf>
    <xf numFmtId="0" fontId="158" fillId="0" borderId="66" xfId="2" applyFont="1" applyBorder="1" applyAlignment="1">
      <alignment horizontal="center" vertical="center" wrapText="1"/>
    </xf>
    <xf numFmtId="0" fontId="47" fillId="39" borderId="56" xfId="2" applyFont="1" applyFill="1" applyBorder="1" applyAlignment="1">
      <alignment horizontal="center" vertical="center" wrapText="1"/>
    </xf>
    <xf numFmtId="0" fontId="47" fillId="39" borderId="158" xfId="2" applyFont="1" applyFill="1" applyBorder="1" applyAlignment="1">
      <alignment horizontal="center" vertical="center" wrapText="1"/>
    </xf>
    <xf numFmtId="0" fontId="47" fillId="39" borderId="159" xfId="2" applyFont="1" applyFill="1" applyBorder="1" applyAlignment="1">
      <alignment horizontal="center" vertical="center" wrapText="1"/>
    </xf>
    <xf numFmtId="0" fontId="158" fillId="0" borderId="61" xfId="2" applyFont="1" applyBorder="1" applyAlignment="1">
      <alignment horizontal="center" vertical="center" wrapText="1"/>
    </xf>
    <xf numFmtId="0" fontId="158" fillId="0" borderId="62" xfId="2" applyFont="1" applyBorder="1" applyAlignment="1">
      <alignment horizontal="center" vertical="center" wrapText="1"/>
    </xf>
    <xf numFmtId="0" fontId="47" fillId="39" borderId="72" xfId="2" applyFont="1" applyFill="1" applyBorder="1" applyAlignment="1">
      <alignment horizontal="center" vertical="center" wrapText="1"/>
    </xf>
    <xf numFmtId="0" fontId="47" fillId="39" borderId="0" xfId="2" applyFont="1" applyFill="1" applyAlignment="1">
      <alignment horizontal="center" vertical="center" wrapText="1"/>
    </xf>
    <xf numFmtId="0" fontId="47" fillId="39" borderId="149" xfId="2" applyFont="1" applyFill="1" applyBorder="1" applyAlignment="1">
      <alignment horizontal="center" vertical="center" wrapText="1"/>
    </xf>
    <xf numFmtId="0" fontId="47" fillId="39" borderId="127" xfId="2" applyFont="1" applyFill="1" applyBorder="1" applyAlignment="1">
      <alignment horizontal="center" vertical="center" wrapText="1"/>
    </xf>
    <xf numFmtId="0" fontId="47" fillId="39" borderId="161" xfId="2" applyFont="1" applyFill="1" applyBorder="1" applyAlignment="1">
      <alignment horizontal="center" vertical="center" wrapText="1"/>
    </xf>
    <xf numFmtId="0" fontId="47" fillId="39" borderId="177" xfId="2" applyFont="1" applyFill="1" applyBorder="1" applyAlignment="1">
      <alignment horizontal="center" vertical="center" wrapText="1"/>
    </xf>
    <xf numFmtId="0" fontId="169" fillId="40" borderId="162" xfId="2" applyFont="1" applyFill="1" applyBorder="1" applyAlignment="1">
      <alignment horizontal="center" vertical="center" wrapText="1"/>
    </xf>
    <xf numFmtId="0" fontId="169" fillId="40" borderId="157" xfId="2" applyFont="1" applyFill="1" applyBorder="1" applyAlignment="1">
      <alignment horizontal="center" vertical="center" wrapText="1"/>
    </xf>
    <xf numFmtId="0" fontId="169" fillId="40" borderId="153" xfId="2" applyFont="1" applyFill="1" applyBorder="1" applyAlignment="1">
      <alignment horizontal="center" vertical="center" wrapText="1"/>
    </xf>
    <xf numFmtId="0" fontId="47" fillId="39" borderId="148" xfId="2" applyFont="1" applyFill="1" applyBorder="1" applyAlignment="1">
      <alignment horizontal="center" vertical="center" wrapText="1"/>
    </xf>
    <xf numFmtId="0" fontId="47" fillId="39" borderId="149" xfId="0" applyFont="1" applyFill="1" applyBorder="1" applyAlignment="1">
      <alignment horizontal="center" vertical="center" wrapText="1"/>
    </xf>
    <xf numFmtId="0" fontId="47" fillId="39" borderId="60" xfId="0" applyFont="1" applyFill="1" applyBorder="1" applyAlignment="1">
      <alignment horizontal="center" vertical="center" wrapText="1"/>
    </xf>
    <xf numFmtId="0" fontId="87" fillId="0" borderId="61" xfId="0" applyFont="1" applyBorder="1" applyAlignment="1">
      <alignment horizontal="center" vertical="center" wrapText="1"/>
    </xf>
    <xf numFmtId="0" fontId="87" fillId="0" borderId="66" xfId="0" applyFont="1" applyBorder="1" applyAlignment="1">
      <alignment horizontal="center" vertical="center" wrapText="1"/>
    </xf>
    <xf numFmtId="0" fontId="87" fillId="0" borderId="62" xfId="0" applyFont="1" applyBorder="1" applyAlignment="1">
      <alignment horizontal="center" vertical="center" wrapText="1"/>
    </xf>
    <xf numFmtId="2" fontId="159" fillId="0" borderId="0" xfId="0" applyNumberFormat="1" applyFont="1" applyAlignment="1">
      <alignment horizontal="left" vertical="center" wrapText="1"/>
    </xf>
    <xf numFmtId="0" fontId="13" fillId="0" borderId="0" xfId="2" applyFont="1" applyAlignment="1">
      <alignment horizontal="center" vertical="center" wrapText="1"/>
    </xf>
    <xf numFmtId="2" fontId="130" fillId="0" borderId="0" xfId="0" applyNumberFormat="1" applyFont="1" applyAlignment="1">
      <alignment horizontal="left" vertical="center" wrapText="1"/>
    </xf>
    <xf numFmtId="0" fontId="136" fillId="0" borderId="0" xfId="2" applyFont="1" applyAlignment="1">
      <alignment horizontal="center" vertical="center"/>
    </xf>
    <xf numFmtId="3" fontId="47" fillId="39" borderId="75" xfId="3" applyNumberFormat="1" applyFont="1" applyFill="1" applyBorder="1" applyAlignment="1">
      <alignment horizontal="center" vertical="center" wrapText="1"/>
    </xf>
    <xf numFmtId="3" fontId="47" fillId="39" borderId="76" xfId="3" applyNumberFormat="1" applyFont="1" applyFill="1" applyBorder="1" applyAlignment="1">
      <alignment horizontal="center" vertical="center" wrapText="1"/>
    </xf>
    <xf numFmtId="3" fontId="47" fillId="39" borderId="71" xfId="3" applyNumberFormat="1" applyFont="1" applyFill="1" applyBorder="1" applyAlignment="1">
      <alignment horizontal="center" vertical="center" wrapText="1"/>
    </xf>
    <xf numFmtId="3" fontId="47" fillId="39" borderId="55" xfId="3" applyNumberFormat="1" applyFont="1" applyFill="1" applyBorder="1" applyAlignment="1">
      <alignment horizontal="center" vertical="center" wrapText="1"/>
    </xf>
    <xf numFmtId="3" fontId="47" fillId="39" borderId="64" xfId="3" applyNumberFormat="1" applyFont="1" applyFill="1" applyBorder="1" applyAlignment="1">
      <alignment horizontal="center" vertical="center" wrapText="1"/>
    </xf>
    <xf numFmtId="3" fontId="47" fillId="39" borderId="56" xfId="3" applyNumberFormat="1" applyFont="1" applyFill="1" applyBorder="1" applyAlignment="1">
      <alignment horizontal="center" vertical="center" wrapText="1"/>
    </xf>
    <xf numFmtId="3" fontId="47" fillId="39" borderId="158" xfId="3" applyNumberFormat="1" applyFont="1" applyFill="1" applyBorder="1" applyAlignment="1">
      <alignment horizontal="center" vertical="center" wrapText="1"/>
    </xf>
    <xf numFmtId="3" fontId="47" fillId="39" borderId="129" xfId="3" applyNumberFormat="1" applyFont="1" applyFill="1" applyBorder="1" applyAlignment="1">
      <alignment horizontal="center" vertical="center" wrapText="1"/>
    </xf>
    <xf numFmtId="3" fontId="47" fillId="39" borderId="159" xfId="3" applyNumberFormat="1" applyFont="1" applyFill="1" applyBorder="1" applyAlignment="1">
      <alignment horizontal="center" vertical="center" wrapText="1"/>
    </xf>
    <xf numFmtId="3" fontId="47" fillId="39" borderId="148" xfId="3" applyNumberFormat="1" applyFont="1" applyFill="1" applyBorder="1" applyAlignment="1">
      <alignment horizontal="center" vertical="center" wrapText="1"/>
    </xf>
    <xf numFmtId="0" fontId="46" fillId="2" borderId="0" xfId="0" applyFont="1" applyFill="1" applyAlignment="1">
      <alignment horizontal="left" wrapText="1"/>
    </xf>
    <xf numFmtId="0" fontId="47" fillId="39" borderId="76" xfId="2" applyFont="1" applyFill="1" applyBorder="1" applyAlignment="1">
      <alignment horizontal="center" vertical="center" wrapText="1"/>
    </xf>
    <xf numFmtId="0" fontId="47" fillId="39" borderId="164" xfId="2" applyFont="1" applyFill="1" applyBorder="1" applyAlignment="1">
      <alignment horizontal="center" vertical="center" wrapText="1"/>
    </xf>
    <xf numFmtId="0" fontId="47" fillId="39" borderId="168" xfId="2" applyFont="1" applyFill="1" applyBorder="1" applyAlignment="1">
      <alignment horizontal="center" vertical="center" wrapText="1"/>
    </xf>
    <xf numFmtId="2" fontId="144" fillId="0" borderId="117" xfId="2" applyNumberFormat="1" applyFont="1" applyBorder="1" applyAlignment="1">
      <alignment horizontal="left" vertical="center" wrapText="1"/>
    </xf>
    <xf numFmtId="2" fontId="144" fillId="0" borderId="0" xfId="2" applyNumberFormat="1" applyFont="1" applyAlignment="1">
      <alignment horizontal="left" vertical="center" wrapText="1"/>
    </xf>
    <xf numFmtId="0" fontId="145" fillId="2" borderId="0" xfId="0" applyFont="1" applyFill="1" applyAlignment="1">
      <alignment horizontal="left" wrapText="1"/>
    </xf>
    <xf numFmtId="3" fontId="47" fillId="39" borderId="178" xfId="3" applyNumberFormat="1" applyFont="1" applyFill="1" applyBorder="1" applyAlignment="1">
      <alignment horizontal="center" vertical="center" wrapText="1"/>
    </xf>
    <xf numFmtId="3" fontId="47" fillId="39" borderId="149" xfId="3" applyNumberFormat="1" applyFont="1" applyFill="1" applyBorder="1" applyAlignment="1">
      <alignment horizontal="center" vertical="center" wrapText="1"/>
    </xf>
    <xf numFmtId="0" fontId="47" fillId="40" borderId="75" xfId="2" applyFont="1" applyFill="1" applyBorder="1" applyAlignment="1">
      <alignment horizontal="center" vertical="center" wrapText="1"/>
    </xf>
    <xf numFmtId="0" fontId="47" fillId="40" borderId="157" xfId="2" applyFont="1" applyFill="1" applyBorder="1" applyAlignment="1">
      <alignment horizontal="center" vertical="center" wrapText="1"/>
    </xf>
    <xf numFmtId="0" fontId="47" fillId="40" borderId="153" xfId="2" applyFont="1" applyFill="1" applyBorder="1" applyAlignment="1">
      <alignment horizontal="center" vertical="center" wrapText="1"/>
    </xf>
    <xf numFmtId="0" fontId="119" fillId="39" borderId="59" xfId="2" applyFont="1" applyFill="1" applyBorder="1" applyAlignment="1">
      <alignment horizontal="center" vertical="center" wrapText="1"/>
    </xf>
    <xf numFmtId="0" fontId="119" fillId="39" borderId="187" xfId="2" applyFont="1" applyFill="1" applyBorder="1" applyAlignment="1">
      <alignment horizontal="center" vertical="center" wrapText="1"/>
    </xf>
    <xf numFmtId="0" fontId="119" fillId="39" borderId="137" xfId="2" applyFont="1" applyFill="1" applyBorder="1" applyAlignment="1">
      <alignment horizontal="center" vertical="center" wrapText="1"/>
    </xf>
    <xf numFmtId="0" fontId="119" fillId="39" borderId="161" xfId="2" applyFont="1" applyFill="1" applyBorder="1" applyAlignment="1">
      <alignment horizontal="center" vertical="center" wrapText="1"/>
    </xf>
    <xf numFmtId="0" fontId="119" fillId="39" borderId="158" xfId="2" applyFont="1" applyFill="1" applyBorder="1" applyAlignment="1">
      <alignment horizontal="center" vertical="center" wrapText="1"/>
    </xf>
    <xf numFmtId="0" fontId="119" fillId="39" borderId="129" xfId="2" applyFont="1" applyFill="1" applyBorder="1" applyAlignment="1">
      <alignment horizontal="center" vertical="center" wrapText="1"/>
    </xf>
    <xf numFmtId="3" fontId="47" fillId="39" borderId="191" xfId="16" applyNumberFormat="1" applyFont="1" applyFill="1" applyBorder="1" applyAlignment="1">
      <alignment horizontal="center" vertical="center" wrapText="1"/>
    </xf>
    <xf numFmtId="3" fontId="47" fillId="39" borderId="192" xfId="16" applyNumberFormat="1" applyFont="1" applyFill="1" applyBorder="1" applyAlignment="1">
      <alignment horizontal="center" vertical="center" wrapText="1"/>
    </xf>
    <xf numFmtId="3" fontId="47" fillId="39" borderId="75" xfId="16" applyNumberFormat="1" applyFont="1" applyFill="1" applyBorder="1" applyAlignment="1">
      <alignment horizontal="center" vertical="center" wrapText="1"/>
    </xf>
    <xf numFmtId="3" fontId="47" fillId="39" borderId="157" xfId="16" applyNumberFormat="1" applyFont="1" applyFill="1" applyBorder="1" applyAlignment="1">
      <alignment horizontal="center" vertical="center" wrapText="1"/>
    </xf>
    <xf numFmtId="3" fontId="47" fillId="39" borderId="153" xfId="16" applyNumberFormat="1" applyFont="1" applyFill="1" applyBorder="1" applyAlignment="1">
      <alignment horizontal="center" vertical="center" wrapText="1"/>
    </xf>
    <xf numFmtId="0" fontId="47" fillId="39" borderId="188" xfId="16" applyFont="1" applyFill="1" applyBorder="1" applyAlignment="1">
      <alignment horizontal="center" vertical="center"/>
    </xf>
    <xf numFmtId="0" fontId="47" fillId="39" borderId="77" xfId="16" applyFont="1" applyFill="1" applyBorder="1" applyAlignment="1">
      <alignment horizontal="center" vertical="center"/>
    </xf>
    <xf numFmtId="3" fontId="47" fillId="39" borderId="17" xfId="16" applyNumberFormat="1" applyFont="1" applyFill="1" applyBorder="1" applyAlignment="1">
      <alignment horizontal="center" vertical="center" wrapText="1"/>
    </xf>
    <xf numFmtId="3" fontId="47" fillId="39" borderId="16" xfId="16" applyNumberFormat="1" applyFont="1" applyFill="1" applyBorder="1" applyAlignment="1">
      <alignment horizontal="center" vertical="center" wrapText="1"/>
    </xf>
    <xf numFmtId="3" fontId="47" fillId="39" borderId="193" xfId="16" applyNumberFormat="1" applyFont="1" applyFill="1" applyBorder="1" applyAlignment="1">
      <alignment horizontal="center" vertical="center" wrapText="1"/>
    </xf>
    <xf numFmtId="3" fontId="47" fillId="39" borderId="189" xfId="16" applyNumberFormat="1" applyFont="1" applyFill="1" applyBorder="1" applyAlignment="1">
      <alignment horizontal="center" vertical="center" wrapText="1"/>
    </xf>
    <xf numFmtId="3" fontId="47" fillId="39" borderId="190" xfId="16" applyNumberFormat="1" applyFont="1" applyFill="1" applyBorder="1" applyAlignment="1">
      <alignment horizontal="center" vertical="center" wrapText="1"/>
    </xf>
    <xf numFmtId="0" fontId="144" fillId="4" borderId="0" xfId="16" applyFont="1" applyFill="1" applyAlignment="1">
      <alignment horizontal="center"/>
    </xf>
    <xf numFmtId="0" fontId="156" fillId="4" borderId="0" xfId="16" applyFont="1" applyFill="1" applyAlignment="1">
      <alignment horizontal="center" vertical="center" wrapText="1"/>
    </xf>
    <xf numFmtId="0" fontId="157" fillId="0" borderId="0" xfId="5" applyFont="1" applyAlignment="1">
      <alignment horizontal="center" vertical="center"/>
    </xf>
    <xf numFmtId="0" fontId="62" fillId="0" borderId="0" xfId="16" applyFont="1" applyBorder="1" applyAlignment="1">
      <alignment horizontal="center"/>
    </xf>
    <xf numFmtId="0" fontId="62" fillId="4" borderId="0" xfId="16" applyFont="1" applyFill="1" applyBorder="1" applyAlignment="1">
      <alignment horizontal="center"/>
    </xf>
    <xf numFmtId="0" fontId="62" fillId="4" borderId="0" xfId="16" applyFont="1" applyFill="1" applyBorder="1" applyAlignment="1">
      <alignment horizontal="center" vertical="center"/>
    </xf>
    <xf numFmtId="0" fontId="62" fillId="0" borderId="0" xfId="16" applyFont="1" applyBorder="1" applyAlignment="1">
      <alignment horizontal="center" vertical="center"/>
    </xf>
    <xf numFmtId="0" fontId="157" fillId="0" borderId="0" xfId="0" applyFont="1" applyAlignment="1" applyProtection="1">
      <alignment horizontal="center" vertical="center" wrapText="1"/>
      <protection locked="0"/>
    </xf>
    <xf numFmtId="0" fontId="46" fillId="4" borderId="0" xfId="0" applyFont="1" applyFill="1" applyBorder="1" applyAlignment="1">
      <alignment horizontal="center"/>
    </xf>
    <xf numFmtId="2" fontId="188" fillId="0" borderId="0" xfId="2" applyNumberFormat="1" applyFont="1" applyAlignment="1">
      <alignment horizontal="left" vertical="center" wrapText="1"/>
    </xf>
    <xf numFmtId="0" fontId="188" fillId="0" borderId="0" xfId="2" applyFont="1" applyAlignment="1">
      <alignment horizontal="center"/>
    </xf>
    <xf numFmtId="0" fontId="126" fillId="0" borderId="0" xfId="2" applyFont="1" applyAlignment="1">
      <alignment horizontal="center" vertical="center"/>
    </xf>
    <xf numFmtId="3" fontId="202" fillId="39" borderId="73" xfId="3" applyNumberFormat="1" applyFont="1" applyFill="1" applyBorder="1" applyAlignment="1">
      <alignment horizontal="center" vertical="center" wrapText="1"/>
    </xf>
    <xf numFmtId="3" fontId="202" fillId="39" borderId="74" xfId="3" applyNumberFormat="1" applyFont="1" applyFill="1" applyBorder="1" applyAlignment="1">
      <alignment horizontal="center" vertical="center" wrapText="1"/>
    </xf>
    <xf numFmtId="3" fontId="47" fillId="39" borderId="73" xfId="3" applyNumberFormat="1" applyFont="1" applyFill="1" applyBorder="1" applyAlignment="1">
      <alignment horizontal="center" vertical="center" wrapText="1"/>
    </xf>
    <xf numFmtId="3" fontId="47" fillId="39" borderId="74" xfId="3" applyNumberFormat="1" applyFont="1" applyFill="1" applyBorder="1" applyAlignment="1">
      <alignment horizontal="center" vertical="center" wrapText="1"/>
    </xf>
    <xf numFmtId="0" fontId="47" fillId="38" borderId="75" xfId="0" applyFont="1" applyFill="1" applyBorder="1" applyAlignment="1">
      <alignment horizontal="center" vertical="center"/>
    </xf>
    <xf numFmtId="0" fontId="47" fillId="38" borderId="157" xfId="0" applyFont="1" applyFill="1" applyBorder="1" applyAlignment="1">
      <alignment horizontal="center" vertical="center"/>
    </xf>
    <xf numFmtId="0" fontId="47" fillId="38" borderId="153" xfId="0" applyFont="1" applyFill="1" applyBorder="1" applyAlignment="1">
      <alignment horizontal="center" vertical="center"/>
    </xf>
    <xf numFmtId="0" fontId="171" fillId="0" borderId="0" xfId="0" applyFont="1" applyAlignment="1">
      <alignment horizontal="left" vertical="top" wrapText="1"/>
    </xf>
    <xf numFmtId="0" fontId="47" fillId="39" borderId="188" xfId="0" applyFont="1" applyFill="1" applyBorder="1" applyAlignment="1">
      <alignment horizontal="center" vertical="center" wrapText="1"/>
    </xf>
    <xf numFmtId="0" fontId="47" fillId="39" borderId="77" xfId="0" applyFont="1" applyFill="1" applyBorder="1" applyAlignment="1">
      <alignment horizontal="center" vertical="center" wrapText="1"/>
    </xf>
    <xf numFmtId="0" fontId="47" fillId="39" borderId="157" xfId="0" applyFont="1" applyFill="1" applyBorder="1" applyAlignment="1">
      <alignment horizontal="center" wrapText="1"/>
    </xf>
    <xf numFmtId="0" fontId="47" fillId="39" borderId="162" xfId="0" applyFont="1" applyFill="1" applyBorder="1" applyAlignment="1">
      <alignment horizontal="center" wrapText="1"/>
    </xf>
    <xf numFmtId="0" fontId="47" fillId="39" borderId="195" xfId="0" applyFont="1" applyFill="1" applyBorder="1" applyAlignment="1">
      <alignment horizontal="center" wrapText="1"/>
    </xf>
    <xf numFmtId="0" fontId="47" fillId="39" borderId="178" xfId="0" applyFont="1" applyFill="1" applyBorder="1" applyAlignment="1">
      <alignment horizontal="center" wrapText="1"/>
    </xf>
    <xf numFmtId="0" fontId="47" fillId="39" borderId="56" xfId="0" applyFont="1" applyFill="1" applyBorder="1" applyAlignment="1">
      <alignment horizontal="center" wrapText="1"/>
    </xf>
    <xf numFmtId="0" fontId="162" fillId="0" borderId="0" xfId="2" applyFont="1" applyAlignment="1">
      <alignment horizontal="left" vertical="center" wrapText="1"/>
    </xf>
    <xf numFmtId="0" fontId="196" fillId="0" borderId="0" xfId="2" applyFont="1" applyAlignment="1">
      <alignment horizontal="center" vertical="center" wrapText="1"/>
    </xf>
    <xf numFmtId="0" fontId="162" fillId="0" borderId="61" xfId="2" applyFont="1" applyBorder="1" applyAlignment="1">
      <alignment horizontal="center" vertical="center" wrapText="1"/>
    </xf>
    <xf numFmtId="0" fontId="162" fillId="0" borderId="66" xfId="2" applyFont="1" applyBorder="1" applyAlignment="1">
      <alignment horizontal="center" vertical="center" wrapText="1"/>
    </xf>
    <xf numFmtId="0" fontId="162" fillId="0" borderId="66" xfId="0" applyFont="1" applyBorder="1" applyAlignment="1">
      <alignment horizontal="center" vertical="center" wrapText="1"/>
    </xf>
    <xf numFmtId="0" fontId="162" fillId="0" borderId="62" xfId="0" applyFont="1" applyBorder="1" applyAlignment="1">
      <alignment horizontal="center" vertical="center" wrapText="1"/>
    </xf>
    <xf numFmtId="0" fontId="171" fillId="0" borderId="0" xfId="3" applyFont="1" applyAlignment="1">
      <alignment horizontal="left" wrapText="1"/>
    </xf>
    <xf numFmtId="0" fontId="156" fillId="0" borderId="0" xfId="3" applyFont="1" applyAlignment="1">
      <alignment horizontal="center" vertical="center" wrapText="1"/>
    </xf>
    <xf numFmtId="0" fontId="157" fillId="0" borderId="0" xfId="3" applyFont="1" applyAlignment="1" applyProtection="1">
      <alignment horizontal="center" vertical="center" wrapText="1"/>
      <protection locked="0"/>
    </xf>
    <xf numFmtId="0" fontId="47" fillId="39" borderId="55" xfId="3" applyFont="1" applyFill="1" applyBorder="1" applyAlignment="1">
      <alignment horizontal="center" vertical="center" wrapText="1"/>
    </xf>
    <xf numFmtId="0" fontId="47" fillId="39" borderId="59" xfId="3" applyFont="1" applyFill="1" applyBorder="1" applyAlignment="1">
      <alignment horizontal="center" vertical="center" wrapText="1"/>
    </xf>
    <xf numFmtId="0" fontId="47" fillId="39" borderId="57" xfId="3" applyFont="1" applyFill="1" applyBorder="1" applyAlignment="1">
      <alignment horizontal="center" vertical="center" wrapText="1"/>
    </xf>
    <xf numFmtId="0" fontId="47" fillId="39" borderId="201" xfId="3" applyFont="1" applyFill="1" applyBorder="1" applyAlignment="1">
      <alignment horizontal="center" vertical="center" wrapText="1"/>
    </xf>
    <xf numFmtId="0" fontId="47" fillId="39" borderId="202" xfId="3" applyFont="1" applyFill="1" applyBorder="1" applyAlignment="1">
      <alignment horizontal="center" vertical="center" wrapText="1"/>
    </xf>
    <xf numFmtId="0" fontId="47" fillId="39" borderId="179" xfId="3" applyFont="1" applyFill="1" applyBorder="1" applyAlignment="1">
      <alignment horizontal="center" vertical="center" wrapText="1"/>
    </xf>
    <xf numFmtId="0" fontId="119" fillId="40" borderId="154" xfId="3" applyFont="1" applyFill="1" applyBorder="1" applyAlignment="1">
      <alignment horizontal="center" vertical="center" wrapText="1"/>
    </xf>
    <xf numFmtId="0" fontId="119" fillId="40" borderId="71" xfId="3" applyFont="1" applyFill="1" applyBorder="1" applyAlignment="1">
      <alignment horizontal="center" vertical="center" wrapText="1"/>
    </xf>
    <xf numFmtId="0" fontId="119" fillId="40" borderId="203" xfId="3" applyFont="1" applyFill="1" applyBorder="1" applyAlignment="1">
      <alignment horizontal="center" vertical="center" wrapText="1"/>
    </xf>
    <xf numFmtId="0" fontId="119" fillId="40" borderId="75" xfId="3" applyFont="1" applyFill="1" applyBorder="1" applyAlignment="1">
      <alignment horizontal="center" vertical="center" wrapText="1"/>
    </xf>
    <xf numFmtId="0" fontId="119" fillId="40" borderId="160" xfId="3" applyFont="1" applyFill="1" applyBorder="1" applyAlignment="1">
      <alignment horizontal="center" vertical="center" wrapText="1"/>
    </xf>
    <xf numFmtId="0" fontId="119" fillId="40" borderId="204" xfId="3" applyFont="1" applyFill="1" applyBorder="1" applyAlignment="1">
      <alignment horizontal="center" vertical="center" wrapText="1"/>
    </xf>
    <xf numFmtId="0" fontId="119" fillId="40" borderId="171" xfId="3" applyFont="1" applyFill="1" applyBorder="1" applyAlignment="1">
      <alignment horizontal="center" vertical="center" wrapText="1"/>
    </xf>
    <xf numFmtId="0" fontId="119" fillId="40" borderId="59" xfId="3" applyFont="1" applyFill="1" applyBorder="1" applyAlignment="1">
      <alignment horizontal="center" vertical="center" wrapText="1"/>
    </xf>
    <xf numFmtId="0" fontId="47" fillId="39" borderId="188" xfId="3" applyFont="1" applyFill="1" applyBorder="1" applyAlignment="1">
      <alignment horizontal="center" vertical="center" wrapText="1"/>
    </xf>
    <xf numFmtId="0" fontId="47" fillId="39" borderId="205" xfId="3" applyFont="1" applyFill="1" applyBorder="1" applyAlignment="1">
      <alignment horizontal="center" vertical="center" wrapText="1"/>
    </xf>
    <xf numFmtId="0" fontId="47" fillId="39" borderId="206" xfId="3" applyFont="1" applyFill="1" applyBorder="1" applyAlignment="1">
      <alignment horizontal="center" vertical="center" wrapText="1"/>
    </xf>
    <xf numFmtId="0" fontId="47" fillId="39" borderId="53" xfId="3" applyFont="1" applyFill="1" applyBorder="1" applyAlignment="1">
      <alignment horizontal="center" vertical="center" wrapText="1"/>
    </xf>
    <xf numFmtId="0" fontId="47" fillId="39" borderId="63" xfId="3" applyFont="1" applyFill="1" applyBorder="1" applyAlignment="1">
      <alignment horizontal="center" vertical="center" wrapText="1"/>
    </xf>
    <xf numFmtId="0" fontId="47" fillId="39" borderId="56" xfId="3" applyFont="1" applyFill="1" applyBorder="1" applyAlignment="1">
      <alignment horizontal="center" vertical="center" wrapText="1"/>
    </xf>
    <xf numFmtId="0" fontId="47" fillId="39" borderId="60" xfId="3" applyFont="1" applyFill="1" applyBorder="1" applyAlignment="1">
      <alignment horizontal="center" vertical="center" wrapText="1"/>
    </xf>
    <xf numFmtId="0" fontId="47" fillId="39" borderId="158" xfId="3" applyFont="1" applyFill="1" applyBorder="1" applyAlignment="1">
      <alignment horizontal="center" vertical="center" wrapText="1"/>
    </xf>
    <xf numFmtId="0" fontId="47" fillId="39" borderId="159" xfId="3" applyFont="1" applyFill="1" applyBorder="1" applyAlignment="1">
      <alignment horizontal="center" vertical="center" wrapText="1"/>
    </xf>
    <xf numFmtId="0" fontId="47" fillId="39" borderId="64" xfId="3" applyFont="1" applyFill="1" applyBorder="1" applyAlignment="1">
      <alignment horizontal="center" vertical="center" wrapText="1"/>
    </xf>
    <xf numFmtId="0" fontId="47" fillId="39" borderId="0" xfId="3" applyFont="1" applyFill="1" applyAlignment="1">
      <alignment horizontal="center" vertical="center" wrapText="1"/>
    </xf>
    <xf numFmtId="0" fontId="54" fillId="4" borderId="0" xfId="0" applyFont="1" applyFill="1" applyBorder="1" applyAlignment="1">
      <alignment horizontal="center"/>
    </xf>
    <xf numFmtId="0" fontId="171" fillId="0" borderId="0" xfId="16" applyFont="1" applyAlignment="1">
      <alignment horizontal="left" vertical="top" wrapText="1"/>
    </xf>
    <xf numFmtId="0" fontId="144" fillId="0" borderId="0" xfId="16" applyFont="1" applyAlignment="1">
      <alignment horizontal="center"/>
    </xf>
    <xf numFmtId="0" fontId="47" fillId="39" borderId="53" xfId="16" applyFont="1" applyFill="1" applyBorder="1" applyAlignment="1">
      <alignment horizontal="center" vertical="center" wrapText="1"/>
    </xf>
    <xf numFmtId="0" fontId="47" fillId="39" borderId="63" xfId="16" applyFont="1" applyFill="1" applyBorder="1" applyAlignment="1">
      <alignment horizontal="center" vertical="center" wrapText="1"/>
    </xf>
    <xf numFmtId="0" fontId="47" fillId="39" borderId="54" xfId="16" applyFont="1" applyFill="1" applyBorder="1" applyAlignment="1">
      <alignment horizontal="center" vertical="center" wrapText="1"/>
    </xf>
    <xf numFmtId="0" fontId="47" fillId="39" borderId="55" xfId="16" applyFont="1" applyFill="1" applyBorder="1" applyAlignment="1">
      <alignment horizontal="center" vertical="center" wrapText="1"/>
    </xf>
    <xf numFmtId="0" fontId="47" fillId="39" borderId="56" xfId="16" applyFont="1" applyFill="1" applyBorder="1" applyAlignment="1">
      <alignment horizontal="center" vertical="center" wrapText="1"/>
    </xf>
    <xf numFmtId="0" fontId="47" fillId="39" borderId="59" xfId="16" applyFont="1" applyFill="1" applyBorder="1" applyAlignment="1">
      <alignment horizontal="center" vertical="center" wrapText="1"/>
    </xf>
    <xf numFmtId="0" fontId="47" fillId="39" borderId="60" xfId="16" applyFont="1" applyFill="1" applyBorder="1" applyAlignment="1">
      <alignment horizontal="center" vertical="center" wrapText="1"/>
    </xf>
    <xf numFmtId="0" fontId="47" fillId="39" borderId="64" xfId="16" applyFont="1" applyFill="1" applyBorder="1" applyAlignment="1">
      <alignment horizontal="center" vertical="center" wrapText="1"/>
    </xf>
    <xf numFmtId="0" fontId="47" fillId="39" borderId="0" xfId="16" applyFont="1" applyFill="1" applyBorder="1" applyAlignment="1">
      <alignment horizontal="center" vertical="center" wrapText="1"/>
    </xf>
    <xf numFmtId="0" fontId="47" fillId="39" borderId="158" xfId="16" applyFont="1" applyFill="1" applyBorder="1" applyAlignment="1">
      <alignment horizontal="center" vertical="center" wrapText="1"/>
    </xf>
    <xf numFmtId="0" fontId="47" fillId="39" borderId="129" xfId="16" applyFont="1" applyFill="1" applyBorder="1" applyAlignment="1">
      <alignment horizontal="center" vertical="center" wrapText="1"/>
    </xf>
    <xf numFmtId="0" fontId="47" fillId="39" borderId="52" xfId="3" applyFont="1" applyFill="1" applyBorder="1" applyAlignment="1">
      <alignment horizontal="center" vertical="center" wrapText="1"/>
    </xf>
    <xf numFmtId="0" fontId="47" fillId="39" borderId="61" xfId="3" applyFont="1" applyFill="1" applyBorder="1" applyAlignment="1">
      <alignment horizontal="center" vertical="center" wrapText="1"/>
    </xf>
    <xf numFmtId="0" fontId="47" fillId="39" borderId="73" xfId="3" applyFont="1" applyFill="1" applyBorder="1" applyAlignment="1">
      <alignment horizontal="center" vertical="center" wrapText="1"/>
    </xf>
    <xf numFmtId="0" fontId="47" fillId="39" borderId="75" xfId="3" applyFont="1" applyFill="1" applyBorder="1" applyAlignment="1">
      <alignment horizontal="center" vertical="center" wrapText="1"/>
    </xf>
    <xf numFmtId="0" fontId="47" fillId="39" borderId="194" xfId="3" applyFont="1" applyFill="1" applyBorder="1" applyAlignment="1">
      <alignment horizontal="center" vertical="center" wrapText="1"/>
    </xf>
    <xf numFmtId="0" fontId="47" fillId="39" borderId="167" xfId="3" applyFont="1" applyFill="1" applyBorder="1" applyAlignment="1">
      <alignment horizontal="center" vertical="center" wrapText="1"/>
    </xf>
    <xf numFmtId="0" fontId="47" fillId="39" borderId="169" xfId="3" applyFont="1" applyFill="1" applyBorder="1" applyAlignment="1">
      <alignment horizontal="center" vertical="center" wrapText="1"/>
    </xf>
    <xf numFmtId="0" fontId="47" fillId="39" borderId="165" xfId="3" applyFont="1" applyFill="1" applyBorder="1" applyAlignment="1">
      <alignment horizontal="center" vertical="center" wrapText="1"/>
    </xf>
    <xf numFmtId="0" fontId="47" fillId="39" borderId="207" xfId="3" applyFont="1" applyFill="1" applyBorder="1" applyAlignment="1">
      <alignment horizontal="center" vertical="center" wrapText="1"/>
    </xf>
    <xf numFmtId="0" fontId="156" fillId="0" borderId="0" xfId="16" applyFont="1" applyAlignment="1">
      <alignment horizontal="center" vertical="center" wrapText="1"/>
    </xf>
  </cellXfs>
  <cellStyles count="111">
    <cellStyle name="20% - Énfasis1" xfId="40" builtinId="30" customBuiltin="1"/>
    <cellStyle name="20% - Énfasis1 2" xfId="70" xr:uid="{4BB36B7C-5E64-4827-A123-9F7E5E06BBEA}"/>
    <cellStyle name="20% - Énfasis1 3" xfId="93" xr:uid="{8FB5C83C-A913-43AD-9C1A-9731E7878885}"/>
    <cellStyle name="20% - Énfasis2" xfId="44" builtinId="34" customBuiltin="1"/>
    <cellStyle name="20% - Énfasis2 2" xfId="73" xr:uid="{B085E3BD-B77A-420E-9F1B-831A1D452DF1}"/>
    <cellStyle name="20% - Énfasis2 3" xfId="96" xr:uid="{237ED6AD-61C5-4A6A-A21D-63CDCC4C88E5}"/>
    <cellStyle name="20% - Énfasis3" xfId="48" builtinId="38" customBuiltin="1"/>
    <cellStyle name="20% - Énfasis3 2" xfId="76" xr:uid="{8C09CAE5-F221-436B-B5AD-DC8C456E11F7}"/>
    <cellStyle name="20% - Énfasis3 3" xfId="99" xr:uid="{0CE5173F-ADC6-4F3D-A8A5-90E5A7070D52}"/>
    <cellStyle name="20% - Énfasis4" xfId="52" builtinId="42" customBuiltin="1"/>
    <cellStyle name="20% - Énfasis4 2" xfId="79" xr:uid="{656ADCF0-BD2D-4603-B81E-E7CC15CC0BE8}"/>
    <cellStyle name="20% - Énfasis4 3" xfId="102" xr:uid="{B9DE2A4F-4674-478E-8233-A243B6265AFE}"/>
    <cellStyle name="20% - Énfasis5" xfId="56" builtinId="46" customBuiltin="1"/>
    <cellStyle name="20% - Énfasis5 2" xfId="82" xr:uid="{5071C98B-B345-45C5-A101-E0D7632E96FC}"/>
    <cellStyle name="20% - Énfasis5 3" xfId="105" xr:uid="{6683E75A-0A5E-481F-9675-F2B9499E26A5}"/>
    <cellStyle name="20% - Énfasis6" xfId="60" builtinId="50" customBuiltin="1"/>
    <cellStyle name="20% - Énfasis6 2" xfId="85" xr:uid="{574690AF-0DF5-455D-814C-11149AD07D9A}"/>
    <cellStyle name="20% - Énfasis6 3" xfId="108" xr:uid="{2C6EFE4F-D977-4559-B76D-88B882B701EF}"/>
    <cellStyle name="40% - Énfasis1" xfId="41" builtinId="31" customBuiltin="1"/>
    <cellStyle name="40% - Énfasis1 2" xfId="71" xr:uid="{0AE8F5D7-5854-4224-8FAE-884B965962E3}"/>
    <cellStyle name="40% - Énfasis1 3" xfId="94" xr:uid="{392C0B77-D9E5-48A9-BAE0-66EB61DF1414}"/>
    <cellStyle name="40% - Énfasis2" xfId="45" builtinId="35" customBuiltin="1"/>
    <cellStyle name="40% - Énfasis2 2" xfId="74" xr:uid="{DEA75A72-3285-499A-91D6-8F9D3B1E0C7C}"/>
    <cellStyle name="40% - Énfasis2 3" xfId="97" xr:uid="{8A0D7209-1A1A-4E18-9013-07EE3EA4A867}"/>
    <cellStyle name="40% - Énfasis3" xfId="49" builtinId="39" customBuiltin="1"/>
    <cellStyle name="40% - Énfasis3 2" xfId="77" xr:uid="{A9326EA9-EB56-4957-9705-F04AFD1D7836}"/>
    <cellStyle name="40% - Énfasis3 3" xfId="100" xr:uid="{51987593-E642-48ED-889D-8E738BA72C0A}"/>
    <cellStyle name="40% - Énfasis4" xfId="53" builtinId="43" customBuiltin="1"/>
    <cellStyle name="40% - Énfasis4 2" xfId="80" xr:uid="{9712C742-8AE0-4380-9F67-DEEE8887CF4F}"/>
    <cellStyle name="40% - Énfasis4 3" xfId="103" xr:uid="{61C75BBB-C6D2-4938-877A-BF312153CBF2}"/>
    <cellStyle name="40% - Énfasis5" xfId="57" builtinId="47" customBuiltin="1"/>
    <cellStyle name="40% - Énfasis5 2" xfId="83" xr:uid="{FF6F7359-420C-4574-B94D-5F33B1C8D2CC}"/>
    <cellStyle name="40% - Énfasis5 3" xfId="106" xr:uid="{AD69FFA3-6DBF-4B08-9366-A8B32CD6AB13}"/>
    <cellStyle name="40% - Énfasis6" xfId="61" builtinId="51" customBuiltin="1"/>
    <cellStyle name="40% - Énfasis6 2" xfId="86" xr:uid="{85A6FFBB-9AC3-47FE-BBE9-E9490C894CC6}"/>
    <cellStyle name="40% - Énfasis6 3" xfId="109" xr:uid="{BB99BC3C-FF11-4D7A-B500-A75E324896DB}"/>
    <cellStyle name="60% - Énfasis1" xfId="42" builtinId="32" customBuiltin="1"/>
    <cellStyle name="60% - Énfasis1 2" xfId="72" xr:uid="{51BE631B-E20C-4FBE-ABDB-EF7A104D109F}"/>
    <cellStyle name="60% - Énfasis1 3" xfId="95" xr:uid="{A12C013A-C271-4B19-9AF9-2EAD530A85D7}"/>
    <cellStyle name="60% - Énfasis2" xfId="46" builtinId="36" customBuiltin="1"/>
    <cellStyle name="60% - Énfasis2 2" xfId="75" xr:uid="{F6C5D0D3-AA18-47F7-BA88-E7D3E485B2A3}"/>
    <cellStyle name="60% - Énfasis2 3" xfId="98" xr:uid="{33114802-53EA-4DDF-AA67-93D54BC287D0}"/>
    <cellStyle name="60% - Énfasis3" xfId="50" builtinId="40" customBuiltin="1"/>
    <cellStyle name="60% - Énfasis3 2" xfId="78" xr:uid="{9D9858CF-2D3C-48B4-A911-A641FCC55D07}"/>
    <cellStyle name="60% - Énfasis3 3" xfId="101" xr:uid="{DC42A9E2-0622-4FC7-B636-5AC23F80BFC8}"/>
    <cellStyle name="60% - Énfasis4" xfId="54" builtinId="44" customBuiltin="1"/>
    <cellStyle name="60% - Énfasis4 2" xfId="81" xr:uid="{4F4A2018-1327-433C-9E93-A2F0BFA56472}"/>
    <cellStyle name="60% - Énfasis4 3" xfId="104" xr:uid="{4D8D33C4-7489-43B9-BC50-96D56F4D56F7}"/>
    <cellStyle name="60% - Énfasis5" xfId="58" builtinId="48" customBuiltin="1"/>
    <cellStyle name="60% - Énfasis5 2" xfId="84" xr:uid="{A1606EC0-3C93-44C7-ADB7-6AE23C334C9B}"/>
    <cellStyle name="60% - Énfasis5 3" xfId="107" xr:uid="{316EFACF-C144-4410-9148-56E9C0FACAF4}"/>
    <cellStyle name="60% - Énfasis6" xfId="62" builtinId="52" customBuiltin="1"/>
    <cellStyle name="60% - Énfasis6 2" xfId="87" xr:uid="{6C4E3033-13A2-43F1-912E-3794677ED2FA}"/>
    <cellStyle name="60% - Énfasis6 3" xfId="110" xr:uid="{DCFBFAAA-D45F-4316-A3C7-D9FA676FB397}"/>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12" xfId="91" xr:uid="{252C52A5-56F9-487F-A313-9EC2C2EC375F}"/>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Notas 4" xfId="92" xr:uid="{6FCC982B-4BCA-419F-B48A-E0A66B432F5E}"/>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1.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1307936</c:v>
                </c:pt>
                <c:pt idx="1">
                  <c:v>788698</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21.02334870892577</c:v>
                </c:pt>
                <c:pt idx="1">
                  <c:v>24.465437035827961</c:v>
                </c:pt>
                <c:pt idx="2">
                  <c:v>19.255449424442812</c:v>
                </c:pt>
                <c:pt idx="3">
                  <c:v>20.110134240877294</c:v>
                </c:pt>
                <c:pt idx="4">
                  <c:v>28.636131200233763</c:v>
                </c:pt>
                <c:pt idx="5">
                  <c:v>23.441133880380885</c:v>
                </c:pt>
                <c:pt idx="6">
                  <c:v>22.839546658971063</c:v>
                </c:pt>
                <c:pt idx="7">
                  <c:v>24.45650435542856</c:v>
                </c:pt>
                <c:pt idx="8">
                  <c:v>14.616467192634071</c:v>
                </c:pt>
                <c:pt idx="9">
                  <c:v>24.68227872890877</c:v>
                </c:pt>
                <c:pt idx="10">
                  <c:v>23.40990501309857</c:v>
                </c:pt>
                <c:pt idx="11">
                  <c:v>31.233990355128498</c:v>
                </c:pt>
                <c:pt idx="12">
                  <c:v>25.40941853142786</c:v>
                </c:pt>
                <c:pt idx="13">
                  <c:v>26.462281015373616</c:v>
                </c:pt>
                <c:pt idx="14">
                  <c:v>15.6889178133135</c:v>
                </c:pt>
                <c:pt idx="15">
                  <c:v>17.035572779844113</c:v>
                </c:pt>
                <c:pt idx="16">
                  <c:v>17.095812440710123</c:v>
                </c:pt>
                <c:pt idx="17">
                  <c:v>24.13001912045889</c:v>
                </c:pt>
                <c:pt idx="18" formatCode="General">
                  <c:v>21.763335612925285</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36.58836210312743</c:v>
                </c:pt>
                <c:pt idx="1">
                  <c:v>30.104872276177264</c:v>
                </c:pt>
                <c:pt idx="2">
                  <c:v>26.549106049473426</c:v>
                </c:pt>
                <c:pt idx="3">
                  <c:v>26.713461902060882</c:v>
                </c:pt>
                <c:pt idx="4">
                  <c:v>30.926291182701441</c:v>
                </c:pt>
                <c:pt idx="5">
                  <c:v>34.402562639870112</c:v>
                </c:pt>
                <c:pt idx="6">
                  <c:v>26.858094813337882</c:v>
                </c:pt>
                <c:pt idx="7">
                  <c:v>26.891706027230757</c:v>
                </c:pt>
                <c:pt idx="8">
                  <c:v>29.281535681700269</c:v>
                </c:pt>
                <c:pt idx="9">
                  <c:v>32.076706624475619</c:v>
                </c:pt>
                <c:pt idx="10">
                  <c:v>23.891076934043806</c:v>
                </c:pt>
                <c:pt idx="11">
                  <c:v>31.415583322309477</c:v>
                </c:pt>
                <c:pt idx="12">
                  <c:v>29.191350770304471</c:v>
                </c:pt>
                <c:pt idx="13">
                  <c:v>33.537718984626387</c:v>
                </c:pt>
                <c:pt idx="14">
                  <c:v>29.430085533655635</c:v>
                </c:pt>
                <c:pt idx="15">
                  <c:v>23.118405423916908</c:v>
                </c:pt>
                <c:pt idx="16">
                  <c:v>29.631386366716356</c:v>
                </c:pt>
                <c:pt idx="17">
                  <c:v>26.806883365200765</c:v>
                </c:pt>
                <c:pt idx="18" formatCode="General">
                  <c:v>30.358516718364555</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24.119073660183556</c:v>
                </c:pt>
                <c:pt idx="1">
                  <c:v>29.188770097119072</c:v>
                </c:pt>
                <c:pt idx="2">
                  <c:v>33.10800881704629</c:v>
                </c:pt>
                <c:pt idx="3">
                  <c:v>34.730100207978822</c:v>
                </c:pt>
                <c:pt idx="4">
                  <c:v>28.387756592884799</c:v>
                </c:pt>
                <c:pt idx="5">
                  <c:v>22.431875027425512</c:v>
                </c:pt>
                <c:pt idx="6">
                  <c:v>32.119526720360994</c:v>
                </c:pt>
                <c:pt idx="7">
                  <c:v>30.579693147530147</c:v>
                </c:pt>
                <c:pt idx="8">
                  <c:v>32.451055810985679</c:v>
                </c:pt>
                <c:pt idx="9">
                  <c:v>29.013389129964235</c:v>
                </c:pt>
                <c:pt idx="10">
                  <c:v>24.928269741414645</c:v>
                </c:pt>
                <c:pt idx="11">
                  <c:v>28.685675802436471</c:v>
                </c:pt>
                <c:pt idx="12">
                  <c:v>23.84915589390214</c:v>
                </c:pt>
                <c:pt idx="13">
                  <c:v>27.529495888451912</c:v>
                </c:pt>
                <c:pt idx="14">
                  <c:v>32.414466344365934</c:v>
                </c:pt>
                <c:pt idx="15">
                  <c:v>32.186299754640586</c:v>
                </c:pt>
                <c:pt idx="16">
                  <c:v>25.65388263992411</c:v>
                </c:pt>
                <c:pt idx="17">
                  <c:v>23.326959847036328</c:v>
                </c:pt>
                <c:pt idx="18" formatCode="General">
                  <c:v>28.447068688990385</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18.269215527763247</c:v>
                </c:pt>
                <c:pt idx="1">
                  <c:v>16.240920590875703</c:v>
                </c:pt>
                <c:pt idx="2">
                  <c:v>21.087435709037472</c:v>
                </c:pt>
                <c:pt idx="3">
                  <c:v>18.446303649083003</c:v>
                </c:pt>
                <c:pt idx="4">
                  <c:v>12.049821024179998</c:v>
                </c:pt>
                <c:pt idx="5">
                  <c:v>19.72442845232349</c:v>
                </c:pt>
                <c:pt idx="6">
                  <c:v>18.182831807330064</c:v>
                </c:pt>
                <c:pt idx="7">
                  <c:v>18.072096469810536</c:v>
                </c:pt>
                <c:pt idx="8">
                  <c:v>23.650941314679976</c:v>
                </c:pt>
                <c:pt idx="9">
                  <c:v>14.227625516651377</c:v>
                </c:pt>
                <c:pt idx="10">
                  <c:v>27.770748311442983</c:v>
                </c:pt>
                <c:pt idx="11">
                  <c:v>8.6647505201255512</c:v>
                </c:pt>
                <c:pt idx="12">
                  <c:v>21.550074804365526</c:v>
                </c:pt>
                <c:pt idx="13">
                  <c:v>12.470504111548086</c:v>
                </c:pt>
                <c:pt idx="14">
                  <c:v>22.466530308664932</c:v>
                </c:pt>
                <c:pt idx="15">
                  <c:v>27.659722041598389</c:v>
                </c:pt>
                <c:pt idx="16">
                  <c:v>27.618918552649411</c:v>
                </c:pt>
                <c:pt idx="17">
                  <c:v>25.736137667304014</c:v>
                </c:pt>
                <c:pt idx="18" formatCode="General">
                  <c:v>19.431078979719771</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25.722680682292019</c:v>
                </c:pt>
                <c:pt idx="1">
                  <c:v>29.209295527623503</c:v>
                </c:pt>
                <c:pt idx="2">
                  <c:v>24.400993171942893</c:v>
                </c:pt>
                <c:pt idx="3">
                  <c:v>24.658764888283535</c:v>
                </c:pt>
                <c:pt idx="4">
                  <c:v>32.559491673242242</c:v>
                </c:pt>
                <c:pt idx="5">
                  <c:v>29.200830873510441</c:v>
                </c:pt>
                <c:pt idx="6">
                  <c:v>27.915347308509361</c:v>
                </c:pt>
                <c:pt idx="7">
                  <c:v>29.851251285121226</c:v>
                </c:pt>
                <c:pt idx="8">
                  <c:v>19.144266405270621</c:v>
                </c:pt>
                <c:pt idx="9">
                  <c:v>28.776489956798915</c:v>
                </c:pt>
                <c:pt idx="10">
                  <c:v>32.410560078953864</c:v>
                </c:pt>
                <c:pt idx="11">
                  <c:v>34.197082214146519</c:v>
                </c:pt>
                <c:pt idx="12">
                  <c:v>32.38934704916943</c:v>
                </c:pt>
                <c:pt idx="13">
                  <c:v>30.232415652315986</c:v>
                </c:pt>
                <c:pt idx="14">
                  <c:v>20.235026080700283</c:v>
                </c:pt>
                <c:pt idx="15">
                  <c:v>23.549222176945754</c:v>
                </c:pt>
                <c:pt idx="16">
                  <c:v>23.619172439618048</c:v>
                </c:pt>
                <c:pt idx="17">
                  <c:v>32.492276004119468</c:v>
                </c:pt>
                <c:pt idx="18" formatCode="General">
                  <c:v>27.012072815828297</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44.76692881316486</c:v>
                </c:pt>
                <c:pt idx="1">
                  <c:v>35.942219623891653</c:v>
                </c:pt>
                <c:pt idx="2">
                  <c:v>33.643699565487275</c:v>
                </c:pt>
                <c:pt idx="3">
                  <c:v>32.755672762048277</c:v>
                </c:pt>
                <c:pt idx="4">
                  <c:v>35.163420407824248</c:v>
                </c:pt>
                <c:pt idx="5">
                  <c:v>42.855581064829998</c:v>
                </c:pt>
                <c:pt idx="6">
                  <c:v>32.826967012705921</c:v>
                </c:pt>
                <c:pt idx="7">
                  <c:v>32.823622805533503</c:v>
                </c:pt>
                <c:pt idx="8">
                  <c:v>38.352189517341571</c:v>
                </c:pt>
                <c:pt idx="9">
                  <c:v>37.397480036771995</c:v>
                </c:pt>
                <c:pt idx="10">
                  <c:v>33.076733283987167</c:v>
                </c:pt>
                <c:pt idx="11">
                  <c:v>34.395902459577606</c:v>
                </c:pt>
                <c:pt idx="12">
                  <c:v>37.210170306101055</c:v>
                </c:pt>
                <c:pt idx="13">
                  <c:v>38.315905563270974</c:v>
                </c:pt>
                <c:pt idx="14">
                  <c:v>37.957911145752142</c:v>
                </c:pt>
                <c:pt idx="15">
                  <c:v>31.957860926676094</c:v>
                </c:pt>
                <c:pt idx="16">
                  <c:v>40.938026586781504</c:v>
                </c:pt>
                <c:pt idx="17">
                  <c:v>36.096807415036047</c:v>
                </c:pt>
                <c:pt idx="18" formatCode="General">
                  <c:v>37.680182797437404</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29.510390504543118</c:v>
                </c:pt>
                <c:pt idx="1">
                  <c:v>34.848484848484851</c:v>
                </c:pt>
                <c:pt idx="2">
                  <c:v>41.955307262569832</c:v>
                </c:pt>
                <c:pt idx="3">
                  <c:v>42.58556234966818</c:v>
                </c:pt>
                <c:pt idx="4">
                  <c:v>32.27708791893351</c:v>
                </c:pt>
                <c:pt idx="5">
                  <c:v>27.943588061659561</c:v>
                </c:pt>
                <c:pt idx="6">
                  <c:v>39.257685678784718</c:v>
                </c:pt>
                <c:pt idx="7">
                  <c:v>37.325125909345275</c:v>
                </c:pt>
                <c:pt idx="8">
                  <c:v>42.503544077387808</c:v>
                </c:pt>
                <c:pt idx="9">
                  <c:v>33.826030006429093</c:v>
                </c:pt>
                <c:pt idx="10">
                  <c:v>34.512706637058969</c:v>
                </c:pt>
                <c:pt idx="11">
                  <c:v>31.407015326275872</c:v>
                </c:pt>
                <c:pt idx="12">
                  <c:v>30.400482644729511</c:v>
                </c:pt>
                <c:pt idx="13">
                  <c:v>31.451678784413037</c:v>
                </c:pt>
                <c:pt idx="14">
                  <c:v>41.807062773547578</c:v>
                </c:pt>
                <c:pt idx="15">
                  <c:v>44.492916896378148</c:v>
                </c:pt>
                <c:pt idx="16">
                  <c:v>35.442800973600448</c:v>
                </c:pt>
                <c:pt idx="17">
                  <c:v>31.410916580844489</c:v>
                </c:pt>
                <c:pt idx="18" formatCode="General">
                  <c:v>35.307744386734299</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Extremadura</c:v>
                </c:pt>
                <c:pt idx="2">
                  <c:v>Castilla y León</c:v>
                </c:pt>
                <c:pt idx="3">
                  <c:v>País Vasco</c:v>
                </c:pt>
                <c:pt idx="4">
                  <c:v>Rioja, La</c:v>
                </c:pt>
                <c:pt idx="5">
                  <c:v>Balears, Illes</c:v>
                </c:pt>
                <c:pt idx="6">
                  <c:v>Castilla - La Mancha</c:v>
                </c:pt>
                <c:pt idx="7">
                  <c:v>Cataluña</c:v>
                </c:pt>
                <c:pt idx="8">
                  <c:v>TOTAL</c:v>
                </c:pt>
                <c:pt idx="9">
                  <c:v>Madrid, Comunidad de</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'32dictcasaadpot'!$R$11:$R$29</c:f>
              <c:numCache>
                <c:formatCode>#,##0.00</c:formatCode>
                <c:ptCount val="19"/>
                <c:pt idx="0">
                  <c:v>37.317772184545127</c:v>
                </c:pt>
                <c:pt idx="1">
                  <c:v>37.275221374147222</c:v>
                </c:pt>
                <c:pt idx="2">
                  <c:v>37.21790837835001</c:v>
                </c:pt>
                <c:pt idx="3">
                  <c:v>35.12371149717557</c:v>
                </c:pt>
                <c:pt idx="4">
                  <c:v>35.013879332843011</c:v>
                </c:pt>
                <c:pt idx="5">
                  <c:v>34.548304918675292</c:v>
                </c:pt>
                <c:pt idx="6">
                  <c:v>33.251201837854701</c:v>
                </c:pt>
                <c:pt idx="7">
                  <c:v>32.232555859787581</c:v>
                </c:pt>
                <c:pt idx="8">
                  <c:v>31.061791226420315</c:v>
                </c:pt>
                <c:pt idx="9">
                  <c:v>31.054497986515319</c:v>
                </c:pt>
                <c:pt idx="10">
                  <c:v>30.089382078924189</c:v>
                </c:pt>
                <c:pt idx="11">
                  <c:v>28.812922034107824</c:v>
                </c:pt>
                <c:pt idx="12">
                  <c:v>26.443436466669127</c:v>
                </c:pt>
                <c:pt idx="13">
                  <c:v>26.275243522593858</c:v>
                </c:pt>
                <c:pt idx="14">
                  <c:v>25.912896992518455</c:v>
                </c:pt>
                <c:pt idx="15">
                  <c:v>22.807245796637311</c:v>
                </c:pt>
                <c:pt idx="16">
                  <c:v>22.206510211296333</c:v>
                </c:pt>
                <c:pt idx="17">
                  <c:v>21.594462958215843</c:v>
                </c:pt>
                <c:pt idx="18">
                  <c:v>17.708215761979499</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Castilla - La Mancha</c:v>
                </c:pt>
                <c:pt idx="5">
                  <c:v>Andalucía</c:v>
                </c:pt>
                <c:pt idx="6">
                  <c:v>Cataluña</c:v>
                </c:pt>
                <c:pt idx="7">
                  <c:v>TOTAL</c:v>
                </c:pt>
                <c:pt idx="8">
                  <c:v>Asturias, Principado de</c:v>
                </c:pt>
                <c:pt idx="9">
                  <c:v>Cantabria</c:v>
                </c:pt>
                <c:pt idx="10">
                  <c:v>Comunitat Valenciana</c:v>
                </c:pt>
                <c:pt idx="11">
                  <c:v>Aragón</c:v>
                </c:pt>
                <c:pt idx="12">
                  <c:v>Madrid, Comunidad de</c:v>
                </c:pt>
                <c:pt idx="13">
                  <c:v>Murcia, Región de</c:v>
                </c:pt>
                <c:pt idx="14">
                  <c:v>Balears, Illes</c:v>
                </c:pt>
                <c:pt idx="15">
                  <c:v>Navarra, Comunidad Foral de</c:v>
                </c:pt>
                <c:pt idx="16">
                  <c:v>Ceuta y Melilla</c:v>
                </c:pt>
                <c:pt idx="17">
                  <c:v>Galicia</c:v>
                </c:pt>
                <c:pt idx="18">
                  <c:v>Canarias</c:v>
                </c:pt>
              </c:strCache>
            </c:strRef>
          </c:cat>
          <c:val>
            <c:numRef>
              <c:f>'34bdictcasaad'!$AF$11:$AF$29</c:f>
              <c:numCache>
                <c:formatCode>0.00</c:formatCode>
                <c:ptCount val="19"/>
                <c:pt idx="0">
                  <c:v>6.3962666489910864</c:v>
                </c:pt>
                <c:pt idx="1">
                  <c:v>5.3222688669134008</c:v>
                </c:pt>
                <c:pt idx="2">
                  <c:v>5.2042095346211843</c:v>
                </c:pt>
                <c:pt idx="3">
                  <c:v>4.5792194413588101</c:v>
                </c:pt>
                <c:pt idx="4">
                  <c:v>4.5003421164001871</c:v>
                </c:pt>
                <c:pt idx="5">
                  <c:v>4.4095470406086941</c:v>
                </c:pt>
                <c:pt idx="6">
                  <c:v>4.2442871473835044</c:v>
                </c:pt>
                <c:pt idx="7">
                  <c:v>4.0870318099514735</c:v>
                </c:pt>
                <c:pt idx="8">
                  <c:v>4.0584060592807587</c:v>
                </c:pt>
                <c:pt idx="9">
                  <c:v>3.873131119484285</c:v>
                </c:pt>
                <c:pt idx="10">
                  <c:v>3.7199146120879298</c:v>
                </c:pt>
                <c:pt idx="11">
                  <c:v>3.6540969172191824</c:v>
                </c:pt>
                <c:pt idx="12">
                  <c:v>3.628063434539166</c:v>
                </c:pt>
                <c:pt idx="13">
                  <c:v>3.6050968877844314</c:v>
                </c:pt>
                <c:pt idx="14">
                  <c:v>3.4971311820918318</c:v>
                </c:pt>
                <c:pt idx="15">
                  <c:v>3.200452276632622</c:v>
                </c:pt>
                <c:pt idx="16">
                  <c:v>3.1030288646948887</c:v>
                </c:pt>
                <c:pt idx="17">
                  <c:v>3.0803978922910962</c:v>
                </c:pt>
                <c:pt idx="18">
                  <c:v>2.4742704074439588</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Cataluña</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1.8946998425026531</c:v>
                </c:pt>
                <c:pt idx="1">
                  <c:v>1.7923915337800949</c:v>
                </c:pt>
                <c:pt idx="2">
                  <c:v>1.7683204122866629</c:v>
                </c:pt>
                <c:pt idx="3">
                  <c:v>1.6004887040633788</c:v>
                </c:pt>
                <c:pt idx="4">
                  <c:v>1.5849977974343448</c:v>
                </c:pt>
                <c:pt idx="5">
                  <c:v>1.5353930043704387</c:v>
                </c:pt>
                <c:pt idx="6">
                  <c:v>1.4033326373680073</c:v>
                </c:pt>
                <c:pt idx="7">
                  <c:v>1.3625491370522131</c:v>
                </c:pt>
                <c:pt idx="8">
                  <c:v>1.3492072483204347</c:v>
                </c:pt>
                <c:pt idx="9">
                  <c:v>1.325681227353946</c:v>
                </c:pt>
                <c:pt idx="10">
                  <c:v>1.3083176127593894</c:v>
                </c:pt>
                <c:pt idx="11">
                  <c:v>1.3035453814782842</c:v>
                </c:pt>
                <c:pt idx="12">
                  <c:v>1.2583896843614772</c:v>
                </c:pt>
                <c:pt idx="13">
                  <c:v>1.210401815200596</c:v>
                </c:pt>
                <c:pt idx="14">
                  <c:v>1.1828925488953994</c:v>
                </c:pt>
                <c:pt idx="15">
                  <c:v>1.1172924369370627</c:v>
                </c:pt>
                <c:pt idx="16">
                  <c:v>1.0509217508583295</c:v>
                </c:pt>
                <c:pt idx="17">
                  <c:v>0.96386713818982239</c:v>
                </c:pt>
                <c:pt idx="18">
                  <c:v>0.95390040019574063</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Extremadura</c:v>
                </c:pt>
                <c:pt idx="1">
                  <c:v>Andalucía</c:v>
                </c:pt>
                <c:pt idx="2">
                  <c:v>Cataluña</c:v>
                </c:pt>
                <c:pt idx="3">
                  <c:v>Murcia, Región de</c:v>
                </c:pt>
                <c:pt idx="4">
                  <c:v>Balears, Illes</c:v>
                </c:pt>
                <c:pt idx="5">
                  <c:v>Castilla y León</c:v>
                </c:pt>
                <c:pt idx="6">
                  <c:v>Castilla - La Mancha</c:v>
                </c:pt>
                <c:pt idx="7">
                  <c:v>País Vasco</c:v>
                </c:pt>
                <c:pt idx="8">
                  <c:v>TOTAL</c:v>
                </c:pt>
                <c:pt idx="9">
                  <c:v>Ceuta y Melilla</c:v>
                </c:pt>
                <c:pt idx="10">
                  <c:v>Rioja, La</c:v>
                </c:pt>
                <c:pt idx="11">
                  <c:v>Comunitat Valenciana</c:v>
                </c:pt>
                <c:pt idx="12">
                  <c:v>Madrid, Comunidad de</c:v>
                </c:pt>
                <c:pt idx="13">
                  <c:v>Cantabria</c:v>
                </c:pt>
                <c:pt idx="14">
                  <c:v>Aragón</c:v>
                </c:pt>
                <c:pt idx="15">
                  <c:v>Asturias, Principado de</c:v>
                </c:pt>
                <c:pt idx="16">
                  <c:v>Navarra, Comunidad Foral de</c:v>
                </c:pt>
                <c:pt idx="17">
                  <c:v>Canarias</c:v>
                </c:pt>
                <c:pt idx="18">
                  <c:v>Galicia</c:v>
                </c:pt>
              </c:strCache>
            </c:strRef>
          </c:cat>
          <c:val>
            <c:numRef>
              <c:f>'34bdictcasaad'!$AR$11:$AR$29</c:f>
              <c:numCache>
                <c:formatCode>0.00</c:formatCode>
                <c:ptCount val="19"/>
                <c:pt idx="0">
                  <c:v>7.7190728207215917</c:v>
                </c:pt>
                <c:pt idx="1">
                  <c:v>7.663765728203038</c:v>
                </c:pt>
                <c:pt idx="2">
                  <c:v>6.9816517341926705</c:v>
                </c:pt>
                <c:pt idx="3">
                  <c:v>6.7575571447374196</c:v>
                </c:pt>
                <c:pt idx="4">
                  <c:v>6.7038004298267095</c:v>
                </c:pt>
                <c:pt idx="5">
                  <c:v>6.6457034714954526</c:v>
                </c:pt>
                <c:pt idx="6">
                  <c:v>6.6393592509965984</c:v>
                </c:pt>
                <c:pt idx="7">
                  <c:v>6.4234631181569597</c:v>
                </c:pt>
                <c:pt idx="8">
                  <c:v>6.0686287196361697</c:v>
                </c:pt>
                <c:pt idx="9">
                  <c:v>6.0344279997459189</c:v>
                </c:pt>
                <c:pt idx="10">
                  <c:v>5.7504001995800502</c:v>
                </c:pt>
                <c:pt idx="11">
                  <c:v>5.5239409169628058</c:v>
                </c:pt>
                <c:pt idx="12">
                  <c:v>5.4360735975931478</c:v>
                </c:pt>
                <c:pt idx="13">
                  <c:v>4.9910251807785011</c:v>
                </c:pt>
                <c:pt idx="14">
                  <c:v>4.6459329429383116</c:v>
                </c:pt>
                <c:pt idx="15">
                  <c:v>4.5728742006911824</c:v>
                </c:pt>
                <c:pt idx="16">
                  <c:v>4.1599180764689283</c:v>
                </c:pt>
                <c:pt idx="17">
                  <c:v>4.0919864109406499</c:v>
                </c:pt>
                <c:pt idx="18">
                  <c:v>3.1332161063158872</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Extremadura</c:v>
                </c:pt>
                <c:pt idx="2">
                  <c:v>Andalucía</c:v>
                </c:pt>
                <c:pt idx="3">
                  <c:v>Castilla - La Mancha</c:v>
                </c:pt>
                <c:pt idx="4">
                  <c:v>Balears, Illes</c:v>
                </c:pt>
                <c:pt idx="5">
                  <c:v>País Vasco</c:v>
                </c:pt>
                <c:pt idx="6">
                  <c:v>Cataluña</c:v>
                </c:pt>
                <c:pt idx="7">
                  <c:v>Rioja, La</c:v>
                </c:pt>
                <c:pt idx="8">
                  <c:v>Madrid, Comunidad de</c:v>
                </c:pt>
                <c:pt idx="9">
                  <c:v>TOTAL</c:v>
                </c:pt>
                <c:pt idx="10">
                  <c:v>Comunitat Valenciana</c:v>
                </c:pt>
                <c:pt idx="11">
                  <c:v>Murcia, Región de</c:v>
                </c:pt>
                <c:pt idx="12">
                  <c:v>Aragón</c:v>
                </c:pt>
                <c:pt idx="13">
                  <c:v>Ceuta y Melilla</c:v>
                </c:pt>
                <c:pt idx="14">
                  <c:v>Navarra, Comunidad Foral de</c:v>
                </c:pt>
                <c:pt idx="15">
                  <c:v>Cantabria</c:v>
                </c:pt>
                <c:pt idx="16">
                  <c:v>Asturias, Principado de</c:v>
                </c:pt>
                <c:pt idx="17">
                  <c:v>Canarias</c:v>
                </c:pt>
                <c:pt idx="18">
                  <c:v>Galicia</c:v>
                </c:pt>
              </c:strCache>
            </c:strRef>
          </c:cat>
          <c:val>
            <c:numRef>
              <c:f>'34bdictcasaad'!$AX$11:$AX$29</c:f>
              <c:numCache>
                <c:formatCode>0.00</c:formatCode>
                <c:ptCount val="19"/>
                <c:pt idx="0">
                  <c:v>43.230525081073623</c:v>
                </c:pt>
                <c:pt idx="1">
                  <c:v>42.317852694397679</c:v>
                </c:pt>
                <c:pt idx="2">
                  <c:v>42.267626022000101</c:v>
                </c:pt>
                <c:pt idx="3">
                  <c:v>41.022548585560969</c:v>
                </c:pt>
                <c:pt idx="4">
                  <c:v>39.018078020932442</c:v>
                </c:pt>
                <c:pt idx="5">
                  <c:v>38.842746400885936</c:v>
                </c:pt>
                <c:pt idx="6">
                  <c:v>38.801199154057741</c:v>
                </c:pt>
                <c:pt idx="7">
                  <c:v>38.75452898550725</c:v>
                </c:pt>
                <c:pt idx="8">
                  <c:v>37.787293611675913</c:v>
                </c:pt>
                <c:pt idx="9">
                  <c:v>35.989573286107159</c:v>
                </c:pt>
                <c:pt idx="10">
                  <c:v>34.168098050352768</c:v>
                </c:pt>
                <c:pt idx="11">
                  <c:v>33.218808285069208</c:v>
                </c:pt>
                <c:pt idx="12">
                  <c:v>30.932675390653465</c:v>
                </c:pt>
                <c:pt idx="13">
                  <c:v>30.372198231544314</c:v>
                </c:pt>
                <c:pt idx="14">
                  <c:v>29.656163891218402</c:v>
                </c:pt>
                <c:pt idx="15">
                  <c:v>28.528934559221202</c:v>
                </c:pt>
                <c:pt idx="16">
                  <c:v>26.766237945954966</c:v>
                </c:pt>
                <c:pt idx="17">
                  <c:v>22.929839185150549</c:v>
                </c:pt>
                <c:pt idx="18">
                  <c:v>18.682181670790303</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'35ResolGraAltaBaj'!$AA$11:$AA$49</c:f>
              <c:numCache>
                <c:formatCode>m/d/yyyy</c:formatCode>
                <c:ptCount val="3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numCache>
            </c:numRef>
          </c:cat>
          <c:val>
            <c:numRef>
              <c:f>'35ResolGraAltaBaj'!$AB$11:$AB$49</c:f>
              <c:numCache>
                <c:formatCode>0</c:formatCode>
                <c:ptCount val="39"/>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'35ResolGraAltaBaj'!$AA$11:$AA$49</c:f>
              <c:numCache>
                <c:formatCode>m/d/yyyy</c:formatCode>
                <c:ptCount val="3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numCache>
            </c:numRef>
          </c:cat>
          <c:val>
            <c:numRef>
              <c:f>'35ResolGraAltaBaj'!$AC$11:$AC$49</c:f>
              <c:numCache>
                <c:formatCode>0</c:formatCode>
                <c:ptCount val="39"/>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5552</c:v>
                </c:pt>
                <c:pt idx="1">
                  <c:v>127417</c:v>
                </c:pt>
                <c:pt idx="2">
                  <c:v>66613</c:v>
                </c:pt>
                <c:pt idx="3">
                  <c:v>82889</c:v>
                </c:pt>
                <c:pt idx="4">
                  <c:v>91123</c:v>
                </c:pt>
                <c:pt idx="5">
                  <c:v>144469</c:v>
                </c:pt>
                <c:pt idx="6">
                  <c:v>413633</c:v>
                </c:pt>
                <c:pt idx="7">
                  <c:v>1033568</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409871</c:v>
                </c:pt>
                <c:pt idx="1">
                  <c:v>56234</c:v>
                </c:pt>
                <c:pt idx="2">
                  <c:v>47942</c:v>
                </c:pt>
                <c:pt idx="3">
                  <c:v>44957</c:v>
                </c:pt>
                <c:pt idx="4">
                  <c:v>67784</c:v>
                </c:pt>
                <c:pt idx="5">
                  <c:v>23669</c:v>
                </c:pt>
                <c:pt idx="6">
                  <c:v>159928</c:v>
                </c:pt>
                <c:pt idx="7">
                  <c:v>97887</c:v>
                </c:pt>
                <c:pt idx="8">
                  <c:v>365710</c:v>
                </c:pt>
                <c:pt idx="9">
                  <c:v>207616</c:v>
                </c:pt>
                <c:pt idx="10">
                  <c:v>58687</c:v>
                </c:pt>
                <c:pt idx="11">
                  <c:v>83637</c:v>
                </c:pt>
                <c:pt idx="12">
                  <c:v>249829</c:v>
                </c:pt>
                <c:pt idx="13">
                  <c:v>65560</c:v>
                </c:pt>
                <c:pt idx="14">
                  <c:v>21596</c:v>
                </c:pt>
                <c:pt idx="15">
                  <c:v>115512</c:v>
                </c:pt>
                <c:pt idx="16">
                  <c:v>14777</c:v>
                </c:pt>
                <c:pt idx="17">
                  <c:v>5438</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1231855</c:v>
                </c:pt>
                <c:pt idx="1">
                  <c:v>733409</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646</c:v>
                </c:pt>
                <c:pt idx="1">
                  <c:v>10276</c:v>
                </c:pt>
                <c:pt idx="2">
                  <c:v>6153</c:v>
                </c:pt>
                <c:pt idx="3">
                  <c:v>9107</c:v>
                </c:pt>
                <c:pt idx="4">
                  <c:v>8583</c:v>
                </c:pt>
                <c:pt idx="5">
                  <c:v>11683</c:v>
                </c:pt>
                <c:pt idx="6">
                  <c:v>39784</c:v>
                </c:pt>
                <c:pt idx="7">
                  <c:v>186580</c:v>
                </c:pt>
              </c:numCache>
            </c:numRef>
          </c:val>
          <c:extLst>
            <c:ext xmlns:c15="http://schemas.microsoft.com/office/drawing/2012/chart" uri="{02D57815-91ED-43cb-92C2-25804820EDAC}">
              <c15:datalabelsRange>
                <c15:f>'36aperfresol_graf'!$V$12:$AC$12</c15:f>
                <c15:dlblRangeCache>
                  <c:ptCount val="8"/>
                  <c:pt idx="0">
                    <c:v>27%</c:v>
                  </c:pt>
                  <c:pt idx="1">
                    <c:v>25%</c:v>
                  </c:pt>
                  <c:pt idx="2">
                    <c:v>24%</c:v>
                  </c:pt>
                  <c:pt idx="3">
                    <c:v>25%</c:v>
                  </c:pt>
                  <c:pt idx="4">
                    <c:v>20%</c:v>
                  </c:pt>
                  <c:pt idx="5">
                    <c:v>16%</c:v>
                  </c:pt>
                  <c:pt idx="6">
                    <c:v>15%</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812</c:v>
                </c:pt>
                <c:pt idx="1">
                  <c:v>12016</c:v>
                </c:pt>
                <c:pt idx="2">
                  <c:v>7823</c:v>
                </c:pt>
                <c:pt idx="3">
                  <c:v>11689</c:v>
                </c:pt>
                <c:pt idx="4">
                  <c:v>13098</c:v>
                </c:pt>
                <c:pt idx="5">
                  <c:v>21002</c:v>
                </c:pt>
                <c:pt idx="6">
                  <c:v>68083</c:v>
                </c:pt>
                <c:pt idx="7">
                  <c:v>238094</c:v>
                </c:pt>
              </c:numCache>
            </c:numRef>
          </c:val>
          <c:extLst>
            <c:ext xmlns:c15="http://schemas.microsoft.com/office/drawing/2012/chart" uri="{02D57815-91ED-43cb-92C2-25804820EDAC}">
              <c15:datalabelsRange>
                <c15:f>'36aperfresol_graf'!$V$13:$AC$13</c15:f>
                <c15:dlblRangeCache>
                  <c:ptCount val="8"/>
                  <c:pt idx="0">
                    <c:v>34%</c:v>
                  </c:pt>
                  <c:pt idx="1">
                    <c:v>29%</c:v>
                  </c:pt>
                  <c:pt idx="2">
                    <c:v>31%</c:v>
                  </c:pt>
                  <c:pt idx="3">
                    <c:v>33%</c:v>
                  </c:pt>
                  <c:pt idx="4">
                    <c:v>31%</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364</c:v>
                </c:pt>
                <c:pt idx="1">
                  <c:v>8724</c:v>
                </c:pt>
                <c:pt idx="2">
                  <c:v>7019</c:v>
                </c:pt>
                <c:pt idx="3">
                  <c:v>9754</c:v>
                </c:pt>
                <c:pt idx="4">
                  <c:v>13048</c:v>
                </c:pt>
                <c:pt idx="5">
                  <c:v>22927</c:v>
                </c:pt>
                <c:pt idx="6">
                  <c:v>83067</c:v>
                </c:pt>
                <c:pt idx="7">
                  <c:v>205903</c:v>
                </c:pt>
              </c:numCache>
            </c:numRef>
          </c:val>
          <c:extLst>
            <c:ext xmlns:c15="http://schemas.microsoft.com/office/drawing/2012/chart" uri="{02D57815-91ED-43cb-92C2-25804820EDAC}">
              <c15:datalabelsRange>
                <c15:f>'36aperfresol_graf'!$V$14:$AC$14</c15:f>
                <c15:dlblRangeCache>
                  <c:ptCount val="8"/>
                  <c:pt idx="0">
                    <c:v>15%</c:v>
                  </c:pt>
                  <c:pt idx="1">
                    <c:v>21%</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589</c:v>
                </c:pt>
                <c:pt idx="1">
                  <c:v>10560</c:v>
                </c:pt>
                <c:pt idx="2">
                  <c:v>4633</c:v>
                </c:pt>
                <c:pt idx="3">
                  <c:v>5375</c:v>
                </c:pt>
                <c:pt idx="4">
                  <c:v>8177</c:v>
                </c:pt>
                <c:pt idx="5">
                  <c:v>16368</c:v>
                </c:pt>
                <c:pt idx="6">
                  <c:v>68726</c:v>
                </c:pt>
                <c:pt idx="7">
                  <c:v>121192</c:v>
                </c:pt>
              </c:numCache>
            </c:numRef>
          </c:val>
          <c:extLst>
            <c:ext xmlns:c15="http://schemas.microsoft.com/office/drawing/2012/chart" uri="{02D57815-91ED-43cb-92C2-25804820EDAC}">
              <c15:datalabelsRange>
                <c15:f>'36aperfresol_graf'!$V$15:$AC$15</c15:f>
                <c15:dlblRangeCache>
                  <c:ptCount val="8"/>
                  <c:pt idx="0">
                    <c:v>24%</c:v>
                  </c:pt>
                  <c:pt idx="1">
                    <c:v>25%</c:v>
                  </c:pt>
                  <c:pt idx="2">
                    <c:v>18%</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814</c:v>
                </c:pt>
                <c:pt idx="1">
                  <c:v>21776</c:v>
                </c:pt>
                <c:pt idx="2">
                  <c:v>9482</c:v>
                </c:pt>
                <c:pt idx="3">
                  <c:v>11219</c:v>
                </c:pt>
                <c:pt idx="4">
                  <c:v>9752</c:v>
                </c:pt>
                <c:pt idx="5">
                  <c:v>12819</c:v>
                </c:pt>
                <c:pt idx="6">
                  <c:v>29593</c:v>
                </c:pt>
                <c:pt idx="7">
                  <c:v>59440</c:v>
                </c:pt>
              </c:numCache>
            </c:numRef>
          </c:val>
          <c:extLst>
            <c:ext xmlns:c15="http://schemas.microsoft.com/office/drawing/2012/chart" uri="{02D57815-91ED-43cb-92C2-25804820EDAC}">
              <c15:datalabelsRange>
                <c15:f>'36aperfresol_graf'!$V$17:$AC$17</c15:f>
                <c15:dlblRangeCache>
                  <c:ptCount val="8"/>
                  <c:pt idx="0">
                    <c:v>26%</c:v>
                  </c:pt>
                  <c:pt idx="1">
                    <c:v>25%</c:v>
                  </c:pt>
                  <c:pt idx="2">
                    <c:v>23%</c:v>
                  </c:pt>
                  <c:pt idx="3">
                    <c:v>24%</c:v>
                  </c:pt>
                  <c:pt idx="4">
                    <c:v>20%</c:v>
                  </c:pt>
                  <c:pt idx="5">
                    <c:v>18%</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1126</c:v>
                </c:pt>
                <c:pt idx="1">
                  <c:v>29447</c:v>
                </c:pt>
                <c:pt idx="2">
                  <c:v>12300</c:v>
                </c:pt>
                <c:pt idx="3">
                  <c:v>15445</c:v>
                </c:pt>
                <c:pt idx="4">
                  <c:v>15725</c:v>
                </c:pt>
                <c:pt idx="5">
                  <c:v>22902</c:v>
                </c:pt>
                <c:pt idx="6">
                  <c:v>45547</c:v>
                </c:pt>
                <c:pt idx="7">
                  <c:v>81516</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444</c:v>
                </c:pt>
                <c:pt idx="1">
                  <c:v>19952</c:v>
                </c:pt>
                <c:pt idx="2">
                  <c:v>11938</c:v>
                </c:pt>
                <c:pt idx="3">
                  <c:v>13797</c:v>
                </c:pt>
                <c:pt idx="4">
                  <c:v>15077</c:v>
                </c:pt>
                <c:pt idx="5">
                  <c:v>22683</c:v>
                </c:pt>
                <c:pt idx="6">
                  <c:v>44076</c:v>
                </c:pt>
                <c:pt idx="7">
                  <c:v>80287</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31%</c:v>
                  </c:pt>
                  <c:pt idx="6">
                    <c:v>29%</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757</c:v>
                </c:pt>
                <c:pt idx="1">
                  <c:v>14666</c:v>
                </c:pt>
                <c:pt idx="2">
                  <c:v>7265</c:v>
                </c:pt>
                <c:pt idx="3">
                  <c:v>6503</c:v>
                </c:pt>
                <c:pt idx="4">
                  <c:v>7663</c:v>
                </c:pt>
                <c:pt idx="5">
                  <c:v>14085</c:v>
                </c:pt>
                <c:pt idx="6">
                  <c:v>34757</c:v>
                </c:pt>
                <c:pt idx="7">
                  <c:v>60556</c:v>
                </c:pt>
              </c:numCache>
            </c:numRef>
          </c:val>
          <c:extLst>
            <c:ext xmlns:c15="http://schemas.microsoft.com/office/drawing/2012/chart" uri="{02D57815-91ED-43cb-92C2-25804820EDAC}">
              <c15:datalabelsRange>
                <c15:f>'36aperfresol_graf'!$V$20:$AC$20</c15:f>
                <c15:dlblRangeCache>
                  <c:ptCount val="8"/>
                  <c:pt idx="0">
                    <c:v>24%</c:v>
                  </c:pt>
                  <c:pt idx="1">
                    <c:v>17%</c:v>
                  </c:pt>
                  <c:pt idx="2">
                    <c:v>18%</c:v>
                  </c:pt>
                  <c:pt idx="3">
                    <c:v>14%</c:v>
                  </c:pt>
                  <c:pt idx="4">
                    <c:v>16%</c:v>
                  </c:pt>
                  <c:pt idx="5">
                    <c:v>19%</c:v>
                  </c:pt>
                  <c:pt idx="6">
                    <c:v>23%</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646</c:v>
                </c:pt>
                <c:pt idx="1">
                  <c:v>10276</c:v>
                </c:pt>
                <c:pt idx="2">
                  <c:v>6153</c:v>
                </c:pt>
                <c:pt idx="3">
                  <c:v>9107</c:v>
                </c:pt>
                <c:pt idx="4">
                  <c:v>8583</c:v>
                </c:pt>
                <c:pt idx="5">
                  <c:v>11683</c:v>
                </c:pt>
                <c:pt idx="6">
                  <c:v>39784</c:v>
                </c:pt>
                <c:pt idx="7">
                  <c:v>186580</c:v>
                </c:pt>
              </c:numCache>
            </c:numRef>
          </c:val>
          <c:extLst>
            <c:ext xmlns:c15="http://schemas.microsoft.com/office/drawing/2012/chart" uri="{02D57815-91ED-43cb-92C2-25804820EDAC}">
              <c15:datalabelsRange>
                <c15:f>'36bperfresol_graf'!$V$12:$AC$12</c15:f>
                <c15:dlblRangeCache>
                  <c:ptCount val="8"/>
                  <c:pt idx="0">
                    <c:v>35%</c:v>
                  </c:pt>
                  <c:pt idx="1">
                    <c:v>33%</c:v>
                  </c:pt>
                  <c:pt idx="2">
                    <c:v>29%</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812</c:v>
                </c:pt>
                <c:pt idx="1">
                  <c:v>12016</c:v>
                </c:pt>
                <c:pt idx="2">
                  <c:v>7823</c:v>
                </c:pt>
                <c:pt idx="3">
                  <c:v>11689</c:v>
                </c:pt>
                <c:pt idx="4">
                  <c:v>13098</c:v>
                </c:pt>
                <c:pt idx="5">
                  <c:v>21002</c:v>
                </c:pt>
                <c:pt idx="6">
                  <c:v>68083</c:v>
                </c:pt>
                <c:pt idx="7">
                  <c:v>238094</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364</c:v>
                </c:pt>
                <c:pt idx="1">
                  <c:v>8724</c:v>
                </c:pt>
                <c:pt idx="2">
                  <c:v>7019</c:v>
                </c:pt>
                <c:pt idx="3">
                  <c:v>9754</c:v>
                </c:pt>
                <c:pt idx="4">
                  <c:v>13048</c:v>
                </c:pt>
                <c:pt idx="5">
                  <c:v>22927</c:v>
                </c:pt>
                <c:pt idx="6">
                  <c:v>83067</c:v>
                </c:pt>
                <c:pt idx="7">
                  <c:v>205903</c:v>
                </c:pt>
              </c:numCache>
            </c:numRef>
          </c:val>
          <c:extLst>
            <c:ext xmlns:c15="http://schemas.microsoft.com/office/drawing/2012/chart" uri="{02D57815-91ED-43cb-92C2-25804820EDAC}">
              <c15:datalabelsRange>
                <c15:f>'36bperfresol_graf'!$V$14:$AC$14</c15:f>
                <c15:dlblRangeCache>
                  <c:ptCount val="8"/>
                  <c:pt idx="0">
                    <c:v>20%</c:v>
                  </c:pt>
                  <c:pt idx="1">
                    <c:v>28%</c:v>
                  </c:pt>
                  <c:pt idx="2">
                    <c:v>33%</c:v>
                  </c:pt>
                  <c:pt idx="3">
                    <c:v>32%</c:v>
                  </c:pt>
                  <c:pt idx="4">
                    <c:v>38%</c:v>
                  </c:pt>
                  <c:pt idx="5">
                    <c:v>41%</c:v>
                  </c:pt>
                  <c:pt idx="6">
                    <c:v>44%</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814</c:v>
                </c:pt>
                <c:pt idx="1">
                  <c:v>21776</c:v>
                </c:pt>
                <c:pt idx="2">
                  <c:v>9482</c:v>
                </c:pt>
                <c:pt idx="3">
                  <c:v>11219</c:v>
                </c:pt>
                <c:pt idx="4">
                  <c:v>9752</c:v>
                </c:pt>
                <c:pt idx="5">
                  <c:v>12819</c:v>
                </c:pt>
                <c:pt idx="6">
                  <c:v>29593</c:v>
                </c:pt>
                <c:pt idx="7">
                  <c:v>59440</c:v>
                </c:pt>
              </c:numCache>
            </c:numRef>
          </c:val>
          <c:extLst>
            <c:ext xmlns:c15="http://schemas.microsoft.com/office/drawing/2012/chart" uri="{02D57815-91ED-43cb-92C2-25804820EDAC}">
              <c15:datalabelsRange>
                <c15:f>'36bperfresol_graf'!$V$17:$AC$17</c15:f>
                <c15:dlblRangeCache>
                  <c:ptCount val="8"/>
                  <c:pt idx="0">
                    <c:v>34%</c:v>
                  </c:pt>
                  <c:pt idx="1">
                    <c:v>31%</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1126</c:v>
                </c:pt>
                <c:pt idx="1">
                  <c:v>29447</c:v>
                </c:pt>
                <c:pt idx="2">
                  <c:v>12300</c:v>
                </c:pt>
                <c:pt idx="3">
                  <c:v>15445</c:v>
                </c:pt>
                <c:pt idx="4">
                  <c:v>15725</c:v>
                </c:pt>
                <c:pt idx="5">
                  <c:v>22902</c:v>
                </c:pt>
                <c:pt idx="6">
                  <c:v>45547</c:v>
                </c:pt>
                <c:pt idx="7">
                  <c:v>81516</c:v>
                </c:pt>
              </c:numCache>
            </c:numRef>
          </c:val>
          <c:extLst>
            <c:ext xmlns:c15="http://schemas.microsoft.com/office/drawing/2012/chart" uri="{02D57815-91ED-43cb-92C2-25804820EDAC}">
              <c15:datalabelsRange>
                <c15:f>'36bperfresol_graf'!$V$18:$AC$18</c15:f>
                <c15:dlblRangeCache>
                  <c:ptCount val="8"/>
                  <c:pt idx="0">
                    <c:v>47%</c:v>
                  </c:pt>
                  <c:pt idx="1">
                    <c:v>41%</c:v>
                  </c:pt>
                  <c:pt idx="2">
                    <c:v>36%</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444</c:v>
                </c:pt>
                <c:pt idx="1">
                  <c:v>19952</c:v>
                </c:pt>
                <c:pt idx="2">
                  <c:v>11938</c:v>
                </c:pt>
                <c:pt idx="3">
                  <c:v>13797</c:v>
                </c:pt>
                <c:pt idx="4">
                  <c:v>15077</c:v>
                </c:pt>
                <c:pt idx="5">
                  <c:v>22683</c:v>
                </c:pt>
                <c:pt idx="6">
                  <c:v>44076</c:v>
                </c:pt>
                <c:pt idx="7">
                  <c:v>80287</c:v>
                </c:pt>
              </c:numCache>
            </c:numRef>
          </c:val>
          <c:extLst>
            <c:ext xmlns:c15="http://schemas.microsoft.com/office/drawing/2012/chart" uri="{02D57815-91ED-43cb-92C2-25804820EDAC}">
              <c15:datalabelsRange>
                <c15:f>'36bperfresol_graf'!$V$19:$AC$19</c15:f>
                <c15:dlblRangeCache>
                  <c:ptCount val="8"/>
                  <c:pt idx="0">
                    <c:v>19%</c:v>
                  </c:pt>
                  <c:pt idx="1">
                    <c:v>28%</c:v>
                  </c:pt>
                  <c:pt idx="2">
                    <c:v>35%</c:v>
                  </c:pt>
                  <c:pt idx="3">
                    <c:v>34%</c:v>
                  </c:pt>
                  <c:pt idx="4">
                    <c:v>37%</c:v>
                  </c:pt>
                  <c:pt idx="5">
                    <c:v>39%</c:v>
                  </c:pt>
                  <c:pt idx="6">
                    <c:v>37%</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79.018184224582498</c:v>
                </c:pt>
                <c:pt idx="1">
                  <c:v>42.950652608474108</c:v>
                </c:pt>
                <c:pt idx="2">
                  <c:v>60.944934605360686</c:v>
                </c:pt>
                <c:pt idx="3">
                  <c:v>53.553063125075923</c:v>
                </c:pt>
                <c:pt idx="4">
                  <c:v>32.98962616627356</c:v>
                </c:pt>
                <c:pt idx="5">
                  <c:v>66.350830421155024</c:v>
                </c:pt>
                <c:pt idx="6">
                  <c:v>46.394050739561877</c:v>
                </c:pt>
                <c:pt idx="7">
                  <c:v>70.942317861937113</c:v>
                </c:pt>
                <c:pt idx="8">
                  <c:v>44.953091180832239</c:v>
                </c:pt>
                <c:pt idx="9">
                  <c:v>48.761720066751842</c:v>
                </c:pt>
                <c:pt idx="10">
                  <c:v>39.504311360316635</c:v>
                </c:pt>
                <c:pt idx="11">
                  <c:v>63.962727765899736</c:v>
                </c:pt>
                <c:pt idx="12">
                  <c:v>69.978831582487587</c:v>
                </c:pt>
                <c:pt idx="13">
                  <c:v>50.804576659038901</c:v>
                </c:pt>
                <c:pt idx="14">
                  <c:v>43.891867739052728</c:v>
                </c:pt>
                <c:pt idx="15">
                  <c:v>54.413722636777408</c:v>
                </c:pt>
                <c:pt idx="16">
                  <c:v>84.284298456746427</c:v>
                </c:pt>
                <c:pt idx="17">
                  <c:v>61.363152289669863</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1.1696611315153835</c:v>
                </c:pt>
                <c:pt idx="1">
                  <c:v>16.534707796025554</c:v>
                </c:pt>
                <c:pt idx="2">
                  <c:v>11.19957917892069</c:v>
                </c:pt>
                <c:pt idx="3">
                  <c:v>1.4698141474673037</c:v>
                </c:pt>
                <c:pt idx="4">
                  <c:v>29.743889457095744</c:v>
                </c:pt>
                <c:pt idx="5">
                  <c:v>0.74215513203876504</c:v>
                </c:pt>
                <c:pt idx="6">
                  <c:v>32.089613368283096</c:v>
                </c:pt>
                <c:pt idx="7">
                  <c:v>10.867265996827076</c:v>
                </c:pt>
                <c:pt idx="8">
                  <c:v>9.0510982820104768</c:v>
                </c:pt>
                <c:pt idx="9">
                  <c:v>9.6082699038257466</c:v>
                </c:pt>
                <c:pt idx="10">
                  <c:v>45.111435706544789</c:v>
                </c:pt>
                <c:pt idx="11">
                  <c:v>16.611885843146016</c:v>
                </c:pt>
                <c:pt idx="12">
                  <c:v>10.974340712604111</c:v>
                </c:pt>
                <c:pt idx="13">
                  <c:v>2.6855835240274599</c:v>
                </c:pt>
                <c:pt idx="14">
                  <c:v>12.435210008936551</c:v>
                </c:pt>
                <c:pt idx="15">
                  <c:v>1.4201525425478114</c:v>
                </c:pt>
                <c:pt idx="16">
                  <c:v>7.0933031289820185</c:v>
                </c:pt>
                <c:pt idx="17">
                  <c:v>8.5197018104366348E-2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19.809318528812565</c:v>
                </c:pt>
                <c:pt idx="1">
                  <c:v>40.514639595500334</c:v>
                </c:pt>
                <c:pt idx="2">
                  <c:v>27.802883580804821</c:v>
                </c:pt>
                <c:pt idx="3">
                  <c:v>44.977122727456774</c:v>
                </c:pt>
                <c:pt idx="4">
                  <c:v>37.266484376630693</c:v>
                </c:pt>
                <c:pt idx="5">
                  <c:v>32.907014446806208</c:v>
                </c:pt>
                <c:pt idx="6">
                  <c:v>20.092211196405167</c:v>
                </c:pt>
                <c:pt idx="7">
                  <c:v>18.168042956514665</c:v>
                </c:pt>
                <c:pt idx="8">
                  <c:v>45.95825250612738</c:v>
                </c:pt>
                <c:pt idx="9">
                  <c:v>41.369078583229637</c:v>
                </c:pt>
                <c:pt idx="10">
                  <c:v>15.384252933138576</c:v>
                </c:pt>
                <c:pt idx="11">
                  <c:v>19.280722468647287</c:v>
                </c:pt>
                <c:pt idx="12">
                  <c:v>19.014382653767779</c:v>
                </c:pt>
                <c:pt idx="13">
                  <c:v>46.504347826086956</c:v>
                </c:pt>
                <c:pt idx="14">
                  <c:v>43.503127792672032</c:v>
                </c:pt>
                <c:pt idx="15">
                  <c:v>36.940479507900633</c:v>
                </c:pt>
                <c:pt idx="16">
                  <c:v>8.6223984142715562</c:v>
                </c:pt>
                <c:pt idx="17">
                  <c:v>38.55165069222577</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2.8361150895503339E-3</c:v>
                </c:pt>
                <c:pt idx="1">
                  <c:v>0</c:v>
                </c:pt>
                <c:pt idx="2">
                  <c:v>5.260263491380341E-2</c:v>
                </c:pt>
                <c:pt idx="3">
                  <c:v>0</c:v>
                </c:pt>
                <c:pt idx="4">
                  <c:v>0</c:v>
                </c:pt>
                <c:pt idx="5">
                  <c:v>0</c:v>
                </c:pt>
                <c:pt idx="6">
                  <c:v>1.4241246957498597</c:v>
                </c:pt>
                <c:pt idx="7">
                  <c:v>2.2373184721148763E-2</c:v>
                </c:pt>
                <c:pt idx="8">
                  <c:v>3.7558031029903162E-2</c:v>
                </c:pt>
                <c:pt idx="9">
                  <c:v>0.26093144619277298</c:v>
                </c:pt>
                <c:pt idx="10">
                  <c:v>0</c:v>
                </c:pt>
                <c:pt idx="11">
                  <c:v>0.14466392230696407</c:v>
                </c:pt>
                <c:pt idx="12">
                  <c:v>3.2445051140522679E-2</c:v>
                </c:pt>
                <c:pt idx="13">
                  <c:v>5.491990846681922E-3</c:v>
                </c:pt>
                <c:pt idx="14">
                  <c:v>0.16979445933869527</c:v>
                </c:pt>
                <c:pt idx="15">
                  <c:v>7.225645312774148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72.636950518695429</c:v>
                </c:pt>
                <c:pt idx="1">
                  <c:v>47.043958236350335</c:v>
                </c:pt>
                <c:pt idx="2">
                  <c:v>57.601142313184198</c:v>
                </c:pt>
                <c:pt idx="3">
                  <c:v>55.721668512366186</c:v>
                </c:pt>
                <c:pt idx="4">
                  <c:v>36.843111026180011</c:v>
                </c:pt>
                <c:pt idx="5">
                  <c:v>73.126675212679174</c:v>
                </c:pt>
                <c:pt idx="6">
                  <c:v>42.884278823579628</c:v>
                </c:pt>
                <c:pt idx="7">
                  <c:v>61.937624419376242</c:v>
                </c:pt>
                <c:pt idx="8">
                  <c:v>51.615500018295585</c:v>
                </c:pt>
                <c:pt idx="9">
                  <c:v>47.12851665158761</c:v>
                </c:pt>
                <c:pt idx="10">
                  <c:v>41.797105729474303</c:v>
                </c:pt>
                <c:pt idx="11">
                  <c:v>64.095299420476493</c:v>
                </c:pt>
                <c:pt idx="12">
                  <c:v>65.592235336408848</c:v>
                </c:pt>
                <c:pt idx="13">
                  <c:v>49.067492861916044</c:v>
                </c:pt>
                <c:pt idx="14">
                  <c:v>47.84585926280517</c:v>
                </c:pt>
                <c:pt idx="15">
                  <c:v>57.975098847480439</c:v>
                </c:pt>
                <c:pt idx="16">
                  <c:v>73.298997018162098</c:v>
                </c:pt>
                <c:pt idx="17">
                  <c:v>55.6282722513089</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2.4861929994775731</c:v>
                </c:pt>
                <c:pt idx="1">
                  <c:v>22.511139189998005</c:v>
                </c:pt>
                <c:pt idx="2">
                  <c:v>15.906711089957163</c:v>
                </c:pt>
                <c:pt idx="3">
                  <c:v>3.2484311554078995</c:v>
                </c:pt>
                <c:pt idx="4">
                  <c:v>24.995222625644946</c:v>
                </c:pt>
                <c:pt idx="5">
                  <c:v>1.1770189954550752</c:v>
                </c:pt>
                <c:pt idx="6">
                  <c:v>36.018269518077432</c:v>
                </c:pt>
                <c:pt idx="7">
                  <c:v>12.302587923025879</c:v>
                </c:pt>
                <c:pt idx="8">
                  <c:v>11.070657543269055</c:v>
                </c:pt>
                <c:pt idx="9">
                  <c:v>10.937342926486005</c:v>
                </c:pt>
                <c:pt idx="10">
                  <c:v>43.820141760189017</c:v>
                </c:pt>
                <c:pt idx="11">
                  <c:v>19.175788795878944</c:v>
                </c:pt>
                <c:pt idx="12">
                  <c:v>15.597627463902702</c:v>
                </c:pt>
                <c:pt idx="13">
                  <c:v>4.69594799829901</c:v>
                </c:pt>
                <c:pt idx="14">
                  <c:v>17.40067017711824</c:v>
                </c:pt>
                <c:pt idx="15">
                  <c:v>2.9023302767729451</c:v>
                </c:pt>
                <c:pt idx="16">
                  <c:v>13.228517213336948</c:v>
                </c:pt>
                <c:pt idx="17">
                  <c:v>0.13089005235602094</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24.869393238301367</c:v>
                </c:pt>
                <c:pt idx="1">
                  <c:v>30.44490257365166</c:v>
                </c:pt>
                <c:pt idx="2">
                  <c:v>26.396953831508807</c:v>
                </c:pt>
                <c:pt idx="3">
                  <c:v>41.029900332225914</c:v>
                </c:pt>
                <c:pt idx="4">
                  <c:v>38.161666348175046</c:v>
                </c:pt>
                <c:pt idx="5">
                  <c:v>25.69630579186575</c:v>
                </c:pt>
                <c:pt idx="6">
                  <c:v>19.831817987791865</c:v>
                </c:pt>
                <c:pt idx="7">
                  <c:v>25.7100199071002</c:v>
                </c:pt>
                <c:pt idx="8">
                  <c:v>37.187602912656885</c:v>
                </c:pt>
                <c:pt idx="9">
                  <c:v>41.603837261068747</c:v>
                </c:pt>
                <c:pt idx="10">
                  <c:v>14.38275251033668</c:v>
                </c:pt>
                <c:pt idx="11">
                  <c:v>16.455247907276238</c:v>
                </c:pt>
                <c:pt idx="12">
                  <c:v>18.731052663111857</c:v>
                </c:pt>
                <c:pt idx="13">
                  <c:v>46.224409209647042</c:v>
                </c:pt>
                <c:pt idx="14">
                  <c:v>34.490186692197227</c:v>
                </c:pt>
                <c:pt idx="15">
                  <c:v>30.487086733406244</c:v>
                </c:pt>
                <c:pt idx="16">
                  <c:v>13.472485768500949</c:v>
                </c:pt>
                <c:pt idx="17">
                  <c:v>44.240837696335078</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7.4632435256362416E-3</c:v>
                </c:pt>
                <c:pt idx="1">
                  <c:v>0</c:v>
                </c:pt>
                <c:pt idx="2">
                  <c:v>9.5192765349833411E-2</c:v>
                </c:pt>
                <c:pt idx="3">
                  <c:v>0</c:v>
                </c:pt>
                <c:pt idx="4">
                  <c:v>0</c:v>
                </c:pt>
                <c:pt idx="5">
                  <c:v>0</c:v>
                </c:pt>
                <c:pt idx="6">
                  <c:v>1.2656336705510736</c:v>
                </c:pt>
                <c:pt idx="7">
                  <c:v>4.9767750497677503E-2</c:v>
                </c:pt>
                <c:pt idx="8">
                  <c:v>0.12623952577847708</c:v>
                </c:pt>
                <c:pt idx="9">
                  <c:v>0.33030316085763933</c:v>
                </c:pt>
                <c:pt idx="10">
                  <c:v>0</c:v>
                </c:pt>
                <c:pt idx="11">
                  <c:v>0.2736638763683194</c:v>
                </c:pt>
                <c:pt idx="12">
                  <c:v>7.9084536576598169E-2</c:v>
                </c:pt>
                <c:pt idx="13">
                  <c:v>1.2149930137901707E-2</c:v>
                </c:pt>
                <c:pt idx="14">
                  <c:v>0.26328386787936814</c:v>
                </c:pt>
                <c:pt idx="15">
                  <c:v>8.6354841423403723</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78.786505045925907</c:v>
                </c:pt>
                <c:pt idx="1">
                  <c:v>38.086542718016823</c:v>
                </c:pt>
                <c:pt idx="2">
                  <c:v>60.030073132390129</c:v>
                </c:pt>
                <c:pt idx="3">
                  <c:v>51.664948140959545</c:v>
                </c:pt>
                <c:pt idx="4">
                  <c:v>33.231330547872652</c:v>
                </c:pt>
                <c:pt idx="5">
                  <c:v>70.456926424369414</c:v>
                </c:pt>
                <c:pt idx="6">
                  <c:v>45.430967100120796</c:v>
                </c:pt>
                <c:pt idx="7">
                  <c:v>65.140572207929083</c:v>
                </c:pt>
                <c:pt idx="8">
                  <c:v>48.03031870374376</c:v>
                </c:pt>
                <c:pt idx="9">
                  <c:v>49.269975517471622</c:v>
                </c:pt>
                <c:pt idx="10">
                  <c:v>38.350501016046529</c:v>
                </c:pt>
                <c:pt idx="11">
                  <c:v>65.193069456623633</c:v>
                </c:pt>
                <c:pt idx="12">
                  <c:v>69.685778603068556</c:v>
                </c:pt>
                <c:pt idx="13">
                  <c:v>52.323334560176669</c:v>
                </c:pt>
                <c:pt idx="14">
                  <c:v>45.405471721261193</c:v>
                </c:pt>
                <c:pt idx="15">
                  <c:v>54.372488773339633</c:v>
                </c:pt>
                <c:pt idx="16">
                  <c:v>80.810336576806506</c:v>
                </c:pt>
                <c:pt idx="17">
                  <c:v>60.376249265138156</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1.1194279738508219</c:v>
                </c:pt>
                <c:pt idx="1">
                  <c:v>19.981186365648519</c:v>
                </c:pt>
                <c:pt idx="2">
                  <c:v>11.386781491353975</c:v>
                </c:pt>
                <c:pt idx="3">
                  <c:v>2.0682962333960089</c:v>
                </c:pt>
                <c:pt idx="4">
                  <c:v>27.323015359265579</c:v>
                </c:pt>
                <c:pt idx="5">
                  <c:v>0.84616004512853571</c:v>
                </c:pt>
                <c:pt idx="6">
                  <c:v>30.65977403538691</c:v>
                </c:pt>
                <c:pt idx="7">
                  <c:v>12.234586652614611</c:v>
                </c:pt>
                <c:pt idx="8">
                  <c:v>10.297450558131224</c:v>
                </c:pt>
                <c:pt idx="9">
                  <c:v>9.5815713331849537</c:v>
                </c:pt>
                <c:pt idx="10">
                  <c:v>43.858173919136711</c:v>
                </c:pt>
                <c:pt idx="11">
                  <c:v>15.143176801427233</c:v>
                </c:pt>
                <c:pt idx="12">
                  <c:v>10.272103903648453</c:v>
                </c:pt>
                <c:pt idx="13">
                  <c:v>2.2635259477364742</c:v>
                </c:pt>
                <c:pt idx="14">
                  <c:v>16.378358483621643</c:v>
                </c:pt>
                <c:pt idx="15">
                  <c:v>1.9114866461829354</c:v>
                </c:pt>
                <c:pt idx="16">
                  <c:v>7.8002871271335144</c:v>
                </c:pt>
                <c:pt idx="17">
                  <c:v>0.11757789535567313</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20.092006367293951</c:v>
                </c:pt>
                <c:pt idx="1">
                  <c:v>41.932270916334659</c:v>
                </c:pt>
                <c:pt idx="2">
                  <c:v>28.555806164992141</c:v>
                </c:pt>
                <c:pt idx="3">
                  <c:v>46.26675562564445</c:v>
                </c:pt>
                <c:pt idx="4">
                  <c:v>39.445654092861766</c:v>
                </c:pt>
                <c:pt idx="5">
                  <c:v>28.696913530502055</c:v>
                </c:pt>
                <c:pt idx="6">
                  <c:v>22.472109713636041</c:v>
                </c:pt>
                <c:pt idx="7">
                  <c:v>22.612442267753636</c:v>
                </c:pt>
                <c:pt idx="8">
                  <c:v>41.651541796364391</c:v>
                </c:pt>
                <c:pt idx="9">
                  <c:v>40.835744491431115</c:v>
                </c:pt>
                <c:pt idx="10">
                  <c:v>17.79132506481676</c:v>
                </c:pt>
                <c:pt idx="11">
                  <c:v>19.521635269571529</c:v>
                </c:pt>
                <c:pt idx="12">
                  <c:v>20.025519466373435</c:v>
                </c:pt>
                <c:pt idx="13">
                  <c:v>45.413139492086863</c:v>
                </c:pt>
                <c:pt idx="14">
                  <c:v>38.019874861980128</c:v>
                </c:pt>
                <c:pt idx="15">
                  <c:v>36.424604112502955</c:v>
                </c:pt>
                <c:pt idx="16">
                  <c:v>11.389376296059977</c:v>
                </c:pt>
                <c:pt idx="17">
                  <c:v>39.506172839506171</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2.0606129293158251E-3</c:v>
                </c:pt>
                <c:pt idx="1">
                  <c:v>0</c:v>
                </c:pt>
                <c:pt idx="2">
                  <c:v>2.7339211263755041E-2</c:v>
                </c:pt>
                <c:pt idx="3">
                  <c:v>0</c:v>
                </c:pt>
                <c:pt idx="4">
                  <c:v>0</c:v>
                </c:pt>
                <c:pt idx="5">
                  <c:v>0</c:v>
                </c:pt>
                <c:pt idx="6">
                  <c:v>1.4371491508562495</c:v>
                </c:pt>
                <c:pt idx="7">
                  <c:v>1.2398871702675056E-2</c:v>
                </c:pt>
                <c:pt idx="8">
                  <c:v>2.0688941760628944E-2</c:v>
                </c:pt>
                <c:pt idx="9">
                  <c:v>0.31270865791230801</c:v>
                </c:pt>
                <c:pt idx="10">
                  <c:v>0</c:v>
                </c:pt>
                <c:pt idx="11">
                  <c:v>0.1421184723776118</c:v>
                </c:pt>
                <c:pt idx="12">
                  <c:v>1.6598026909551127E-2</c:v>
                </c:pt>
                <c:pt idx="13">
                  <c:v>0</c:v>
                </c:pt>
                <c:pt idx="14">
                  <c:v>0.19629493313703841</c:v>
                </c:pt>
                <c:pt idx="15">
                  <c:v>7.2914204679744739</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85.003078691350936</c:v>
                </c:pt>
                <c:pt idx="1">
                  <c:v>44.421499134899818</c:v>
                </c:pt>
                <c:pt idx="2">
                  <c:v>63.852100437466291</c:v>
                </c:pt>
                <c:pt idx="3">
                  <c:v>53.898781206107564</c:v>
                </c:pt>
                <c:pt idx="4">
                  <c:v>28.744167707169613</c:v>
                </c:pt>
                <c:pt idx="5">
                  <c:v>50.229052756021872</c:v>
                </c:pt>
                <c:pt idx="6">
                  <c:v>49.620753770327305</c:v>
                </c:pt>
                <c:pt idx="7">
                  <c:v>83.704878795469099</c:v>
                </c:pt>
                <c:pt idx="8">
                  <c:v>37.845423143350601</c:v>
                </c:pt>
                <c:pt idx="9">
                  <c:v>49.603960396039604</c:v>
                </c:pt>
                <c:pt idx="10">
                  <c:v>38.507279064998976</c:v>
                </c:pt>
                <c:pt idx="11">
                  <c:v>62.463186077643911</c:v>
                </c:pt>
                <c:pt idx="12">
                  <c:v>75.389322612955013</c:v>
                </c:pt>
                <c:pt idx="13">
                  <c:v>50.535670805941074</c:v>
                </c:pt>
                <c:pt idx="14">
                  <c:v>41.02079395085066</c:v>
                </c:pt>
                <c:pt idx="15">
                  <c:v>52.293157452443403</c:v>
                </c:pt>
                <c:pt idx="16">
                  <c:v>99.232245681381954</c:v>
                </c:pt>
                <c:pt idx="17">
                  <c:v>68.485675306957702</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9.1129263987521039E-2</c:v>
                </c:pt>
                <c:pt idx="1">
                  <c:v>8.0426410671429363</c:v>
                </c:pt>
                <c:pt idx="2">
                  <c:v>8.0721519745909998</c:v>
                </c:pt>
                <c:pt idx="3">
                  <c:v>0.14951746635857008</c:v>
                </c:pt>
                <c:pt idx="4">
                  <c:v>37.346388907143329</c:v>
                </c:pt>
                <c:pt idx="5">
                  <c:v>0</c:v>
                </c:pt>
                <c:pt idx="6">
                  <c:v>30.56104831331346</c:v>
                </c:pt>
                <c:pt idx="7">
                  <c:v>8.4356127021235139</c:v>
                </c:pt>
                <c:pt idx="8">
                  <c:v>6.5537873180360231</c:v>
                </c:pt>
                <c:pt idx="9">
                  <c:v>8.4925742574257423</c:v>
                </c:pt>
                <c:pt idx="10">
                  <c:v>47.529218782038136</c:v>
                </c:pt>
                <c:pt idx="11">
                  <c:v>15.572289156626505</c:v>
                </c:pt>
                <c:pt idx="12">
                  <c:v>6.6092230012485764</c:v>
                </c:pt>
                <c:pt idx="13">
                  <c:v>1.2296079863647431</c:v>
                </c:pt>
                <c:pt idx="14">
                  <c:v>7.1734155805392499</c:v>
                </c:pt>
                <c:pt idx="15">
                  <c:v>9.931498128294583E-2</c:v>
                </c:pt>
                <c:pt idx="16">
                  <c:v>0.59980806142034548</c:v>
                </c:pt>
                <c:pt idx="17">
                  <c:v>0</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14.905792044661549</c:v>
                </c:pt>
                <c:pt idx="1">
                  <c:v>47.535859797957251</c:v>
                </c:pt>
                <c:pt idx="2">
                  <c:v>28.027806076586565</c:v>
                </c:pt>
                <c:pt idx="3">
                  <c:v>45.951701327533868</c:v>
                </c:pt>
                <c:pt idx="4">
                  <c:v>33.909443385687062</c:v>
                </c:pt>
                <c:pt idx="5">
                  <c:v>49.770947243978128</c:v>
                </c:pt>
                <c:pt idx="6">
                  <c:v>18.295310332615177</c:v>
                </c:pt>
                <c:pt idx="7">
                  <c:v>7.8511591661796221</c:v>
                </c:pt>
                <c:pt idx="8">
                  <c:v>55.594621268196398</c:v>
                </c:pt>
                <c:pt idx="9">
                  <c:v>41.759900990099013</c:v>
                </c:pt>
                <c:pt idx="10">
                  <c:v>13.963502152962887</c:v>
                </c:pt>
                <c:pt idx="11">
                  <c:v>21.951137884872825</c:v>
                </c:pt>
                <c:pt idx="12">
                  <c:v>18.001454385796414</c:v>
                </c:pt>
                <c:pt idx="13">
                  <c:v>48.228634039444849</c:v>
                </c:pt>
                <c:pt idx="14">
                  <c:v>51.696348622027656</c:v>
                </c:pt>
                <c:pt idx="15">
                  <c:v>41.29211337187094</c:v>
                </c:pt>
                <c:pt idx="16">
                  <c:v>0.16794625719769674</c:v>
                </c:pt>
                <c:pt idx="17">
                  <c:v>31.51432469304229</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4.7941511356145501E-2</c:v>
                </c:pt>
                <c:pt idx="3">
                  <c:v>0</c:v>
                </c:pt>
                <c:pt idx="4">
                  <c:v>0</c:v>
                </c:pt>
                <c:pt idx="5">
                  <c:v>0</c:v>
                </c:pt>
                <c:pt idx="6">
                  <c:v>1.5228875837440605</c:v>
                </c:pt>
                <c:pt idx="7">
                  <c:v>8.3493362277698921E-3</c:v>
                </c:pt>
                <c:pt idx="8">
                  <c:v>6.1682704169750803E-3</c:v>
                </c:pt>
                <c:pt idx="9">
                  <c:v>0.14356435643564355</c:v>
                </c:pt>
                <c:pt idx="10">
                  <c:v>0</c:v>
                </c:pt>
                <c:pt idx="11">
                  <c:v>1.3386880856760375E-2</c:v>
                </c:pt>
                <c:pt idx="12">
                  <c:v>0</c:v>
                </c:pt>
                <c:pt idx="13">
                  <c:v>6.0871682493304118E-3</c:v>
                </c:pt>
                <c:pt idx="14">
                  <c:v>0.10944184658242961</c:v>
                </c:pt>
                <c:pt idx="15">
                  <c:v>6.3154141944027096</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1727683740131287"/>
          <c:y val="6.3061219911613606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'42pbpcasaadpot'!$Q$11:$Q$29</c:f>
              <c:strCache>
                <c:ptCount val="19"/>
                <c:pt idx="0">
                  <c:v>Castilla y León</c:v>
                </c:pt>
                <c:pt idx="1">
                  <c:v>Andalucía</c:v>
                </c:pt>
                <c:pt idx="2">
                  <c:v>Castilla - La Mancha</c:v>
                </c:pt>
                <c:pt idx="3">
                  <c:v>Balears, Illes</c:v>
                </c:pt>
                <c:pt idx="4">
                  <c:v>Comunitat Valenciana</c:v>
                </c:pt>
                <c:pt idx="5">
                  <c:v>Extremadura</c:v>
                </c:pt>
                <c:pt idx="6">
                  <c:v>TOTAL</c:v>
                </c:pt>
                <c:pt idx="7">
                  <c:v>Madrid, Comunidad de</c:v>
                </c:pt>
                <c:pt idx="8">
                  <c:v>Murcia, Región de</c:v>
                </c:pt>
                <c:pt idx="9">
                  <c:v>Rioja, La</c:v>
                </c:pt>
                <c:pt idx="10">
                  <c:v>Aragón</c:v>
                </c:pt>
                <c:pt idx="11">
                  <c:v>País Vasco</c:v>
                </c:pt>
                <c:pt idx="12">
                  <c:v>Cataluña</c:v>
                </c:pt>
                <c:pt idx="13">
                  <c:v>Navarra, Comunidad Foral de</c:v>
                </c:pt>
                <c:pt idx="14">
                  <c:v>Cantabria</c:v>
                </c:pt>
                <c:pt idx="15">
                  <c:v>Ceuta y Melilla</c:v>
                </c:pt>
                <c:pt idx="16">
                  <c:v>Asturias, Principado de</c:v>
                </c:pt>
                <c:pt idx="17">
                  <c:v>Canarias</c:v>
                </c:pt>
                <c:pt idx="18">
                  <c:v>Galicia</c:v>
                </c:pt>
              </c:strCache>
            </c:strRef>
          </c:cat>
          <c:val>
            <c:numRef>
              <c:f>'42pbpcasaadpot'!$R$11:$R$29</c:f>
              <c:numCache>
                <c:formatCode>#,##0.00</c:formatCode>
                <c:ptCount val="19"/>
                <c:pt idx="0">
                  <c:v>30.416220161449775</c:v>
                </c:pt>
                <c:pt idx="1">
                  <c:v>28.273889626656651</c:v>
                </c:pt>
                <c:pt idx="2">
                  <c:v>25.799098089822312</c:v>
                </c:pt>
                <c:pt idx="3">
                  <c:v>24.298615193676923</c:v>
                </c:pt>
                <c:pt idx="4">
                  <c:v>23.978867124018411</c:v>
                </c:pt>
                <c:pt idx="5">
                  <c:v>23.715764230720687</c:v>
                </c:pt>
                <c:pt idx="6">
                  <c:v>22.849366598440007</c:v>
                </c:pt>
                <c:pt idx="7">
                  <c:v>22.819451520047032</c:v>
                </c:pt>
                <c:pt idx="8">
                  <c:v>22.035653029374348</c:v>
                </c:pt>
                <c:pt idx="9">
                  <c:v>22.005267028873757</c:v>
                </c:pt>
                <c:pt idx="10">
                  <c:v>21.946786895616324</c:v>
                </c:pt>
                <c:pt idx="11">
                  <c:v>20.995173348356349</c:v>
                </c:pt>
                <c:pt idx="12">
                  <c:v>20.297028275638702</c:v>
                </c:pt>
                <c:pt idx="13">
                  <c:v>19.779719978857052</c:v>
                </c:pt>
                <c:pt idx="14">
                  <c:v>17.684147317854283</c:v>
                </c:pt>
                <c:pt idx="15">
                  <c:v>17.470148144478028</c:v>
                </c:pt>
                <c:pt idx="16">
                  <c:v>17.176189051749926</c:v>
                </c:pt>
                <c:pt idx="17">
                  <c:v>16.449036736142606</c:v>
                </c:pt>
                <c:pt idx="18">
                  <c:v>15.86547778513671</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Castilla y León</c:v>
                </c:pt>
                <c:pt idx="2">
                  <c:v>Extremadura</c:v>
                </c:pt>
                <c:pt idx="3">
                  <c:v>Balears, Illes</c:v>
                </c:pt>
                <c:pt idx="4">
                  <c:v>País Vasco</c:v>
                </c:pt>
                <c:pt idx="5">
                  <c:v>Cataluña</c:v>
                </c:pt>
                <c:pt idx="6">
                  <c:v>Rioja, La</c:v>
                </c:pt>
                <c:pt idx="7">
                  <c:v>Castilla - La Mancha</c:v>
                </c:pt>
                <c:pt idx="8">
                  <c:v>Murcia, Región de</c:v>
                </c:pt>
                <c:pt idx="9">
                  <c:v>TOTAL</c:v>
                </c:pt>
                <c:pt idx="10">
                  <c:v>Comunitat Valenciana</c:v>
                </c:pt>
                <c:pt idx="11">
                  <c:v>Madrid, Comunidad de</c:v>
                </c:pt>
                <c:pt idx="12">
                  <c:v>Aragón</c:v>
                </c:pt>
                <c:pt idx="13">
                  <c:v>Ceuta y Melilla</c:v>
                </c:pt>
                <c:pt idx="14">
                  <c:v>Canarias</c:v>
                </c:pt>
                <c:pt idx="15">
                  <c:v>Navarra, Comunidad Foral de</c:v>
                </c:pt>
                <c:pt idx="16">
                  <c:v>Asturias, Principado de</c:v>
                </c:pt>
                <c:pt idx="17">
                  <c:v>Cantabria</c:v>
                </c:pt>
                <c:pt idx="18">
                  <c:v>Galicia</c:v>
                </c:pt>
              </c:strCache>
            </c:strRef>
          </c:cat>
          <c:val>
            <c:numRef>
              <c:f>'22solcasaadpot'!$R$10:$R$28</c:f>
              <c:numCache>
                <c:formatCode>0.00</c:formatCode>
                <c:ptCount val="19"/>
                <c:pt idx="0">
                  <c:v>40.408411144006678</c:v>
                </c:pt>
                <c:pt idx="1">
                  <c:v>39.038917354020256</c:v>
                </c:pt>
                <c:pt idx="2">
                  <c:v>38.985100008635747</c:v>
                </c:pt>
                <c:pt idx="3">
                  <c:v>36.707982232673594</c:v>
                </c:pt>
                <c:pt idx="4">
                  <c:v>35.175784521217473</c:v>
                </c:pt>
                <c:pt idx="5">
                  <c:v>35.147288773645926</c:v>
                </c:pt>
                <c:pt idx="6">
                  <c:v>35.058957507888678</c:v>
                </c:pt>
                <c:pt idx="7">
                  <c:v>34.703333947842367</c:v>
                </c:pt>
                <c:pt idx="8">
                  <c:v>33.767879309190363</c:v>
                </c:pt>
                <c:pt idx="9">
                  <c:v>33.138147132504606</c:v>
                </c:pt>
                <c:pt idx="10">
                  <c:v>32.194916200424274</c:v>
                </c:pt>
                <c:pt idx="11">
                  <c:v>31.118271828528083</c:v>
                </c:pt>
                <c:pt idx="12">
                  <c:v>30.146944508478391</c:v>
                </c:pt>
                <c:pt idx="13">
                  <c:v>26.943467274438884</c:v>
                </c:pt>
                <c:pt idx="14">
                  <c:v>26.732396032575473</c:v>
                </c:pt>
                <c:pt idx="15">
                  <c:v>26.546692726579881</c:v>
                </c:pt>
                <c:pt idx="16">
                  <c:v>26.0745655780056</c:v>
                </c:pt>
                <c:pt idx="17">
                  <c:v>23.68795036028823</c:v>
                </c:pt>
                <c:pt idx="18">
                  <c:v>17.811288127724549</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Asturias, Principado de</c:v>
                </c:pt>
                <c:pt idx="5">
                  <c:v>País Vasco</c:v>
                </c:pt>
                <c:pt idx="6">
                  <c:v>Aragón</c:v>
                </c:pt>
                <c:pt idx="7">
                  <c:v>TOTAL</c:v>
                </c:pt>
                <c:pt idx="8">
                  <c:v>Cantabria</c:v>
                </c:pt>
                <c:pt idx="9">
                  <c:v>Comunitat Valenciana</c:v>
                </c:pt>
                <c:pt idx="10">
                  <c:v>Rioja, La</c:v>
                </c:pt>
                <c:pt idx="11">
                  <c:v>Galicia</c:v>
                </c:pt>
                <c:pt idx="12">
                  <c:v>Murcia, Región de</c:v>
                </c:pt>
                <c:pt idx="13">
                  <c:v>Cataluña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5.2273290758118778</c:v>
                </c:pt>
                <c:pt idx="1">
                  <c:v>3.4917465018238212</c:v>
                </c:pt>
                <c:pt idx="2">
                  <c:v>3.3862085580467149</c:v>
                </c:pt>
                <c:pt idx="3">
                  <c:v>3.3409027128729272</c:v>
                </c:pt>
                <c:pt idx="4">
                  <c:v>3.1390771922151761</c:v>
                </c:pt>
                <c:pt idx="5">
                  <c:v>3.1108125156228708</c:v>
                </c:pt>
                <c:pt idx="6">
                  <c:v>3.0521386516999693</c:v>
                </c:pt>
                <c:pt idx="7">
                  <c:v>3.0064617795008339</c:v>
                </c:pt>
                <c:pt idx="8">
                  <c:v>3.003125493935114</c:v>
                </c:pt>
                <c:pt idx="9">
                  <c:v>2.9644788969737519</c:v>
                </c:pt>
                <c:pt idx="10">
                  <c:v>2.8779143731266408</c:v>
                </c:pt>
                <c:pt idx="11">
                  <c:v>2.7598480268383181</c:v>
                </c:pt>
                <c:pt idx="12">
                  <c:v>2.7571193252269137</c:v>
                </c:pt>
                <c:pt idx="13">
                  <c:v>2.6726523523332113</c:v>
                </c:pt>
                <c:pt idx="14">
                  <c:v>2.6659718567040307</c:v>
                </c:pt>
                <c:pt idx="15">
                  <c:v>2.4596125649430616</c:v>
                </c:pt>
                <c:pt idx="16">
                  <c:v>2.3939418735261957</c:v>
                </c:pt>
                <c:pt idx="17">
                  <c:v>2.092022901895636</c:v>
                </c:pt>
                <c:pt idx="18">
                  <c:v>1.8847129889707079</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Galicia</c:v>
                </c:pt>
                <c:pt idx="6">
                  <c:v>Asturias, Principado de</c:v>
                </c:pt>
                <c:pt idx="7">
                  <c:v>País Vasco</c:v>
                </c:pt>
                <c:pt idx="8">
                  <c:v>Cantabria</c:v>
                </c:pt>
                <c:pt idx="9">
                  <c:v>TOTAL</c:v>
                </c:pt>
                <c:pt idx="10">
                  <c:v>Castilla - La Mancha</c:v>
                </c:pt>
                <c:pt idx="11">
                  <c:v>Comunitat Valenciana</c:v>
                </c:pt>
                <c:pt idx="12">
                  <c:v>Canarias</c:v>
                </c:pt>
                <c:pt idx="13">
                  <c:v>Cataluña</c:v>
                </c:pt>
                <c:pt idx="14">
                  <c:v>Madrid, Comunidad de</c:v>
                </c:pt>
                <c:pt idx="15">
                  <c:v>Aragón</c:v>
                </c:pt>
                <c:pt idx="16">
                  <c:v>Balears, Illes</c:v>
                </c:pt>
                <c:pt idx="17">
                  <c:v>Rioja, La</c:v>
                </c:pt>
                <c:pt idx="18">
                  <c:v>Navarra, Comunidad Foral de</c:v>
                </c:pt>
              </c:strCache>
            </c:strRef>
          </c:cat>
          <c:val>
            <c:numRef>
              <c:f>'44bpbpcasaad'!$AL$11:$AL$29</c:f>
              <c:numCache>
                <c:formatCode>0.00</c:formatCode>
                <c:ptCount val="19"/>
                <c:pt idx="0">
                  <c:v>1.4639668554754255</c:v>
                </c:pt>
                <c:pt idx="1">
                  <c:v>1.3323058828300853</c:v>
                </c:pt>
                <c:pt idx="2">
                  <c:v>1.2417284970140849</c:v>
                </c:pt>
                <c:pt idx="3">
                  <c:v>1.2165273924743401</c:v>
                </c:pt>
                <c:pt idx="4">
                  <c:v>1.0705803972870216</c:v>
                </c:pt>
                <c:pt idx="5">
                  <c:v>1.0556835100848387</c:v>
                </c:pt>
                <c:pt idx="6">
                  <c:v>1.0528554278854398</c:v>
                </c:pt>
                <c:pt idx="7">
                  <c:v>1.034634428775431</c:v>
                </c:pt>
                <c:pt idx="8">
                  <c:v>1.0177382311522964</c:v>
                </c:pt>
                <c:pt idx="9">
                  <c:v>1.0164701764446904</c:v>
                </c:pt>
                <c:pt idx="10">
                  <c:v>0.99889858006132226</c:v>
                </c:pt>
                <c:pt idx="11">
                  <c:v>0.97825176957301152</c:v>
                </c:pt>
                <c:pt idx="12">
                  <c:v>0.90765296317648969</c:v>
                </c:pt>
                <c:pt idx="13">
                  <c:v>0.88206139876685263</c:v>
                </c:pt>
                <c:pt idx="14">
                  <c:v>0.86270920805335605</c:v>
                </c:pt>
                <c:pt idx="15">
                  <c:v>0.80699916398449012</c:v>
                </c:pt>
                <c:pt idx="16">
                  <c:v>0.7967772586903159</c:v>
                </c:pt>
                <c:pt idx="17">
                  <c:v>0.6291129348951412</c:v>
                </c:pt>
                <c:pt idx="18">
                  <c:v>0.62892611287007616</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Castilla y León</c:v>
                </c:pt>
                <c:pt idx="1">
                  <c:v>Andalucía</c:v>
                </c:pt>
                <c:pt idx="2">
                  <c:v>Castilla - La Mancha</c:v>
                </c:pt>
                <c:pt idx="3">
                  <c:v>Murcia, Región de</c:v>
                </c:pt>
                <c:pt idx="4">
                  <c:v>Balears, Illes</c:v>
                </c:pt>
                <c:pt idx="5">
                  <c:v>Extremadura</c:v>
                </c:pt>
                <c:pt idx="6">
                  <c:v>Comunitat Valenciana</c:v>
                </c:pt>
                <c:pt idx="7">
                  <c:v>TOTAL</c:v>
                </c:pt>
                <c:pt idx="8">
                  <c:v>Cataluña</c:v>
                </c:pt>
                <c:pt idx="9">
                  <c:v>Cantabria</c:v>
                </c:pt>
                <c:pt idx="10">
                  <c:v>Aragón</c:v>
                </c:pt>
                <c:pt idx="11">
                  <c:v>Madrid, Comunidad de</c:v>
                </c:pt>
                <c:pt idx="12">
                  <c:v>País Vasco</c:v>
                </c:pt>
                <c:pt idx="13">
                  <c:v>Rioja, La</c:v>
                </c:pt>
                <c:pt idx="14">
                  <c:v>Ceuta y Melilla</c:v>
                </c:pt>
                <c:pt idx="15">
                  <c:v>Asturias, Principado de</c:v>
                </c:pt>
                <c:pt idx="16">
                  <c:v>Canarias</c:v>
                </c:pt>
                <c:pt idx="17">
                  <c:v>Navarra, Comunidad Foral de</c:v>
                </c:pt>
                <c:pt idx="18">
                  <c:v>Galicia</c:v>
                </c:pt>
              </c:strCache>
            </c:strRef>
          </c:cat>
          <c:val>
            <c:numRef>
              <c:f>'44bpbpcasaad'!$AR$11:$AR$29</c:f>
              <c:numCache>
                <c:formatCode>0.00</c:formatCode>
                <c:ptCount val="19"/>
                <c:pt idx="0">
                  <c:v>5.1865780766228147</c:v>
                </c:pt>
                <c:pt idx="1">
                  <c:v>5.1578121577624172</c:v>
                </c:pt>
                <c:pt idx="2">
                  <c:v>4.6326299235636181</c:v>
                </c:pt>
                <c:pt idx="3">
                  <c:v>4.5869345851796606</c:v>
                </c:pt>
                <c:pt idx="4">
                  <c:v>4.3723985962621397</c:v>
                </c:pt>
                <c:pt idx="5">
                  <c:v>4.2383339270266145</c:v>
                </c:pt>
                <c:pt idx="6">
                  <c:v>4.1403407496067661</c:v>
                </c:pt>
                <c:pt idx="7">
                  <c:v>4.0697942259315765</c:v>
                </c:pt>
                <c:pt idx="8">
                  <c:v>3.932899576092431</c:v>
                </c:pt>
                <c:pt idx="9">
                  <c:v>3.8145545925432072</c:v>
                </c:pt>
                <c:pt idx="10">
                  <c:v>3.6752523719731531</c:v>
                </c:pt>
                <c:pt idx="11">
                  <c:v>3.64586490643137</c:v>
                </c:pt>
                <c:pt idx="12">
                  <c:v>3.4800562388601666</c:v>
                </c:pt>
                <c:pt idx="13">
                  <c:v>3.4448348267187794</c:v>
                </c:pt>
                <c:pt idx="14">
                  <c:v>3.4364479451184655</c:v>
                </c:pt>
                <c:pt idx="15">
                  <c:v>3.3591664424808063</c:v>
                </c:pt>
                <c:pt idx="16">
                  <c:v>2.8937478528522798</c:v>
                </c:pt>
                <c:pt idx="17">
                  <c:v>2.8140314945819704</c:v>
                </c:pt>
                <c:pt idx="18">
                  <c:v>2.796117982229962</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Comunitat Valenciana</c:v>
                </c:pt>
                <c:pt idx="5">
                  <c:v>Extremadura</c:v>
                </c:pt>
                <c:pt idx="6">
                  <c:v>Rioja, La</c:v>
                </c:pt>
                <c:pt idx="7">
                  <c:v>Madrid, Comunidad de</c:v>
                </c:pt>
                <c:pt idx="8">
                  <c:v>TOTAL</c:v>
                </c:pt>
                <c:pt idx="9">
                  <c:v>Aragón</c:v>
                </c:pt>
                <c:pt idx="10">
                  <c:v>Murcia, Región de</c:v>
                </c:pt>
                <c:pt idx="11">
                  <c:v>Cataluña</c:v>
                </c:pt>
                <c:pt idx="12">
                  <c:v>País Vasco</c:v>
                </c:pt>
                <c:pt idx="13">
                  <c:v>Navarra, Comunidad Foral de</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35.643874054141079</c:v>
                </c:pt>
                <c:pt idx="1">
                  <c:v>33.301270585113564</c:v>
                </c:pt>
                <c:pt idx="2">
                  <c:v>33.07176770529594</c:v>
                </c:pt>
                <c:pt idx="3">
                  <c:v>29.077069457659373</c:v>
                </c:pt>
                <c:pt idx="4">
                  <c:v>28.256540453982439</c:v>
                </c:pt>
                <c:pt idx="5">
                  <c:v>27.67078662450896</c:v>
                </c:pt>
                <c:pt idx="6">
                  <c:v>27.318840579710145</c:v>
                </c:pt>
                <c:pt idx="7">
                  <c:v>27.243791051449374</c:v>
                </c:pt>
                <c:pt idx="8">
                  <c:v>27.089608315743071</c:v>
                </c:pt>
                <c:pt idx="9">
                  <c:v>26.155303621807885</c:v>
                </c:pt>
                <c:pt idx="10">
                  <c:v>26.121527436929419</c:v>
                </c:pt>
                <c:pt idx="11">
                  <c:v>24.869422013042346</c:v>
                </c:pt>
                <c:pt idx="12">
                  <c:v>24.428042887345214</c:v>
                </c:pt>
                <c:pt idx="13">
                  <c:v>24.044566910267161</c:v>
                </c:pt>
                <c:pt idx="14">
                  <c:v>23.032105806578496</c:v>
                </c:pt>
                <c:pt idx="15">
                  <c:v>20.851326341764342</c:v>
                </c:pt>
                <c:pt idx="16">
                  <c:v>20.757393346286342</c:v>
                </c:pt>
                <c:pt idx="17">
                  <c:v>17.069550897594894</c:v>
                </c:pt>
                <c:pt idx="18">
                  <c:v>17.00176485986675</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'45ResolPIAAltaBaj'!$AC$11:$AC$49</c:f>
              <c:numCache>
                <c:formatCode>m/d/yyyy</c:formatCode>
                <c:ptCount val="3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numCache>
            </c:numRef>
          </c:cat>
          <c:val>
            <c:numRef>
              <c:f>'45ResolPIAAltaBaj'!$AD$11:$AD$49</c:f>
              <c:numCache>
                <c:formatCode>0</c:formatCode>
                <c:ptCount val="39"/>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'45ResolPIAAltaBaj'!$AC$11:$AC$49</c:f>
              <c:numCache>
                <c:formatCode>m/d/yyyy</c:formatCode>
                <c:ptCount val="3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numCache>
            </c:numRef>
          </c:cat>
          <c:val>
            <c:numRef>
              <c:f>'45ResolPIAAltaBaj'!$AE$11:$AE$49</c:f>
              <c:numCache>
                <c:formatCode>0</c:formatCode>
                <c:ptCount val="39"/>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3395</c:v>
                </c:pt>
                <c:pt idx="1">
                  <c:v>95883</c:v>
                </c:pt>
                <c:pt idx="2">
                  <c:v>52161</c:v>
                </c:pt>
                <c:pt idx="3">
                  <c:v>66391</c:v>
                </c:pt>
                <c:pt idx="4">
                  <c:v>69112</c:v>
                </c:pt>
                <c:pt idx="5">
                  <c:v>103358</c:v>
                </c:pt>
                <c:pt idx="6">
                  <c:v>277394</c:v>
                </c:pt>
                <c:pt idx="7">
                  <c:v>777974</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913893</c:v>
                </c:pt>
                <c:pt idx="1">
                  <c:v>531775</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515</c:v>
                </c:pt>
                <c:pt idx="1">
                  <c:v>9912</c:v>
                </c:pt>
                <c:pt idx="2">
                  <c:v>6063</c:v>
                </c:pt>
                <c:pt idx="3">
                  <c:v>8917</c:v>
                </c:pt>
                <c:pt idx="4">
                  <c:v>8341</c:v>
                </c:pt>
                <c:pt idx="5">
                  <c:v>11224</c:v>
                </c:pt>
                <c:pt idx="6">
                  <c:v>37556</c:v>
                </c:pt>
                <c:pt idx="7">
                  <c:v>177623</c:v>
                </c:pt>
              </c:numCache>
            </c:numRef>
          </c:val>
          <c:extLst>
            <c:ext xmlns:c15="http://schemas.microsoft.com/office/drawing/2012/chart" uri="{02D57815-91ED-43cb-92C2-25804820EDAC}">
              <c15:datalabelsRange>
                <c15:f>'46aperfpb_graf'!$V$12:$AC$12</c15:f>
                <c15:dlblRangeCache>
                  <c:ptCount val="8"/>
                  <c:pt idx="0">
                    <c:v>35%</c:v>
                  </c:pt>
                  <c:pt idx="1">
                    <c:v>34%</c:v>
                  </c:pt>
                  <c:pt idx="2">
                    <c:v>30%</c:v>
                  </c:pt>
                  <c:pt idx="3">
                    <c:v>31%</c:v>
                  </c:pt>
                  <c:pt idx="4">
                    <c:v>26%</c:v>
                  </c:pt>
                  <c:pt idx="5">
                    <c:v>22%</c:v>
                  </c:pt>
                  <c:pt idx="6">
                    <c:v>22%</c:v>
                  </c:pt>
                  <c:pt idx="7">
                    <c:v>31%</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668</c:v>
                </c:pt>
                <c:pt idx="1">
                  <c:v>11307</c:v>
                </c:pt>
                <c:pt idx="2">
                  <c:v>7581</c:v>
                </c:pt>
                <c:pt idx="3">
                  <c:v>11167</c:v>
                </c:pt>
                <c:pt idx="4">
                  <c:v>12382</c:v>
                </c:pt>
                <c:pt idx="5">
                  <c:v>19721</c:v>
                </c:pt>
                <c:pt idx="6">
                  <c:v>63094</c:v>
                </c:pt>
                <c:pt idx="7">
                  <c:v>222579</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303</c:v>
                </c:pt>
                <c:pt idx="1">
                  <c:v>7995</c:v>
                </c:pt>
                <c:pt idx="2">
                  <c:v>6430</c:v>
                </c:pt>
                <c:pt idx="3">
                  <c:v>8572</c:v>
                </c:pt>
                <c:pt idx="4">
                  <c:v>11260</c:v>
                </c:pt>
                <c:pt idx="5">
                  <c:v>19741</c:v>
                </c:pt>
                <c:pt idx="6">
                  <c:v>70751</c:v>
                </c:pt>
                <c:pt idx="7">
                  <c:v>180191</c:v>
                </c:pt>
              </c:numCache>
            </c:numRef>
          </c:val>
          <c:extLst>
            <c:ext xmlns:c15="http://schemas.microsoft.com/office/drawing/2012/chart" uri="{02D57815-91ED-43cb-92C2-25804820EDAC}">
              <c15:datalabelsRange>
                <c15:f>'46aperfpb_graf'!$V$14:$AC$14</c15:f>
                <c15:dlblRangeCache>
                  <c:ptCount val="8"/>
                  <c:pt idx="0">
                    <c:v>20%</c:v>
                  </c:pt>
                  <c:pt idx="1">
                    <c:v>27%</c:v>
                  </c:pt>
                  <c:pt idx="2">
                    <c:v>32%</c:v>
                  </c:pt>
                  <c:pt idx="3">
                    <c:v>30%</c:v>
                  </c:pt>
                  <c:pt idx="4">
                    <c:v>35%</c:v>
                  </c:pt>
                  <c:pt idx="5">
                    <c:v>39%</c:v>
                  </c:pt>
                  <c:pt idx="6">
                    <c:v>41%</c:v>
                  </c:pt>
                  <c:pt idx="7">
                    <c:v>31%</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632</c:v>
                </c:pt>
                <c:pt idx="1">
                  <c:v>20857</c:v>
                </c:pt>
                <c:pt idx="2">
                  <c:v>9324</c:v>
                </c:pt>
                <c:pt idx="3">
                  <c:v>10949</c:v>
                </c:pt>
                <c:pt idx="4">
                  <c:v>9411</c:v>
                </c:pt>
                <c:pt idx="5">
                  <c:v>12188</c:v>
                </c:pt>
                <c:pt idx="6">
                  <c:v>27757</c:v>
                </c:pt>
                <c:pt idx="7">
                  <c:v>55367</c:v>
                </c:pt>
              </c:numCache>
            </c:numRef>
          </c:val>
          <c:extLst>
            <c:ext xmlns:c15="http://schemas.microsoft.com/office/drawing/2012/chart" uri="{02D57815-91ED-43cb-92C2-25804820EDAC}">
              <c15:datalabelsRange>
                <c15:f>'46aperfpb_graf'!$V$16:$AC$16</c15:f>
                <c15:dlblRangeCache>
                  <c:ptCount val="8"/>
                  <c:pt idx="0">
                    <c:v>33%</c:v>
                  </c:pt>
                  <c:pt idx="1">
                    <c:v>31%</c:v>
                  </c:pt>
                  <c:pt idx="2">
                    <c:v>29%</c:v>
                  </c:pt>
                  <c:pt idx="3">
                    <c:v>29%</c:v>
                  </c:pt>
                  <c:pt idx="4">
                    <c:v>25%</c:v>
                  </c:pt>
                  <c:pt idx="5">
                    <c:v>23%</c:v>
                  </c:pt>
                  <c:pt idx="6">
                    <c:v>26%</c:v>
                  </c:pt>
                  <c:pt idx="7">
                    <c:v>28%</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904</c:v>
                </c:pt>
                <c:pt idx="1">
                  <c:v>27568</c:v>
                </c:pt>
                <c:pt idx="2">
                  <c:v>11886</c:v>
                </c:pt>
                <c:pt idx="3">
                  <c:v>14666</c:v>
                </c:pt>
                <c:pt idx="4">
                  <c:v>14781</c:v>
                </c:pt>
                <c:pt idx="5">
                  <c:v>21283</c:v>
                </c:pt>
                <c:pt idx="6">
                  <c:v>41571</c:v>
                </c:pt>
                <c:pt idx="7">
                  <c:v>74253</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40%</c:v>
                  </c:pt>
                  <c:pt idx="5">
                    <c:v>40%</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373</c:v>
                </c:pt>
                <c:pt idx="1">
                  <c:v>18244</c:v>
                </c:pt>
                <c:pt idx="2">
                  <c:v>10877</c:v>
                </c:pt>
                <c:pt idx="3">
                  <c:v>12120</c:v>
                </c:pt>
                <c:pt idx="4">
                  <c:v>12937</c:v>
                </c:pt>
                <c:pt idx="5">
                  <c:v>19201</c:v>
                </c:pt>
                <c:pt idx="6">
                  <c:v>36665</c:v>
                </c:pt>
                <c:pt idx="7">
                  <c:v>67961</c:v>
                </c:pt>
              </c:numCache>
            </c:numRef>
          </c:val>
          <c:extLst>
            <c:ext xmlns:c15="http://schemas.microsoft.com/office/drawing/2012/chart" uri="{02D57815-91ED-43cb-92C2-25804820EDAC}">
              <c15:datalabelsRange>
                <c15:f>'46aperfpb_graf'!$V$18:$AC$18</c15:f>
                <c15:dlblRangeCache>
                  <c:ptCount val="8"/>
                  <c:pt idx="0">
                    <c:v>20%</c:v>
                  </c:pt>
                  <c:pt idx="1">
                    <c:v>27%</c:v>
                  </c:pt>
                  <c:pt idx="2">
                    <c:v>34%</c:v>
                  </c:pt>
                  <c:pt idx="3">
                    <c:v>32%</c:v>
                  </c:pt>
                  <c:pt idx="4">
                    <c:v>35%</c:v>
                  </c:pt>
                  <c:pt idx="5">
                    <c:v>36%</c:v>
                  </c:pt>
                  <c:pt idx="6">
                    <c:v>35%</c:v>
                  </c:pt>
                  <c:pt idx="7">
                    <c:v>34%</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0.34662413086323723</c:v>
                </c:pt>
                <c:pt idx="1">
                  <c:v>0.24240484829389089</c:v>
                </c:pt>
                <c:pt idx="2">
                  <c:v>0.20078146410467221</c:v>
                </c:pt>
                <c:pt idx="3">
                  <c:v>4.4058690218898564E-2</c:v>
                </c:pt>
                <c:pt idx="4">
                  <c:v>3.3209762885870464E-2</c:v>
                </c:pt>
                <c:pt idx="5">
                  <c:v>1.7002834079186832E-2</c:v>
                </c:pt>
                <c:pt idx="6">
                  <c:v>1.738191473475021E-2</c:v>
                </c:pt>
                <c:pt idx="7">
                  <c:v>1.3914393413514636E-2</c:v>
                </c:pt>
                <c:pt idx="8">
                  <c:v>8.4621961405978968E-2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Asturias, Principado de</c:v>
                </c:pt>
                <c:pt idx="5">
                  <c:v>Castilla - La Mancha</c:v>
                </c:pt>
                <c:pt idx="6">
                  <c:v>Cataluña</c:v>
                </c:pt>
                <c:pt idx="7">
                  <c:v>Rioja, La</c:v>
                </c:pt>
                <c:pt idx="8">
                  <c:v>TOTAL</c:v>
                </c:pt>
                <c:pt idx="9">
                  <c:v>Murcia, Región de</c:v>
                </c:pt>
                <c:pt idx="10">
                  <c:v>Aragón</c:v>
                </c:pt>
                <c:pt idx="11">
                  <c:v>Cantabria</c:v>
                </c:pt>
                <c:pt idx="12">
                  <c:v>Comunitat Valenciana</c:v>
                </c:pt>
                <c:pt idx="13">
                  <c:v>Balears, Illes</c:v>
                </c:pt>
                <c:pt idx="14">
                  <c:v>Madrid, Comunidad de</c:v>
                </c:pt>
                <c:pt idx="15">
                  <c:v>Ceuta y Melilla</c:v>
                </c:pt>
                <c:pt idx="16">
                  <c:v>Navarra, Comunidad Foral de</c:v>
                </c:pt>
                <c:pt idx="17">
                  <c:v>Galicia</c:v>
                </c:pt>
                <c:pt idx="18">
                  <c:v>Canarias</c:v>
                </c:pt>
              </c:strCache>
            </c:strRef>
          </c:cat>
          <c:val>
            <c:numRef>
              <c:f>'24asolcasaad_pobl'!$AF$11:$AF$29</c:f>
              <c:numCache>
                <c:formatCode>0.00</c:formatCode>
                <c:ptCount val="19"/>
                <c:pt idx="0">
                  <c:v>6.7092251006102686</c:v>
                </c:pt>
                <c:pt idx="1">
                  <c:v>5.5664105108004698</c:v>
                </c:pt>
                <c:pt idx="2">
                  <c:v>5.2119250896312863</c:v>
                </c:pt>
                <c:pt idx="3">
                  <c:v>4.7747434893647558</c:v>
                </c:pt>
                <c:pt idx="4">
                  <c:v>4.7653221477844268</c:v>
                </c:pt>
                <c:pt idx="5">
                  <c:v>4.6968791115145923</c:v>
                </c:pt>
                <c:pt idx="6">
                  <c:v>4.6280905137115926</c:v>
                </c:pt>
                <c:pt idx="7">
                  <c:v>4.5851148993738402</c:v>
                </c:pt>
                <c:pt idx="8">
                  <c:v>4.3602334606576001</c:v>
                </c:pt>
                <c:pt idx="9">
                  <c:v>4.2250652835743177</c:v>
                </c:pt>
                <c:pt idx="10">
                  <c:v>4.1925341965825416</c:v>
                </c:pt>
                <c:pt idx="11">
                  <c:v>4.0226925475919764</c:v>
                </c:pt>
                <c:pt idx="12">
                  <c:v>3.9802192977831541</c:v>
                </c:pt>
                <c:pt idx="13">
                  <c:v>3.7157432064970335</c:v>
                </c:pt>
                <c:pt idx="14">
                  <c:v>3.6355140635716192</c:v>
                </c:pt>
                <c:pt idx="15">
                  <c:v>3.2264380432525437</c:v>
                </c:pt>
                <c:pt idx="16">
                  <c:v>3.212949394112965</c:v>
                </c:pt>
                <c:pt idx="17">
                  <c:v>3.0983276432305558</c:v>
                </c:pt>
                <c:pt idx="18">
                  <c:v>3.0629692690879775</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0.28249919165426107</c:v>
                </c:pt>
                <c:pt idx="1">
                  <c:v>0.47072639507344044</c:v>
                </c:pt>
                <c:pt idx="2">
                  <c:v>0.17553494433493252</c:v>
                </c:pt>
                <c:pt idx="3">
                  <c:v>6.2533954624312091E-2</c:v>
                </c:pt>
                <c:pt idx="4">
                  <c:v>8.7055143130538408E-3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0.27001986416321394</c:v>
                </c:pt>
                <c:pt idx="1">
                  <c:v>0.72998013583678611</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0.18085018766251337</c:v>
                </c:pt>
                <c:pt idx="1">
                  <c:v>0.29969259872310239</c:v>
                </c:pt>
                <c:pt idx="2">
                  <c:v>0.25991151948272928</c:v>
                </c:pt>
                <c:pt idx="3">
                  <c:v>0.29259024699176694</c:v>
                </c:pt>
                <c:pt idx="4">
                  <c:v>0.24208912734041388</c:v>
                </c:pt>
                <c:pt idx="5">
                  <c:v>0.28041590738557187</c:v>
                </c:pt>
                <c:pt idx="6">
                  <c:v>0.24446967050879032</c:v>
                </c:pt>
                <c:pt idx="7">
                  <c:v>0.22711483449121372</c:v>
                </c:pt>
                <c:pt idx="8">
                  <c:v>0.35010385952901452</c:v>
                </c:pt>
                <c:pt idx="9">
                  <c:v>0.2626366921668935</c:v>
                </c:pt>
                <c:pt idx="10">
                  <c:v>0.18567559434246164</c:v>
                </c:pt>
                <c:pt idx="11">
                  <c:v>0.15405934137593741</c:v>
                </c:pt>
                <c:pt idx="12">
                  <c:v>0.25162399312426298</c:v>
                </c:pt>
                <c:pt idx="13">
                  <c:v>0.28718064832635193</c:v>
                </c:pt>
                <c:pt idx="14">
                  <c:v>0.28139511905938147</c:v>
                </c:pt>
                <c:pt idx="15">
                  <c:v>0.33490122295390407</c:v>
                </c:pt>
                <c:pt idx="16">
                  <c:v>0.29942575881870387</c:v>
                </c:pt>
                <c:pt idx="17">
                  <c:v>0.17001180637544275</c:v>
                </c:pt>
                <c:pt idx="18">
                  <c:v>0.10843373493975904</c:v>
                </c:pt>
                <c:pt idx="19">
                  <c:v>0.27001986416321394</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0.81914981233748663</c:v>
                </c:pt>
                <c:pt idx="1">
                  <c:v>0.70030740127689761</c:v>
                </c:pt>
                <c:pt idx="2">
                  <c:v>0.74008848051727072</c:v>
                </c:pt>
                <c:pt idx="3">
                  <c:v>0.70740975300823306</c:v>
                </c:pt>
                <c:pt idx="4">
                  <c:v>0.75791087265958612</c:v>
                </c:pt>
                <c:pt idx="5">
                  <c:v>0.71958409261442813</c:v>
                </c:pt>
                <c:pt idx="6">
                  <c:v>0.75553032949120968</c:v>
                </c:pt>
                <c:pt idx="7">
                  <c:v>0.77288516550878628</c:v>
                </c:pt>
                <c:pt idx="8">
                  <c:v>0.64989614047098543</c:v>
                </c:pt>
                <c:pt idx="9">
                  <c:v>0.73736330783310644</c:v>
                </c:pt>
                <c:pt idx="10">
                  <c:v>0.81432440565753839</c:v>
                </c:pt>
                <c:pt idx="11">
                  <c:v>0.84594065862406265</c:v>
                </c:pt>
                <c:pt idx="12">
                  <c:v>0.74837600687573702</c:v>
                </c:pt>
                <c:pt idx="13">
                  <c:v>0.71281935167364807</c:v>
                </c:pt>
                <c:pt idx="14">
                  <c:v>0.71860488094061847</c:v>
                </c:pt>
                <c:pt idx="15">
                  <c:v>0.66509877704609599</c:v>
                </c:pt>
                <c:pt idx="16">
                  <c:v>0.70057424118129619</c:v>
                </c:pt>
                <c:pt idx="17">
                  <c:v>0.82998819362455722</c:v>
                </c:pt>
                <c:pt idx="18">
                  <c:v>0.89156626506024095</c:v>
                </c:pt>
                <c:pt idx="19">
                  <c:v>0.72998013583678611</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0.27001986416321394</c:v>
                </c:pt>
                <c:pt idx="1">
                  <c:v>0.27001986416321394</c:v>
                </c:pt>
                <c:pt idx="2">
                  <c:v>0.27001986416321394</c:v>
                </c:pt>
                <c:pt idx="3">
                  <c:v>0.27001986416321394</c:v>
                </c:pt>
                <c:pt idx="4">
                  <c:v>0.27001986416321394</c:v>
                </c:pt>
                <c:pt idx="5">
                  <c:v>0.27001986416321394</c:v>
                </c:pt>
                <c:pt idx="6">
                  <c:v>0.27001986416321394</c:v>
                </c:pt>
                <c:pt idx="7">
                  <c:v>0.27001986416321394</c:v>
                </c:pt>
                <c:pt idx="8">
                  <c:v>0.27001986416321394</c:v>
                </c:pt>
                <c:pt idx="9">
                  <c:v>0.27001986416321394</c:v>
                </c:pt>
                <c:pt idx="10">
                  <c:v>0.27001986416321394</c:v>
                </c:pt>
                <c:pt idx="11">
                  <c:v>0.27001986416321394</c:v>
                </c:pt>
                <c:pt idx="12">
                  <c:v>0.27001986416321394</c:v>
                </c:pt>
                <c:pt idx="13">
                  <c:v>0.27001986416321394</c:v>
                </c:pt>
                <c:pt idx="14">
                  <c:v>0.27001986416321394</c:v>
                </c:pt>
                <c:pt idx="15">
                  <c:v>0.27001986416321394</c:v>
                </c:pt>
                <c:pt idx="16">
                  <c:v>0.27001986416321394</c:v>
                </c:pt>
                <c:pt idx="17">
                  <c:v>0.27001986416321394</c:v>
                </c:pt>
                <c:pt idx="18">
                  <c:v>0.27001986416321394</c:v>
                </c:pt>
                <c:pt idx="19">
                  <c:v>0.27001986416321394</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'7Intensidad'!$C$10:$C$19</c:f>
              <c:numCache>
                <c:formatCode>0.0%</c:formatCode>
                <c:ptCount val="10"/>
                <c:pt idx="0">
                  <c:v>2.7432800272201431E-3</c:v>
                </c:pt>
                <c:pt idx="1">
                  <c:v>0.36957014857661336</c:v>
                </c:pt>
                <c:pt idx="2">
                  <c:v>7.6301463082681181E-2</c:v>
                </c:pt>
                <c:pt idx="3">
                  <c:v>0.4383364523080413</c:v>
                </c:pt>
                <c:pt idx="4">
                  <c:v>9.4809742542815018E-2</c:v>
                </c:pt>
                <c:pt idx="5">
                  <c:v>1.6495123057729388E-2</c:v>
                </c:pt>
                <c:pt idx="6">
                  <c:v>6.5214925711693319E-4</c:v>
                </c:pt>
                <c:pt idx="7">
                  <c:v>4.607576273108767E-4</c:v>
                </c:pt>
                <c:pt idx="8">
                  <c:v>2.3392310309629125E-4</c:v>
                </c:pt>
                <c:pt idx="9">
                  <c:v>3.9696041737552457E-4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'7Intensidad'!$I$10:$I$19</c:f>
              <c:numCache>
                <c:formatCode>0.0%</c:formatCode>
                <c:ptCount val="10"/>
                <c:pt idx="0">
                  <c:v>4.8651278447483647E-4</c:v>
                </c:pt>
                <c:pt idx="1">
                  <c:v>1.8595599762149306E-2</c:v>
                </c:pt>
                <c:pt idx="2">
                  <c:v>7.4895940321098434E-2</c:v>
                </c:pt>
                <c:pt idx="3">
                  <c:v>0.65160278933996429</c:v>
                </c:pt>
                <c:pt idx="4">
                  <c:v>0.21549813503432619</c:v>
                </c:pt>
                <c:pt idx="5">
                  <c:v>2.5163522352559597E-2</c:v>
                </c:pt>
                <c:pt idx="6">
                  <c:v>1.6217092815827883E-4</c:v>
                </c:pt>
                <c:pt idx="7">
                  <c:v>4.2705011081680087E-3</c:v>
                </c:pt>
                <c:pt idx="8">
                  <c:v>1.6217092815827883E-4</c:v>
                </c:pt>
                <c:pt idx="9">
                  <c:v>9.1626574409427539E-3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'7Intensidad'!$O$10:$O$19</c:f>
              <c:numCache>
                <c:formatCode>0.0%</c:formatCode>
                <c:ptCount val="10"/>
                <c:pt idx="0">
                  <c:v>2.2741438269629232E-3</c:v>
                </c:pt>
                <c:pt idx="1">
                  <c:v>0.2966157370752826</c:v>
                </c:pt>
                <c:pt idx="2">
                  <c:v>7.6001325180106577E-2</c:v>
                </c:pt>
                <c:pt idx="3">
                  <c:v>0.48259578076130472</c:v>
                </c:pt>
                <c:pt idx="4">
                  <c:v>0.11987264794569008</c:v>
                </c:pt>
                <c:pt idx="5">
                  <c:v>1.8294223674679515E-2</c:v>
                </c:pt>
                <c:pt idx="6">
                  <c:v>5.5028665442559616E-4</c:v>
                </c:pt>
                <c:pt idx="7">
                  <c:v>1.2521828973153873E-3</c:v>
                </c:pt>
                <c:pt idx="8">
                  <c:v>2.1899162778161481E-4</c:v>
                </c:pt>
                <c:pt idx="9">
                  <c:v>2.3246803564509881E-3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'7Intensidad'!$D$10:$D$19</c:f>
              <c:numCache>
                <c:formatCode>0.0%</c:formatCode>
                <c:ptCount val="10"/>
                <c:pt idx="0">
                  <c:v>1.8308946519793251E-3</c:v>
                </c:pt>
                <c:pt idx="1">
                  <c:v>1.7193833727641234E-2</c:v>
                </c:pt>
                <c:pt idx="2">
                  <c:v>5.4572715902412562E-2</c:v>
                </c:pt>
                <c:pt idx="3">
                  <c:v>1.5611579090128239E-2</c:v>
                </c:pt>
                <c:pt idx="4">
                  <c:v>0.154661623543949</c:v>
                </c:pt>
                <c:pt idx="5">
                  <c:v>0.62669338918943351</c:v>
                </c:pt>
                <c:pt idx="6">
                  <c:v>8.0054550112264727E-2</c:v>
                </c:pt>
                <c:pt idx="7">
                  <c:v>4.7648468226819972E-2</c:v>
                </c:pt>
                <c:pt idx="8">
                  <c:v>5.1234912071849428E-4</c:v>
                </c:pt>
                <c:pt idx="9">
                  <c:v>1.2205964346528836E-3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'7Intensidad'!$J$10:$J$19</c:f>
              <c:numCache>
                <c:formatCode>0.0%</c:formatCode>
                <c:ptCount val="10"/>
                <c:pt idx="0">
                  <c:v>0</c:v>
                </c:pt>
                <c:pt idx="1">
                  <c:v>2.5504998979800043E-4</c:v>
                </c:pt>
                <c:pt idx="2">
                  <c:v>7.6514996939400118E-4</c:v>
                </c:pt>
                <c:pt idx="3">
                  <c:v>3.1014078759436851E-2</c:v>
                </c:pt>
                <c:pt idx="4">
                  <c:v>6.3150377473984901E-2</c:v>
                </c:pt>
                <c:pt idx="5">
                  <c:v>0.67246480310140788</c:v>
                </c:pt>
                <c:pt idx="6">
                  <c:v>0.15986533360538666</c:v>
                </c:pt>
                <c:pt idx="7">
                  <c:v>3.9940828402366867E-2</c:v>
                </c:pt>
                <c:pt idx="8">
                  <c:v>3.5706998571720058E-4</c:v>
                </c:pt>
                <c:pt idx="9">
                  <c:v>3.2187308712507655E-2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'7Intensidad'!$P$10:$P$19</c:f>
              <c:numCache>
                <c:formatCode>0.0%</c:formatCode>
                <c:ptCount val="10"/>
                <c:pt idx="0">
                  <c:v>1.5950847758019731E-3</c:v>
                </c:pt>
                <c:pt idx="1">
                  <c:v>1.501217647020211E-2</c:v>
                </c:pt>
                <c:pt idx="2">
                  <c:v>4.7642490957904203E-2</c:v>
                </c:pt>
                <c:pt idx="3">
                  <c:v>1.759188147798061E-2</c:v>
                </c:pt>
                <c:pt idx="4">
                  <c:v>0.14286839565979401</c:v>
                </c:pt>
                <c:pt idx="5">
                  <c:v>0.6325134728868409</c:v>
                </c:pt>
                <c:pt idx="6">
                  <c:v>9.0315931811766864E-2</c:v>
                </c:pt>
                <c:pt idx="7">
                  <c:v>4.6651306591047832E-2</c:v>
                </c:pt>
                <c:pt idx="8">
                  <c:v>4.923101159882633E-4</c:v>
                </c:pt>
                <c:pt idx="9">
                  <c:v>5.3169492526732439E-3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'7Intensidad'!$E$10:$E$19</c:f>
              <c:numCache>
                <c:formatCode>0.0%</c:formatCode>
                <c:ptCount val="10"/>
                <c:pt idx="0">
                  <c:v>1.1302991715908604E-3</c:v>
                </c:pt>
                <c:pt idx="1">
                  <c:v>6.7245646917430931E-3</c:v>
                </c:pt>
                <c:pt idx="2">
                  <c:v>1.3577897643540841E-2</c:v>
                </c:pt>
                <c:pt idx="3">
                  <c:v>2.6469031233456855E-2</c:v>
                </c:pt>
                <c:pt idx="4">
                  <c:v>0.15948664386991543</c:v>
                </c:pt>
                <c:pt idx="5">
                  <c:v>2.4079664630220481E-2</c:v>
                </c:pt>
                <c:pt idx="6">
                  <c:v>8.7118881719199348E-2</c:v>
                </c:pt>
                <c:pt idx="7">
                  <c:v>8.3985520724536078E-2</c:v>
                </c:pt>
                <c:pt idx="8">
                  <c:v>0.44333481178372658</c:v>
                </c:pt>
                <c:pt idx="9">
                  <c:v>0.15409268453207045</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'7Intensidad'!$K$10:$K$19</c:f>
              <c:numCache>
                <c:formatCode>0.0%</c:formatCode>
                <c:ptCount val="10"/>
                <c:pt idx="0">
                  <c:v>0</c:v>
                </c:pt>
                <c:pt idx="1">
                  <c:v>0</c:v>
                </c:pt>
                <c:pt idx="2">
                  <c:v>2.4766779493106582E-4</c:v>
                </c:pt>
                <c:pt idx="3">
                  <c:v>2.2290101543795921E-2</c:v>
                </c:pt>
                <c:pt idx="4">
                  <c:v>5.6138033517708248E-3</c:v>
                </c:pt>
                <c:pt idx="5">
                  <c:v>1.5272847354082391E-2</c:v>
                </c:pt>
                <c:pt idx="6">
                  <c:v>2.8481796417072568E-2</c:v>
                </c:pt>
                <c:pt idx="7">
                  <c:v>0.17295467679352761</c:v>
                </c:pt>
                <c:pt idx="8">
                  <c:v>0.52497316932221583</c:v>
                </c:pt>
                <c:pt idx="9">
                  <c:v>0.23016593742260383</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'7Intensidad'!$Q$10:$Q$19</c:f>
              <c:numCache>
                <c:formatCode>0.0%</c:formatCode>
                <c:ptCount val="10"/>
                <c:pt idx="0">
                  <c:v>9.6314448386428195E-4</c:v>
                </c:pt>
                <c:pt idx="1">
                  <c:v>5.7301000938761075E-3</c:v>
                </c:pt>
                <c:pt idx="2">
                  <c:v>1.1606500615680967E-2</c:v>
                </c:pt>
                <c:pt idx="3">
                  <c:v>2.5846408934079464E-2</c:v>
                </c:pt>
                <c:pt idx="4">
                  <c:v>0.13672994160174584</c:v>
                </c:pt>
                <c:pt idx="5">
                  <c:v>2.277409994757568E-2</c:v>
                </c:pt>
                <c:pt idx="6">
                  <c:v>7.8441412774465702E-2</c:v>
                </c:pt>
                <c:pt idx="7">
                  <c:v>9.7106909037708938E-2</c:v>
                </c:pt>
                <c:pt idx="8">
                  <c:v>0.45529912341660267</c:v>
                </c:pt>
                <c:pt idx="9">
                  <c:v>0.16550235909440036</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8.3662735771459725E-4</c:v>
                </c:pt>
                <c:pt idx="1">
                  <c:v>6.7212197838869333E-4</c:v>
                </c:pt>
                <c:pt idx="2">
                  <c:v>7.9996615889339588E-3</c:v>
                </c:pt>
                <c:pt idx="3">
                  <c:v>0.96804365502751943</c:v>
                </c:pt>
                <c:pt idx="4">
                  <c:v>2.7824909874552897E-3</c:v>
                </c:pt>
                <c:pt idx="5">
                  <c:v>2.66968729877467E-3</c:v>
                </c:pt>
                <c:pt idx="6">
                  <c:v>1.6821850074497435E-2</c:v>
                </c:pt>
                <c:pt idx="7">
                  <c:v>9.4003073900516553E-5</c:v>
                </c:pt>
                <c:pt idx="8">
                  <c:v>7.9902612815439068E-5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1.9078768056691197E-3</c:v>
                </c:pt>
                <c:pt idx="2">
                  <c:v>4.3608612701008451E-3</c:v>
                </c:pt>
                <c:pt idx="3">
                  <c:v>0.12482965385663669</c:v>
                </c:pt>
                <c:pt idx="4">
                  <c:v>0.19760152630144454</c:v>
                </c:pt>
                <c:pt idx="5">
                  <c:v>0.58599073316980099</c:v>
                </c:pt>
                <c:pt idx="6">
                  <c:v>7.5769964568002182E-2</c:v>
                </c:pt>
                <c:pt idx="7">
                  <c:v>3.8157536113382394E-3</c:v>
                </c:pt>
                <c:pt idx="8">
                  <c:v>5.7236304170073587E-3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2.0471014492753622E-2</c:v>
                </c:pt>
                <c:pt idx="1">
                  <c:v>7.1256038647342992E-3</c:v>
                </c:pt>
                <c:pt idx="2">
                  <c:v>1.939915458937198E-2</c:v>
                </c:pt>
                <c:pt idx="3">
                  <c:v>0.2777173913043478</c:v>
                </c:pt>
                <c:pt idx="4">
                  <c:v>0.28434480676328505</c:v>
                </c:pt>
                <c:pt idx="5">
                  <c:v>0.33931159420289853</c:v>
                </c:pt>
                <c:pt idx="6">
                  <c:v>3.9070048309178741E-2</c:v>
                </c:pt>
                <c:pt idx="7">
                  <c:v>2.0833333333333333E-3</c:v>
                </c:pt>
                <c:pt idx="8">
                  <c:v>1.0477053140096618E-2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1.0987153482082488E-3</c:v>
                </c:pt>
                <c:pt idx="1">
                  <c:v>4.0923810540550158E-4</c:v>
                </c:pt>
                <c:pt idx="2">
                  <c:v>4.466033237251343E-3</c:v>
                </c:pt>
                <c:pt idx="3">
                  <c:v>0.14796626454574571</c:v>
                </c:pt>
                <c:pt idx="4">
                  <c:v>0.31043824063200598</c:v>
                </c:pt>
                <c:pt idx="5">
                  <c:v>0.51594694138998609</c:v>
                </c:pt>
                <c:pt idx="6">
                  <c:v>1.9305362798476923E-2</c:v>
                </c:pt>
                <c:pt idx="7">
                  <c:v>3.1137681933027293E-4</c:v>
                </c:pt>
                <c:pt idx="8">
                  <c:v>5.7827123589907833E-5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2.8910089621277829E-4</c:v>
                </c:pt>
                <c:pt idx="1">
                  <c:v>5.7820179242555657E-4</c:v>
                </c:pt>
                <c:pt idx="2">
                  <c:v>1.1564035848511131E-3</c:v>
                </c:pt>
                <c:pt idx="3">
                  <c:v>5.608557386527898E-2</c:v>
                </c:pt>
                <c:pt idx="4">
                  <c:v>5.5507372072853424E-2</c:v>
                </c:pt>
                <c:pt idx="5">
                  <c:v>0.12518068806013299</c:v>
                </c:pt>
                <c:pt idx="6">
                  <c:v>0.12951720150332466</c:v>
                </c:pt>
                <c:pt idx="7">
                  <c:v>0.43249494073431627</c:v>
                </c:pt>
                <c:pt idx="8">
                  <c:v>0.19919051749060421</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1.2942112747720128E-2</c:v>
                </c:pt>
                <c:pt idx="1">
                  <c:v>2.5049250479458312E-3</c:v>
                </c:pt>
                <c:pt idx="2">
                  <c:v>1.0541559576772039E-2</c:v>
                </c:pt>
                <c:pt idx="3">
                  <c:v>0.14224582186329893</c:v>
                </c:pt>
                <c:pt idx="4">
                  <c:v>9.8253075708750276E-2</c:v>
                </c:pt>
                <c:pt idx="5">
                  <c:v>0.19597124554788711</c:v>
                </c:pt>
                <c:pt idx="6">
                  <c:v>0.23012694229539851</c:v>
                </c:pt>
                <c:pt idx="7">
                  <c:v>0.10743780088455165</c:v>
                </c:pt>
                <c:pt idx="8">
                  <c:v>0.19997651632767552</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1.0990150336962156E-3</c:v>
                </c:pt>
                <c:pt idx="1">
                  <c:v>2.8339381372040779E-4</c:v>
                </c:pt>
                <c:pt idx="2">
                  <c:v>1.7003628823224468E-3</c:v>
                </c:pt>
                <c:pt idx="3">
                  <c:v>1.1232071885260066E-2</c:v>
                </c:pt>
                <c:pt idx="4">
                  <c:v>0.18511836875756005</c:v>
                </c:pt>
                <c:pt idx="5">
                  <c:v>0.28100224641437704</c:v>
                </c:pt>
                <c:pt idx="6">
                  <c:v>0.48939346811819595</c:v>
                </c:pt>
                <c:pt idx="7">
                  <c:v>3.0095040608259894E-2</c:v>
                </c:pt>
                <c:pt idx="8">
                  <c:v>7.6032486607914288E-5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1.0107816711590297E-3</c:v>
                </c:pt>
                <c:pt idx="1">
                  <c:v>3.3692722371967657E-4</c:v>
                </c:pt>
                <c:pt idx="2">
                  <c:v>1.3477088948787063E-3</c:v>
                </c:pt>
                <c:pt idx="3">
                  <c:v>1.3477088948787063E-3</c:v>
                </c:pt>
                <c:pt idx="4">
                  <c:v>5.3571428571428568E-2</c:v>
                </c:pt>
                <c:pt idx="5">
                  <c:v>3.6051212938005388E-2</c:v>
                </c:pt>
                <c:pt idx="6">
                  <c:v>4.5148247978436661E-2</c:v>
                </c:pt>
                <c:pt idx="7">
                  <c:v>0.15599730458221026</c:v>
                </c:pt>
                <c:pt idx="8">
                  <c:v>0.70518867924528306</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1.0088526097953552E-2</c:v>
                </c:pt>
                <c:pt idx="1">
                  <c:v>5.6047367210853075E-4</c:v>
                </c:pt>
                <c:pt idx="2">
                  <c:v>8.4933318004138877E-3</c:v>
                </c:pt>
                <c:pt idx="3">
                  <c:v>1.8495631179581511E-2</c:v>
                </c:pt>
                <c:pt idx="4">
                  <c:v>0.16268107610945046</c:v>
                </c:pt>
                <c:pt idx="5">
                  <c:v>7.4068751437111974E-2</c:v>
                </c:pt>
                <c:pt idx="6">
                  <c:v>0.14668601977466084</c:v>
                </c:pt>
                <c:pt idx="7">
                  <c:v>0.21333927339618303</c:v>
                </c:pt>
                <c:pt idx="8">
                  <c:v>0.36558691653253622</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Canarias</c:v>
                </c:pt>
                <c:pt idx="1">
                  <c:v>Andalucía</c:v>
                </c:pt>
                <c:pt idx="2">
                  <c:v>Murcia, Región de</c:v>
                </c:pt>
                <c:pt idx="3">
                  <c:v>Galicia</c:v>
                </c:pt>
                <c:pt idx="4">
                  <c:v>TOTAL</c:v>
                </c:pt>
                <c:pt idx="5">
                  <c:v>Asturias, Principado de</c:v>
                </c:pt>
                <c:pt idx="6">
                  <c:v>Comunitat Valenciana</c:v>
                </c:pt>
                <c:pt idx="7">
                  <c:v>Extremadura</c:v>
                </c:pt>
                <c:pt idx="8">
                  <c:v>Madrid, Comunidad de*</c:v>
                </c:pt>
                <c:pt idx="9">
                  <c:v>Cataluña</c:v>
                </c:pt>
                <c:pt idx="10">
                  <c:v>Melilla</c:v>
                </c:pt>
                <c:pt idx="11">
                  <c:v>Balears, Illes</c:v>
                </c:pt>
                <c:pt idx="12">
                  <c:v>Cantabria</c:v>
                </c:pt>
                <c:pt idx="13">
                  <c:v>Aragón</c:v>
                </c:pt>
                <c:pt idx="14">
                  <c:v>Rioja, La</c:v>
                </c:pt>
                <c:pt idx="15">
                  <c:v>Castilla - La Mancha</c:v>
                </c:pt>
                <c:pt idx="16">
                  <c:v>Navarra, Comunidad Foral de</c:v>
                </c:pt>
                <c:pt idx="17">
                  <c:v>País Vasco*</c:v>
                </c:pt>
                <c:pt idx="18">
                  <c:v>Castilla y León*</c:v>
                </c:pt>
                <c:pt idx="19">
                  <c:v>Ceuta</c:v>
                </c:pt>
              </c:strCache>
            </c:strRef>
          </c:cat>
          <c:val>
            <c:numRef>
              <c:f>'9TiempoEspera'!$Q$13:$Q$32</c:f>
              <c:numCache>
                <c:formatCode>#,##0</c:formatCode>
                <c:ptCount val="20"/>
                <c:pt idx="0">
                  <c:v>593.4</c:v>
                </c:pt>
                <c:pt idx="1">
                  <c:v>579.91</c:v>
                </c:pt>
                <c:pt idx="2">
                  <c:v>511.45</c:v>
                </c:pt>
                <c:pt idx="3">
                  <c:v>373.51</c:v>
                </c:pt>
                <c:pt idx="4">
                  <c:v>329.43</c:v>
                </c:pt>
                <c:pt idx="5">
                  <c:v>316.08999999999997</c:v>
                </c:pt>
                <c:pt idx="6">
                  <c:v>313.5</c:v>
                </c:pt>
                <c:pt idx="7">
                  <c:v>290.63</c:v>
                </c:pt>
                <c:pt idx="8">
                  <c:v>288.74</c:v>
                </c:pt>
                <c:pt idx="9">
                  <c:v>276.14999999999998</c:v>
                </c:pt>
                <c:pt idx="10">
                  <c:v>271.23</c:v>
                </c:pt>
                <c:pt idx="11">
                  <c:v>239.05</c:v>
                </c:pt>
                <c:pt idx="12">
                  <c:v>210.39</c:v>
                </c:pt>
                <c:pt idx="13">
                  <c:v>209.3</c:v>
                </c:pt>
                <c:pt idx="14">
                  <c:v>198.93</c:v>
                </c:pt>
                <c:pt idx="15">
                  <c:v>192.07</c:v>
                </c:pt>
                <c:pt idx="16">
                  <c:v>189.26</c:v>
                </c:pt>
                <c:pt idx="17">
                  <c:v>133.25</c:v>
                </c:pt>
                <c:pt idx="18">
                  <c:v>127.84</c:v>
                </c:pt>
                <c:pt idx="19">
                  <c:v>61.17</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Cantabria</c:v>
                </c:pt>
                <c:pt idx="7">
                  <c:v>Asturias, Principado de</c:v>
                </c:pt>
                <c:pt idx="8">
                  <c:v>Cataluña</c:v>
                </c:pt>
                <c:pt idx="9">
                  <c:v>TOTAL</c:v>
                </c:pt>
                <c:pt idx="10">
                  <c:v>Rioja, La</c:v>
                </c:pt>
                <c:pt idx="11">
                  <c:v>Comunitat Valenciana</c:v>
                </c:pt>
                <c:pt idx="12">
                  <c:v>Castilla - La Mancha</c:v>
                </c:pt>
                <c:pt idx="13">
                  <c:v>Canarias</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1.9575635903987454</c:v>
                </c:pt>
                <c:pt idx="1">
                  <c:v>1.8199589516406505</c:v>
                </c:pt>
                <c:pt idx="2">
                  <c:v>1.7963418703841496</c:v>
                </c:pt>
                <c:pt idx="3">
                  <c:v>1.7274519486702633</c:v>
                </c:pt>
                <c:pt idx="4">
                  <c:v>1.6938880778186536</c:v>
                </c:pt>
                <c:pt idx="5">
                  <c:v>1.6437328815747798</c:v>
                </c:pt>
                <c:pt idx="6">
                  <c:v>1.4804070952924608</c:v>
                </c:pt>
                <c:pt idx="7">
                  <c:v>1.4364602984050763</c:v>
                </c:pt>
                <c:pt idx="8">
                  <c:v>1.4308940231756877</c:v>
                </c:pt>
                <c:pt idx="9">
                  <c:v>1.4213602235661436</c:v>
                </c:pt>
                <c:pt idx="10">
                  <c:v>1.3653258019603254</c:v>
                </c:pt>
                <c:pt idx="11">
                  <c:v>1.3468833277639991</c:v>
                </c:pt>
                <c:pt idx="12">
                  <c:v>1.3437918613996964</c:v>
                </c:pt>
                <c:pt idx="13">
                  <c:v>1.2761234929254206</c:v>
                </c:pt>
                <c:pt idx="14">
                  <c:v>1.2648467812178319</c:v>
                </c:pt>
                <c:pt idx="15">
                  <c:v>1.2204047205670794</c:v>
                </c:pt>
                <c:pt idx="16">
                  <c:v>1.0522597547171326</c:v>
                </c:pt>
                <c:pt idx="17">
                  <c:v>1.0230416600031218</c:v>
                </c:pt>
                <c:pt idx="18">
                  <c:v>0.96891650038057231</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52CD92FA-1E5E-4456-9057-576A9882C7CA}" type="CELLRANGE">
                      <a:rPr lang="en-US" baseline="0"/>
                      <a:pPr/>
                      <a:t>[CELLRANGE]</a:t>
                    </a:fld>
                    <a:r>
                      <a:rPr lang="en-US" baseline="0"/>
                      <a:t>
</a:t>
                    </a:r>
                    <a:fld id="{F674F737-66AD-48B9-A59A-ADF67B752D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21972F86-7D35-47ED-8B0B-975C3085C93E}" type="CELLRANGE">
                      <a:rPr lang="en-US" baseline="0"/>
                      <a:pPr/>
                      <a:t>[CELLRANGE]</a:t>
                    </a:fld>
                    <a:r>
                      <a:rPr lang="en-US" baseline="0"/>
                      <a:t>
</a:t>
                    </a:r>
                    <a:fld id="{C6078977-0A8D-497F-B182-4E62903AA8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65EB413A-B118-4A97-8B00-D99240FD9344}" type="CELLRANGE">
                      <a:rPr lang="en-US" baseline="0"/>
                      <a:pPr/>
                      <a:t>[CELLRANGE]</a:t>
                    </a:fld>
                    <a:r>
                      <a:rPr lang="en-US" baseline="0"/>
                      <a:t>
</a:t>
                    </a:r>
                    <a:fld id="{B6593526-9483-4C6A-86C8-194B90ACC9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4D0E4077-68FA-4C05-9998-552067333AF8}" type="CELLRANGE">
                      <a:rPr lang="en-US" baseline="0"/>
                      <a:pPr/>
                      <a:t>[CELLRANGE]</a:t>
                    </a:fld>
                    <a:r>
                      <a:rPr lang="en-US" baseline="0"/>
                      <a:t>
</a:t>
                    </a:r>
                    <a:fld id="{4D3E68C8-8E43-4107-B1DD-CE57F9E788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52B3A817-CCFF-4DD1-B60C-E1114FEAF21D}" type="CELLRANGE">
                      <a:rPr lang="en-US" baseline="0"/>
                      <a:pPr/>
                      <a:t>[CELLRANGE]</a:t>
                    </a:fld>
                    <a:r>
                      <a:rPr lang="en-US" baseline="0"/>
                      <a:t>
</a:t>
                    </a:r>
                    <a:fld id="{6982E331-FEF5-4AF4-B96B-0566CD72C8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EE9C5587-A290-4770-A53A-71878E8060CF}" type="CELLRANGE">
                      <a:rPr lang="en-US" baseline="0"/>
                      <a:pPr/>
                      <a:t>[CELLRANGE]</a:t>
                    </a:fld>
                    <a:r>
                      <a:rPr lang="en-US" baseline="0"/>
                      <a:t>
</a:t>
                    </a:r>
                    <a:fld id="{840A91AE-0E50-42CD-AEFB-097DFBD545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E1D27AA2-0B6C-4C5F-AABD-D6A6E2C7FC0E}" type="CELLRANGE">
                      <a:rPr lang="en-US" baseline="0"/>
                      <a:pPr/>
                      <a:t>[CELLRANGE]</a:t>
                    </a:fld>
                    <a:r>
                      <a:rPr lang="en-US" baseline="0"/>
                      <a:t>
</a:t>
                    </a:r>
                    <a:fld id="{5022A5EF-6A23-4E6C-A238-A899E9F5D1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0AE146F0-EBAC-4DFB-92DC-5D9AD285CF2C}" type="CELLRANGE">
                      <a:rPr lang="en-US" baseline="0"/>
                      <a:pPr/>
                      <a:t>[CELLRANGE]</a:t>
                    </a:fld>
                    <a:r>
                      <a:rPr lang="en-US" baseline="0"/>
                      <a:t>
</a:t>
                    </a:r>
                    <a:fld id="{767CAA6C-FB8F-49C3-B3A4-AA519855B4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C195CB3A-C0C2-4884-9D78-25B5B3AAC25A}" type="CELLRANGE">
                      <a:rPr lang="en-US" baseline="0"/>
                      <a:pPr/>
                      <a:t>[CELLRANGE]</a:t>
                    </a:fld>
                    <a:r>
                      <a:rPr lang="en-US" baseline="0"/>
                      <a:t>
</a:t>
                    </a:r>
                    <a:fld id="{307B335D-3039-429A-8B70-7721D72EFFD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608A5CC5-6D9A-46BD-88FB-1AD9F47E0DE0}" type="CELLRANGE">
                      <a:rPr lang="en-US" baseline="0"/>
                      <a:pPr/>
                      <a:t>[CELLRANGE]</a:t>
                    </a:fld>
                    <a:r>
                      <a:rPr lang="en-US" baseline="0"/>
                      <a:t>
</a:t>
                    </a:r>
                    <a:fld id="{BF9D9759-4FF4-465A-AE80-AF7C99495C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105FC681-D78B-47D0-B6ED-A2A7CF3150A9}" type="CELLRANGE">
                      <a:rPr lang="en-US" baseline="0">
                        <a:solidFill>
                          <a:sysClr val="windowText" lastClr="000000"/>
                        </a:solidFill>
                      </a:rPr>
                      <a:pPr/>
                      <a:t>[CELLRANGE]</a:t>
                    </a:fld>
                    <a:r>
                      <a:rPr lang="en-US" baseline="0">
                        <a:solidFill>
                          <a:sysClr val="windowText" lastClr="000000"/>
                        </a:solidFill>
                      </a:rPr>
                      <a:t>
</a:t>
                    </a:r>
                    <a:fld id="{46C6AB6D-E009-4DC7-8B38-9AE632879D76}"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B55DC346-3BA1-4354-B02C-A0E3BBFF2E04}" type="CELLRANGE">
                      <a:rPr lang="en-US" baseline="0">
                        <a:solidFill>
                          <a:schemeClr val="bg1"/>
                        </a:solidFill>
                      </a:rPr>
                      <a:pPr>
                        <a:defRPr b="1">
                          <a:solidFill>
                            <a:schemeClr val="bg1"/>
                          </a:solidFill>
                        </a:defRPr>
                      </a:pPr>
                      <a:t>[CELLRANGE]</a:t>
                    </a:fld>
                    <a:r>
                      <a:rPr lang="en-US" baseline="0">
                        <a:solidFill>
                          <a:schemeClr val="bg1"/>
                        </a:solidFill>
                      </a:rPr>
                      <a:t>
</a:t>
                    </a:r>
                    <a:fld id="{84FF6AA7-B768-4342-AFEE-6A60DCC7D562}"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46012F35-7CA6-46B0-A217-CF5431113854}" type="CELLRANGE">
                      <a:rPr lang="en-US" baseline="0"/>
                      <a:pPr/>
                      <a:t>[CELLRANGE]</a:t>
                    </a:fld>
                    <a:r>
                      <a:rPr lang="en-US" baseline="0"/>
                      <a:t>
</a:t>
                    </a:r>
                    <a:fld id="{4F81678D-89F2-4B91-9B14-6EA21CF858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2CEECAD2-D972-4D12-8379-978EB1AC0C52}" type="CELLRANGE">
                      <a:rPr lang="en-US" baseline="0"/>
                      <a:pPr/>
                      <a:t>[CELLRANGE]</a:t>
                    </a:fld>
                    <a:r>
                      <a:rPr lang="en-US" baseline="0"/>
                      <a:t>
</a:t>
                    </a:r>
                    <a:fld id="{CB4B09E8-FA81-4640-9A6F-97E15F6EC4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DC2FFE92-BE6A-4D89-9D02-277FAA72441D}" type="CELLRANGE">
                      <a:rPr lang="en-US" baseline="0"/>
                      <a:pPr/>
                      <a:t>[CELLRANGE]</a:t>
                    </a:fld>
                    <a:r>
                      <a:rPr lang="en-US" baseline="0"/>
                      <a:t>
</a:t>
                    </a:r>
                    <a:fld id="{189F5458-C05F-41FF-99C6-BB5F4A1410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969CCE4C-7F45-4B3E-ABEF-8185C0B3F3A5}" type="CELLRANGE">
                      <a:rPr lang="en-US" baseline="0"/>
                      <a:pPr/>
                      <a:t>[CELLRANGE]</a:t>
                    </a:fld>
                    <a:r>
                      <a:rPr lang="en-US" baseline="0"/>
                      <a:t>
</a:t>
                    </a:r>
                    <a:fld id="{D6ADF97C-768A-412E-97AB-7E1DC353D1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41E7C83D-FD18-414A-8331-CE38738072DC}" type="CELLRANGE">
                      <a:rPr lang="en-US" baseline="0"/>
                      <a:pPr/>
                      <a:t>[CELLRANGE]</a:t>
                    </a:fld>
                    <a:r>
                      <a:rPr lang="en-US" baseline="0"/>
                      <a:t>
</a:t>
                    </a:r>
                    <a:fld id="{70397904-B9B8-45A1-8DC7-A3EC7212F5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8A4E0CBE-068D-4AF3-8F0F-993808D3BFF6}" type="CELLRANGE">
                      <a:rPr lang="en-US" baseline="0"/>
                      <a:pPr/>
                      <a:t>[CELLRANGE]</a:t>
                    </a:fld>
                    <a:r>
                      <a:rPr lang="en-US" baseline="0"/>
                      <a:t>
</a:t>
                    </a:r>
                    <a:fld id="{0A344084-0832-4FA7-9E62-4E4430A9A9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248ED02B-2101-40EC-A8F7-3983EA0CA4C0}" type="CELLRANGE">
                      <a:rPr lang="en-US" baseline="0"/>
                      <a:pPr/>
                      <a:t>[CELLRANGE]</a:t>
                    </a:fld>
                    <a:r>
                      <a:rPr lang="en-US" baseline="0"/>
                      <a:t>
</a:t>
                    </a:r>
                    <a:fld id="{4F10E82D-9FDB-4374-9250-43AB4A42BC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F0701B87-6EA7-421A-B134-97B1C4008AA8}" type="CELLRANGE">
                      <a:rPr lang="en-US" baseline="0"/>
                      <a:pPr/>
                      <a:t>[CELLRANGE]</a:t>
                    </a:fld>
                    <a:r>
                      <a:rPr lang="en-US" baseline="0"/>
                      <a:t>
</a:t>
                    </a:r>
                    <a:fld id="{D51F4045-9018-4FC6-A670-04019FE5B0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Cantabria</c:v>
                </c:pt>
                <c:pt idx="5">
                  <c:v>Navarra, Comunidad Foral de</c:v>
                </c:pt>
                <c:pt idx="6">
                  <c:v>Ceuta</c:v>
                </c:pt>
                <c:pt idx="7">
                  <c:v>Castilla - La Mancha</c:v>
                </c:pt>
                <c:pt idx="8">
                  <c:v>Madrid, Comunidad de</c:v>
                </c:pt>
                <c:pt idx="9">
                  <c:v>Comunitat Valenciana</c:v>
                </c:pt>
                <c:pt idx="10">
                  <c:v>Andalucía</c:v>
                </c:pt>
                <c:pt idx="11">
                  <c:v>Media Nacional</c:v>
                </c:pt>
                <c:pt idx="12">
                  <c:v>Extremadura</c:v>
                </c:pt>
                <c:pt idx="13">
                  <c:v>Murcia, Región de</c:v>
                </c:pt>
                <c:pt idx="14">
                  <c:v>Rioja, La</c:v>
                </c:pt>
                <c:pt idx="15">
                  <c:v>Melilla</c:v>
                </c:pt>
                <c:pt idx="16">
                  <c:v>Canarias</c:v>
                </c:pt>
                <c:pt idx="17">
                  <c:v>Balears, Illes</c:v>
                </c:pt>
                <c:pt idx="18">
                  <c:v>País Vasco</c:v>
                </c:pt>
                <c:pt idx="19">
                  <c:v>Cataluña</c:v>
                </c:pt>
              </c:strCache>
            </c:strRef>
          </c:cat>
          <c:val>
            <c:numRef>
              <c:f>'11ListaEspera'!$O$13:$O$32</c:f>
              <c:numCache>
                <c:formatCode>0.00%</c:formatCode>
                <c:ptCount val="20"/>
                <c:pt idx="0">
                  <c:v>0.99886969417611926</c:v>
                </c:pt>
                <c:pt idx="1">
                  <c:v>0.99722303420052616</c:v>
                </c:pt>
                <c:pt idx="2">
                  <c:v>0.98093432348448939</c:v>
                </c:pt>
                <c:pt idx="3">
                  <c:v>0.98016759776536311</c:v>
                </c:pt>
                <c:pt idx="4">
                  <c:v>0.96589045588717615</c:v>
                </c:pt>
                <c:pt idx="5">
                  <c:v>0.96474608789495775</c:v>
                </c:pt>
                <c:pt idx="6">
                  <c:v>0.96285018270401945</c:v>
                </c:pt>
                <c:pt idx="7">
                  <c:v>0.94703348472820503</c:v>
                </c:pt>
                <c:pt idx="8">
                  <c:v>0.93667333029976119</c:v>
                </c:pt>
                <c:pt idx="9">
                  <c:v>0.92911176403434459</c:v>
                </c:pt>
                <c:pt idx="10">
                  <c:v>0.92700949351744999</c:v>
                </c:pt>
                <c:pt idx="11">
                  <c:v>0.91301964390372059</c:v>
                </c:pt>
                <c:pt idx="12">
                  <c:v>0.88085368862570934</c:v>
                </c:pt>
                <c:pt idx="13">
                  <c:v>0.87374397516542768</c:v>
                </c:pt>
                <c:pt idx="14">
                  <c:v>0.8682830930537353</c:v>
                </c:pt>
                <c:pt idx="15">
                  <c:v>0.86752899197145406</c:v>
                </c:pt>
                <c:pt idx="16">
                  <c:v>0.86608663150463061</c:v>
                </c:pt>
                <c:pt idx="17">
                  <c:v>0.86240472947517899</c:v>
                </c:pt>
                <c:pt idx="18">
                  <c:v>0.82630216448141136</c:v>
                </c:pt>
                <c:pt idx="19">
                  <c:v>0.82477222224391844</c:v>
                </c:pt>
              </c:numCache>
            </c:numRef>
          </c:val>
          <c:extLst>
            <c:ext xmlns:c15="http://schemas.microsoft.com/office/drawing/2012/chart" uri="{02D57815-91ED-43cb-92C2-25804820EDAC}">
              <c15:datalabelsRange>
                <c15:f>'11ListaEspera'!$M$13:$M$32</c15:f>
                <c15:dlblRangeCache>
                  <c:ptCount val="20"/>
                  <c:pt idx="0">
                    <c:v>124.604</c:v>
                  </c:pt>
                  <c:pt idx="1">
                    <c:v>40.938</c:v>
                  </c:pt>
                  <c:pt idx="2">
                    <c:v>74.500</c:v>
                  </c:pt>
                  <c:pt idx="3">
                    <c:v>31.581</c:v>
                  </c:pt>
                  <c:pt idx="4">
                    <c:v>17.670</c:v>
                  </c:pt>
                  <c:pt idx="5">
                    <c:v>16.091</c:v>
                  </c:pt>
                  <c:pt idx="6">
                    <c:v>1.581</c:v>
                  </c:pt>
                  <c:pt idx="7">
                    <c:v>72.771</c:v>
                  </c:pt>
                  <c:pt idx="8">
                    <c:v>183.203</c:v>
                  </c:pt>
                  <c:pt idx="9">
                    <c:v>154.633</c:v>
                  </c:pt>
                  <c:pt idx="10">
                    <c:v>286.788</c:v>
                  </c:pt>
                  <c:pt idx="11">
                    <c:v>1.445.668</c:v>
                  </c:pt>
                  <c:pt idx="12">
                    <c:v>35.701</c:v>
                  </c:pt>
                  <c:pt idx="13">
                    <c:v>42.782</c:v>
                  </c:pt>
                  <c:pt idx="14">
                    <c:v>9.275</c:v>
                  </c:pt>
                  <c:pt idx="15">
                    <c:v>1.945</c:v>
                  </c:pt>
                  <c:pt idx="16">
                    <c:v>41.709</c:v>
                  </c:pt>
                  <c:pt idx="17">
                    <c:v>29.759</c:v>
                  </c:pt>
                  <c:pt idx="18">
                    <c:v>68.945</c:v>
                  </c:pt>
                  <c:pt idx="19">
                    <c:v>211.192</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98CAA817-E99D-4BD4-88BF-D76F5F0DCE7E}" type="CELLRANGE">
                      <a:rPr lang="en-US" baseline="0"/>
                      <a:pPr/>
                      <a:t>[CELLRANGE]</a:t>
                    </a:fld>
                    <a:r>
                      <a:rPr lang="en-US" baseline="0"/>
                      <a:t>
</a:t>
                    </a:r>
                    <a:fld id="{0102B957-5D0F-46ED-BDC1-D26C7F9A320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EBB9806C-0DFC-43F7-8D18-F4646861A41B}" type="CELLRANGE">
                      <a:rPr lang="en-US" baseline="0"/>
                      <a:pPr/>
                      <a:t>[CELLRANGE]</a:t>
                    </a:fld>
                    <a:r>
                      <a:rPr lang="en-US" baseline="0"/>
                      <a:t>
</a:t>
                    </a:r>
                    <a:fld id="{0513C845-34F8-4B8C-B628-B9299001C0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82783F4B-5C7C-4452-9588-8DBFB71A402E}" type="CELLRANGE">
                      <a:rPr lang="en-US" baseline="0"/>
                      <a:pPr/>
                      <a:t>[CELLRANGE]</a:t>
                    </a:fld>
                    <a:r>
                      <a:rPr lang="en-US" baseline="0"/>
                      <a:t>
</a:t>
                    </a:r>
                    <a:fld id="{0F024B49-92DF-45D7-B5FD-78D75234F6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341839DA-CE44-4AB6-8318-F3A5E08270C8}" type="CELLRANGE">
                      <a:rPr lang="en-US" baseline="0"/>
                      <a:pPr/>
                      <a:t>[CELLRANGE]</a:t>
                    </a:fld>
                    <a:r>
                      <a:rPr lang="en-US" baseline="0"/>
                      <a:t>
</a:t>
                    </a:r>
                    <a:fld id="{0FF8B088-26F2-4235-B010-DF083C3DA9D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D9A5461E-9D1A-4992-90EC-EDADAAE5CB0B}" type="CELLRANGE">
                      <a:rPr lang="en-US" baseline="0"/>
                      <a:pPr/>
                      <a:t>[CELLRANGE]</a:t>
                    </a:fld>
                    <a:r>
                      <a:rPr lang="en-US" baseline="0"/>
                      <a:t>
</a:t>
                    </a:r>
                    <a:fld id="{5FB1158F-8BDB-4563-B4EB-BEE98D8E9B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9FB918F5-2498-493E-9478-57960D3B3F0B}" type="CELLRANGE">
                      <a:rPr lang="en-US" baseline="0"/>
                      <a:pPr/>
                      <a:t>[CELLRANGE]</a:t>
                    </a:fld>
                    <a:r>
                      <a:rPr lang="en-US" baseline="0"/>
                      <a:t>
</a:t>
                    </a:r>
                    <a:fld id="{56D51320-F82A-4B8D-BFDE-A712DCAE14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3374783C-6D78-4C7E-B043-716209724640}" type="CELLRANGE">
                      <a:rPr lang="en-US" baseline="0"/>
                      <a:pPr/>
                      <a:t>[CELLRANGE]</a:t>
                    </a:fld>
                    <a:r>
                      <a:rPr lang="en-US" baseline="0"/>
                      <a:t>
</a:t>
                    </a:r>
                    <a:fld id="{4BF779C2-BB49-44DA-8BBE-1370430DAC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14C3F1A0-E7D8-4791-8E44-5EBC30987380}" type="CELLRANGE">
                      <a:rPr lang="en-US" baseline="0"/>
                      <a:pPr/>
                      <a:t>[CELLRANGE]</a:t>
                    </a:fld>
                    <a:r>
                      <a:rPr lang="en-US" baseline="0"/>
                      <a:t>
</a:t>
                    </a:r>
                    <a:fld id="{7FA9EA42-DD72-4361-957C-049672B0C5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18DED2B7-4C62-4381-B0DA-BDD0F65253DA}" type="CELLRANGE">
                      <a:rPr lang="en-US" baseline="0"/>
                      <a:pPr/>
                      <a:t>[CELLRANGE]</a:t>
                    </a:fld>
                    <a:r>
                      <a:rPr lang="en-US" baseline="0"/>
                      <a:t>
</a:t>
                    </a:r>
                    <a:fld id="{08D470FC-164D-453F-B1A0-045ECF97810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E13F0236-8E3C-4E7C-A2C8-C70A1C94E3EB}" type="CELLRANGE">
                      <a:rPr lang="en-US" baseline="0"/>
                      <a:pPr/>
                      <a:t>[CELLRANGE]</a:t>
                    </a:fld>
                    <a:r>
                      <a:rPr lang="en-US" baseline="0"/>
                      <a:t>
</a:t>
                    </a:r>
                    <a:fld id="{B8A843B7-C7D3-466B-BF68-853BFED6C4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64EE757B-E102-43A1-8C87-336BF68F0696}" type="CELLRANGE">
                      <a:rPr lang="en-US" baseline="0">
                        <a:solidFill>
                          <a:sysClr val="windowText" lastClr="000000"/>
                        </a:solidFill>
                      </a:rPr>
                      <a:pPr>
                        <a:defRPr b="1">
                          <a:solidFill>
                            <a:sysClr val="windowText" lastClr="000000"/>
                          </a:solidFill>
                        </a:defRPr>
                      </a:pPr>
                      <a:t>[CELLRANGE]</a:t>
                    </a:fld>
                    <a:r>
                      <a:rPr lang="en-US" baseline="0">
                        <a:solidFill>
                          <a:sysClr val="windowText" lastClr="000000"/>
                        </a:solidFill>
                      </a:rPr>
                      <a:t>
</a:t>
                    </a:r>
                    <a:fld id="{D37E3ADC-B07C-49F5-BCFF-32A3750858AD}" type="VALUE">
                      <a:rPr lang="en-US" baseline="0">
                        <a:solidFill>
                          <a:sysClr val="windowText" lastClr="000000"/>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0"/>
                  <c:y val="-1.9317912363758364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DB8B7CE9-0EBF-4A25-A626-EA085E0E1AC1}" type="CELLRANGE">
                      <a:rPr lang="en-US" baseline="0">
                        <a:solidFill>
                          <a:schemeClr val="bg1"/>
                        </a:solidFill>
                      </a:rPr>
                      <a:pPr>
                        <a:defRPr b="1">
                          <a:solidFill>
                            <a:schemeClr val="bg1"/>
                          </a:solidFill>
                        </a:defRPr>
                      </a:pPr>
                      <a:t>[CELLRANGE]</a:t>
                    </a:fld>
                    <a:r>
                      <a:rPr lang="en-US" baseline="0">
                        <a:solidFill>
                          <a:schemeClr val="bg1"/>
                        </a:solidFill>
                      </a:rPr>
                      <a:t>
</a:t>
                    </a:r>
                    <a:fld id="{C1AD2167-F30B-417A-8BD6-B0200C4DC657}"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BFF2278B-DE89-4EBF-9ADC-9E99108D2EEA}" type="CELLRANGE">
                      <a:rPr lang="en-US" baseline="0"/>
                      <a:pPr/>
                      <a:t>[CELLRANGE]</a:t>
                    </a:fld>
                    <a:r>
                      <a:rPr lang="en-US" baseline="0"/>
                      <a:t>
</a:t>
                    </a:r>
                    <a:fld id="{EDA165F4-ED2F-4FD0-8E70-F926A79525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0F221D11-3CE7-4C48-A5D6-86605A42274D}" type="CELLRANGE">
                      <a:rPr lang="en-US" baseline="0"/>
                      <a:pPr/>
                      <a:t>[CELLRANGE]</a:t>
                    </a:fld>
                    <a:r>
                      <a:rPr lang="en-US" baseline="0"/>
                      <a:t>
</a:t>
                    </a:r>
                    <a:fld id="{0B8866B6-E080-473E-AE54-013E4E384D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5C1B5334-7519-4E79-903F-B7DA8CCA69BA}" type="CELLRANGE">
                      <a:rPr lang="en-US" baseline="0"/>
                      <a:pPr/>
                      <a:t>[CELLRANGE]</a:t>
                    </a:fld>
                    <a:r>
                      <a:rPr lang="en-US" baseline="0"/>
                      <a:t>
</a:t>
                    </a:r>
                    <a:fld id="{3AC1D2DA-8AA5-4AC5-BB32-C1EE6D4573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8317E9C6-9922-4824-AE42-573972747711}" type="CELLRANGE">
                      <a:rPr lang="en-US" baseline="0"/>
                      <a:pPr/>
                      <a:t>[CELLRANGE]</a:t>
                    </a:fld>
                    <a:r>
                      <a:rPr lang="en-US" baseline="0"/>
                      <a:t>
</a:t>
                    </a:r>
                    <a:fld id="{42BABA8C-141B-4AE5-B2BA-8D4BF67CC4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4128CB86-1D60-4FFF-A3AE-6ECCADB03FC2}" type="CELLRANGE">
                      <a:rPr lang="en-US" baseline="0"/>
                      <a:pPr/>
                      <a:t>[CELLRANGE]</a:t>
                    </a:fld>
                    <a:r>
                      <a:rPr lang="en-US" baseline="0"/>
                      <a:t>
</a:t>
                    </a:r>
                    <a:fld id="{D6E37E18-A696-44C3-94ED-0C48F6BEA8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7CED2F05-1C7E-4541-8512-F5CD2D2D76A6}" type="CELLRANGE">
                      <a:rPr lang="en-US" baseline="0"/>
                      <a:pPr/>
                      <a:t>[CELLRANGE]</a:t>
                    </a:fld>
                    <a:r>
                      <a:rPr lang="en-US" baseline="0"/>
                      <a:t>
</a:t>
                    </a:r>
                    <a:fld id="{78117895-FC6A-4822-ACFE-6E505D10A3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E079A4AF-79B2-4811-B9CE-D1AD8EA4E6ED}" type="CELLRANGE">
                      <a:rPr lang="en-US" baseline="0"/>
                      <a:pPr/>
                      <a:t>[CELLRANGE]</a:t>
                    </a:fld>
                    <a:r>
                      <a:rPr lang="en-US" baseline="0"/>
                      <a:t>
</a:t>
                    </a:r>
                    <a:fld id="{52D99445-6147-4302-B3DB-954D4B8F1F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E29A9F79-B3A5-4AA8-A07C-1DB38D0A83EA}" type="CELLRANGE">
                      <a:rPr lang="en-US" baseline="0"/>
                      <a:pPr/>
                      <a:t>[CELLRANGE]</a:t>
                    </a:fld>
                    <a:r>
                      <a:rPr lang="en-US" baseline="0"/>
                      <a:t>
</a:t>
                    </a:r>
                    <a:fld id="{03227D7F-C4CE-4827-81E6-44FF4952D9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Cantabria</c:v>
                </c:pt>
                <c:pt idx="5">
                  <c:v>Navarra, Comunidad Foral de</c:v>
                </c:pt>
                <c:pt idx="6">
                  <c:v>Ceuta</c:v>
                </c:pt>
                <c:pt idx="7">
                  <c:v>Castilla - La Mancha</c:v>
                </c:pt>
                <c:pt idx="8">
                  <c:v>Madrid, Comunidad de</c:v>
                </c:pt>
                <c:pt idx="9">
                  <c:v>Comunitat Valenciana</c:v>
                </c:pt>
                <c:pt idx="10">
                  <c:v>Andalucía</c:v>
                </c:pt>
                <c:pt idx="11">
                  <c:v>Media Nacional</c:v>
                </c:pt>
                <c:pt idx="12">
                  <c:v>Extremadura</c:v>
                </c:pt>
                <c:pt idx="13">
                  <c:v>Murcia, Región de</c:v>
                </c:pt>
                <c:pt idx="14">
                  <c:v>Rioja, La</c:v>
                </c:pt>
                <c:pt idx="15">
                  <c:v>Melilla</c:v>
                </c:pt>
                <c:pt idx="16">
                  <c:v>Canarias</c:v>
                </c:pt>
                <c:pt idx="17">
                  <c:v>Balears, Illes</c:v>
                </c:pt>
                <c:pt idx="18">
                  <c:v>País Vasco</c:v>
                </c:pt>
                <c:pt idx="19">
                  <c:v>Cataluña</c:v>
                </c:pt>
              </c:strCache>
            </c:strRef>
          </c:cat>
          <c:val>
            <c:numRef>
              <c:f>'11ListaEspera'!$P$13:$P$32</c:f>
              <c:numCache>
                <c:formatCode>0.00%</c:formatCode>
                <c:ptCount val="20"/>
                <c:pt idx="0">
                  <c:v>1.1303058238807168E-3</c:v>
                </c:pt>
                <c:pt idx="1">
                  <c:v>2.776965799473838E-3</c:v>
                </c:pt>
                <c:pt idx="2">
                  <c:v>1.9065676515510614E-2</c:v>
                </c:pt>
                <c:pt idx="3">
                  <c:v>1.9832402234636871E-2</c:v>
                </c:pt>
                <c:pt idx="4">
                  <c:v>3.4109544112823874E-2</c:v>
                </c:pt>
                <c:pt idx="5">
                  <c:v>3.5253912105042272E-2</c:v>
                </c:pt>
                <c:pt idx="6">
                  <c:v>3.7149817295980513E-2</c:v>
                </c:pt>
                <c:pt idx="7">
                  <c:v>5.2966515271795002E-2</c:v>
                </c:pt>
                <c:pt idx="8">
                  <c:v>6.3326669700238772E-2</c:v>
                </c:pt>
                <c:pt idx="9">
                  <c:v>7.0888235965655438E-2</c:v>
                </c:pt>
                <c:pt idx="10">
                  <c:v>7.2990506482549969E-2</c:v>
                </c:pt>
                <c:pt idx="11">
                  <c:v>8.6980356096279382E-2</c:v>
                </c:pt>
                <c:pt idx="12">
                  <c:v>0.11914631137429064</c:v>
                </c:pt>
                <c:pt idx="13">
                  <c:v>0.12625602483457235</c:v>
                </c:pt>
                <c:pt idx="14">
                  <c:v>0.13171690694626476</c:v>
                </c:pt>
                <c:pt idx="15">
                  <c:v>0.13247100802854594</c:v>
                </c:pt>
                <c:pt idx="16">
                  <c:v>0.13391336849536942</c:v>
                </c:pt>
                <c:pt idx="17">
                  <c:v>0.13759527052482104</c:v>
                </c:pt>
                <c:pt idx="18">
                  <c:v>0.17369783551858864</c:v>
                </c:pt>
                <c:pt idx="19">
                  <c:v>0.17522777775608156</c:v>
                </c:pt>
              </c:numCache>
            </c:numRef>
          </c:val>
          <c:extLst>
            <c:ext xmlns:c15="http://schemas.microsoft.com/office/drawing/2012/chart" uri="{02D57815-91ED-43cb-92C2-25804820EDAC}">
              <c15:datalabelsRange>
                <c15:f>'11ListaEspera'!$N$13:$N$32</c15:f>
                <c15:dlblRangeCache>
                  <c:ptCount val="20"/>
                  <c:pt idx="0">
                    <c:v>141</c:v>
                  </c:pt>
                  <c:pt idx="1">
                    <c:v>114</c:v>
                  </c:pt>
                  <c:pt idx="2">
                    <c:v>1.448</c:v>
                  </c:pt>
                  <c:pt idx="3">
                    <c:v>639</c:v>
                  </c:pt>
                  <c:pt idx="4">
                    <c:v>624</c:v>
                  </c:pt>
                  <c:pt idx="5">
                    <c:v>588</c:v>
                  </c:pt>
                  <c:pt idx="6">
                    <c:v>61</c:v>
                  </c:pt>
                  <c:pt idx="7">
                    <c:v>4.070</c:v>
                  </c:pt>
                  <c:pt idx="8">
                    <c:v>12.386</c:v>
                  </c:pt>
                  <c:pt idx="9">
                    <c:v>11.798</c:v>
                  </c:pt>
                  <c:pt idx="10">
                    <c:v>22.581</c:v>
                  </c:pt>
                  <c:pt idx="11">
                    <c:v>137.724</c:v>
                  </c:pt>
                  <c:pt idx="12">
                    <c:v>4.829</c:v>
                  </c:pt>
                  <c:pt idx="13">
                    <c:v>6.182</c:v>
                  </c:pt>
                  <c:pt idx="14">
                    <c:v>1.407</c:v>
                  </c:pt>
                  <c:pt idx="15">
                    <c:v>297</c:v>
                  </c:pt>
                  <c:pt idx="16">
                    <c:v>6.449</c:v>
                  </c:pt>
                  <c:pt idx="17">
                    <c:v>4.748</c:v>
                  </c:pt>
                  <c:pt idx="18">
                    <c:v>14.493</c:v>
                  </c:pt>
                  <c:pt idx="19">
                    <c:v>44.869</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Cantabria</c:v>
                </c:pt>
                <c:pt idx="5">
                  <c:v>Navarra, Comunidad Foral de</c:v>
                </c:pt>
                <c:pt idx="6">
                  <c:v>Ceuta</c:v>
                </c:pt>
                <c:pt idx="7">
                  <c:v>Castilla - La Mancha</c:v>
                </c:pt>
                <c:pt idx="8">
                  <c:v>Madrid, Comunidad de</c:v>
                </c:pt>
                <c:pt idx="9">
                  <c:v>Comunitat Valenciana</c:v>
                </c:pt>
                <c:pt idx="10">
                  <c:v>Andalucía</c:v>
                </c:pt>
                <c:pt idx="11">
                  <c:v>Media Nacional</c:v>
                </c:pt>
                <c:pt idx="12">
                  <c:v>Extremadura</c:v>
                </c:pt>
                <c:pt idx="13">
                  <c:v>Murcia, Región de</c:v>
                </c:pt>
                <c:pt idx="14">
                  <c:v>Rioja, La</c:v>
                </c:pt>
                <c:pt idx="15">
                  <c:v>Melilla</c:v>
                </c:pt>
                <c:pt idx="16">
                  <c:v>Canarias</c:v>
                </c:pt>
                <c:pt idx="17">
                  <c:v>Balears, Illes</c:v>
                </c:pt>
                <c:pt idx="18">
                  <c:v>País Vasco</c:v>
                </c:pt>
                <c:pt idx="19">
                  <c:v>Cataluña</c:v>
                </c:pt>
              </c:strCache>
            </c:strRef>
          </c:cat>
          <c:val>
            <c:numRef>
              <c:f>'11ListaEspera'!$Q$13:$Q$32</c:f>
              <c:numCache>
                <c:formatCode>0.00%</c:formatCode>
                <c:ptCount val="20"/>
                <c:pt idx="0">
                  <c:v>0.91301964390372059</c:v>
                </c:pt>
                <c:pt idx="1">
                  <c:v>0.91301964390372059</c:v>
                </c:pt>
                <c:pt idx="2">
                  <c:v>0.91301964390372059</c:v>
                </c:pt>
                <c:pt idx="3">
                  <c:v>0.91301964390372059</c:v>
                </c:pt>
                <c:pt idx="4">
                  <c:v>0.91301964390372059</c:v>
                </c:pt>
                <c:pt idx="5">
                  <c:v>0.91301964390372059</c:v>
                </c:pt>
                <c:pt idx="6">
                  <c:v>0.91301964390372059</c:v>
                </c:pt>
                <c:pt idx="7">
                  <c:v>0.91301964390372059</c:v>
                </c:pt>
                <c:pt idx="8">
                  <c:v>0.91301964390372059</c:v>
                </c:pt>
                <c:pt idx="9">
                  <c:v>0.91301964390372059</c:v>
                </c:pt>
                <c:pt idx="10">
                  <c:v>0.91301964390372059</c:v>
                </c:pt>
                <c:pt idx="11">
                  <c:v>0.91301964390372059</c:v>
                </c:pt>
                <c:pt idx="12">
                  <c:v>0.91301964390372059</c:v>
                </c:pt>
                <c:pt idx="13">
                  <c:v>0.91301964390372059</c:v>
                </c:pt>
                <c:pt idx="14">
                  <c:v>0.91301964390372059</c:v>
                </c:pt>
                <c:pt idx="15">
                  <c:v>0.91301964390372059</c:v>
                </c:pt>
                <c:pt idx="16">
                  <c:v>0.91301964390372059</c:v>
                </c:pt>
                <c:pt idx="17">
                  <c:v>0.91301964390372059</c:v>
                </c:pt>
                <c:pt idx="18">
                  <c:v>0.91301964390372059</c:v>
                </c:pt>
                <c:pt idx="19">
                  <c:v>0.91301964390372059</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3FBB88BB-ADE2-4CD6-BECD-A3468778DB6C}" type="CELLRANGE">
                      <a:rPr lang="en-US" baseline="0"/>
                      <a:pPr/>
                      <a:t>[CELLRANGE]</a:t>
                    </a:fld>
                    <a:r>
                      <a:rPr lang="en-US" baseline="0"/>
                      <a:t>
</a:t>
                    </a:r>
                    <a:fld id="{69A8B9E7-111E-4E89-B8C2-B2CE701FAF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0456174F-C4EC-49B9-9AE3-F8A342CBE312}" type="CELLRANGE">
                      <a:rPr lang="en-US" baseline="0"/>
                      <a:pPr/>
                      <a:t>[CELLRANGE]</a:t>
                    </a:fld>
                    <a:r>
                      <a:rPr lang="en-US" baseline="0"/>
                      <a:t>
</a:t>
                    </a:r>
                    <a:fld id="{F679ED91-5A21-49A2-AAB2-95D78F9DD8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E8A98304-B797-40EF-9868-B7F17E130929}" type="CELLRANGE">
                      <a:rPr lang="en-US" baseline="0"/>
                      <a:pPr/>
                      <a:t>[CELLRANGE]</a:t>
                    </a:fld>
                    <a:r>
                      <a:rPr lang="en-US" baseline="0"/>
                      <a:t>
</a:t>
                    </a:r>
                    <a:fld id="{75640C2D-327B-419F-A094-C3715C5E27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F3270DE3-DA76-46DB-9AC5-1B3608A05FB1}" type="CELLRANGE">
                      <a:rPr lang="en-US" baseline="0"/>
                      <a:pPr/>
                      <a:t>[CELLRANGE]</a:t>
                    </a:fld>
                    <a:r>
                      <a:rPr lang="en-US" baseline="0"/>
                      <a:t>
</a:t>
                    </a:r>
                    <a:fld id="{8F078330-5F73-433D-B43A-95F856B182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85A817A4-41C4-4878-ADF7-6860893158DE}" type="CELLRANGE">
                      <a:rPr lang="en-US" baseline="0"/>
                      <a:pPr/>
                      <a:t>[CELLRANGE]</a:t>
                    </a:fld>
                    <a:r>
                      <a:rPr lang="en-US" baseline="0"/>
                      <a:t>
</a:t>
                    </a:r>
                    <a:fld id="{987A86E0-92A5-40D4-A446-F887B9CE80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7EC0E54E-DC95-4E63-B5B6-1D1DA9DAC494}" type="CELLRANGE">
                      <a:rPr lang="en-US" baseline="0"/>
                      <a:pPr/>
                      <a:t>[CELLRANGE]</a:t>
                    </a:fld>
                    <a:r>
                      <a:rPr lang="en-US" baseline="0"/>
                      <a:t>
</a:t>
                    </a:r>
                    <a:fld id="{84837054-5473-4E7D-A78D-80F5A6B160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CA75A8DD-20AE-46F2-A6C6-E6D259F14448}" type="CELLRANGE">
                      <a:rPr lang="en-US" baseline="0"/>
                      <a:pPr/>
                      <a:t>[CELLRANGE]</a:t>
                    </a:fld>
                    <a:r>
                      <a:rPr lang="en-US" baseline="0"/>
                      <a:t>
</a:t>
                    </a:r>
                    <a:fld id="{29F7D5F9-FC70-454F-AA5A-AB4CD611A54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977B5BA9-244F-4AC8-A754-A27C334B513C}" type="CELLRANGE">
                      <a:rPr lang="en-US" baseline="0"/>
                      <a:pPr/>
                      <a:t>[CELLRANGE]</a:t>
                    </a:fld>
                    <a:r>
                      <a:rPr lang="en-US" baseline="0"/>
                      <a:t>
</a:t>
                    </a:r>
                    <a:fld id="{0CC0D2E2-BE3C-49F7-9F42-286C37FDC9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86D7BE05-4170-4791-92DB-721989EF9647}" type="CELLRANGE">
                      <a:rPr lang="en-US" baseline="0">
                        <a:solidFill>
                          <a:sysClr val="windowText" lastClr="000000"/>
                        </a:solidFill>
                      </a:rPr>
                      <a:pPr/>
                      <a:t>[CELLRANGE]</a:t>
                    </a:fld>
                    <a:r>
                      <a:rPr lang="en-US" baseline="0">
                        <a:solidFill>
                          <a:sysClr val="windowText" lastClr="000000"/>
                        </a:solidFill>
                      </a:rPr>
                      <a:t>
</a:t>
                    </a:r>
                    <a:fld id="{63F63019-85C9-49AD-9F29-0E53C92DD1E1}"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A0AC730E-6605-4009-A25A-8147B25B3F87}" type="CELLRANGE">
                      <a:rPr lang="en-US" baseline="0">
                        <a:solidFill>
                          <a:sysClr val="windowText" lastClr="000000"/>
                        </a:solidFill>
                      </a:rPr>
                      <a:pPr/>
                      <a:t>[CELLRANGE]</a:t>
                    </a:fld>
                    <a:r>
                      <a:rPr lang="en-US" baseline="0">
                        <a:solidFill>
                          <a:sysClr val="windowText" lastClr="000000"/>
                        </a:solidFill>
                      </a:rPr>
                      <a:t>
</a:t>
                    </a:r>
                    <a:fld id="{07DBE885-8014-45F4-BE5D-398DC4AF4CEC}"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D78C148B-54CD-4BAC-BC76-85AAC75CD5CD}" type="CELLRANGE">
                      <a:rPr lang="en-US" baseline="0">
                        <a:solidFill>
                          <a:schemeClr val="bg1"/>
                        </a:solidFill>
                      </a:rPr>
                      <a:pPr>
                        <a:defRPr b="1">
                          <a:solidFill>
                            <a:schemeClr val="bg1"/>
                          </a:solidFill>
                        </a:defRPr>
                      </a:pPr>
                      <a:t>[CELLRANGE]</a:t>
                    </a:fld>
                    <a:r>
                      <a:rPr lang="en-US" baseline="0">
                        <a:solidFill>
                          <a:schemeClr val="bg1"/>
                        </a:solidFill>
                      </a:rPr>
                      <a:t>
</a:t>
                    </a:r>
                    <a:fld id="{3F3A159B-BABB-4283-B8EA-6AA9E649F704}"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A6573541-C167-46DB-BA02-DA25B1B8B41E}" type="CELLRANGE">
                      <a:rPr lang="en-US" baseline="0"/>
                      <a:pPr/>
                      <a:t>[CELLRANGE]</a:t>
                    </a:fld>
                    <a:r>
                      <a:rPr lang="en-US" baseline="0"/>
                      <a:t>
</a:t>
                    </a:r>
                    <a:fld id="{9DB1C0A9-8F86-4846-8F39-102A7D1482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DA880658-A6B8-4BE8-B45C-745F72427DF2}" type="CELLRANGE">
                      <a:rPr lang="en-US" baseline="0"/>
                      <a:pPr/>
                      <a:t>[CELLRANGE]</a:t>
                    </a:fld>
                    <a:r>
                      <a:rPr lang="en-US" baseline="0"/>
                      <a:t>
</a:t>
                    </a:r>
                    <a:fld id="{5C2F9A4E-56FA-4DDA-8B61-EF287D6550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70A7A0C9-92E8-4C63-9062-24DD49DA5269}" type="CELLRANGE">
                      <a:rPr lang="en-US" baseline="0"/>
                      <a:pPr/>
                      <a:t>[CELLRANGE]</a:t>
                    </a:fld>
                    <a:r>
                      <a:rPr lang="en-US" baseline="0"/>
                      <a:t>
</a:t>
                    </a:r>
                    <a:fld id="{652D32C3-DC2D-4AC5-B9AA-FD8AB4D513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8DEE000C-13B2-4F9A-B728-9AA47C7FE77B}" type="CELLRANGE">
                      <a:rPr lang="en-US" baseline="0"/>
                      <a:pPr/>
                      <a:t>[CELLRANGE]</a:t>
                    </a:fld>
                    <a:r>
                      <a:rPr lang="en-US" baseline="0"/>
                      <a:t>
</a:t>
                    </a:r>
                    <a:fld id="{A6E8EEF8-0482-4B03-B9C0-DABD6CD84E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DD19EFBC-99C6-4F28-8851-9C5F366F359C}" type="CELLRANGE">
                      <a:rPr lang="en-US" baseline="0"/>
                      <a:pPr/>
                      <a:t>[CELLRANGE]</a:t>
                    </a:fld>
                    <a:r>
                      <a:rPr lang="en-US" baseline="0"/>
                      <a:t>
</a:t>
                    </a:r>
                    <a:fld id="{62F1424D-8DDC-40D9-91E3-1F40E1FCF8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16672F0C-DE68-46DD-9F01-0D49796B5BAC}" type="CELLRANGE">
                      <a:rPr lang="en-US" baseline="0"/>
                      <a:pPr/>
                      <a:t>[CELLRANGE]</a:t>
                    </a:fld>
                    <a:r>
                      <a:rPr lang="en-US" baseline="0"/>
                      <a:t>
</a:t>
                    </a:r>
                    <a:fld id="{044EC0BE-E74D-40EE-B43B-4C063C6DFA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CA6397B9-390E-4052-8629-65EC25B8303B}" type="CELLRANGE">
                      <a:rPr lang="en-US" baseline="0"/>
                      <a:pPr/>
                      <a:t>[CELLRANGE]</a:t>
                    </a:fld>
                    <a:r>
                      <a:rPr lang="en-US" baseline="0"/>
                      <a:t>
</a:t>
                    </a:r>
                    <a:fld id="{6A1782A1-C6B4-4563-B112-550F6C4117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1CAC4BE6-F297-46D3-93F3-99E71DE82C49}" type="CELLRANGE">
                      <a:rPr lang="en-US" baseline="0"/>
                      <a:pPr/>
                      <a:t>[CELLRANGE]</a:t>
                    </a:fld>
                    <a:r>
                      <a:rPr lang="en-US" baseline="0"/>
                      <a:t>
</a:t>
                    </a:r>
                    <a:fld id="{120467F2-A3C4-45CC-B011-45EAB5CC91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95D9A7C1-DD34-4402-B06A-49A00D27CC51}" type="CELLRANGE">
                      <a:rPr lang="en-US" baseline="0"/>
                      <a:pPr/>
                      <a:t>[CELLRANGE]</a:t>
                    </a:fld>
                    <a:r>
                      <a:rPr lang="en-US" baseline="0"/>
                      <a:t>
</a:t>
                    </a:r>
                    <a:fld id="{DA60EA18-9D75-4EB7-8847-DA4341BB67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Cantabria</c:v>
                </c:pt>
                <c:pt idx="7">
                  <c:v>Madrid, Comunidad de</c:v>
                </c:pt>
                <c:pt idx="8">
                  <c:v>Castilla - La Mancha</c:v>
                </c:pt>
                <c:pt idx="9">
                  <c:v>Andalucía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'11ListaEsperaGIII'!$O$13:$O$32</c:f>
              <c:numCache>
                <c:formatCode>0.00%</c:formatCode>
                <c:ptCount val="20"/>
                <c:pt idx="0">
                  <c:v>0.99905235045803065</c:v>
                </c:pt>
                <c:pt idx="1">
                  <c:v>0.99824868651488619</c:v>
                </c:pt>
                <c:pt idx="2">
                  <c:v>0.99691975974125979</c:v>
                </c:pt>
                <c:pt idx="3">
                  <c:v>0.98753497837700333</c:v>
                </c:pt>
                <c:pt idx="4">
                  <c:v>0.98103703703703704</c:v>
                </c:pt>
                <c:pt idx="5">
                  <c:v>0.97235023041474655</c:v>
                </c:pt>
                <c:pt idx="6">
                  <c:v>0.97098464994384126</c:v>
                </c:pt>
                <c:pt idx="7">
                  <c:v>0.97038674033149175</c:v>
                </c:pt>
                <c:pt idx="8">
                  <c:v>0.96455663091812716</c:v>
                </c:pt>
                <c:pt idx="9">
                  <c:v>0.96138379954258713</c:v>
                </c:pt>
                <c:pt idx="10">
                  <c:v>0.95073496575926975</c:v>
                </c:pt>
                <c:pt idx="11">
                  <c:v>0.94890693838347984</c:v>
                </c:pt>
                <c:pt idx="12">
                  <c:v>0.9330162504954419</c:v>
                </c:pt>
                <c:pt idx="13">
                  <c:v>0.92585261875761271</c:v>
                </c:pt>
                <c:pt idx="14">
                  <c:v>0.91908212560386471</c:v>
                </c:pt>
                <c:pt idx="15">
                  <c:v>0.90844987660124576</c:v>
                </c:pt>
                <c:pt idx="16">
                  <c:v>0.90712143775116783</c:v>
                </c:pt>
                <c:pt idx="17">
                  <c:v>0.90542457609943927</c:v>
                </c:pt>
                <c:pt idx="18">
                  <c:v>0.8778061224489796</c:v>
                </c:pt>
                <c:pt idx="19">
                  <c:v>0.87068044175276094</c:v>
                </c:pt>
              </c:numCache>
            </c:numRef>
          </c:val>
          <c:extLst>
            <c:ext xmlns:c15="http://schemas.microsoft.com/office/drawing/2012/chart" uri="{02D57815-91ED-43cb-92C2-25804820EDAC}">
              <c15:datalabelsRange>
                <c15:f>'11ListaEsperaGIII'!$M$13:$M$32</c15:f>
                <c15:dlblRangeCache>
                  <c:ptCount val="20"/>
                  <c:pt idx="0">
                    <c:v>34.790</c:v>
                  </c:pt>
                  <c:pt idx="1">
                    <c:v>11.970</c:v>
                  </c:pt>
                  <c:pt idx="2">
                    <c:v>25.892</c:v>
                  </c:pt>
                  <c:pt idx="3">
                    <c:v>7.764</c:v>
                  </c:pt>
                  <c:pt idx="4">
                    <c:v>3.311</c:v>
                  </c:pt>
                  <c:pt idx="5">
                    <c:v>422</c:v>
                  </c:pt>
                  <c:pt idx="6">
                    <c:v>5.187</c:v>
                  </c:pt>
                  <c:pt idx="7">
                    <c:v>61.474</c:v>
                  </c:pt>
                  <c:pt idx="8">
                    <c:v>22.125</c:v>
                  </c:pt>
                  <c:pt idx="9">
                    <c:v>76.505</c:v>
                  </c:pt>
                  <c:pt idx="10">
                    <c:v>406.636</c:v>
                  </c:pt>
                  <c:pt idx="11">
                    <c:v>45.446</c:v>
                  </c:pt>
                  <c:pt idx="12">
                    <c:v>2.354</c:v>
                  </c:pt>
                  <c:pt idx="13">
                    <c:v>12.162</c:v>
                  </c:pt>
                  <c:pt idx="14">
                    <c:v>761</c:v>
                  </c:pt>
                  <c:pt idx="15">
                    <c:v>7.730</c:v>
                  </c:pt>
                  <c:pt idx="16">
                    <c:v>44.468</c:v>
                  </c:pt>
                  <c:pt idx="17">
                    <c:v>13.403</c:v>
                  </c:pt>
                  <c:pt idx="18">
                    <c:v>13.764</c:v>
                  </c:pt>
                  <c:pt idx="19">
                    <c:v>17.108</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D939CBCC-2EE0-4026-A4B8-9073B0595ABC}" type="CELLRANGE">
                      <a:rPr lang="en-US" baseline="0"/>
                      <a:pPr/>
                      <a:t>[CELLRANGE]</a:t>
                    </a:fld>
                    <a:r>
                      <a:rPr lang="en-US" baseline="0"/>
                      <a:t>
</a:t>
                    </a:r>
                    <a:fld id="{AE63FA11-AB80-4421-B95C-70E339C452B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0DB80F3A-ED60-4132-8273-8E044DB801CC}" type="CELLRANGE">
                      <a:rPr lang="en-US" baseline="0"/>
                      <a:pPr/>
                      <a:t>[CELLRANGE]</a:t>
                    </a:fld>
                    <a:r>
                      <a:rPr lang="en-US" baseline="0"/>
                      <a:t>
</a:t>
                    </a:r>
                    <a:fld id="{1C014714-8293-431B-B0F8-2974078963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7E51F82C-1890-4CF4-BB71-06724EBD37AB}" type="CELLRANGE">
                      <a:rPr lang="en-US" baseline="0"/>
                      <a:pPr/>
                      <a:t>[CELLRANGE]</a:t>
                    </a:fld>
                    <a:r>
                      <a:rPr lang="en-US" baseline="0"/>
                      <a:t>
</a:t>
                    </a:r>
                    <a:fld id="{D53C3E01-DEB9-4C4E-96AA-88FDA0ED4F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67A1B41B-E73A-4087-9DCC-418C7E0158EE}" type="CELLRANGE">
                      <a:rPr lang="en-US" baseline="0"/>
                      <a:pPr/>
                      <a:t>[CELLRANGE]</a:t>
                    </a:fld>
                    <a:r>
                      <a:rPr lang="en-US" baseline="0"/>
                      <a:t>
</a:t>
                    </a:r>
                    <a:fld id="{796FED61-F86C-49EB-9ED2-7B2B4D0FC09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EECB5FE2-D06D-407E-9C81-F852E1065804}" type="CELLRANGE">
                      <a:rPr lang="en-US" baseline="0"/>
                      <a:pPr/>
                      <a:t>[CELLRANGE]</a:t>
                    </a:fld>
                    <a:r>
                      <a:rPr lang="en-US" baseline="0"/>
                      <a:t>
</a:t>
                    </a:r>
                    <a:fld id="{5B711DB9-9E30-4E7A-87F4-4404BB094C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FA9C30D3-04E2-4C69-A744-92621321E1C6}" type="CELLRANGE">
                      <a:rPr lang="en-US" baseline="0"/>
                      <a:pPr/>
                      <a:t>[CELLRANGE]</a:t>
                    </a:fld>
                    <a:r>
                      <a:rPr lang="en-US" baseline="0"/>
                      <a:t>
</a:t>
                    </a:r>
                    <a:fld id="{BE856C21-9CC2-4975-8C85-5D6422C365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687687FC-8B0F-476E-91FB-D851BEB20349}" type="CELLRANGE">
                      <a:rPr lang="en-US" baseline="0"/>
                      <a:pPr/>
                      <a:t>[CELLRANGE]</a:t>
                    </a:fld>
                    <a:r>
                      <a:rPr lang="en-US" baseline="0"/>
                      <a:t>
</a:t>
                    </a:r>
                    <a:fld id="{0854C2AC-678E-4872-8DC5-243D777FD4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940C51E2-0907-4FB0-BF66-75587A4D76F9}" type="CELLRANGE">
                      <a:rPr lang="en-US" baseline="0"/>
                      <a:pPr/>
                      <a:t>[CELLRANGE]</a:t>
                    </a:fld>
                    <a:r>
                      <a:rPr lang="en-US" baseline="0"/>
                      <a:t>
</a:t>
                    </a:r>
                    <a:fld id="{82A4247A-3C61-476C-B8F2-BDA2A5DF8B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8971A4FD-1B85-45B9-A026-5E126FD55ED0}" type="CELLRANGE">
                      <a:rPr lang="en-US" sz="600" baseline="0">
                        <a:solidFill>
                          <a:sysClr val="windowText" lastClr="000000"/>
                        </a:solidFill>
                      </a:rPr>
                      <a:pPr/>
                      <a:t>[CELLRANGE]</a:t>
                    </a:fld>
                    <a:r>
                      <a:rPr lang="en-US" sz="600" baseline="0">
                        <a:solidFill>
                          <a:sysClr val="windowText" lastClr="000000"/>
                        </a:solidFill>
                      </a:rPr>
                      <a:t>
</a:t>
                    </a:r>
                    <a:fld id="{F347905A-1866-4DFC-AD64-9ED50D57A89A}"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86D0CB45-0ACC-46BE-8F29-C8F3092AE2B5}" type="CELLRANGE">
                      <a:rPr lang="en-US" sz="600" baseline="0">
                        <a:solidFill>
                          <a:sysClr val="windowText" lastClr="000000"/>
                        </a:solidFill>
                      </a:rPr>
                      <a:pPr/>
                      <a:t>[CELLRANGE]</a:t>
                    </a:fld>
                    <a:r>
                      <a:rPr lang="en-US" sz="600" baseline="0">
                        <a:solidFill>
                          <a:sysClr val="windowText" lastClr="000000"/>
                        </a:solidFill>
                      </a:rPr>
                      <a:t>
</a:t>
                    </a:r>
                    <a:fld id="{5380C9F2-3EB2-425A-AB1A-A317738EBA88}"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2.834317014720986E-3"/>
                  <c:y val="-6.2898804316126702E-4"/>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F5A081C9-B1C8-4ABC-A226-C11B6265532B}" type="CELLRANGE">
                      <a:rPr lang="en-US" sz="600" baseline="0">
                        <a:solidFill>
                          <a:schemeClr val="bg1"/>
                        </a:solidFill>
                      </a:rPr>
                      <a:pPr>
                        <a:defRPr b="1">
                          <a:solidFill>
                            <a:schemeClr val="bg1"/>
                          </a:solidFill>
                        </a:defRPr>
                      </a:pPr>
                      <a:t>[CELLRANGE]</a:t>
                    </a:fld>
                    <a:r>
                      <a:rPr lang="en-US" sz="600" baseline="0">
                        <a:solidFill>
                          <a:schemeClr val="bg1"/>
                        </a:solidFill>
                      </a:rPr>
                      <a:t>
</a:t>
                    </a:r>
                    <a:fld id="{CADD2E14-FC10-42E6-B294-32A3624FC567}" type="VALUE">
                      <a:rPr lang="en-US" sz="600" baseline="0">
                        <a:solidFill>
                          <a:schemeClr val="bg1"/>
                        </a:solidFill>
                      </a:rPr>
                      <a:pPr>
                        <a:defRPr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a:lstStyle/>
                  <a:p>
                    <a:fld id="{A34A142E-4770-4DD4-BF45-D56F93EAF9AA}" type="CELLRANGE">
                      <a:rPr lang="en-US" baseline="0"/>
                      <a:pPr/>
                      <a:t>[CELLRANGE]</a:t>
                    </a:fld>
                    <a:r>
                      <a:rPr lang="en-US" baseline="0"/>
                      <a:t>
</a:t>
                    </a:r>
                    <a:fld id="{8A6B3CB7-F6F6-49F3-9031-09B5D8A863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B82F0999-6CAB-4AA9-9E87-B1967C62DF95}" type="CELLRANGE">
                      <a:rPr lang="en-US" baseline="0"/>
                      <a:pPr/>
                      <a:t>[CELLRANGE]</a:t>
                    </a:fld>
                    <a:r>
                      <a:rPr lang="en-US" baseline="0"/>
                      <a:t>
</a:t>
                    </a:r>
                    <a:fld id="{19972968-FD9D-4DEE-9A35-55B9487517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50A2F492-530B-4F59-8059-7B58836DB642}" type="CELLRANGE">
                      <a:rPr lang="en-US" baseline="0"/>
                      <a:pPr/>
                      <a:t>[CELLRANGE]</a:t>
                    </a:fld>
                    <a:r>
                      <a:rPr lang="en-US" baseline="0"/>
                      <a:t>
</a:t>
                    </a:r>
                    <a:fld id="{46242E28-7378-4FB3-94C9-AF649A74FF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0A2243F4-952D-4611-8F44-037F51FE7C00}" type="CELLRANGE">
                      <a:rPr lang="en-US" baseline="0"/>
                      <a:pPr/>
                      <a:t>[CELLRANGE]</a:t>
                    </a:fld>
                    <a:r>
                      <a:rPr lang="en-US" baseline="0"/>
                      <a:t>
</a:t>
                    </a:r>
                    <a:fld id="{7BFA7704-4E97-4C68-BBAD-2E5CE85BF8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64F94F3C-B956-4CB1-BDA8-21D02155912F}" type="CELLRANGE">
                      <a:rPr lang="en-US" baseline="0"/>
                      <a:pPr/>
                      <a:t>[CELLRANGE]</a:t>
                    </a:fld>
                    <a:r>
                      <a:rPr lang="en-US" baseline="0"/>
                      <a:t>
</a:t>
                    </a:r>
                    <a:fld id="{2A1F8690-C344-40F0-B3C9-412E39A0C1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1C119FB3-57D8-441D-873C-667F8E6588FD}" type="CELLRANGE">
                      <a:rPr lang="en-US" baseline="0"/>
                      <a:pPr/>
                      <a:t>[CELLRANGE]</a:t>
                    </a:fld>
                    <a:r>
                      <a:rPr lang="en-US" baseline="0"/>
                      <a:t>
</a:t>
                    </a:r>
                    <a:fld id="{8A4DE877-D2CE-44BE-B27F-F62CF062DD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85B2E978-80EF-4404-B88A-9EE5401DFA51}" type="CELLRANGE">
                      <a:rPr lang="en-US" baseline="0"/>
                      <a:pPr/>
                      <a:t>[CELLRANGE]</a:t>
                    </a:fld>
                    <a:r>
                      <a:rPr lang="en-US" baseline="0"/>
                      <a:t>
</a:t>
                    </a:r>
                    <a:fld id="{32A39E1D-D9CF-40F6-B5A8-6256F53B9D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4838C094-FC9F-405F-9AA5-0B20A1A93E2B}" type="CELLRANGE">
                      <a:rPr lang="en-US" baseline="0"/>
                      <a:pPr/>
                      <a:t>[CELLRANGE]</a:t>
                    </a:fld>
                    <a:r>
                      <a:rPr lang="en-US" baseline="0"/>
                      <a:t>
</a:t>
                    </a:r>
                    <a:fld id="{BE71A5F0-4C5D-4E71-904F-E200FC34E4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EAC39DD0-D35A-4845-9DE4-5575417BA046}" type="CELLRANGE">
                      <a:rPr lang="en-US" baseline="0"/>
                      <a:pPr/>
                      <a:t>[CELLRANGE]</a:t>
                    </a:fld>
                    <a:r>
                      <a:rPr lang="en-US" baseline="0"/>
                      <a:t>
</a:t>
                    </a:r>
                    <a:fld id="{E691275A-B070-49C0-A064-27C61728F3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Cantabria</c:v>
                </c:pt>
                <c:pt idx="7">
                  <c:v>Madrid, Comunidad de</c:v>
                </c:pt>
                <c:pt idx="8">
                  <c:v>Castilla - La Mancha</c:v>
                </c:pt>
                <c:pt idx="9">
                  <c:v>Andalucía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'11ListaEsperaGIII'!$P$13:$P$32</c:f>
              <c:numCache>
                <c:formatCode>0.00%</c:formatCode>
                <c:ptCount val="20"/>
                <c:pt idx="0">
                  <c:v>9.4764954196938805E-4</c:v>
                </c:pt>
                <c:pt idx="1">
                  <c:v>1.7513134851138354E-3</c:v>
                </c:pt>
                <c:pt idx="2">
                  <c:v>3.0802402587401818E-3</c:v>
                </c:pt>
                <c:pt idx="3">
                  <c:v>1.2465021622996692E-2</c:v>
                </c:pt>
                <c:pt idx="4">
                  <c:v>1.8962962962962963E-2</c:v>
                </c:pt>
                <c:pt idx="5">
                  <c:v>2.7649769585253458E-2</c:v>
                </c:pt>
                <c:pt idx="6">
                  <c:v>2.9015350056158743E-2</c:v>
                </c:pt>
                <c:pt idx="7">
                  <c:v>2.9613259668508286E-2</c:v>
                </c:pt>
                <c:pt idx="8">
                  <c:v>3.5443369081872872E-2</c:v>
                </c:pt>
                <c:pt idx="9">
                  <c:v>3.8616200457412854E-2</c:v>
                </c:pt>
                <c:pt idx="10">
                  <c:v>4.926503424073022E-2</c:v>
                </c:pt>
                <c:pt idx="11">
                  <c:v>5.1093061616520156E-2</c:v>
                </c:pt>
                <c:pt idx="12">
                  <c:v>6.6983749504558071E-2</c:v>
                </c:pt>
                <c:pt idx="13">
                  <c:v>7.4147381242387331E-2</c:v>
                </c:pt>
                <c:pt idx="14">
                  <c:v>8.0917874396135264E-2</c:v>
                </c:pt>
                <c:pt idx="15">
                  <c:v>9.1550123398754263E-2</c:v>
                </c:pt>
                <c:pt idx="16">
                  <c:v>9.2878562248832133E-2</c:v>
                </c:pt>
                <c:pt idx="17">
                  <c:v>9.4575423900560701E-2</c:v>
                </c:pt>
                <c:pt idx="18">
                  <c:v>0.1221938775510204</c:v>
                </c:pt>
                <c:pt idx="19">
                  <c:v>0.12931955824723904</c:v>
                </c:pt>
              </c:numCache>
            </c:numRef>
          </c:val>
          <c:extLst>
            <c:ext xmlns:c15="http://schemas.microsoft.com/office/drawing/2012/chart" uri="{02D57815-91ED-43cb-92C2-25804820EDAC}">
              <c15:datalabelsRange>
                <c15:f>'11ListaEsperaGIII'!$N$13:$N$32</c15:f>
                <c15:dlblRangeCache>
                  <c:ptCount val="20"/>
                  <c:pt idx="0">
                    <c:v>33</c:v>
                  </c:pt>
                  <c:pt idx="1">
                    <c:v>21</c:v>
                  </c:pt>
                  <c:pt idx="2">
                    <c:v>80</c:v>
                  </c:pt>
                  <c:pt idx="3">
                    <c:v>98</c:v>
                  </c:pt>
                  <c:pt idx="4">
                    <c:v>64</c:v>
                  </c:pt>
                  <c:pt idx="5">
                    <c:v>12</c:v>
                  </c:pt>
                  <c:pt idx="6">
                    <c:v>155</c:v>
                  </c:pt>
                  <c:pt idx="7">
                    <c:v>1.876</c:v>
                  </c:pt>
                  <c:pt idx="8">
                    <c:v>813</c:v>
                  </c:pt>
                  <c:pt idx="9">
                    <c:v>3.073</c:v>
                  </c:pt>
                  <c:pt idx="10">
                    <c:v>21.071</c:v>
                  </c:pt>
                  <c:pt idx="11">
                    <c:v>2.447</c:v>
                  </c:pt>
                  <c:pt idx="12">
                    <c:v>169</c:v>
                  </c:pt>
                  <c:pt idx="13">
                    <c:v>974</c:v>
                  </c:pt>
                  <c:pt idx="14">
                    <c:v>67</c:v>
                  </c:pt>
                  <c:pt idx="15">
                    <c:v>779</c:v>
                  </c:pt>
                  <c:pt idx="16">
                    <c:v>4.553</c:v>
                  </c:pt>
                  <c:pt idx="17">
                    <c:v>1.400</c:v>
                  </c:pt>
                  <c:pt idx="18">
                    <c:v>1.916</c:v>
                  </c:pt>
                  <c:pt idx="19">
                    <c:v>2.541</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Asturias, Principado de</c:v>
                </c:pt>
                <c:pt idx="4">
                  <c:v>Navarra, Comunidad Foral de</c:v>
                </c:pt>
                <c:pt idx="5">
                  <c:v>Ceuta</c:v>
                </c:pt>
                <c:pt idx="6">
                  <c:v>Cantabria</c:v>
                </c:pt>
                <c:pt idx="7">
                  <c:v>Madrid, Comunidad de</c:v>
                </c:pt>
                <c:pt idx="8">
                  <c:v>Castilla - La Mancha</c:v>
                </c:pt>
                <c:pt idx="9">
                  <c:v>Andalucía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'11ListaEsperaGIII'!$Q$13:$Q$32</c:f>
              <c:numCache>
                <c:formatCode>0.00%</c:formatCode>
                <c:ptCount val="20"/>
                <c:pt idx="0">
                  <c:v>0.95073496575926975</c:v>
                </c:pt>
                <c:pt idx="1">
                  <c:v>0.95073496575926975</c:v>
                </c:pt>
                <c:pt idx="2">
                  <c:v>0.95073496575926975</c:v>
                </c:pt>
                <c:pt idx="3">
                  <c:v>0.95073496575926975</c:v>
                </c:pt>
                <c:pt idx="4">
                  <c:v>0.95073496575926975</c:v>
                </c:pt>
                <c:pt idx="5">
                  <c:v>0.95073496575926975</c:v>
                </c:pt>
                <c:pt idx="6">
                  <c:v>0.95073496575926975</c:v>
                </c:pt>
                <c:pt idx="7">
                  <c:v>0.95073496575926975</c:v>
                </c:pt>
                <c:pt idx="8">
                  <c:v>0.95073496575926975</c:v>
                </c:pt>
                <c:pt idx="9">
                  <c:v>0.95073496575926975</c:v>
                </c:pt>
                <c:pt idx="10">
                  <c:v>0.95073496575926975</c:v>
                </c:pt>
                <c:pt idx="11">
                  <c:v>0.95073496575926975</c:v>
                </c:pt>
                <c:pt idx="12">
                  <c:v>0.95073496575926975</c:v>
                </c:pt>
                <c:pt idx="13">
                  <c:v>0.95073496575926975</c:v>
                </c:pt>
                <c:pt idx="14">
                  <c:v>0.95073496575926975</c:v>
                </c:pt>
                <c:pt idx="15">
                  <c:v>0.95073496575926975</c:v>
                </c:pt>
                <c:pt idx="16">
                  <c:v>0.95073496575926975</c:v>
                </c:pt>
                <c:pt idx="17">
                  <c:v>0.95073496575926975</c:v>
                </c:pt>
                <c:pt idx="18">
                  <c:v>0.95073496575926975</c:v>
                </c:pt>
                <c:pt idx="19">
                  <c:v>0.95073496575926975</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DCA7E929-0DF9-44B6-BFE8-76BBBBE6FDE1}" type="CELLRANGE">
                      <a:rPr lang="en-US" baseline="0"/>
                      <a:pPr/>
                      <a:t>[CELLRANGE]</a:t>
                    </a:fld>
                    <a:r>
                      <a:rPr lang="en-US" baseline="0"/>
                      <a:t>
</a:t>
                    </a:r>
                    <a:fld id="{0AD87D33-467A-48D2-8906-B1C9955953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63A49184-1733-4481-8649-8D3A0AA9570C}" type="CELLRANGE">
                      <a:rPr lang="en-US" baseline="0"/>
                      <a:pPr/>
                      <a:t>[CELLRANGE]</a:t>
                    </a:fld>
                    <a:r>
                      <a:rPr lang="en-US" baseline="0"/>
                      <a:t>
</a:t>
                    </a:r>
                    <a:fld id="{C511A124-86DD-42BB-BCD7-008A4C24B9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9D84460A-042F-4D6A-95A9-CDD7969E4918}" type="CELLRANGE">
                      <a:rPr lang="en-US" baseline="0"/>
                      <a:pPr/>
                      <a:t>[CELLRANGE]</a:t>
                    </a:fld>
                    <a:r>
                      <a:rPr lang="en-US" baseline="0"/>
                      <a:t>
</a:t>
                    </a:r>
                    <a:fld id="{62D59C0D-2BC9-4487-BD2B-0103C805B4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3CCC1CD6-05CC-4648-8641-20400D601910}" type="CELLRANGE">
                      <a:rPr lang="en-US" baseline="0"/>
                      <a:pPr/>
                      <a:t>[CELLRANGE]</a:t>
                    </a:fld>
                    <a:r>
                      <a:rPr lang="en-US" baseline="0"/>
                      <a:t>
</a:t>
                    </a:r>
                    <a:fld id="{D2EBDE2A-16C7-4362-83C8-E1D1F549C3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2AD49400-8EED-4FDA-BF77-5C826EB56AD9}" type="CELLRANGE">
                      <a:rPr lang="en-US" baseline="0"/>
                      <a:pPr/>
                      <a:t>[CELLRANGE]</a:t>
                    </a:fld>
                    <a:r>
                      <a:rPr lang="en-US" baseline="0"/>
                      <a:t>
</a:t>
                    </a:r>
                    <a:fld id="{5ED3C38D-D68B-4DF4-A86E-15EEB781A7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04D0199F-D0C4-438C-890D-00DE9F3F879E}" type="CELLRANGE">
                      <a:rPr lang="en-US" baseline="0"/>
                      <a:pPr/>
                      <a:t>[CELLRANGE]</a:t>
                    </a:fld>
                    <a:r>
                      <a:rPr lang="en-US" baseline="0"/>
                      <a:t>
</a:t>
                    </a:r>
                    <a:fld id="{CAD8C582-0480-4BCB-B5E5-12786B48BEF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41E44D8A-4C30-4279-8667-C1B4273853E8}" type="CELLRANGE">
                      <a:rPr lang="en-US" baseline="0"/>
                      <a:pPr/>
                      <a:t>[CELLRANGE]</a:t>
                    </a:fld>
                    <a:r>
                      <a:rPr lang="en-US" baseline="0"/>
                      <a:t>
</a:t>
                    </a:r>
                    <a:fld id="{52B81702-CED3-40C0-A03D-F6A369DC13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07EBAACF-F888-440A-830E-27A35677174D}" type="CELLRANGE">
                      <a:rPr lang="en-US" baseline="0"/>
                      <a:pPr/>
                      <a:t>[CELLRANGE]</a:t>
                    </a:fld>
                    <a:r>
                      <a:rPr lang="en-US" baseline="0"/>
                      <a:t>
</a:t>
                    </a:r>
                    <a:fld id="{103AD38F-5F5A-4F8F-BB43-C3CE5FF685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DEA3E01B-25DC-4904-83E4-D154DD61D5CC}" type="CELLRANGE">
                      <a:rPr lang="en-US" baseline="0"/>
                      <a:pPr/>
                      <a:t>[CELLRANGE]</a:t>
                    </a:fld>
                    <a:r>
                      <a:rPr lang="en-US" baseline="0"/>
                      <a:t>
</a:t>
                    </a:r>
                    <a:fld id="{4D6CE0DE-8E2F-4A51-81CB-42A0D946F9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09B84095-A774-448A-A620-2F6404495EE3}" type="CELLRANGE">
                      <a:rPr lang="en-US" baseline="0"/>
                      <a:pPr/>
                      <a:t>[CELLRANGE]</a:t>
                    </a:fld>
                    <a:r>
                      <a:rPr lang="en-US" baseline="0"/>
                      <a:t>
</a:t>
                    </a:r>
                    <a:fld id="{4D1B7FC3-CE44-4349-AF63-98F3FA4A40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190E9A3E-BB7B-4B05-B3E6-1C8306785EEB}" type="CELLRANGE">
                      <a:rPr lang="en-US" baseline="0">
                        <a:solidFill>
                          <a:sysClr val="windowText" lastClr="000000"/>
                        </a:solidFill>
                      </a:rPr>
                      <a:pPr/>
                      <a:t>[CELLRANGE]</a:t>
                    </a:fld>
                    <a:r>
                      <a:rPr lang="en-US" baseline="0">
                        <a:solidFill>
                          <a:sysClr val="windowText" lastClr="000000"/>
                        </a:solidFill>
                      </a:rPr>
                      <a:t>
</a:t>
                    </a:r>
                    <a:fld id="{4E5670F0-3D94-4DD7-B321-7C6819C8BB92}"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62DCD6DC-9302-4840-B584-E7925E3BC8A3}" type="CELLRANGE">
                      <a:rPr lang="en-US" baseline="0"/>
                      <a:pPr/>
                      <a:t>[CELLRANGE]</a:t>
                    </a:fld>
                    <a:r>
                      <a:rPr lang="en-US" baseline="0"/>
                      <a:t>
</a:t>
                    </a:r>
                    <a:fld id="{CDB5CCE6-E0FD-4777-BDCA-45D7329C6F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15E5E7E4-E97A-4938-BE49-9FB0014752FC}" type="CELLRANGE">
                      <a:rPr lang="en-US" baseline="0"/>
                      <a:pPr/>
                      <a:t>[CELLRANGE]</a:t>
                    </a:fld>
                    <a:r>
                      <a:rPr lang="en-US" baseline="0"/>
                      <a:t>
</a:t>
                    </a:r>
                    <a:fld id="{71C7DA68-8EFB-4066-8314-61F6071466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742FFED1-8460-4922-B29B-1E737EC04FBD}" type="CELLRANGE">
                      <a:rPr lang="en-US" baseline="0"/>
                      <a:pPr/>
                      <a:t>[CELLRANGE]</a:t>
                    </a:fld>
                    <a:r>
                      <a:rPr lang="en-US" baseline="0"/>
                      <a:t>
</a:t>
                    </a:r>
                    <a:fld id="{90442571-82A2-4694-B48B-76BC6F2981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83FD1086-15DD-490D-A548-0A9FA6FD5704}" type="CELLRANGE">
                      <a:rPr lang="en-US" baseline="0"/>
                      <a:pPr/>
                      <a:t>[CELLRANGE]</a:t>
                    </a:fld>
                    <a:r>
                      <a:rPr lang="en-US" baseline="0"/>
                      <a:t>
</a:t>
                    </a:r>
                    <a:fld id="{D3FE50E7-6AFB-4E5F-BB63-AE2CE03AC3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C8DE4F85-153E-48C2-8841-442C71B2C7D0}" type="CELLRANGE">
                      <a:rPr lang="en-US" baseline="0"/>
                      <a:pPr/>
                      <a:t>[CELLRANGE]</a:t>
                    </a:fld>
                    <a:r>
                      <a:rPr lang="en-US" baseline="0"/>
                      <a:t>
</a:t>
                    </a:r>
                    <a:fld id="{45DE3736-D649-4130-9C09-18D1F3EA50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BE1BEF70-0009-4760-91FF-5D6F73D7D43C}" type="CELLRANGE">
                      <a:rPr lang="en-US" baseline="0"/>
                      <a:pPr/>
                      <a:t>[CELLRANGE]</a:t>
                    </a:fld>
                    <a:r>
                      <a:rPr lang="en-US" baseline="0"/>
                      <a:t>
</a:t>
                    </a:r>
                    <a:fld id="{C1471017-025B-4227-BAFC-E1EE6E7EC4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93B3EC7F-6635-4195-A9B7-C0A79729CC63}" type="CELLRANGE">
                      <a:rPr lang="en-US" baseline="0"/>
                      <a:pPr/>
                      <a:t>[CELLRANGE]</a:t>
                    </a:fld>
                    <a:r>
                      <a:rPr lang="en-US" baseline="0"/>
                      <a:t>
</a:t>
                    </a:r>
                    <a:fld id="{A9D02C7A-13B1-4F25-AFCB-715E21C84D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36C6D472-7FE3-4ED2-B49B-5CBBB669864B}" type="CELLRANGE">
                      <a:rPr lang="en-US" baseline="0"/>
                      <a:pPr/>
                      <a:t>[CELLRANGE]</a:t>
                    </a:fld>
                    <a:r>
                      <a:rPr lang="en-US" baseline="0"/>
                      <a:t>
</a:t>
                    </a:r>
                    <a:fld id="{2CF2DEAB-638A-4AB2-B0E4-BF188DF5541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8E37B118-0F00-4CD6-9416-DA2ECD15C138}" type="CELLRANGE">
                      <a:rPr lang="en-US" baseline="0"/>
                      <a:pPr/>
                      <a:t>[CELLRANGE]</a:t>
                    </a:fld>
                    <a:r>
                      <a:rPr lang="en-US" baseline="0"/>
                      <a:t>
</a:t>
                    </a:r>
                    <a:fld id="{229DA5BB-1569-4835-B176-8BA307A13A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Asturias, Principado de</c:v>
                </c:pt>
                <c:pt idx="4">
                  <c:v>Ceuta</c:v>
                </c:pt>
                <c:pt idx="5">
                  <c:v>Navarra, Comunidad Foral de</c:v>
                </c:pt>
                <c:pt idx="6">
                  <c:v>Cantabria</c:v>
                </c:pt>
                <c:pt idx="7">
                  <c:v>Castilla - La Mancha</c:v>
                </c:pt>
                <c:pt idx="8">
                  <c:v>Andalucía</c:v>
                </c:pt>
                <c:pt idx="9">
                  <c:v>Madrid, Comunidad de</c:v>
                </c:pt>
                <c:pt idx="10">
                  <c:v>Comunitat Valenciana</c:v>
                </c:pt>
                <c:pt idx="11">
                  <c:v>Media Nacional</c:v>
                </c:pt>
                <c:pt idx="12">
                  <c:v>Rioja, La</c:v>
                </c:pt>
                <c:pt idx="13">
                  <c:v>Murcia, Región de</c:v>
                </c:pt>
                <c:pt idx="14">
                  <c:v>Extremadura</c:v>
                </c:pt>
                <c:pt idx="15">
                  <c:v>Balears, Illes</c:v>
                </c:pt>
                <c:pt idx="16">
                  <c:v>País Vasco</c:v>
                </c:pt>
                <c:pt idx="17">
                  <c:v>Canarias</c:v>
                </c:pt>
                <c:pt idx="18">
                  <c:v>Cataluña</c:v>
                </c:pt>
                <c:pt idx="19">
                  <c:v>Melilla</c:v>
                </c:pt>
              </c:strCache>
            </c:strRef>
          </c:cat>
          <c:val>
            <c:numRef>
              <c:f>'11ListaEsperaGII'!$O$13:$O$32</c:f>
              <c:numCache>
                <c:formatCode>0.00%</c:formatCode>
                <c:ptCount val="20"/>
                <c:pt idx="0">
                  <c:v>0.99846153846153851</c:v>
                </c:pt>
                <c:pt idx="1">
                  <c:v>0.99817011182649951</c:v>
                </c:pt>
                <c:pt idx="2">
                  <c:v>0.99161658308770051</c:v>
                </c:pt>
                <c:pt idx="3">
                  <c:v>0.98182656826568271</c:v>
                </c:pt>
                <c:pt idx="4">
                  <c:v>0.97695035460992907</c:v>
                </c:pt>
                <c:pt idx="5">
                  <c:v>0.97662296635602586</c:v>
                </c:pt>
                <c:pt idx="6">
                  <c:v>0.97372448979591841</c:v>
                </c:pt>
                <c:pt idx="7">
                  <c:v>0.94901276663230516</c:v>
                </c:pt>
                <c:pt idx="8">
                  <c:v>0.94804866601682369</c:v>
                </c:pt>
                <c:pt idx="9">
                  <c:v>0.94411849571991924</c:v>
                </c:pt>
                <c:pt idx="10">
                  <c:v>0.93330762680548196</c:v>
                </c:pt>
                <c:pt idx="11">
                  <c:v>0.93092143306096797</c:v>
                </c:pt>
                <c:pt idx="12">
                  <c:v>0.91241710496226847</c:v>
                </c:pt>
                <c:pt idx="13">
                  <c:v>0.89856617451095355</c:v>
                </c:pt>
                <c:pt idx="14">
                  <c:v>0.8926600029837386</c:v>
                </c:pt>
                <c:pt idx="15">
                  <c:v>0.88693267274175003</c:v>
                </c:pt>
                <c:pt idx="16">
                  <c:v>0.87399212450778174</c:v>
                </c:pt>
                <c:pt idx="17">
                  <c:v>0.8735089169717728</c:v>
                </c:pt>
                <c:pt idx="18">
                  <c:v>0.8673794613308895</c:v>
                </c:pt>
                <c:pt idx="19">
                  <c:v>0.8651551312649165</c:v>
                </c:pt>
              </c:numCache>
            </c:numRef>
          </c:val>
          <c:extLst>
            <c:ext xmlns:c15="http://schemas.microsoft.com/office/drawing/2012/chart" uri="{02D57815-91ED-43cb-92C2-25804820EDAC}">
              <c15:datalabelsRange>
                <c15:f>'11ListaEsperaGII'!$M$13:$M$32</c15:f>
                <c15:dlblRangeCache>
                  <c:ptCount val="20"/>
                  <c:pt idx="0">
                    <c:v>40.887</c:v>
                  </c:pt>
                  <c:pt idx="1">
                    <c:v>14.728</c:v>
                  </c:pt>
                  <c:pt idx="2">
                    <c:v>25.904</c:v>
                  </c:pt>
                  <c:pt idx="3">
                    <c:v>10.643</c:v>
                  </c:pt>
                  <c:pt idx="4">
                    <c:v>551</c:v>
                  </c:pt>
                  <c:pt idx="5">
                    <c:v>6.183</c:v>
                  </c:pt>
                  <c:pt idx="6">
                    <c:v>7.634</c:v>
                  </c:pt>
                  <c:pt idx="7">
                    <c:v>23.936</c:v>
                  </c:pt>
                  <c:pt idx="8">
                    <c:v>131.300</c:v>
                  </c:pt>
                  <c:pt idx="9">
                    <c:v>68.712</c:v>
                  </c:pt>
                  <c:pt idx="10">
                    <c:v>58.090</c:v>
                  </c:pt>
                  <c:pt idx="11">
                    <c:v>555.411</c:v>
                  </c:pt>
                  <c:pt idx="12">
                    <c:v>3.990</c:v>
                  </c:pt>
                  <c:pt idx="13">
                    <c:v>16.858</c:v>
                  </c:pt>
                  <c:pt idx="14">
                    <c:v>11.967</c:v>
                  </c:pt>
                  <c:pt idx="15">
                    <c:v>10.025</c:v>
                  </c:pt>
                  <c:pt idx="16">
                    <c:v>23.305</c:v>
                  </c:pt>
                  <c:pt idx="17">
                    <c:v>14.792</c:v>
                  </c:pt>
                  <c:pt idx="18">
                    <c:v>85.181</c:v>
                  </c:pt>
                  <c:pt idx="19">
                    <c:v>725</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3781827F-835D-4FBE-BCBE-9636D22ACF50}" type="CELLRANGE">
                      <a:rPr lang="en-US" baseline="0"/>
                      <a:pPr/>
                      <a:t>[CELLRANGE]</a:t>
                    </a:fld>
                    <a:r>
                      <a:rPr lang="en-US" baseline="0"/>
                      <a:t>
</a:t>
                    </a:r>
                    <a:fld id="{9C4C6DC3-4A29-471E-89A5-BCB5C0392B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A65DA922-1950-4FEC-9637-6F91871C90DC}" type="CELLRANGE">
                      <a:rPr lang="en-US" baseline="0"/>
                      <a:pPr/>
                      <a:t>[CELLRANGE]</a:t>
                    </a:fld>
                    <a:r>
                      <a:rPr lang="en-US" baseline="0"/>
                      <a:t>
</a:t>
                    </a:r>
                    <a:fld id="{F91657EE-F307-41BD-93DB-1C9726CF75A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B79EC877-8638-436A-88D7-A6816DE4823E}" type="CELLRANGE">
                      <a:rPr lang="en-US" baseline="0"/>
                      <a:pPr/>
                      <a:t>[CELLRANGE]</a:t>
                    </a:fld>
                    <a:r>
                      <a:rPr lang="en-US" baseline="0"/>
                      <a:t>
</a:t>
                    </a:r>
                    <a:fld id="{640789A6-91C7-426B-B9B3-1B1BA2BA63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C8517789-A650-49DE-949D-ABBFD3BBDBF2}" type="CELLRANGE">
                      <a:rPr lang="en-US" baseline="0"/>
                      <a:pPr/>
                      <a:t>[CELLRANGE]</a:t>
                    </a:fld>
                    <a:r>
                      <a:rPr lang="en-US" baseline="0"/>
                      <a:t>
</a:t>
                    </a:r>
                    <a:fld id="{251B6744-B019-47BB-BFCF-1F0D97B5F9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4247A6B6-B95F-4A9D-8379-3FA7F95FC63D}" type="CELLRANGE">
                      <a:rPr lang="en-US" baseline="0"/>
                      <a:pPr/>
                      <a:t>[CELLRANGE]</a:t>
                    </a:fld>
                    <a:r>
                      <a:rPr lang="en-US" baseline="0"/>
                      <a:t>
</a:t>
                    </a:r>
                    <a:fld id="{7C1565BE-8154-456F-95CC-BA281AE798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4A2CD9E6-9FF3-423F-83A3-7C692277A9A0}" type="CELLRANGE">
                      <a:rPr lang="en-US" baseline="0"/>
                      <a:pPr/>
                      <a:t>[CELLRANGE]</a:t>
                    </a:fld>
                    <a:r>
                      <a:rPr lang="en-US" baseline="0"/>
                      <a:t>
</a:t>
                    </a:r>
                    <a:fld id="{28B8CC33-642B-45FC-A32C-7996600332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0FAB15B9-8AED-4DC1-8F06-816FD6B0C505}" type="CELLRANGE">
                      <a:rPr lang="en-US" baseline="0"/>
                      <a:pPr/>
                      <a:t>[CELLRANGE]</a:t>
                    </a:fld>
                    <a:r>
                      <a:rPr lang="en-US" baseline="0"/>
                      <a:t>
</a:t>
                    </a:r>
                    <a:fld id="{343D165A-2B74-49DB-91F5-BF98FA147F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8BEF520E-D1EA-46A9-8F65-07FC69AB4438}" type="CELLRANGE">
                      <a:rPr lang="en-US" baseline="0"/>
                      <a:pPr/>
                      <a:t>[CELLRANGE]</a:t>
                    </a:fld>
                    <a:r>
                      <a:rPr lang="en-US" baseline="0"/>
                      <a:t>
</a:t>
                    </a:r>
                    <a:fld id="{2DF77ED7-7587-45B4-B61B-7A358255555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9278659B-2028-447A-A556-6BA2FD672689}" type="CELLRANGE">
                      <a:rPr lang="en-US" baseline="0"/>
                      <a:pPr/>
                      <a:t>[CELLRANGE]</a:t>
                    </a:fld>
                    <a:r>
                      <a:rPr lang="en-US" baseline="0"/>
                      <a:t>
</a:t>
                    </a:r>
                    <a:fld id="{96ABEDD3-2A3D-473B-BCDF-931A0FAD53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B892EB25-9E34-4E79-A7BF-C4771054C3DE}" type="CELLRANGE">
                      <a:rPr lang="en-US" baseline="0"/>
                      <a:pPr/>
                      <a:t>[CELLRANGE]</a:t>
                    </a:fld>
                    <a:r>
                      <a:rPr lang="en-US" baseline="0"/>
                      <a:t>
</a:t>
                    </a:r>
                    <a:fld id="{772D34B0-6718-42DB-A7F1-E08FE9AB4B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fld id="{DEE7AE07-8178-4C0D-B84F-73D86006925E}" type="CELLRANGE">
                      <a:rPr lang="en-US" sz="800" baseline="0">
                        <a:solidFill>
                          <a:sysClr val="windowText" lastClr="000000"/>
                        </a:solidFill>
                      </a:rPr>
                      <a:pPr>
                        <a:defRPr sz="800" b="1">
                          <a:solidFill>
                            <a:sysClr val="windowText" lastClr="000000"/>
                          </a:solidFill>
                        </a:defRPr>
                      </a:pPr>
                      <a:t>[CELLRANGE]</a:t>
                    </a:fld>
                    <a:r>
                      <a:rPr lang="en-US" sz="800" baseline="0">
                        <a:solidFill>
                          <a:sysClr val="windowText" lastClr="000000"/>
                        </a:solidFill>
                      </a:rPr>
                      <a:t>
</a:t>
                    </a:r>
                    <a:fld id="{B13CDBF4-AF29-4D2A-8D48-7128467A9DF1}" type="VALUE">
                      <a:rPr lang="en-US" sz="800" baseline="0">
                        <a:solidFill>
                          <a:sysClr val="windowText" lastClr="000000"/>
                        </a:solidFill>
                      </a:rPr>
                      <a:pPr>
                        <a:defRPr sz="800" b="1">
                          <a:solidFill>
                            <a:sysClr val="windowText" lastClr="000000"/>
                          </a:solidFill>
                        </a:defRPr>
                      </a:pPr>
                      <a:t>[VALOR]</a:t>
                    </a:fld>
                    <a:endParaRPr lang="en-US" sz="800" baseline="0">
                      <a:solidFill>
                        <a:sysClr val="windowText" lastClr="000000"/>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55FB7555-9018-4392-B8E6-11B6697DE3B3}" type="CELLRANGE">
                      <a:rPr lang="en-US" sz="800" baseline="0">
                        <a:solidFill>
                          <a:schemeClr val="bg1"/>
                        </a:solidFill>
                      </a:rPr>
                      <a:pPr>
                        <a:defRPr sz="800" b="1">
                          <a:solidFill>
                            <a:schemeClr val="bg1"/>
                          </a:solidFill>
                        </a:defRPr>
                      </a:pPr>
                      <a:t>[CELLRANGE]</a:t>
                    </a:fld>
                    <a:r>
                      <a:rPr lang="en-US" sz="800" baseline="0">
                        <a:solidFill>
                          <a:schemeClr val="bg1"/>
                        </a:solidFill>
                      </a:rPr>
                      <a:t>
</a:t>
                    </a:r>
                    <a:fld id="{1712B3B2-B537-4003-ACB9-EFBA9EB71358}"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A0B10438-3C6F-4F5E-A008-C8B99FEFB5B2}" type="CELLRANGE">
                      <a:rPr lang="en-US" baseline="0"/>
                      <a:pPr/>
                      <a:t>[CELLRANGE]</a:t>
                    </a:fld>
                    <a:r>
                      <a:rPr lang="en-US" baseline="0"/>
                      <a:t>
</a:t>
                    </a:r>
                    <a:fld id="{5DA88F88-ED84-4E01-9044-9D53D6C94D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50AC1926-8AAB-4E87-9BD2-F9213A4C24EF}" type="CELLRANGE">
                      <a:rPr lang="en-US" baseline="0"/>
                      <a:pPr/>
                      <a:t>[CELLRANGE]</a:t>
                    </a:fld>
                    <a:r>
                      <a:rPr lang="en-US" baseline="0"/>
                      <a:t>
</a:t>
                    </a:r>
                    <a:fld id="{4921CCF1-5E87-443C-A3E4-8B928388A8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54920804-429E-4152-AE9E-A3EF6836F89C}" type="CELLRANGE">
                      <a:rPr lang="en-US" baseline="0"/>
                      <a:pPr/>
                      <a:t>[CELLRANGE]</a:t>
                    </a:fld>
                    <a:r>
                      <a:rPr lang="en-US" baseline="0"/>
                      <a:t>
</a:t>
                    </a:r>
                    <a:fld id="{8FAE9797-2641-4BEC-BA42-5DB48E0C68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6084E07F-53B0-4349-A4B2-3FC2AD9410C8}" type="CELLRANGE">
                      <a:rPr lang="en-US" baseline="0"/>
                      <a:pPr/>
                      <a:t>[CELLRANGE]</a:t>
                    </a:fld>
                    <a:r>
                      <a:rPr lang="en-US" baseline="0"/>
                      <a:t>
</a:t>
                    </a:r>
                    <a:fld id="{F89A985A-75F7-498E-AB67-6C4DB08EEC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B5EAD81A-01FE-4636-AB91-3AB2AFBBF4A0}" type="CELLRANGE">
                      <a:rPr lang="en-US" baseline="0"/>
                      <a:pPr/>
                      <a:t>[CELLRANGE]</a:t>
                    </a:fld>
                    <a:r>
                      <a:rPr lang="en-US" baseline="0"/>
                      <a:t>
</a:t>
                    </a:r>
                    <a:fld id="{FED0D6CC-C339-4056-AB6A-3B019D3333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A0469D5C-5DA9-4561-80E9-61D8F3E71D75}" type="CELLRANGE">
                      <a:rPr lang="en-US" baseline="0"/>
                      <a:pPr/>
                      <a:t>[CELLRANGE]</a:t>
                    </a:fld>
                    <a:r>
                      <a:rPr lang="en-US" baseline="0"/>
                      <a:t>
</a:t>
                    </a:r>
                    <a:fld id="{AAB55E1F-75A9-4ABF-B991-0523C5E971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4AB18D76-28E5-4849-BFD5-68AAFAB05D65}" type="CELLRANGE">
                      <a:rPr lang="en-US" baseline="0"/>
                      <a:pPr/>
                      <a:t>[CELLRANGE]</a:t>
                    </a:fld>
                    <a:r>
                      <a:rPr lang="en-US" baseline="0"/>
                      <a:t>
</a:t>
                    </a:r>
                    <a:fld id="{025BF800-F923-496F-A3CE-F4BD0D13E2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E171D488-AFE5-45AE-B2CB-6533735A204B}" type="CELLRANGE">
                      <a:rPr lang="en-US" baseline="0"/>
                      <a:pPr/>
                      <a:t>[CELLRANGE]</a:t>
                    </a:fld>
                    <a:r>
                      <a:rPr lang="en-US" baseline="0"/>
                      <a:t>
</a:t>
                    </a:r>
                    <a:fld id="{DF082920-12BB-4C5E-9521-F8016E4BF3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Asturias, Principado de</c:v>
                </c:pt>
                <c:pt idx="4">
                  <c:v>Ceuta</c:v>
                </c:pt>
                <c:pt idx="5">
                  <c:v>Navarra, Comunidad Foral de</c:v>
                </c:pt>
                <c:pt idx="6">
                  <c:v>Cantabria</c:v>
                </c:pt>
                <c:pt idx="7">
                  <c:v>Castilla - La Mancha</c:v>
                </c:pt>
                <c:pt idx="8">
                  <c:v>Andalucía</c:v>
                </c:pt>
                <c:pt idx="9">
                  <c:v>Madrid, Comunidad de</c:v>
                </c:pt>
                <c:pt idx="10">
                  <c:v>Comunitat Valenciana</c:v>
                </c:pt>
                <c:pt idx="11">
                  <c:v>Media Nacional</c:v>
                </c:pt>
                <c:pt idx="12">
                  <c:v>Rioja, La</c:v>
                </c:pt>
                <c:pt idx="13">
                  <c:v>Murcia, Región de</c:v>
                </c:pt>
                <c:pt idx="14">
                  <c:v>Extremadura</c:v>
                </c:pt>
                <c:pt idx="15">
                  <c:v>Balears, Illes</c:v>
                </c:pt>
                <c:pt idx="16">
                  <c:v>País Vasco</c:v>
                </c:pt>
                <c:pt idx="17">
                  <c:v>Canarias</c:v>
                </c:pt>
                <c:pt idx="18">
                  <c:v>Cataluña</c:v>
                </c:pt>
                <c:pt idx="19">
                  <c:v>Melilla</c:v>
                </c:pt>
              </c:strCache>
            </c:strRef>
          </c:cat>
          <c:val>
            <c:numRef>
              <c:f>'11ListaEsperaGII'!$P$13:$P$32</c:f>
              <c:numCache>
                <c:formatCode>0.00%</c:formatCode>
                <c:ptCount val="20"/>
                <c:pt idx="0">
                  <c:v>1.5384615384615385E-3</c:v>
                </c:pt>
                <c:pt idx="1">
                  <c:v>1.8298881735005082E-3</c:v>
                </c:pt>
                <c:pt idx="2">
                  <c:v>8.3834169122995062E-3</c:v>
                </c:pt>
                <c:pt idx="3">
                  <c:v>1.8173431734317343E-2</c:v>
                </c:pt>
                <c:pt idx="4">
                  <c:v>2.3049645390070921E-2</c:v>
                </c:pt>
                <c:pt idx="5">
                  <c:v>2.3377033643974095E-2</c:v>
                </c:pt>
                <c:pt idx="6">
                  <c:v>2.6275510204081632E-2</c:v>
                </c:pt>
                <c:pt idx="7">
                  <c:v>5.0987233367694867E-2</c:v>
                </c:pt>
                <c:pt idx="8">
                  <c:v>5.1951333983176286E-2</c:v>
                </c:pt>
                <c:pt idx="9">
                  <c:v>5.588150428008079E-2</c:v>
                </c:pt>
                <c:pt idx="10">
                  <c:v>6.6692373194518081E-2</c:v>
                </c:pt>
                <c:pt idx="11">
                  <c:v>6.9078566939032054E-2</c:v>
                </c:pt>
                <c:pt idx="12">
                  <c:v>8.7582895037731534E-2</c:v>
                </c:pt>
                <c:pt idx="13">
                  <c:v>0.10143382548904642</c:v>
                </c:pt>
                <c:pt idx="14">
                  <c:v>0.10733999701626137</c:v>
                </c:pt>
                <c:pt idx="15">
                  <c:v>0.11306732725825003</c:v>
                </c:pt>
                <c:pt idx="16">
                  <c:v>0.12600787549221826</c:v>
                </c:pt>
                <c:pt idx="17">
                  <c:v>0.12649108302822723</c:v>
                </c:pt>
                <c:pt idx="18">
                  <c:v>0.13262053866911053</c:v>
                </c:pt>
                <c:pt idx="19">
                  <c:v>0.13484486873508353</c:v>
                </c:pt>
              </c:numCache>
            </c:numRef>
          </c:val>
          <c:extLst>
            <c:ext xmlns:c15="http://schemas.microsoft.com/office/drawing/2012/chart" uri="{02D57815-91ED-43cb-92C2-25804820EDAC}">
              <c15:datalabelsRange>
                <c15:f>'11ListaEsperaGII'!$N$13:$N$32</c15:f>
                <c15:dlblRangeCache>
                  <c:ptCount val="20"/>
                  <c:pt idx="0">
                    <c:v>63</c:v>
                  </c:pt>
                  <c:pt idx="1">
                    <c:v>27</c:v>
                  </c:pt>
                  <c:pt idx="2">
                    <c:v>219</c:v>
                  </c:pt>
                  <c:pt idx="3">
                    <c:v>197</c:v>
                  </c:pt>
                  <c:pt idx="4">
                    <c:v>13</c:v>
                  </c:pt>
                  <c:pt idx="5">
                    <c:v>148</c:v>
                  </c:pt>
                  <c:pt idx="6">
                    <c:v>206</c:v>
                  </c:pt>
                  <c:pt idx="7">
                    <c:v>1.286</c:v>
                  </c:pt>
                  <c:pt idx="8">
                    <c:v>7.195</c:v>
                  </c:pt>
                  <c:pt idx="9">
                    <c:v>4.067</c:v>
                  </c:pt>
                  <c:pt idx="10">
                    <c:v>4.151</c:v>
                  </c:pt>
                  <c:pt idx="11">
                    <c:v>41.214</c:v>
                  </c:pt>
                  <c:pt idx="12">
                    <c:v>383</c:v>
                  </c:pt>
                  <c:pt idx="13">
                    <c:v>1.903</c:v>
                  </c:pt>
                  <c:pt idx="14">
                    <c:v>1.439</c:v>
                  </c:pt>
                  <c:pt idx="15">
                    <c:v>1.278</c:v>
                  </c:pt>
                  <c:pt idx="16">
                    <c:v>3.360</c:v>
                  </c:pt>
                  <c:pt idx="17">
                    <c:v>2.142</c:v>
                  </c:pt>
                  <c:pt idx="18">
                    <c:v>13.024</c:v>
                  </c:pt>
                  <c:pt idx="19">
                    <c:v>113</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Castilla y León</c:v>
                </c:pt>
                <c:pt idx="1">
                  <c:v>Aragón</c:v>
                </c:pt>
                <c:pt idx="2">
                  <c:v>Galicia</c:v>
                </c:pt>
                <c:pt idx="3">
                  <c:v>Asturias, Principado de</c:v>
                </c:pt>
                <c:pt idx="4">
                  <c:v>Ceuta</c:v>
                </c:pt>
                <c:pt idx="5">
                  <c:v>Navarra, Comunidad Foral de</c:v>
                </c:pt>
                <c:pt idx="6">
                  <c:v>Cantabria</c:v>
                </c:pt>
                <c:pt idx="7">
                  <c:v>Castilla - La Mancha</c:v>
                </c:pt>
                <c:pt idx="8">
                  <c:v>Andalucía</c:v>
                </c:pt>
                <c:pt idx="9">
                  <c:v>Madrid, Comunidad de</c:v>
                </c:pt>
                <c:pt idx="10">
                  <c:v>Comunitat Valenciana</c:v>
                </c:pt>
                <c:pt idx="11">
                  <c:v>Media Nacional</c:v>
                </c:pt>
                <c:pt idx="12">
                  <c:v>Rioja, La</c:v>
                </c:pt>
                <c:pt idx="13">
                  <c:v>Murcia, Región de</c:v>
                </c:pt>
                <c:pt idx="14">
                  <c:v>Extremadura</c:v>
                </c:pt>
                <c:pt idx="15">
                  <c:v>Balears, Illes</c:v>
                </c:pt>
                <c:pt idx="16">
                  <c:v>País Vasco</c:v>
                </c:pt>
                <c:pt idx="17">
                  <c:v>Canarias</c:v>
                </c:pt>
                <c:pt idx="18">
                  <c:v>Cataluña</c:v>
                </c:pt>
                <c:pt idx="19">
                  <c:v>Melilla</c:v>
                </c:pt>
              </c:strCache>
            </c:strRef>
          </c:cat>
          <c:val>
            <c:numRef>
              <c:f>'11ListaEsperaGII'!$Q$13:$Q$32</c:f>
              <c:numCache>
                <c:formatCode>0.00%</c:formatCode>
                <c:ptCount val="20"/>
                <c:pt idx="0">
                  <c:v>0.93092143306096797</c:v>
                </c:pt>
                <c:pt idx="1">
                  <c:v>0.93092143306096797</c:v>
                </c:pt>
                <c:pt idx="2">
                  <c:v>0.93092143306096797</c:v>
                </c:pt>
                <c:pt idx="3">
                  <c:v>0.93092143306096797</c:v>
                </c:pt>
                <c:pt idx="4">
                  <c:v>0.93092143306096797</c:v>
                </c:pt>
                <c:pt idx="5">
                  <c:v>0.93092143306096797</c:v>
                </c:pt>
                <c:pt idx="6">
                  <c:v>0.93092143306096797</c:v>
                </c:pt>
                <c:pt idx="7">
                  <c:v>0.93092143306096797</c:v>
                </c:pt>
                <c:pt idx="8">
                  <c:v>0.93092143306096797</c:v>
                </c:pt>
                <c:pt idx="9">
                  <c:v>0.93092143306096797</c:v>
                </c:pt>
                <c:pt idx="10">
                  <c:v>0.93092143306096797</c:v>
                </c:pt>
                <c:pt idx="11">
                  <c:v>0.93092143306096797</c:v>
                </c:pt>
                <c:pt idx="12">
                  <c:v>0.93092143306096797</c:v>
                </c:pt>
                <c:pt idx="13">
                  <c:v>0.93092143306096797</c:v>
                </c:pt>
                <c:pt idx="14">
                  <c:v>0.93092143306096797</c:v>
                </c:pt>
                <c:pt idx="15">
                  <c:v>0.93092143306096797</c:v>
                </c:pt>
                <c:pt idx="16">
                  <c:v>0.93092143306096797</c:v>
                </c:pt>
                <c:pt idx="17">
                  <c:v>0.93092143306096797</c:v>
                </c:pt>
                <c:pt idx="18">
                  <c:v>0.93092143306096797</c:v>
                </c:pt>
                <c:pt idx="19">
                  <c:v>0.93092143306096797</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14D6EA48-7AD0-4CC2-8C10-A3271F6DC1EA}" type="CELLRANGE">
                      <a:rPr lang="en-US" baseline="0"/>
                      <a:pPr/>
                      <a:t>[CELLRANGE]</a:t>
                    </a:fld>
                    <a:r>
                      <a:rPr lang="en-US" baseline="0"/>
                      <a:t>
</a:t>
                    </a:r>
                    <a:fld id="{C013789D-ED5A-4FBA-9E40-AFA6178510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CCA2152D-5E7C-49BD-8E35-030FC23BE0EB}" type="CELLRANGE">
                      <a:rPr lang="en-US" baseline="0"/>
                      <a:pPr/>
                      <a:t>[CELLRANGE]</a:t>
                    </a:fld>
                    <a:r>
                      <a:rPr lang="en-US" baseline="0"/>
                      <a:t>
</a:t>
                    </a:r>
                    <a:fld id="{54F5B3D5-7A48-4240-810C-6E2C24407F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486A11E2-C730-43FD-9C8E-3A4690F721BE}" type="CELLRANGE">
                      <a:rPr lang="en-US" baseline="0"/>
                      <a:pPr/>
                      <a:t>[CELLRANGE]</a:t>
                    </a:fld>
                    <a:r>
                      <a:rPr lang="en-US" baseline="0"/>
                      <a:t>
</a:t>
                    </a:r>
                    <a:fld id="{A559B01E-2DEA-4C7D-81A3-BE63E8B19B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FCBC99C9-4809-4183-B535-2579F2F5B5B3}" type="CELLRANGE">
                      <a:rPr lang="en-US" baseline="0"/>
                      <a:pPr/>
                      <a:t>[CELLRANGE]</a:t>
                    </a:fld>
                    <a:r>
                      <a:rPr lang="en-US" baseline="0"/>
                      <a:t>
</a:t>
                    </a:r>
                    <a:fld id="{3896C62E-9427-4128-A55F-90EDA514B9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CC90CF8E-B726-46CC-83CD-3EAF3DE9AE78}" type="CELLRANGE">
                      <a:rPr lang="en-US" baseline="0"/>
                      <a:pPr/>
                      <a:t>[CELLRANGE]</a:t>
                    </a:fld>
                    <a:r>
                      <a:rPr lang="en-US" baseline="0"/>
                      <a:t>
</a:t>
                    </a:r>
                    <a:fld id="{79B38DAD-32E6-4B0A-A17C-D831F04368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7F67D849-63A2-48E2-BFF4-AB67DA34E9BD}" type="CELLRANGE">
                      <a:rPr lang="en-US" baseline="0"/>
                      <a:pPr/>
                      <a:t>[CELLRANGE]</a:t>
                    </a:fld>
                    <a:r>
                      <a:rPr lang="en-US" baseline="0"/>
                      <a:t>
</a:t>
                    </a:r>
                    <a:fld id="{E7BD4BCA-FE83-46B9-A230-B2F0A0AF8C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096117B1-15E7-4D4D-AF67-75195EA72286}" type="CELLRANGE">
                      <a:rPr lang="en-US" baseline="0"/>
                      <a:pPr/>
                      <a:t>[CELLRANGE]</a:t>
                    </a:fld>
                    <a:r>
                      <a:rPr lang="en-US" baseline="0"/>
                      <a:t>
</a:t>
                    </a:r>
                    <a:fld id="{B5A3D156-B78D-42E1-95D9-23C9C3C298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16C962AF-E797-43DF-88E8-14AE7BFFEC19}" type="CELLRANGE">
                      <a:rPr lang="en-US" baseline="0"/>
                      <a:pPr/>
                      <a:t>[CELLRANGE]</a:t>
                    </a:fld>
                    <a:r>
                      <a:rPr lang="en-US" baseline="0"/>
                      <a:t>
</a:t>
                    </a:r>
                    <a:fld id="{D7A7DB64-3E4E-47FB-BF58-9234B04AC3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61731D6F-E92D-4F1A-B6CA-B31F799A32F5}" type="CELLRANGE">
                      <a:rPr lang="en-US" baseline="0"/>
                      <a:pPr/>
                      <a:t>[CELLRANGE]</a:t>
                    </a:fld>
                    <a:r>
                      <a:rPr lang="en-US" baseline="0"/>
                      <a:t>
</a:t>
                    </a:r>
                    <a:fld id="{B9054F25-BB8F-4628-AA90-00295D9778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27B2722A-16A5-4C10-8A2A-34AF5AF14C56}" type="CELLRANGE">
                      <a:rPr lang="en-US" baseline="0"/>
                      <a:pPr/>
                      <a:t>[CELLRANGE]</a:t>
                    </a:fld>
                    <a:r>
                      <a:rPr lang="en-US" baseline="0"/>
                      <a:t>
</a:t>
                    </a:r>
                    <a:fld id="{233F9848-E4A6-4763-A261-4BE9DD328D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9E4467B1-E56C-4D3E-A0B2-C33DE50CCB5D}" type="CELLRANGE">
                      <a:rPr lang="en-US" baseline="0">
                        <a:solidFill>
                          <a:sysClr val="windowText" lastClr="000000"/>
                        </a:solidFill>
                      </a:rPr>
                      <a:pPr/>
                      <a:t>[CELLRANGE]</a:t>
                    </a:fld>
                    <a:r>
                      <a:rPr lang="en-US" baseline="0">
                        <a:solidFill>
                          <a:sysClr val="windowText" lastClr="000000"/>
                        </a:solidFill>
                      </a:rPr>
                      <a:t>
</a:t>
                    </a:r>
                    <a:fld id="{416830EA-CF33-4A69-AFBD-850A28FE69BA}"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646AB436-8345-48DA-80A1-9A38CB190BAE}" type="CELLRANGE">
                      <a:rPr lang="en-US" baseline="0">
                        <a:solidFill>
                          <a:schemeClr val="bg1"/>
                        </a:solidFill>
                      </a:rPr>
                      <a:pPr>
                        <a:defRPr b="1">
                          <a:solidFill>
                            <a:schemeClr val="bg1"/>
                          </a:solidFill>
                        </a:defRPr>
                      </a:pPr>
                      <a:t>[CELLRANGE]</a:t>
                    </a:fld>
                    <a:r>
                      <a:rPr lang="en-US" baseline="0">
                        <a:solidFill>
                          <a:schemeClr val="bg1"/>
                        </a:solidFill>
                      </a:rPr>
                      <a:t>
</a:t>
                    </a:r>
                    <a:fld id="{440EEDCF-D624-4F81-AA7C-14D02EC60053}"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77BAECB2-845B-45D7-862D-1A2404421919}" type="CELLRANGE">
                      <a:rPr lang="en-US" baseline="0"/>
                      <a:pPr/>
                      <a:t>[CELLRANGE]</a:t>
                    </a:fld>
                    <a:r>
                      <a:rPr lang="en-US" baseline="0"/>
                      <a:t>
</a:t>
                    </a:r>
                    <a:fld id="{1AD59181-B1AE-4A66-A5F5-A5408CB606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5D03B2D1-4810-48FE-A0C3-BB42B02CA9BC}" type="CELLRANGE">
                      <a:rPr lang="en-US" baseline="0"/>
                      <a:pPr/>
                      <a:t>[CELLRANGE]</a:t>
                    </a:fld>
                    <a:r>
                      <a:rPr lang="en-US" baseline="0"/>
                      <a:t>
</a:t>
                    </a:r>
                    <a:fld id="{7228B5BC-7B21-4D60-AB6D-5861EF7D80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0FF50C81-CE42-4441-BA50-C9F0334D26C7}" type="CELLRANGE">
                      <a:rPr lang="en-US" baseline="0"/>
                      <a:pPr/>
                      <a:t>[CELLRANGE]</a:t>
                    </a:fld>
                    <a:r>
                      <a:rPr lang="en-US" baseline="0"/>
                      <a:t>
</a:t>
                    </a:r>
                    <a:fld id="{B1BCDBBB-CD4E-4980-BF91-11DA483564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8AA58F9D-B106-4679-8334-DBC8F600385E}" type="CELLRANGE">
                      <a:rPr lang="en-US" baseline="0"/>
                      <a:pPr/>
                      <a:t>[CELLRANGE]</a:t>
                    </a:fld>
                    <a:r>
                      <a:rPr lang="en-US" baseline="0"/>
                      <a:t>
</a:t>
                    </a:r>
                    <a:fld id="{57A0CBE5-4C25-4E50-A59F-37742F3EAB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DFB64160-4183-4832-8F5A-D48045156F09}" type="CELLRANGE">
                      <a:rPr lang="en-US" baseline="0"/>
                      <a:pPr/>
                      <a:t>[CELLRANGE]</a:t>
                    </a:fld>
                    <a:r>
                      <a:rPr lang="en-US" baseline="0"/>
                      <a:t>
</a:t>
                    </a:r>
                    <a:fld id="{AFCD9B94-0E1B-4A82-B8A5-212C5BB197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5A14A1D1-5C82-4CA7-8B82-199CF9C84E2B}" type="CELLRANGE">
                      <a:rPr lang="en-US" baseline="0"/>
                      <a:pPr/>
                      <a:t>[CELLRANGE]</a:t>
                    </a:fld>
                    <a:r>
                      <a:rPr lang="en-US" baseline="0"/>
                      <a:t>
</a:t>
                    </a:r>
                    <a:fld id="{3B90EF7E-E48E-4B21-B049-AFDBF2CDE9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B1F41D08-AC25-45E6-8A1D-95673922FC80}" type="CELLRANGE">
                      <a:rPr lang="en-US" baseline="0"/>
                      <a:pPr/>
                      <a:t>[CELLRANGE]</a:t>
                    </a:fld>
                    <a:r>
                      <a:rPr lang="en-US" baseline="0"/>
                      <a:t>
</a:t>
                    </a:r>
                    <a:fld id="{D9ADDCAB-FD27-42E2-A83A-69E20F977A6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E553CDA9-97D5-4837-9DEC-B975EC5CF0BD}" type="CELLRANGE">
                      <a:rPr lang="en-US" baseline="0"/>
                      <a:pPr/>
                      <a:t>[CELLRANGE]</a:t>
                    </a:fld>
                    <a:r>
                      <a:rPr lang="en-US" baseline="0"/>
                      <a:t>
</a:t>
                    </a:r>
                    <a:fld id="{556196FD-2700-4F18-A427-71D840BF25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Galicia</c:v>
                </c:pt>
                <c:pt idx="4">
                  <c:v>Cantabria</c:v>
                </c:pt>
                <c:pt idx="5">
                  <c:v>Navarra, Comunidad Foral de</c:v>
                </c:pt>
                <c:pt idx="6">
                  <c:v>Ceuta</c:v>
                </c:pt>
                <c:pt idx="7">
                  <c:v>Castilla - La Mancha</c:v>
                </c:pt>
                <c:pt idx="8">
                  <c:v>Comunitat Valenciana</c:v>
                </c:pt>
                <c:pt idx="9">
                  <c:v>Madrid, Comunidad de</c:v>
                </c:pt>
                <c:pt idx="10">
                  <c:v>Andalucía</c:v>
                </c:pt>
                <c:pt idx="11">
                  <c:v>Media Nacional</c:v>
                </c:pt>
                <c:pt idx="12">
                  <c:v>Canarias</c:v>
                </c:pt>
                <c:pt idx="13">
                  <c:v>Extremadura</c:v>
                </c:pt>
                <c:pt idx="14">
                  <c:v>Balears, Illes</c:v>
                </c:pt>
                <c:pt idx="15">
                  <c:v>Murcia, Región de</c:v>
                </c:pt>
                <c:pt idx="16">
                  <c:v>Melilla</c:v>
                </c:pt>
                <c:pt idx="17">
                  <c:v>Rioja, La</c:v>
                </c:pt>
                <c:pt idx="18">
                  <c:v>País Vasco</c:v>
                </c:pt>
                <c:pt idx="19">
                  <c:v>Cataluña</c:v>
                </c:pt>
              </c:strCache>
            </c:strRef>
          </c:cat>
          <c:val>
            <c:numRef>
              <c:f>'11ListaEsperaGI'!$O$13:$O$32</c:f>
              <c:numCache>
                <c:formatCode>0.00%</c:formatCode>
                <c:ptCount val="20"/>
                <c:pt idx="0">
                  <c:v>0.99908110757167357</c:v>
                </c:pt>
                <c:pt idx="1">
                  <c:v>0.99538655109744167</c:v>
                </c:pt>
                <c:pt idx="2">
                  <c:v>0.97455244858706913</c:v>
                </c:pt>
                <c:pt idx="3">
                  <c:v>0.95182995849578667</c:v>
                </c:pt>
                <c:pt idx="4">
                  <c:v>0.94855242566510167</c:v>
                </c:pt>
                <c:pt idx="5">
                  <c:v>0.94607772838089776</c:v>
                </c:pt>
                <c:pt idx="6">
                  <c:v>0.94409937888198758</c:v>
                </c:pt>
                <c:pt idx="7">
                  <c:v>0.93127854677312505</c:v>
                </c:pt>
                <c:pt idx="8">
                  <c:v>0.90763273353819918</c:v>
                </c:pt>
                <c:pt idx="9">
                  <c:v>0.89164143962327613</c:v>
                </c:pt>
                <c:pt idx="10">
                  <c:v>0.86513100245355767</c:v>
                </c:pt>
                <c:pt idx="11">
                  <c:v>0.86506099524201341</c:v>
                </c:pt>
                <c:pt idx="12">
                  <c:v>0.84617858980957283</c:v>
                </c:pt>
                <c:pt idx="13">
                  <c:v>0.82728052616528458</c:v>
                </c:pt>
                <c:pt idx="14">
                  <c:v>0.81687648860156514</c:v>
                </c:pt>
                <c:pt idx="15">
                  <c:v>0.81305194805194803</c:v>
                </c:pt>
                <c:pt idx="16">
                  <c:v>0.796875</c:v>
                </c:pt>
                <c:pt idx="17">
                  <c:v>0.77416798732171155</c:v>
                </c:pt>
                <c:pt idx="18">
                  <c:v>0.76855942247602627</c:v>
                </c:pt>
                <c:pt idx="19">
                  <c:v>0.74923508062663668</c:v>
                </c:pt>
              </c:numCache>
            </c:numRef>
          </c:val>
          <c:extLst>
            <c:ext xmlns:c15="http://schemas.microsoft.com/office/drawing/2012/chart" uri="{02D57815-91ED-43cb-92C2-25804820EDAC}">
              <c15:datalabelsRange>
                <c15:f>'11ListaEsperaGI'!$M$13:$M$32</c15:f>
                <c15:dlblRangeCache>
                  <c:ptCount val="20"/>
                  <c:pt idx="0">
                    <c:v>48.927</c:v>
                  </c:pt>
                  <c:pt idx="1">
                    <c:v>14.240</c:v>
                  </c:pt>
                  <c:pt idx="2">
                    <c:v>13.174</c:v>
                  </c:pt>
                  <c:pt idx="3">
                    <c:v>22.704</c:v>
                  </c:pt>
                  <c:pt idx="4">
                    <c:v>4.849</c:v>
                  </c:pt>
                  <c:pt idx="5">
                    <c:v>6.597</c:v>
                  </c:pt>
                  <c:pt idx="6">
                    <c:v>608</c:v>
                  </c:pt>
                  <c:pt idx="7">
                    <c:v>26.710</c:v>
                  </c:pt>
                  <c:pt idx="8">
                    <c:v>51.097</c:v>
                  </c:pt>
                  <c:pt idx="9">
                    <c:v>53.017</c:v>
                  </c:pt>
                  <c:pt idx="10">
                    <c:v>78.983</c:v>
                  </c:pt>
                  <c:pt idx="11">
                    <c:v>483.621</c:v>
                  </c:pt>
                  <c:pt idx="12">
                    <c:v>13.153</c:v>
                  </c:pt>
                  <c:pt idx="13">
                    <c:v>11.572</c:v>
                  </c:pt>
                  <c:pt idx="14">
                    <c:v>12.004</c:v>
                  </c:pt>
                  <c:pt idx="15">
                    <c:v>12.521</c:v>
                  </c:pt>
                  <c:pt idx="16">
                    <c:v>459</c:v>
                  </c:pt>
                  <c:pt idx="17">
                    <c:v>2.931</c:v>
                  </c:pt>
                  <c:pt idx="18">
                    <c:v>28.532</c:v>
                  </c:pt>
                  <c:pt idx="19">
                    <c:v>81.543</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44662326-F84C-4EF0-AFCB-DAF8DFFCB0D5}" type="CELLRANGE">
                      <a:rPr lang="en-US" baseline="0"/>
                      <a:pPr/>
                      <a:t>[CELLRANGE]</a:t>
                    </a:fld>
                    <a:r>
                      <a:rPr lang="en-US" baseline="0"/>
                      <a:t>
</a:t>
                    </a:r>
                    <a:fld id="{9A00613D-2635-40FB-9DB2-C932CBFB07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57FF6354-0347-426F-8E8E-05DF63AB8B70}" type="CELLRANGE">
                      <a:rPr lang="en-US" baseline="0"/>
                      <a:pPr/>
                      <a:t>[CELLRANGE]</a:t>
                    </a:fld>
                    <a:r>
                      <a:rPr lang="en-US" baseline="0"/>
                      <a:t>
</a:t>
                    </a:r>
                    <a:fld id="{C38573BC-82B8-4AD1-BE9C-910CEA254B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338429D5-EDB2-4AF6-8F24-AF94E709AF96}" type="CELLRANGE">
                      <a:rPr lang="en-US" baseline="0"/>
                      <a:pPr/>
                      <a:t>[CELLRANGE]</a:t>
                    </a:fld>
                    <a:r>
                      <a:rPr lang="en-US" baseline="0"/>
                      <a:t>
</a:t>
                    </a:r>
                    <a:fld id="{89D2130A-C69E-4465-B1E6-55BE8FE0E3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399964FA-C7FE-44BA-B9CF-DB93D522CBA1}" type="CELLRANGE">
                      <a:rPr lang="en-US" baseline="0"/>
                      <a:pPr/>
                      <a:t>[CELLRANGE]</a:t>
                    </a:fld>
                    <a:r>
                      <a:rPr lang="en-US" baseline="0"/>
                      <a:t>
</a:t>
                    </a:r>
                    <a:fld id="{D513AAD6-2A21-4004-9B85-F3283241F1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FE6ABE50-43F6-4C95-9BB5-46CBD3FAAC85}" type="CELLRANGE">
                      <a:rPr lang="en-US" baseline="0"/>
                      <a:pPr/>
                      <a:t>[CELLRANGE]</a:t>
                    </a:fld>
                    <a:r>
                      <a:rPr lang="en-US" baseline="0"/>
                      <a:t>
</a:t>
                    </a:r>
                    <a:fld id="{A2296E0B-4FA6-4A37-9BC1-00A2871EA1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7559A9EB-E5C2-4554-8EC7-56CDC3352D2E}" type="CELLRANGE">
                      <a:rPr lang="en-US" baseline="0"/>
                      <a:pPr/>
                      <a:t>[CELLRANGE]</a:t>
                    </a:fld>
                    <a:r>
                      <a:rPr lang="en-US" baseline="0"/>
                      <a:t>
</a:t>
                    </a:r>
                    <a:fld id="{FC1331F5-1758-4E35-9370-96FF73BBF3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F1207EDC-4FC6-4EFF-87DC-B52900B412DC}" type="CELLRANGE">
                      <a:rPr lang="en-US" baseline="0"/>
                      <a:pPr/>
                      <a:t>[CELLRANGE]</a:t>
                    </a:fld>
                    <a:r>
                      <a:rPr lang="en-US" baseline="0"/>
                      <a:t>
</a:t>
                    </a:r>
                    <a:fld id="{63E5EC8F-E09B-4C70-AC43-3A0467E2A8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7E1CE0B5-5EFD-4683-AA5A-2EE5FAD54713}" type="CELLRANGE">
                      <a:rPr lang="en-US" baseline="0"/>
                      <a:pPr/>
                      <a:t>[CELLRANGE]</a:t>
                    </a:fld>
                    <a:r>
                      <a:rPr lang="en-US" baseline="0"/>
                      <a:t>
</a:t>
                    </a:r>
                    <a:fld id="{9DEE3358-6FED-4BEC-97E5-2A471DC263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5A72BF97-FCD8-4B00-92B2-15F03DFDDCDB}" type="CELLRANGE">
                      <a:rPr lang="en-US" baseline="0"/>
                      <a:pPr/>
                      <a:t>[CELLRANGE]</a:t>
                    </a:fld>
                    <a:r>
                      <a:rPr lang="en-US" baseline="0"/>
                      <a:t>
</a:t>
                    </a:r>
                    <a:fld id="{479F8FB6-7C06-47C2-8DEC-D4CDEA411F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D78C46CF-8FB4-49B9-A432-BDE51F3179DC}" type="CELLRANGE">
                      <a:rPr lang="en-US" baseline="0"/>
                      <a:pPr/>
                      <a:t>[CELLRANGE]</a:t>
                    </a:fld>
                    <a:r>
                      <a:rPr lang="en-US" baseline="0"/>
                      <a:t>
</a:t>
                    </a:r>
                    <a:fld id="{45E68865-A206-41A9-9825-F6FC60A108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8.1645572081267704E-3"/>
                </c:manualLayout>
              </c:layout>
              <c:tx>
                <c:rich>
                  <a:bodyPr/>
                  <a:lstStyle/>
                  <a:p>
                    <a:fld id="{5E7667E1-8F02-48BB-8212-42F7CC39AAD3}" type="CELLRANGE">
                      <a:rPr lang="en-US" baseline="0">
                        <a:solidFill>
                          <a:sysClr val="windowText" lastClr="000000"/>
                        </a:solidFill>
                      </a:rPr>
                      <a:pPr/>
                      <a:t>[CELLRANGE]</a:t>
                    </a:fld>
                    <a:r>
                      <a:rPr lang="en-US" baseline="0">
                        <a:solidFill>
                          <a:sysClr val="windowText" lastClr="000000"/>
                        </a:solidFill>
                      </a:rPr>
                      <a:t>
</a:t>
                    </a:r>
                    <a:fld id="{EDC3FD9C-A313-4B23-9976-A38C62EC3642}"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C31CB288-7540-4873-A822-638462450B49}" type="CELLRANGE">
                      <a:rPr lang="en-US" baseline="0">
                        <a:solidFill>
                          <a:schemeClr val="bg1"/>
                        </a:solidFill>
                      </a:rPr>
                      <a:pPr>
                        <a:defRPr b="1">
                          <a:solidFill>
                            <a:schemeClr val="bg1"/>
                          </a:solidFill>
                        </a:defRPr>
                      </a:pPr>
                      <a:t>[CELLRANGE]</a:t>
                    </a:fld>
                    <a:r>
                      <a:rPr lang="en-US" baseline="0">
                        <a:solidFill>
                          <a:schemeClr val="bg1"/>
                        </a:solidFill>
                      </a:rPr>
                      <a:t>
</a:t>
                    </a:r>
                    <a:fld id="{B51F0AA5-1C82-4DB3-9C6D-8CD54DF7674D}"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ABC70D5F-F2AC-4098-A325-AB290D132482}" type="CELLRANGE">
                      <a:rPr lang="en-US" baseline="0"/>
                      <a:pPr/>
                      <a:t>[CELLRANGE]</a:t>
                    </a:fld>
                    <a:r>
                      <a:rPr lang="en-US" baseline="0"/>
                      <a:t>
</a:t>
                    </a:r>
                    <a:fld id="{CFF9FEC7-E836-46D7-BC49-ECD5A0928F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83448567-0B51-47FF-8AF3-1F6C81E31F94}" type="CELLRANGE">
                      <a:rPr lang="en-US" baseline="0"/>
                      <a:pPr/>
                      <a:t>[CELLRANGE]</a:t>
                    </a:fld>
                    <a:r>
                      <a:rPr lang="en-US" baseline="0"/>
                      <a:t>
</a:t>
                    </a:r>
                    <a:fld id="{5FAE85C2-E843-425F-AC22-5E0EFB4887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D994861D-7C36-44CB-81AE-9AF2548FCC4E}" type="CELLRANGE">
                      <a:rPr lang="en-US" baseline="0"/>
                      <a:pPr/>
                      <a:t>[CELLRANGE]</a:t>
                    </a:fld>
                    <a:r>
                      <a:rPr lang="en-US" baseline="0"/>
                      <a:t>
</a:t>
                    </a:r>
                    <a:fld id="{ECBDD703-288F-4977-8959-0B43B4BBC9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1F2DA416-B78D-471E-8DBE-C13E0D7E7F6F}" type="CELLRANGE">
                      <a:rPr lang="en-US" baseline="0"/>
                      <a:pPr/>
                      <a:t>[CELLRANGE]</a:t>
                    </a:fld>
                    <a:r>
                      <a:rPr lang="en-US" baseline="0"/>
                      <a:t>
</a:t>
                    </a:r>
                    <a:fld id="{1CDECA03-619E-48B1-835A-7100BB3C54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04F28A02-1928-4435-A399-7D38199BD17B}" type="CELLRANGE">
                      <a:rPr lang="en-US" baseline="0"/>
                      <a:pPr/>
                      <a:t>[CELLRANGE]</a:t>
                    </a:fld>
                    <a:r>
                      <a:rPr lang="en-US" baseline="0"/>
                      <a:t>
</a:t>
                    </a:r>
                    <a:fld id="{0BAD84AF-B1F3-45A2-8FB9-B64EA73EE4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ED649390-AF62-4DC9-A53C-1D7F276D8AA0}" type="CELLRANGE">
                      <a:rPr lang="en-US" baseline="0"/>
                      <a:pPr/>
                      <a:t>[CELLRANGE]</a:t>
                    </a:fld>
                    <a:r>
                      <a:rPr lang="en-US" baseline="0"/>
                      <a:t>
</a:t>
                    </a:r>
                    <a:fld id="{ECB30D0D-A79A-45F5-92A7-2713235F28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88303274-C734-4077-B798-5982B8A27515}" type="CELLRANGE">
                      <a:rPr lang="en-US" baseline="0"/>
                      <a:pPr/>
                      <a:t>[CELLRANGE]</a:t>
                    </a:fld>
                    <a:r>
                      <a:rPr lang="en-US" baseline="0"/>
                      <a:t>
</a:t>
                    </a:r>
                    <a:fld id="{50634155-1BF4-41DB-A8E4-35E0A291BB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A452DC86-AB14-4101-AB9D-A57F410A441F}" type="CELLRANGE">
                      <a:rPr lang="en-US" baseline="0"/>
                      <a:pPr/>
                      <a:t>[CELLRANGE]</a:t>
                    </a:fld>
                    <a:r>
                      <a:rPr lang="en-US" baseline="0"/>
                      <a:t>
</a:t>
                    </a:r>
                    <a:fld id="{5A17707E-FF56-4E3A-AA1D-126660074C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Galicia</c:v>
                </c:pt>
                <c:pt idx="4">
                  <c:v>Cantabria</c:v>
                </c:pt>
                <c:pt idx="5">
                  <c:v>Navarra, Comunidad Foral de</c:v>
                </c:pt>
                <c:pt idx="6">
                  <c:v>Ceuta</c:v>
                </c:pt>
                <c:pt idx="7">
                  <c:v>Castilla - La Mancha</c:v>
                </c:pt>
                <c:pt idx="8">
                  <c:v>Comunitat Valenciana</c:v>
                </c:pt>
                <c:pt idx="9">
                  <c:v>Madrid, Comunidad de</c:v>
                </c:pt>
                <c:pt idx="10">
                  <c:v>Andalucía</c:v>
                </c:pt>
                <c:pt idx="11">
                  <c:v>Media Nacional</c:v>
                </c:pt>
                <c:pt idx="12">
                  <c:v>Canarias</c:v>
                </c:pt>
                <c:pt idx="13">
                  <c:v>Extremadura</c:v>
                </c:pt>
                <c:pt idx="14">
                  <c:v>Balears, Illes</c:v>
                </c:pt>
                <c:pt idx="15">
                  <c:v>Murcia, Región de</c:v>
                </c:pt>
                <c:pt idx="16">
                  <c:v>Melilla</c:v>
                </c:pt>
                <c:pt idx="17">
                  <c:v>Rioja, La</c:v>
                </c:pt>
                <c:pt idx="18">
                  <c:v>País Vasco</c:v>
                </c:pt>
                <c:pt idx="19">
                  <c:v>Cataluña</c:v>
                </c:pt>
              </c:strCache>
            </c:strRef>
          </c:cat>
          <c:val>
            <c:numRef>
              <c:f>'11ListaEsperaGI'!$P$13:$P$32</c:f>
              <c:numCache>
                <c:formatCode>0.00%</c:formatCode>
                <c:ptCount val="20"/>
                <c:pt idx="0">
                  <c:v>9.1889242832639056E-4</c:v>
                </c:pt>
                <c:pt idx="1">
                  <c:v>4.6134489025583675E-3</c:v>
                </c:pt>
                <c:pt idx="2">
                  <c:v>2.5447551412930907E-2</c:v>
                </c:pt>
                <c:pt idx="3">
                  <c:v>4.8170041504213307E-2</c:v>
                </c:pt>
                <c:pt idx="4">
                  <c:v>5.1447574334898279E-2</c:v>
                </c:pt>
                <c:pt idx="5">
                  <c:v>5.3922271619102249E-2</c:v>
                </c:pt>
                <c:pt idx="6">
                  <c:v>5.5900621118012424E-2</c:v>
                </c:pt>
                <c:pt idx="7">
                  <c:v>6.8721453226874937E-2</c:v>
                </c:pt>
                <c:pt idx="8">
                  <c:v>9.2367266461800809E-2</c:v>
                </c:pt>
                <c:pt idx="9">
                  <c:v>0.10835856037672385</c:v>
                </c:pt>
                <c:pt idx="10">
                  <c:v>0.13486899754644235</c:v>
                </c:pt>
                <c:pt idx="11">
                  <c:v>0.13493900475798662</c:v>
                </c:pt>
                <c:pt idx="12">
                  <c:v>0.15382141019042717</c:v>
                </c:pt>
                <c:pt idx="13">
                  <c:v>0.17271947383471548</c:v>
                </c:pt>
                <c:pt idx="14">
                  <c:v>0.18312351139843483</c:v>
                </c:pt>
                <c:pt idx="15">
                  <c:v>0.18694805194805195</c:v>
                </c:pt>
                <c:pt idx="16">
                  <c:v>0.203125</c:v>
                </c:pt>
                <c:pt idx="17">
                  <c:v>0.22583201267828842</c:v>
                </c:pt>
                <c:pt idx="18">
                  <c:v>0.23144057752397371</c:v>
                </c:pt>
                <c:pt idx="19">
                  <c:v>0.25076491937336337</c:v>
                </c:pt>
              </c:numCache>
            </c:numRef>
          </c:val>
          <c:extLst>
            <c:ext xmlns:c15="http://schemas.microsoft.com/office/drawing/2012/chart" uri="{02D57815-91ED-43cb-92C2-25804820EDAC}">
              <c15:datalabelsRange>
                <c15:f>'11ListaEsperaGI'!$N$13:$N$32</c15:f>
                <c15:dlblRangeCache>
                  <c:ptCount val="20"/>
                  <c:pt idx="0">
                    <c:v>45</c:v>
                  </c:pt>
                  <c:pt idx="1">
                    <c:v>66</c:v>
                  </c:pt>
                  <c:pt idx="2">
                    <c:v>344</c:v>
                  </c:pt>
                  <c:pt idx="3">
                    <c:v>1.149</c:v>
                  </c:pt>
                  <c:pt idx="4">
                    <c:v>263</c:v>
                  </c:pt>
                  <c:pt idx="5">
                    <c:v>376</c:v>
                  </c:pt>
                  <c:pt idx="6">
                    <c:v>36</c:v>
                  </c:pt>
                  <c:pt idx="7">
                    <c:v>1.971</c:v>
                  </c:pt>
                  <c:pt idx="8">
                    <c:v>5.200</c:v>
                  </c:pt>
                  <c:pt idx="9">
                    <c:v>6.443</c:v>
                  </c:pt>
                  <c:pt idx="10">
                    <c:v>12.313</c:v>
                  </c:pt>
                  <c:pt idx="11">
                    <c:v>75.439</c:v>
                  </c:pt>
                  <c:pt idx="12">
                    <c:v>2.391</c:v>
                  </c:pt>
                  <c:pt idx="13">
                    <c:v>2.416</c:v>
                  </c:pt>
                  <c:pt idx="14">
                    <c:v>2.691</c:v>
                  </c:pt>
                  <c:pt idx="15">
                    <c:v>2.879</c:v>
                  </c:pt>
                  <c:pt idx="16">
                    <c:v>117</c:v>
                  </c:pt>
                  <c:pt idx="17">
                    <c:v>855</c:v>
                  </c:pt>
                  <c:pt idx="18">
                    <c:v>8.592</c:v>
                  </c:pt>
                  <c:pt idx="19">
                    <c:v>27.292</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Galicia</c:v>
                </c:pt>
                <c:pt idx="4">
                  <c:v>Cantabria</c:v>
                </c:pt>
                <c:pt idx="5">
                  <c:v>Navarra, Comunidad Foral de</c:v>
                </c:pt>
                <c:pt idx="6">
                  <c:v>Ceuta</c:v>
                </c:pt>
                <c:pt idx="7">
                  <c:v>Castilla - La Mancha</c:v>
                </c:pt>
                <c:pt idx="8">
                  <c:v>Comunitat Valenciana</c:v>
                </c:pt>
                <c:pt idx="9">
                  <c:v>Madrid, Comunidad de</c:v>
                </c:pt>
                <c:pt idx="10">
                  <c:v>Andalucía</c:v>
                </c:pt>
                <c:pt idx="11">
                  <c:v>Media Nacional</c:v>
                </c:pt>
                <c:pt idx="12">
                  <c:v>Canarias</c:v>
                </c:pt>
                <c:pt idx="13">
                  <c:v>Extremadura</c:v>
                </c:pt>
                <c:pt idx="14">
                  <c:v>Balears, Illes</c:v>
                </c:pt>
                <c:pt idx="15">
                  <c:v>Murcia, Región de</c:v>
                </c:pt>
                <c:pt idx="16">
                  <c:v>Melilla</c:v>
                </c:pt>
                <c:pt idx="17">
                  <c:v>Rioja, La</c:v>
                </c:pt>
                <c:pt idx="18">
                  <c:v>País Vasco</c:v>
                </c:pt>
                <c:pt idx="19">
                  <c:v>Cataluña</c:v>
                </c:pt>
              </c:strCache>
            </c:strRef>
          </c:cat>
          <c:val>
            <c:numRef>
              <c:f>'11ListaEsperaGI'!$Q$13:$Q$32</c:f>
              <c:numCache>
                <c:formatCode>0.00%</c:formatCode>
                <c:ptCount val="20"/>
                <c:pt idx="0">
                  <c:v>0.86506099524201341</c:v>
                </c:pt>
                <c:pt idx="1">
                  <c:v>0.86506099524201341</c:v>
                </c:pt>
                <c:pt idx="2">
                  <c:v>0.86506099524201341</c:v>
                </c:pt>
                <c:pt idx="3">
                  <c:v>0.86506099524201341</c:v>
                </c:pt>
                <c:pt idx="4">
                  <c:v>0.86506099524201341</c:v>
                </c:pt>
                <c:pt idx="5">
                  <c:v>0.86506099524201341</c:v>
                </c:pt>
                <c:pt idx="6">
                  <c:v>0.86506099524201341</c:v>
                </c:pt>
                <c:pt idx="7">
                  <c:v>0.86506099524201341</c:v>
                </c:pt>
                <c:pt idx="8">
                  <c:v>0.86506099524201341</c:v>
                </c:pt>
                <c:pt idx="9">
                  <c:v>0.86506099524201341</c:v>
                </c:pt>
                <c:pt idx="10">
                  <c:v>0.86506099524201341</c:v>
                </c:pt>
                <c:pt idx="11">
                  <c:v>0.86506099524201341</c:v>
                </c:pt>
                <c:pt idx="12">
                  <c:v>0.86506099524201341</c:v>
                </c:pt>
                <c:pt idx="13">
                  <c:v>0.86506099524201341</c:v>
                </c:pt>
                <c:pt idx="14">
                  <c:v>0.86506099524201341</c:v>
                </c:pt>
                <c:pt idx="15">
                  <c:v>0.86506099524201341</c:v>
                </c:pt>
                <c:pt idx="16">
                  <c:v>0.86506099524201341</c:v>
                </c:pt>
                <c:pt idx="17">
                  <c:v>0.86506099524201341</c:v>
                </c:pt>
                <c:pt idx="18">
                  <c:v>0.86506099524201341</c:v>
                </c:pt>
                <c:pt idx="19">
                  <c:v>0.86506099524201341</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Extremadura</c:v>
                </c:pt>
                <c:pt idx="3">
                  <c:v>Cataluña</c:v>
                </c:pt>
                <c:pt idx="4">
                  <c:v>Balears, Illes</c:v>
                </c:pt>
                <c:pt idx="5">
                  <c:v>Castilla y León</c:v>
                </c:pt>
                <c:pt idx="6">
                  <c:v>Castilla - La Mancha</c:v>
                </c:pt>
                <c:pt idx="7">
                  <c:v>TOTAL</c:v>
                </c:pt>
                <c:pt idx="8">
                  <c:v>País Vasco</c:v>
                </c:pt>
                <c:pt idx="9">
                  <c:v>Ceuta y Melilla</c:v>
                </c:pt>
                <c:pt idx="10">
                  <c:v>Comunitat Valenciana</c:v>
                </c:pt>
                <c:pt idx="11">
                  <c:v>Rioja, La</c:v>
                </c:pt>
                <c:pt idx="12">
                  <c:v>Asturias, Principado de</c:v>
                </c:pt>
                <c:pt idx="13">
                  <c:v>Aragón</c:v>
                </c:pt>
                <c:pt idx="14">
                  <c:v>Canarias</c:v>
                </c:pt>
                <c:pt idx="15">
                  <c:v>Madrid, Comunidad de</c:v>
                </c:pt>
                <c:pt idx="16">
                  <c:v>Cantabria</c:v>
                </c:pt>
                <c:pt idx="17">
                  <c:v>Navarra, Comunidad Foral de</c:v>
                </c:pt>
                <c:pt idx="18">
                  <c:v>Galicia</c:v>
                </c:pt>
              </c:strCache>
            </c:strRef>
          </c:cat>
          <c:val>
            <c:numRef>
              <c:f>'24asolcasaad_pobl'!$AR$11:$AR$29</c:f>
              <c:numCache>
                <c:formatCode>0.00</c:formatCode>
                <c:ptCount val="19"/>
                <c:pt idx="0">
                  <c:v>8.6064761931356575</c:v>
                </c:pt>
                <c:pt idx="1">
                  <c:v>8.4488658798754006</c:v>
                </c:pt>
                <c:pt idx="2">
                  <c:v>8.2381303750445269</c:v>
                </c:pt>
                <c:pt idx="3">
                  <c:v>7.8086524719888342</c:v>
                </c:pt>
                <c:pt idx="4">
                  <c:v>7.2444843439701838</c:v>
                </c:pt>
                <c:pt idx="5">
                  <c:v>7.1228135476058689</c:v>
                </c:pt>
                <c:pt idx="6">
                  <c:v>7.0603079398749227</c:v>
                </c:pt>
                <c:pt idx="7">
                  <c:v>6.6504282179285505</c:v>
                </c:pt>
                <c:pt idx="8">
                  <c:v>6.4356408240985727</c:v>
                </c:pt>
                <c:pt idx="9">
                  <c:v>6.4219017976243409</c:v>
                </c:pt>
                <c:pt idx="10">
                  <c:v>6.0019118838676189</c:v>
                </c:pt>
                <c:pt idx="11">
                  <c:v>5.7670318704392844</c:v>
                </c:pt>
                <c:pt idx="12">
                  <c:v>5.6055087639426358</c:v>
                </c:pt>
                <c:pt idx="13">
                  <c:v>5.549446995666516</c:v>
                </c:pt>
                <c:pt idx="14">
                  <c:v>5.5130078112800298</c:v>
                </c:pt>
                <c:pt idx="15">
                  <c:v>5.4503306054176628</c:v>
                </c:pt>
                <c:pt idx="16">
                  <c:v>5.3079645110005638</c:v>
                </c:pt>
                <c:pt idx="17">
                  <c:v>4.1797719934377584</c:v>
                </c:pt>
                <c:pt idx="18">
                  <c:v>3.1431494052701434</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extLst>
              <c:ext xmlns:c16="http://schemas.microsoft.com/office/drawing/2014/chart" uri="{C3380CC4-5D6E-409C-BE32-E72D297353CC}">
                <c16:uniqueId val="{00000004-36CB-4173-AF6F-681B1F338D13}"/>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Cataluña</c:v>
                </c:pt>
                <c:pt idx="5">
                  <c:v>Balears, Illes</c:v>
                </c:pt>
                <c:pt idx="6">
                  <c:v>Murcia, Región de</c:v>
                </c:pt>
                <c:pt idx="7">
                  <c:v>País Vasco</c:v>
                </c:pt>
                <c:pt idx="8">
                  <c:v>Rioja, La</c:v>
                </c:pt>
                <c:pt idx="9">
                  <c:v>TOTAL</c:v>
                </c:pt>
                <c:pt idx="10">
                  <c:v>Madrid, Comunidad de</c:v>
                </c:pt>
                <c:pt idx="11">
                  <c:v>Comunitat Valenciana</c:v>
                </c:pt>
                <c:pt idx="12">
                  <c:v>Aragón</c:v>
                </c:pt>
                <c:pt idx="13">
                  <c:v>Asturias, Principado de</c:v>
                </c:pt>
                <c:pt idx="14">
                  <c:v>Ceuta y Melilla</c:v>
                </c:pt>
                <c:pt idx="15">
                  <c:v>Navarra, Comunidad Foral de</c:v>
                </c:pt>
                <c:pt idx="16">
                  <c:v>Cantabria</c:v>
                </c:pt>
                <c:pt idx="17">
                  <c:v>Canarias</c:v>
                </c:pt>
                <c:pt idx="18">
                  <c:v>Galicia</c:v>
                </c:pt>
              </c:strCache>
            </c:strRef>
          </c:cat>
          <c:val>
            <c:numRef>
              <c:f>'24asolcasaad_pobl'!$AX$11:$AX$29</c:f>
              <c:numCache>
                <c:formatCode>0.00</c:formatCode>
                <c:ptCount val="19"/>
                <c:pt idx="0">
                  <c:v>45.582803626723276</c:v>
                </c:pt>
                <c:pt idx="1">
                  <c:v>45.337749258262612</c:v>
                </c:pt>
                <c:pt idx="2">
                  <c:v>44.06164880439097</c:v>
                </c:pt>
                <c:pt idx="3">
                  <c:v>42.75453032685526</c:v>
                </c:pt>
                <c:pt idx="4">
                  <c:v>42.051409977350296</c:v>
                </c:pt>
                <c:pt idx="5">
                  <c:v>40.962892483349194</c:v>
                </c:pt>
                <c:pt idx="6">
                  <c:v>38.8884993479084</c:v>
                </c:pt>
                <c:pt idx="7">
                  <c:v>38.880499345615625</c:v>
                </c:pt>
                <c:pt idx="8">
                  <c:v>38.772644927536234</c:v>
                </c:pt>
                <c:pt idx="9">
                  <c:v>38.218447038045809</c:v>
                </c:pt>
                <c:pt idx="10">
                  <c:v>37.869795714148843</c:v>
                </c:pt>
                <c:pt idx="11">
                  <c:v>36.316542233232283</c:v>
                </c:pt>
                <c:pt idx="12">
                  <c:v>35.808946771187941</c:v>
                </c:pt>
                <c:pt idx="13">
                  <c:v>31.751159214713979</c:v>
                </c:pt>
                <c:pt idx="14">
                  <c:v>31.482623894715196</c:v>
                </c:pt>
                <c:pt idx="15">
                  <c:v>29.747214568108301</c:v>
                </c:pt>
                <c:pt idx="16">
                  <c:v>29.079600766999359</c:v>
                </c:pt>
                <c:pt idx="17">
                  <c:v>29.061540650985016</c:v>
                </c:pt>
                <c:pt idx="18">
                  <c:v>18.782668907222416</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'25solaltabaja'!$AA$11:$AA$49</c:f>
              <c:numCache>
                <c:formatCode>m/d/yyyy</c:formatCode>
                <c:ptCount val="3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numCache>
            </c:numRef>
          </c:cat>
          <c:val>
            <c:numRef>
              <c:f>'25solaltabaja'!$AB$11:$AB$49</c:f>
              <c:numCache>
                <c:formatCode>0</c:formatCode>
                <c:ptCount val="39"/>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'25solaltabaja'!$AA$11:$AA$49</c:f>
              <c:numCache>
                <c:formatCode>m/d/yyyy</c:formatCode>
                <c:ptCount val="3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numCache>
            </c:numRef>
          </c:cat>
          <c:val>
            <c:numRef>
              <c:f>'25solaltabaja'!$AC$11:$AC$49</c:f>
              <c:numCache>
                <c:formatCode>0</c:formatCode>
                <c:ptCount val="39"/>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6566</c:v>
                </c:pt>
                <c:pt idx="1">
                  <c:v>135503</c:v>
                </c:pt>
                <c:pt idx="2">
                  <c:v>68247</c:v>
                </c:pt>
                <c:pt idx="3">
                  <c:v>85950</c:v>
                </c:pt>
                <c:pt idx="4">
                  <c:v>95717</c:v>
                </c:pt>
                <c:pt idx="5">
                  <c:v>153785</c:v>
                </c:pt>
                <c:pt idx="6">
                  <c:v>453288</c:v>
                </c:pt>
                <c:pt idx="7">
                  <c:v>1097578</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5.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1.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1.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504989</xdr:colOff>
      <xdr:row>17</xdr:row>
      <xdr:rowOff>60345</xdr:rowOff>
    </xdr:to>
    <xdr:pic>
      <xdr:nvPicPr>
        <xdr:cNvPr id="4" name="Imagen 3">
          <a:extLst>
            <a:ext uri="{FF2B5EF4-FFF2-40B4-BE49-F238E27FC236}">
              <a16:creationId xmlns:a16="http://schemas.microsoft.com/office/drawing/2014/main" id="{8A68294E-A97E-4113-B9ED-0461F3C2A3CB}"/>
            </a:ext>
          </a:extLst>
        </xdr:cNvPr>
        <xdr:cNvPicPr>
          <a:picLocks noChangeAspect="1"/>
        </xdr:cNvPicPr>
      </xdr:nvPicPr>
      <xdr:blipFill>
        <a:blip xmlns:r="http://schemas.openxmlformats.org/officeDocument/2006/relationships" r:embed="rId3"/>
        <a:stretch>
          <a:fillRect/>
        </a:stretch>
      </xdr:blipFill>
      <xdr:spPr>
        <a:xfrm>
          <a:off x="0" y="0"/>
          <a:ext cx="10687214" cy="7413645"/>
        </a:xfrm>
        <a:prstGeom prst="rect">
          <a:avLst/>
        </a:prstGeom>
      </xdr:spPr>
    </xdr:pic>
    <xdr:clientData/>
  </xdr:twoCellAnchor>
  <xdr:twoCellAnchor>
    <xdr:from>
      <xdr:col>14</xdr:col>
      <xdr:colOff>104775</xdr:colOff>
      <xdr:row>7</xdr:row>
      <xdr:rowOff>533400</xdr:rowOff>
    </xdr:from>
    <xdr:to>
      <xdr:col>22</xdr:col>
      <xdr:colOff>551180</xdr:colOff>
      <xdr:row>11</xdr:row>
      <xdr:rowOff>949325</xdr:rowOff>
    </xdr:to>
    <xdr:sp macro="" textlink="">
      <xdr:nvSpPr>
        <xdr:cNvPr id="5" name="Cuadro de texto 2">
          <a:extLst>
            <a:ext uri="{FF2B5EF4-FFF2-40B4-BE49-F238E27FC236}">
              <a16:creationId xmlns:a16="http://schemas.microsoft.com/office/drawing/2014/main" id="{23EE8FB8-CB99-4569-BCF4-F3F164F13C98}"/>
            </a:ext>
          </a:extLst>
        </xdr:cNvPr>
        <xdr:cNvSpPr txBox="1"/>
      </xdr:nvSpPr>
      <xdr:spPr>
        <a:xfrm>
          <a:off x="6410325" y="4419600"/>
          <a:ext cx="4323080" cy="19399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xdr:from>
      <xdr:col>14</xdr:col>
      <xdr:colOff>171450</xdr:colOff>
      <xdr:row>12</xdr:row>
      <xdr:rowOff>44450</xdr:rowOff>
    </xdr:from>
    <xdr:to>
      <xdr:col>22</xdr:col>
      <xdr:colOff>297815</xdr:colOff>
      <xdr:row>13</xdr:row>
      <xdr:rowOff>163649</xdr:rowOff>
    </xdr:to>
    <xdr:sp macro="" textlink="">
      <xdr:nvSpPr>
        <xdr:cNvPr id="6" name="Cuadro de texto 2">
          <a:extLst>
            <a:ext uri="{FF2B5EF4-FFF2-40B4-BE49-F238E27FC236}">
              <a16:creationId xmlns:a16="http://schemas.microsoft.com/office/drawing/2014/main" id="{52A497FC-AE36-478E-BE0C-F1E567AFC3E8}"/>
            </a:ext>
          </a:extLst>
        </xdr:cNvPr>
        <xdr:cNvSpPr txBox="1"/>
      </xdr:nvSpPr>
      <xdr:spPr>
        <a:xfrm>
          <a:off x="6477000" y="6445250"/>
          <a:ext cx="4003040" cy="30969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 de mayo del 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60854</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50988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275167</xdr:colOff>
      <xdr:row>3</xdr:row>
      <xdr:rowOff>48871</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349250</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548016</xdr:colOff>
      <xdr:row>2</xdr:row>
      <xdr:rowOff>405408</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101416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80581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600075</xdr:colOff>
      <xdr:row>2</xdr:row>
      <xdr:rowOff>32996</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613015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12</xdr:col>
      <xdr:colOff>19050</xdr:colOff>
      <xdr:row>7</xdr:row>
      <xdr:rowOff>47625</xdr:rowOff>
    </xdr:from>
    <xdr:to>
      <xdr:col>18</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689667</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431889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523875</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504825</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605304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450273</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47943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27,0%</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73,0%</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21</xdr:row>
      <xdr:rowOff>0</xdr:rowOff>
    </xdr:from>
    <xdr:to>
      <xdr:col>7</xdr:col>
      <xdr:colOff>57150</xdr:colOff>
      <xdr:row>36</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21</xdr:row>
      <xdr:rowOff>57150</xdr:rowOff>
    </xdr:from>
    <xdr:to>
      <xdr:col>12</xdr:col>
      <xdr:colOff>95250</xdr:colOff>
      <xdr:row>39</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21</xdr:row>
      <xdr:rowOff>19050</xdr:rowOff>
    </xdr:from>
    <xdr:to>
      <xdr:col>18</xdr:col>
      <xdr:colOff>171450</xdr:colOff>
      <xdr:row>36</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428943</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47943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47943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47943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300162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1 (CCAA)"/>
      <sheetName val="graf2"/>
      <sheetName val="graf2_covid"/>
      <sheetName val="graf2 (CCAA)"/>
      <sheetName val="graf3"/>
      <sheetName val="graf4"/>
      <sheetName val="graf5"/>
      <sheetName val="graf6"/>
      <sheetName val="graf6_covid"/>
      <sheetName val="CuadroTiempos"/>
      <sheetName val="grafTiempos"/>
      <sheetName val="grafTiempos (CCAA)"/>
      <sheetName val="CuadroEvolución"/>
      <sheetName val="graf_corr"/>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 val="Graficos nuevos Plan de Choque"/>
      <sheetName val="LISTA ESPERA EFECTI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5">
          <cell r="V5">
            <v>2.8680517599542377E-2</v>
          </cell>
          <cell r="W5">
            <v>58456</v>
          </cell>
        </row>
        <row r="6">
          <cell r="V6">
            <v>3.4769917039976228E-2</v>
          </cell>
          <cell r="W6">
            <v>66036</v>
          </cell>
        </row>
        <row r="7">
          <cell r="V7">
            <v>4.6786767688950848E-2</v>
          </cell>
          <cell r="W7">
            <v>17068</v>
          </cell>
        </row>
        <row r="8">
          <cell r="V8">
            <v>3.1912952352153079E-2</v>
          </cell>
          <cell r="W8">
            <v>48968</v>
          </cell>
        </row>
        <row r="9">
          <cell r="V9">
            <v>4.8692370315624345E-2</v>
          </cell>
          <cell r="W9">
            <v>25958</v>
          </cell>
        </row>
        <row r="10">
          <cell r="V10">
            <v>3.371294616636078E-2</v>
          </cell>
          <cell r="W10">
            <v>19458</v>
          </cell>
        </row>
        <row r="11">
          <cell r="V11">
            <v>8.3742971319447079E-3</v>
          </cell>
          <cell r="W11">
            <v>3552</v>
          </cell>
        </row>
        <row r="12">
          <cell r="V12">
            <v>6.9077845409563521E-2</v>
          </cell>
          <cell r="W12">
            <v>93411</v>
          </cell>
        </row>
        <row r="13">
          <cell r="V13">
            <v>0.11243220116758912</v>
          </cell>
          <cell r="W13">
            <v>48879</v>
          </cell>
        </row>
        <row r="14">
          <cell r="V14">
            <v>6.3667492713045171E-2</v>
          </cell>
          <cell r="W14">
            <v>33245</v>
          </cell>
        </row>
        <row r="15">
          <cell r="V15">
            <v>2.8549458832575869E-2</v>
          </cell>
          <cell r="W15">
            <v>11287</v>
          </cell>
        </row>
        <row r="16">
          <cell r="V16">
            <v>-0.24396844653532201</v>
          </cell>
          <cell r="W16">
            <v>-44443</v>
          </cell>
        </row>
        <row r="17">
          <cell r="V17">
            <v>-0.23303172021146812</v>
          </cell>
          <cell r="W17">
            <v>-22921</v>
          </cell>
        </row>
        <row r="18">
          <cell r="V18">
            <v>-0.25066816966964234</v>
          </cell>
          <cell r="W18">
            <v>-13787</v>
          </cell>
        </row>
        <row r="19">
          <cell r="J19">
            <v>21071</v>
          </cell>
          <cell r="V19">
            <v>-0.26852044712907031</v>
          </cell>
          <cell r="W19">
            <v>-7735</v>
          </cell>
        </row>
        <row r="24">
          <cell r="V24">
            <v>0.10352198245660715</v>
          </cell>
          <cell r="W24">
            <v>186752</v>
          </cell>
        </row>
        <row r="25">
          <cell r="V25">
            <v>6.3007287161561676E-2</v>
          </cell>
          <cell r="W25">
            <v>4254</v>
          </cell>
        </row>
        <row r="26">
          <cell r="V26">
            <v>0.24109476997302925</v>
          </cell>
          <cell r="W26">
            <v>93146</v>
          </cell>
        </row>
        <row r="27">
          <cell r="V27">
            <v>4.2323341964356054E-2</v>
          </cell>
          <cell r="W27">
            <v>13959</v>
          </cell>
        </row>
        <row r="28">
          <cell r="V28">
            <v>6.3463309179710992E-2</v>
          </cell>
          <cell r="W28">
            <v>6341</v>
          </cell>
        </row>
        <row r="29">
          <cell r="V29">
            <v>1.8033262965072794E-2</v>
          </cell>
          <cell r="W29">
            <v>3229</v>
          </cell>
        </row>
        <row r="30">
          <cell r="V30">
            <v>9.1948168371297045E-2</v>
          </cell>
          <cell r="W30">
            <v>18052</v>
          </cell>
        </row>
        <row r="31">
          <cell r="V31">
            <v>0.12109108621529474</v>
          </cell>
          <cell r="W31">
            <v>2486</v>
          </cell>
        </row>
        <row r="32">
          <cell r="V32">
            <v>4.1284403669724856E-2</v>
          </cell>
          <cell r="W32">
            <v>9</v>
          </cell>
        </row>
        <row r="33">
          <cell r="V33">
            <v>6.5374252887801632E-2</v>
          </cell>
          <cell r="W33">
            <v>4222</v>
          </cell>
        </row>
        <row r="34">
          <cell r="V34">
            <v>0.21712421623453659</v>
          </cell>
          <cell r="W34">
            <v>5125</v>
          </cell>
        </row>
        <row r="35">
          <cell r="V35">
            <v>7.1057509668855934E-2</v>
          </cell>
          <cell r="W35">
            <v>6210</v>
          </cell>
        </row>
        <row r="36">
          <cell r="V36" t="str">
            <v>-</v>
          </cell>
          <cell r="W36">
            <v>0</v>
          </cell>
        </row>
        <row r="37">
          <cell r="V37">
            <v>8.7695736068486019E-2</v>
          </cell>
          <cell r="W37">
            <v>46948</v>
          </cell>
        </row>
        <row r="38">
          <cell r="V38">
            <v>8.5276137187856094E-2</v>
          </cell>
          <cell r="W38">
            <v>823</v>
          </cell>
        </row>
        <row r="39">
          <cell r="J39">
            <v>1.3770353912516566</v>
          </cell>
          <cell r="O39">
            <v>4.2153238716406971E-3</v>
          </cell>
          <cell r="V39">
            <v>3.2862988151255434E-2</v>
          </cell>
        </row>
      </sheetData>
      <sheetData sheetId="31">
        <row r="5">
          <cell r="O5">
            <v>-4.7221544219347544E-2</v>
          </cell>
          <cell r="P5">
            <v>-20314</v>
          </cell>
        </row>
        <row r="6">
          <cell r="O6">
            <v>7.6022272822946269E-2</v>
          </cell>
          <cell r="P6">
            <v>3973</v>
          </cell>
        </row>
        <row r="7">
          <cell r="O7">
            <v>7.1784668350808101E-2</v>
          </cell>
          <cell r="P7">
            <v>3211</v>
          </cell>
        </row>
        <row r="8">
          <cell r="O8">
            <v>8.3562304169679358E-2</v>
          </cell>
          <cell r="P8">
            <v>3467</v>
          </cell>
        </row>
        <row r="9">
          <cell r="O9">
            <v>0.17265241159781319</v>
          </cell>
          <cell r="P9">
            <v>9980</v>
          </cell>
        </row>
        <row r="10">
          <cell r="O10">
            <v>5.0957577816468369E-3</v>
          </cell>
          <cell r="P10">
            <v>120</v>
          </cell>
        </row>
        <row r="11">
          <cell r="O11">
            <v>6.0917443364622459E-2</v>
          </cell>
          <cell r="P11">
            <v>9183</v>
          </cell>
        </row>
        <row r="12">
          <cell r="O12">
            <v>4.1029895032383523E-2</v>
          </cell>
          <cell r="P12">
            <v>3858</v>
          </cell>
        </row>
        <row r="13">
          <cell r="O13">
            <v>1.6680315857804384E-3</v>
          </cell>
          <cell r="P13">
            <v>609</v>
          </cell>
        </row>
        <row r="14">
          <cell r="O14">
            <v>6.2028748273569079E-2</v>
          </cell>
          <cell r="P14">
            <v>12126</v>
          </cell>
        </row>
        <row r="15">
          <cell r="O15">
            <v>2.3063245240917629E-2</v>
          </cell>
          <cell r="P15">
            <v>1323</v>
          </cell>
        </row>
        <row r="16">
          <cell r="O16">
            <v>1.0169696237695591E-2</v>
          </cell>
          <cell r="P16">
            <v>842</v>
          </cell>
        </row>
        <row r="17">
          <cell r="O17">
            <v>7.9725302746108229E-2</v>
          </cell>
          <cell r="P17">
            <v>18447</v>
          </cell>
        </row>
        <row r="18">
          <cell r="O18">
            <v>0.10692758370337851</v>
          </cell>
          <cell r="P18">
            <v>6333</v>
          </cell>
        </row>
        <row r="19">
          <cell r="O19">
            <v>6.0232590464726066E-4</v>
          </cell>
          <cell r="P19">
            <v>13</v>
          </cell>
        </row>
        <row r="20">
          <cell r="O20">
            <v>4.2357739717374443E-2</v>
          </cell>
          <cell r="P20">
            <v>4694</v>
          </cell>
        </row>
        <row r="21">
          <cell r="O21">
            <v>1.727936114553219E-2</v>
          </cell>
          <cell r="P21">
            <v>251</v>
          </cell>
        </row>
        <row r="22">
          <cell r="P22">
            <v>169</v>
          </cell>
        </row>
        <row r="23">
          <cell r="P23">
            <v>171</v>
          </cell>
        </row>
        <row r="24">
          <cell r="O24">
            <v>2.8680517599542377E-2</v>
          </cell>
          <cell r="P24">
            <v>58456</v>
          </cell>
        </row>
        <row r="25">
          <cell r="O25">
            <v>6.6692820714005396E-2</v>
          </cell>
        </row>
        <row r="30">
          <cell r="O30">
            <v>-7.2465478579015752E-3</v>
          </cell>
          <cell r="P30">
            <v>-2763</v>
          </cell>
        </row>
        <row r="31">
          <cell r="O31">
            <v>1.8198437759680886E-2</v>
          </cell>
          <cell r="P31">
            <v>876</v>
          </cell>
        </row>
        <row r="32">
          <cell r="O32">
            <v>-2.175028715266758E-3</v>
          </cell>
          <cell r="P32">
            <v>-89</v>
          </cell>
        </row>
        <row r="33">
          <cell r="O33">
            <v>0.10041351330264492</v>
          </cell>
          <cell r="P33">
            <v>3861</v>
          </cell>
        </row>
        <row r="34">
          <cell r="O34">
            <v>0.10206299688034615</v>
          </cell>
          <cell r="P34">
            <v>5071</v>
          </cell>
        </row>
        <row r="35">
          <cell r="O35">
            <v>2.2870211549457231E-3</v>
          </cell>
          <cell r="P35">
            <v>52</v>
          </cell>
        </row>
        <row r="36">
          <cell r="O36">
            <v>6.9935860549325657E-2</v>
          </cell>
          <cell r="P36">
            <v>9966</v>
          </cell>
        </row>
        <row r="37">
          <cell r="O37">
            <v>4.8658862464920238E-2</v>
          </cell>
          <cell r="P37">
            <v>4352</v>
          </cell>
        </row>
        <row r="38">
          <cell r="O38">
            <v>-6.3344394406257276E-3</v>
          </cell>
          <cell r="P38">
            <v>-2138</v>
          </cell>
        </row>
        <row r="39">
          <cell r="O39">
            <v>9.2414833664559159E-2</v>
          </cell>
          <cell r="P39">
            <v>16415</v>
          </cell>
        </row>
        <row r="40">
          <cell r="O40">
            <v>2.8407528911533531E-2</v>
          </cell>
          <cell r="P40">
            <v>1550</v>
          </cell>
        </row>
        <row r="41">
          <cell r="O41">
            <v>1.0904979575957929E-2</v>
          </cell>
          <cell r="P41">
            <v>897</v>
          </cell>
        </row>
        <row r="42">
          <cell r="O42">
            <v>7.8029670819082408E-2</v>
          </cell>
          <cell r="P42">
            <v>18046</v>
          </cell>
        </row>
        <row r="43">
          <cell r="O43">
            <v>8.0214729849766409E-2</v>
          </cell>
          <cell r="P43">
            <v>4154</v>
          </cell>
        </row>
        <row r="44">
          <cell r="O44">
            <v>-1.8590816136832E-4</v>
          </cell>
          <cell r="P44">
            <v>-4</v>
          </cell>
        </row>
        <row r="45">
          <cell r="O45">
            <v>4.4906870560950773E-2</v>
          </cell>
          <cell r="P45">
            <v>4957</v>
          </cell>
        </row>
        <row r="46">
          <cell r="O46">
            <v>3.7542182227221499E-2</v>
          </cell>
          <cell r="P46">
            <v>534</v>
          </cell>
        </row>
        <row r="47">
          <cell r="P47">
            <v>152</v>
          </cell>
        </row>
        <row r="48">
          <cell r="P48">
            <v>147</v>
          </cell>
        </row>
        <row r="49">
          <cell r="O49">
            <v>3.4769917039976228E-2</v>
          </cell>
        </row>
        <row r="50">
          <cell r="O50">
            <v>6.0636787669843928E-2</v>
          </cell>
        </row>
        <row r="55">
          <cell r="O55">
            <v>-1.1799541945231473E-2</v>
          </cell>
          <cell r="P55">
            <v>-3694</v>
          </cell>
        </row>
        <row r="56">
          <cell r="O56">
            <v>1.757430037429053E-2</v>
          </cell>
          <cell r="P56">
            <v>709</v>
          </cell>
        </row>
        <row r="57">
          <cell r="O57">
            <v>-7.4242937679060983E-3</v>
          </cell>
          <cell r="P57">
            <v>-241</v>
          </cell>
        </row>
        <row r="58">
          <cell r="O58">
            <v>9.3758914704111129E-2</v>
          </cell>
          <cell r="P58">
            <v>2958</v>
          </cell>
        </row>
        <row r="59">
          <cell r="O59">
            <v>0.10150960658737418</v>
          </cell>
          <cell r="P59">
            <v>4438</v>
          </cell>
        </row>
        <row r="60">
          <cell r="O60">
            <v>-1.9981786039535043E-2</v>
          </cell>
          <cell r="P60">
            <v>-373</v>
          </cell>
        </row>
        <row r="61">
          <cell r="O61">
            <v>6.0973327890045503E-2</v>
          </cell>
          <cell r="P61">
            <v>7169</v>
          </cell>
        </row>
        <row r="62">
          <cell r="O62">
            <v>5.4812760817043671E-2</v>
          </cell>
          <cell r="P62">
            <v>3993</v>
          </cell>
        </row>
        <row r="63">
          <cell r="O63">
            <v>-2.8603836859495968E-2</v>
          </cell>
          <cell r="P63">
            <v>-7540</v>
          </cell>
        </row>
        <row r="64">
          <cell r="O64">
            <v>9.6592893240474043E-2</v>
          </cell>
          <cell r="P64">
            <v>14660</v>
          </cell>
        </row>
        <row r="65">
          <cell r="O65">
            <v>2.4467923765229216E-2</v>
          </cell>
          <cell r="P65">
            <v>968</v>
          </cell>
        </row>
        <row r="66">
          <cell r="O66">
            <v>3.0222463374932174E-2</v>
          </cell>
          <cell r="P66">
            <v>2228</v>
          </cell>
        </row>
        <row r="67">
          <cell r="O67">
            <v>8.9055931401208266E-2</v>
          </cell>
          <cell r="P67">
            <v>15994</v>
          </cell>
        </row>
        <row r="68">
          <cell r="O68">
            <v>7.2713331142512772E-2</v>
          </cell>
          <cell r="P68">
            <v>3319</v>
          </cell>
        </row>
        <row r="69">
          <cell r="O69">
            <v>3.1286712421937812E-2</v>
          </cell>
          <cell r="P69">
            <v>506</v>
          </cell>
        </row>
        <row r="70">
          <cell r="O70">
            <v>4.1750942642395206E-2</v>
          </cell>
          <cell r="P70">
            <v>3344</v>
          </cell>
        </row>
        <row r="71">
          <cell r="O71">
            <v>2.8995279838165855E-2</v>
          </cell>
          <cell r="P71">
            <v>301</v>
          </cell>
        </row>
        <row r="72">
          <cell r="P72">
            <v>110</v>
          </cell>
        </row>
        <row r="73">
          <cell r="P73">
            <v>119</v>
          </cell>
        </row>
        <row r="74">
          <cell r="O74">
            <v>3.1912952352153079E-2</v>
          </cell>
        </row>
        <row r="75">
          <cell r="O75">
            <v>6.265389876880989E-2</v>
          </cell>
        </row>
        <row r="80">
          <cell r="O80">
            <v>5.4084749313603409E-2</v>
          </cell>
          <cell r="P80">
            <v>14715</v>
          </cell>
        </row>
        <row r="81">
          <cell r="O81">
            <v>6.6260353180184417E-2</v>
          </cell>
          <cell r="P81">
            <v>2544</v>
          </cell>
        </row>
        <row r="82">
          <cell r="O82">
            <v>6.265352131632973E-2</v>
          </cell>
          <cell r="P82">
            <v>1862</v>
          </cell>
        </row>
        <row r="83">
          <cell r="O83">
            <v>8.3603393656920266E-2</v>
          </cell>
          <cell r="P83">
            <v>2296</v>
          </cell>
        </row>
        <row r="84">
          <cell r="O84">
            <v>9.7951984837317152E-2</v>
          </cell>
          <cell r="P84">
            <v>3721</v>
          </cell>
        </row>
        <row r="85">
          <cell r="O85">
            <v>-7.5821398483572056E-3</v>
          </cell>
          <cell r="P85">
            <v>-135</v>
          </cell>
        </row>
        <row r="86">
          <cell r="O86">
            <v>6.1082678338769236E-2</v>
          </cell>
          <cell r="P86">
            <v>7173</v>
          </cell>
        </row>
        <row r="87">
          <cell r="O87">
            <v>6.2567532050346042E-2</v>
          </cell>
          <cell r="P87">
            <v>4285</v>
          </cell>
        </row>
        <row r="88">
          <cell r="O88">
            <v>8.5128247287076686E-2</v>
          </cell>
          <cell r="P88">
            <v>16568</v>
          </cell>
        </row>
        <row r="89">
          <cell r="O89">
            <v>8.8550832781899791E-2</v>
          </cell>
          <cell r="P89">
            <v>12579</v>
          </cell>
        </row>
        <row r="90">
          <cell r="O90">
            <v>6.2308447644835896E-2</v>
          </cell>
          <cell r="P90">
            <v>2094</v>
          </cell>
        </row>
        <row r="91">
          <cell r="O91">
            <v>4.2322490381252242E-2</v>
          </cell>
          <cell r="P91">
            <v>3025</v>
          </cell>
        </row>
        <row r="92">
          <cell r="O92">
            <v>8.4869515784237626E-2</v>
          </cell>
          <cell r="P92">
            <v>14332</v>
          </cell>
        </row>
        <row r="93">
          <cell r="O93">
            <v>0.10710866133581765</v>
          </cell>
          <cell r="P93">
            <v>4139</v>
          </cell>
        </row>
        <row r="94">
          <cell r="O94">
            <v>4.1151730831446187E-2</v>
          </cell>
          <cell r="P94">
            <v>636</v>
          </cell>
        </row>
        <row r="95">
          <cell r="O95">
            <v>4.3877844565233914E-2</v>
          </cell>
          <cell r="P95">
            <v>2898</v>
          </cell>
        </row>
        <row r="96">
          <cell r="O96">
            <v>4.5423805229936942E-2</v>
          </cell>
          <cell r="P96">
            <v>403</v>
          </cell>
        </row>
        <row r="97">
          <cell r="P97">
            <v>118</v>
          </cell>
        </row>
        <row r="98">
          <cell r="P98">
            <v>158</v>
          </cell>
        </row>
        <row r="99">
          <cell r="O99">
            <v>6.9077845409563521E-2</v>
          </cell>
          <cell r="P99">
            <v>93411</v>
          </cell>
        </row>
        <row r="100">
          <cell r="O100">
            <v>8.4923076923076879E-2</v>
          </cell>
        </row>
        <row r="105">
          <cell r="O105">
            <v>-0.44910953891192973</v>
          </cell>
          <cell r="P105">
            <v>-18409</v>
          </cell>
        </row>
        <row r="106">
          <cell r="O106">
            <v>-0.94150846587993842</v>
          </cell>
          <cell r="P106">
            <v>-1835</v>
          </cell>
        </row>
        <row r="107">
          <cell r="O107">
            <v>-0.76695842450765861</v>
          </cell>
          <cell r="P107">
            <v>-2103</v>
          </cell>
        </row>
        <row r="108">
          <cell r="O108">
            <v>0.16201664219285372</v>
          </cell>
          <cell r="P108">
            <v>662</v>
          </cell>
        </row>
        <row r="109">
          <cell r="O109">
            <v>0.12508722958827634</v>
          </cell>
          <cell r="P109">
            <v>717</v>
          </cell>
        </row>
        <row r="110">
          <cell r="O110">
            <v>-0.27610208816705339</v>
          </cell>
          <cell r="P110">
            <v>-238</v>
          </cell>
        </row>
        <row r="111">
          <cell r="O111">
            <v>-2.7586206896551779E-2</v>
          </cell>
          <cell r="P111">
            <v>-4</v>
          </cell>
        </row>
        <row r="112">
          <cell r="O112">
            <v>-6.6941769830353048E-2</v>
          </cell>
          <cell r="P112">
            <v>-292</v>
          </cell>
        </row>
        <row r="113">
          <cell r="O113">
            <v>-0.34950780695014283</v>
          </cell>
          <cell r="P113">
            <v>-24108</v>
          </cell>
        </row>
        <row r="114">
          <cell r="O114">
            <v>0.21416074920242867</v>
          </cell>
          <cell r="P114">
            <v>2081</v>
          </cell>
        </row>
        <row r="115">
          <cell r="O115">
            <v>-0.18908480268681782</v>
          </cell>
          <cell r="P115">
            <v>-1126</v>
          </cell>
        </row>
        <row r="116">
          <cell r="O116">
            <v>-0.35501113585746102</v>
          </cell>
          <cell r="P116">
            <v>-797</v>
          </cell>
        </row>
        <row r="117">
          <cell r="O117">
            <v>0.15497948526669147</v>
          </cell>
          <cell r="P117">
            <v>1662</v>
          </cell>
        </row>
        <row r="118">
          <cell r="O118">
            <v>-0.11710939731505288</v>
          </cell>
          <cell r="P118">
            <v>-820</v>
          </cell>
        </row>
        <row r="119">
          <cell r="O119">
            <v>-0.18105849582172706</v>
          </cell>
          <cell r="P119">
            <v>-130</v>
          </cell>
        </row>
        <row r="120">
          <cell r="O120">
            <v>3.1750551719228248E-2</v>
          </cell>
          <cell r="P120">
            <v>446</v>
          </cell>
        </row>
        <row r="121">
          <cell r="O121">
            <v>-6.7594433399602361E-2</v>
          </cell>
          <cell r="P121">
            <v>-102</v>
          </cell>
        </row>
        <row r="122">
          <cell r="P122">
            <v>-8</v>
          </cell>
        </row>
        <row r="123">
          <cell r="O123">
            <v>-0.1160714285714286</v>
          </cell>
          <cell r="P123">
            <v>-39</v>
          </cell>
        </row>
        <row r="125">
          <cell r="O125">
            <v>-0.11604938271604937</v>
          </cell>
        </row>
        <row r="220">
          <cell r="O220">
            <v>6.965279779149669E-2</v>
          </cell>
          <cell r="P220">
            <v>27552</v>
          </cell>
        </row>
        <row r="221">
          <cell r="O221">
            <v>0.14665168539325846</v>
          </cell>
          <cell r="P221">
            <v>6526</v>
          </cell>
        </row>
        <row r="222">
          <cell r="O222">
            <v>0.10234580917237746</v>
          </cell>
          <cell r="P222">
            <v>3883</v>
          </cell>
        </row>
        <row r="223">
          <cell r="O223">
            <v>0.11758716654976586</v>
          </cell>
          <cell r="P223">
            <v>5197</v>
          </cell>
        </row>
        <row r="224">
          <cell r="O224">
            <v>0.12647542910886433</v>
          </cell>
          <cell r="P224">
            <v>5379</v>
          </cell>
        </row>
        <row r="225">
          <cell r="O225">
            <v>-1.1854752580989669E-2</v>
          </cell>
          <cell r="P225">
            <v>-333</v>
          </cell>
        </row>
        <row r="226">
          <cell r="O226">
            <v>5.6642967542503975E-2</v>
          </cell>
          <cell r="P226">
            <v>9162</v>
          </cell>
        </row>
        <row r="227">
          <cell r="O227">
            <v>7.2299404593138661E-2</v>
          </cell>
          <cell r="P227">
            <v>6630</v>
          </cell>
        </row>
        <row r="228">
          <cell r="O228">
            <v>9.688941364342929E-2</v>
          </cell>
          <cell r="P228">
            <v>22813</v>
          </cell>
        </row>
        <row r="229">
          <cell r="O229">
            <v>0.26233478324822967</v>
          </cell>
          <cell r="P229">
            <v>49937</v>
          </cell>
        </row>
        <row r="230">
          <cell r="O230">
            <v>0.12166375984356015</v>
          </cell>
          <cell r="P230">
            <v>4604</v>
          </cell>
        </row>
        <row r="231">
          <cell r="O231">
            <v>8.4713103877972484E-2</v>
          </cell>
          <cell r="P231">
            <v>7342</v>
          </cell>
        </row>
        <row r="232">
          <cell r="O232">
            <v>0.10557259154596865</v>
          </cell>
          <cell r="P232">
            <v>24134</v>
          </cell>
        </row>
        <row r="233">
          <cell r="O233">
            <v>0.12703226871337781</v>
          </cell>
          <cell r="P233">
            <v>6157</v>
          </cell>
        </row>
        <row r="234">
          <cell r="O234">
            <v>6.9329638300922092E-2</v>
          </cell>
          <cell r="P234">
            <v>1451</v>
          </cell>
        </row>
        <row r="235">
          <cell r="O235">
            <v>5.7623455442518345E-2</v>
          </cell>
          <cell r="P235">
            <v>5279</v>
          </cell>
        </row>
        <row r="236">
          <cell r="O236">
            <v>5.3785900783289708E-2</v>
          </cell>
          <cell r="P236">
            <v>721</v>
          </cell>
        </row>
        <row r="237">
          <cell r="P237">
            <v>118</v>
          </cell>
        </row>
        <row r="238">
          <cell r="P238">
            <v>200</v>
          </cell>
        </row>
        <row r="239">
          <cell r="O239">
            <v>0.10352198245660715</v>
          </cell>
          <cell r="P239">
            <v>186752</v>
          </cell>
        </row>
        <row r="240">
          <cell r="O240">
            <v>7.265250171350246E-2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80" zoomScaleNormal="8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6"/>
      <c r="H1"/>
    </row>
    <row r="2" spans="1:21" s="1342" customFormat="1" ht="93.75" customHeight="1" x14ac:dyDescent="0.2">
      <c r="A2" s="1343"/>
      <c r="B2" s="1349"/>
      <c r="C2" s="1349"/>
      <c r="D2" s="1349"/>
      <c r="E2" s="1349"/>
      <c r="F2" s="1349"/>
      <c r="G2" s="1349"/>
      <c r="H2" s="1349"/>
      <c r="I2" s="1349"/>
      <c r="J2" s="1349"/>
      <c r="K2" s="1349"/>
      <c r="L2" s="1349"/>
      <c r="M2" s="1349"/>
      <c r="N2" s="1349"/>
      <c r="O2" s="1349"/>
      <c r="P2" s="1349"/>
      <c r="Q2" s="1349"/>
      <c r="R2" s="1349"/>
      <c r="S2" s="1349"/>
      <c r="T2" s="1349"/>
      <c r="U2" s="1343"/>
    </row>
    <row r="3" spans="1:21" s="4" customFormat="1" ht="45.75" customHeight="1" x14ac:dyDescent="0.2">
      <c r="A3" s="5"/>
      <c r="B3" s="1350" t="s">
        <v>490</v>
      </c>
      <c r="C3" s="1350"/>
      <c r="D3" s="1350"/>
      <c r="E3" s="1350"/>
      <c r="F3" s="1350"/>
      <c r="G3" s="1350"/>
      <c r="H3" s="1350"/>
      <c r="I3" s="1350"/>
      <c r="J3" s="1350"/>
      <c r="K3" s="1350"/>
      <c r="L3" s="1350"/>
      <c r="M3" s="1350"/>
      <c r="N3" s="1350"/>
      <c r="O3" s="1350"/>
      <c r="P3" s="1350"/>
      <c r="Q3" s="1350"/>
      <c r="R3" s="1350"/>
      <c r="S3" s="1350"/>
      <c r="T3" s="1350"/>
      <c r="U3" s="5"/>
    </row>
    <row r="4" spans="1:21" s="4" customFormat="1" ht="45.75" customHeight="1" x14ac:dyDescent="0.2">
      <c r="A4" s="5"/>
      <c r="B4" s="1350" t="s">
        <v>489</v>
      </c>
      <c r="C4" s="1350"/>
      <c r="D4" s="1350"/>
      <c r="E4" s="1350"/>
      <c r="F4" s="1350"/>
      <c r="G4" s="1350"/>
      <c r="H4" s="1350"/>
      <c r="I4" s="1350"/>
      <c r="J4" s="1350"/>
      <c r="K4" s="1350"/>
      <c r="L4" s="1350"/>
      <c r="M4" s="1350"/>
      <c r="N4" s="1350"/>
      <c r="O4" s="1350"/>
      <c r="P4" s="1350"/>
      <c r="Q4" s="1350"/>
      <c r="R4" s="1350"/>
      <c r="S4" s="1350"/>
      <c r="T4" s="1350"/>
      <c r="U4" s="5"/>
    </row>
    <row r="5" spans="1:21" s="1339" customFormat="1" ht="9.75" customHeight="1" x14ac:dyDescent="0.2">
      <c r="A5" s="1340"/>
      <c r="B5" s="1341"/>
      <c r="C5" s="1341"/>
      <c r="D5" s="1341"/>
      <c r="E5" s="1341"/>
      <c r="F5" s="1341"/>
      <c r="G5" s="1341"/>
      <c r="H5" s="1341"/>
      <c r="I5" s="1341"/>
      <c r="J5" s="1341"/>
      <c r="K5" s="1341"/>
      <c r="L5" s="1341"/>
      <c r="M5" s="1341"/>
      <c r="N5" s="1341"/>
      <c r="O5" s="1341"/>
      <c r="P5" s="1341"/>
      <c r="Q5" s="1341"/>
      <c r="R5" s="1341"/>
      <c r="S5" s="1341"/>
      <c r="T5" s="1341"/>
      <c r="U5" s="1340"/>
    </row>
    <row r="6" spans="1:21" ht="23.25" customHeight="1" x14ac:dyDescent="0.2">
      <c r="B6" s="1351" t="s">
        <v>491</v>
      </c>
      <c r="C6" s="1351"/>
      <c r="D6" s="1351"/>
      <c r="E6" s="1351"/>
      <c r="F6" s="1351"/>
      <c r="G6" s="1351"/>
      <c r="H6" s="1351"/>
      <c r="I6" s="1351"/>
      <c r="J6" s="1351"/>
      <c r="K6" s="1351"/>
      <c r="L6" s="1351"/>
      <c r="M6" s="1351"/>
      <c r="N6" s="1351"/>
      <c r="O6" s="1351"/>
      <c r="P6" s="1351"/>
      <c r="Q6" s="1351"/>
      <c r="R6" s="1351"/>
      <c r="S6" s="1351"/>
      <c r="T6" s="1351"/>
      <c r="U6" s="1351"/>
    </row>
    <row r="7" spans="1:21" ht="74.099999999999994" customHeight="1" x14ac:dyDescent="0.25">
      <c r="B7" s="1352"/>
      <c r="C7" s="1352"/>
      <c r="D7" s="1352"/>
      <c r="E7" s="1352"/>
      <c r="F7" s="1352"/>
      <c r="G7" s="1352"/>
      <c r="H7" s="1352"/>
      <c r="I7" s="1352"/>
      <c r="J7" s="1352"/>
      <c r="K7" s="1352"/>
      <c r="L7" s="1352"/>
      <c r="M7" s="1352"/>
      <c r="N7" s="1352"/>
      <c r="O7" s="1352"/>
      <c r="P7" s="1352"/>
      <c r="Q7" s="1352"/>
      <c r="R7" s="1352"/>
      <c r="S7" s="1352"/>
      <c r="T7" s="1352"/>
      <c r="U7" s="1352"/>
    </row>
    <row r="8" spans="1:21" ht="48" customHeight="1" x14ac:dyDescent="0.25">
      <c r="B8" s="1338"/>
      <c r="C8" s="1338"/>
      <c r="D8" s="1338"/>
      <c r="E8" s="1338"/>
      <c r="F8" s="1338"/>
      <c r="G8" s="1338"/>
      <c r="H8" s="1338"/>
      <c r="I8" s="1338"/>
      <c r="J8" s="1338"/>
      <c r="K8" s="1338"/>
      <c r="L8" s="1338"/>
      <c r="M8" s="1338"/>
      <c r="N8" s="1338"/>
      <c r="O8" s="1338"/>
      <c r="P8" s="1338"/>
      <c r="Q8" s="1338"/>
      <c r="R8" s="1338"/>
      <c r="S8" s="1338"/>
      <c r="T8" s="1338"/>
      <c r="U8" s="1338"/>
    </row>
    <row r="9" spans="1:21" ht="15" customHeight="1" x14ac:dyDescent="0.2">
      <c r="B9" s="1353" t="s">
        <v>488</v>
      </c>
      <c r="C9" s="1353"/>
      <c r="D9" s="1353"/>
      <c r="E9" s="1353"/>
      <c r="F9" s="1353"/>
      <c r="G9" s="1353"/>
      <c r="H9" s="1353"/>
      <c r="I9" s="1353"/>
      <c r="J9" s="1353"/>
      <c r="K9" s="1353"/>
      <c r="L9" s="1353"/>
      <c r="M9" s="1353"/>
      <c r="N9" s="1353"/>
      <c r="O9" s="1353"/>
      <c r="P9" s="1353"/>
      <c r="Q9" s="1353"/>
      <c r="R9" s="1353"/>
      <c r="S9" s="1353"/>
    </row>
    <row r="10" spans="1:21" x14ac:dyDescent="0.2">
      <c r="B10" s="1353"/>
      <c r="C10" s="1353"/>
      <c r="D10" s="1353"/>
      <c r="E10" s="1353"/>
      <c r="F10" s="1353"/>
      <c r="G10" s="1353"/>
      <c r="H10" s="1353"/>
      <c r="I10" s="1353"/>
      <c r="J10" s="1353"/>
      <c r="K10" s="1353"/>
      <c r="L10" s="1353"/>
      <c r="M10" s="1353"/>
      <c r="N10" s="1353"/>
      <c r="O10" s="1353"/>
      <c r="P10" s="1353"/>
      <c r="Q10" s="1353"/>
      <c r="R10" s="1353"/>
      <c r="S10" s="1353"/>
    </row>
    <row r="11" spans="1:21" ht="42.6" customHeight="1" x14ac:dyDescent="0.2">
      <c r="B11" s="1337"/>
      <c r="C11" s="1337"/>
      <c r="D11" s="1337"/>
      <c r="E11" s="1337"/>
      <c r="F11" s="1337"/>
      <c r="G11" s="1337"/>
      <c r="H11" s="1337"/>
      <c r="I11" s="1337"/>
      <c r="J11" s="1337"/>
      <c r="K11" s="1337"/>
      <c r="L11" s="1337"/>
      <c r="M11" s="1337"/>
      <c r="N11" s="1337"/>
      <c r="O11" s="1337"/>
      <c r="P11" s="1337"/>
      <c r="Q11" s="1337"/>
      <c r="R11" s="1337"/>
      <c r="S11" s="1337"/>
    </row>
    <row r="12" spans="1:21" s="3" customFormat="1" ht="78" customHeight="1" x14ac:dyDescent="0.25">
      <c r="B12" s="1348" t="s">
        <v>487</v>
      </c>
      <c r="C12" s="1348"/>
      <c r="D12" s="1348"/>
      <c r="E12" s="1348"/>
      <c r="F12" s="1348"/>
      <c r="G12" s="1348"/>
      <c r="H12" s="1348"/>
      <c r="I12" s="1348"/>
      <c r="J12" s="1348"/>
      <c r="K12" s="1348"/>
      <c r="L12" s="1348"/>
      <c r="M12" s="1348"/>
      <c r="N12" s="1348"/>
      <c r="O12" s="1348"/>
      <c r="P12" s="1348"/>
      <c r="Q12" s="1348"/>
      <c r="R12" s="1348"/>
      <c r="S12" s="1348"/>
      <c r="T12" s="1348"/>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371</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74" t="s">
        <v>366</v>
      </c>
      <c r="E5" s="1374"/>
      <c r="F5" s="1374"/>
      <c r="G5" s="1374"/>
      <c r="H5" s="1374"/>
      <c r="I5" s="1374"/>
      <c r="J5" s="1374"/>
      <c r="K5" s="1374"/>
      <c r="L5" s="219"/>
      <c r="M5" s="1364" t="s">
        <v>340</v>
      </c>
      <c r="N5" s="1364"/>
      <c r="O5" s="1364"/>
      <c r="P5" s="1364"/>
      <c r="Q5" s="1364"/>
      <c r="R5" s="1364"/>
      <c r="S5" s="1364"/>
      <c r="T5" s="1364"/>
      <c r="U5" s="1364"/>
      <c r="V5" s="1364"/>
      <c r="W5" s="1364"/>
      <c r="X5" s="1364"/>
    </row>
    <row r="6" spans="1:26" ht="21" customHeight="1" x14ac:dyDescent="0.25">
      <c r="B6" s="219"/>
      <c r="C6" s="219"/>
      <c r="D6" s="1375"/>
      <c r="E6" s="1375"/>
      <c r="F6" s="1375"/>
      <c r="G6" s="1375"/>
      <c r="H6" s="1375"/>
      <c r="I6" s="1375"/>
      <c r="J6" s="1375"/>
      <c r="K6" s="1375"/>
      <c r="L6" s="219"/>
      <c r="M6" s="1365">
        <v>43830</v>
      </c>
      <c r="N6" s="1366"/>
      <c r="O6" s="1367">
        <v>44196</v>
      </c>
      <c r="P6" s="1368"/>
      <c r="Q6" s="1367">
        <v>44561</v>
      </c>
      <c r="R6" s="1368"/>
      <c r="S6" s="1371">
        <v>44926</v>
      </c>
      <c r="T6" s="1372"/>
      <c r="U6" s="1369">
        <v>45291</v>
      </c>
      <c r="V6" s="1373"/>
      <c r="W6" s="1369">
        <f>J7</f>
        <v>45443</v>
      </c>
      <c r="X6" s="1370"/>
    </row>
    <row r="7" spans="1:26" x14ac:dyDescent="0.25">
      <c r="B7" s="225"/>
      <c r="C7" s="219"/>
      <c r="D7" s="226">
        <v>43465</v>
      </c>
      <c r="E7" s="227">
        <v>43830</v>
      </c>
      <c r="F7" s="228">
        <v>44196</v>
      </c>
      <c r="G7" s="228">
        <v>44561</v>
      </c>
      <c r="H7" s="228">
        <v>44926</v>
      </c>
      <c r="I7" s="228">
        <v>45291</v>
      </c>
      <c r="J7" s="228">
        <f>EVO!J7</f>
        <v>45443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279274</v>
      </c>
      <c r="E9" s="300">
        <v>293661</v>
      </c>
      <c r="F9" s="300">
        <v>310424</v>
      </c>
      <c r="G9" s="254">
        <v>359285</v>
      </c>
      <c r="H9" s="254">
        <v>390413</v>
      </c>
      <c r="I9" s="254">
        <v>421261</v>
      </c>
      <c r="J9" s="301">
        <v>423114</v>
      </c>
      <c r="K9" s="302"/>
      <c r="L9" s="222"/>
      <c r="M9" s="278">
        <v>5.1515715748691182E-2</v>
      </c>
      <c r="N9" s="279">
        <v>14387</v>
      </c>
      <c r="O9" s="280">
        <v>5.7082826796884811E-2</v>
      </c>
      <c r="P9" s="279">
        <v>16763</v>
      </c>
      <c r="Q9" s="280">
        <v>0.15740084529546694</v>
      </c>
      <c r="R9" s="279">
        <f t="shared" ref="R9:R27" si="0">G9-F9</f>
        <v>48861</v>
      </c>
      <c r="S9" s="280">
        <f t="shared" ref="S9:S27" si="1">H9/G9-1</f>
        <v>8.6638740832486683E-2</v>
      </c>
      <c r="T9" s="279">
        <f t="shared" ref="T9:T27" si="2">H9-G9</f>
        <v>31128</v>
      </c>
      <c r="U9" s="280">
        <f>I9/H9-1</f>
        <v>7.9013762349102068E-2</v>
      </c>
      <c r="V9" s="279">
        <f>I9-H9</f>
        <v>30848</v>
      </c>
      <c r="W9" s="280">
        <f>[1]Cuadro_CCAA2!O220</f>
        <v>6.965279779149669E-2</v>
      </c>
      <c r="X9" s="279">
        <f>[1]Cuadro_CCAA2!P220</f>
        <v>27552</v>
      </c>
    </row>
    <row r="10" spans="1:26" x14ac:dyDescent="0.25">
      <c r="B10" s="303" t="s">
        <v>7</v>
      </c>
      <c r="C10" s="219"/>
      <c r="D10" s="253">
        <v>34548</v>
      </c>
      <c r="E10" s="254">
        <v>39164</v>
      </c>
      <c r="F10" s="254">
        <v>37313</v>
      </c>
      <c r="G10" s="254">
        <v>41449</v>
      </c>
      <c r="H10" s="254">
        <v>43712</v>
      </c>
      <c r="I10" s="254">
        <v>51888</v>
      </c>
      <c r="J10" s="257">
        <v>51026</v>
      </c>
      <c r="K10" s="304"/>
      <c r="L10" s="219"/>
      <c r="M10" s="256">
        <v>0.13361120759522982</v>
      </c>
      <c r="N10" s="257">
        <v>4616</v>
      </c>
      <c r="O10" s="258">
        <v>-4.726279236033093E-2</v>
      </c>
      <c r="P10" s="257">
        <v>-1851</v>
      </c>
      <c r="Q10" s="258">
        <v>0.11084608581459543</v>
      </c>
      <c r="R10" s="257">
        <f t="shared" si="0"/>
        <v>4136</v>
      </c>
      <c r="S10" s="258">
        <f t="shared" si="1"/>
        <v>5.4597215855629821E-2</v>
      </c>
      <c r="T10" s="257">
        <f t="shared" si="2"/>
        <v>2263</v>
      </c>
      <c r="U10" s="258">
        <f t="shared" ref="U10:U26" si="3">I10/H10-1</f>
        <v>0.18704245973645683</v>
      </c>
      <c r="V10" s="257">
        <f t="shared" ref="V10:V26" si="4">I10-H10</f>
        <v>8176</v>
      </c>
      <c r="W10" s="258">
        <f>[1]Cuadro_CCAA2!O221</f>
        <v>0.14665168539325846</v>
      </c>
      <c r="X10" s="257">
        <f>[1]Cuadro_CCAA2!P221</f>
        <v>6526</v>
      </c>
    </row>
    <row r="11" spans="1:26" x14ac:dyDescent="0.25">
      <c r="B11" s="303" t="s">
        <v>37</v>
      </c>
      <c r="C11" s="219"/>
      <c r="D11" s="253">
        <v>28413</v>
      </c>
      <c r="E11" s="254">
        <v>27579</v>
      </c>
      <c r="F11" s="254">
        <v>30931</v>
      </c>
      <c r="G11" s="254">
        <v>35120</v>
      </c>
      <c r="H11" s="254">
        <v>36982</v>
      </c>
      <c r="I11" s="254">
        <v>40207</v>
      </c>
      <c r="J11" s="257">
        <v>41823</v>
      </c>
      <c r="L11" s="222"/>
      <c r="M11" s="256">
        <v>-2.9352761060078114E-2</v>
      </c>
      <c r="N11" s="257">
        <v>-834</v>
      </c>
      <c r="O11" s="258">
        <v>0.12154175278291457</v>
      </c>
      <c r="P11" s="257">
        <v>3352</v>
      </c>
      <c r="Q11" s="258">
        <v>0.13543047428146515</v>
      </c>
      <c r="R11" s="257">
        <f t="shared" si="0"/>
        <v>4189</v>
      </c>
      <c r="S11" s="258">
        <f t="shared" si="1"/>
        <v>5.3018223234624129E-2</v>
      </c>
      <c r="T11" s="257">
        <f t="shared" si="2"/>
        <v>1862</v>
      </c>
      <c r="U11" s="258">
        <f t="shared" si="3"/>
        <v>8.7204586014818064E-2</v>
      </c>
      <c r="V11" s="257">
        <f t="shared" si="4"/>
        <v>3225</v>
      </c>
      <c r="W11" s="258">
        <f>[1]Cuadro_CCAA2!O222</f>
        <v>0.10234580917237746</v>
      </c>
      <c r="X11" s="257">
        <f>[1]Cuadro_CCAA2!P222</f>
        <v>3883</v>
      </c>
    </row>
    <row r="12" spans="1:26" x14ac:dyDescent="0.25">
      <c r="B12" s="303" t="s">
        <v>38</v>
      </c>
      <c r="C12" s="219"/>
      <c r="D12" s="253">
        <v>22115</v>
      </c>
      <c r="E12" s="254">
        <v>28653</v>
      </c>
      <c r="F12" s="254">
        <v>36929</v>
      </c>
      <c r="G12" s="254">
        <v>39491</v>
      </c>
      <c r="H12" s="254">
        <v>42042</v>
      </c>
      <c r="I12" s="254">
        <v>47979</v>
      </c>
      <c r="J12" s="257">
        <v>49394</v>
      </c>
      <c r="L12" s="222"/>
      <c r="M12" s="256">
        <v>0.29563644585123217</v>
      </c>
      <c r="N12" s="257">
        <v>6538</v>
      </c>
      <c r="O12" s="258">
        <v>0.28883537500436263</v>
      </c>
      <c r="P12" s="257">
        <v>8276</v>
      </c>
      <c r="Q12" s="258">
        <v>6.9376370873839077E-2</v>
      </c>
      <c r="R12" s="257">
        <f t="shared" si="0"/>
        <v>2562</v>
      </c>
      <c r="S12" s="258">
        <f t="shared" si="1"/>
        <v>6.4596996784077376E-2</v>
      </c>
      <c r="T12" s="257">
        <f t="shared" si="2"/>
        <v>2551</v>
      </c>
      <c r="U12" s="258">
        <f t="shared" si="3"/>
        <v>0.14121592693021268</v>
      </c>
      <c r="V12" s="257">
        <f t="shared" si="4"/>
        <v>5937</v>
      </c>
      <c r="W12" s="258">
        <f>[1]Cuadro_CCAA2!O223</f>
        <v>0.11758716654976586</v>
      </c>
      <c r="X12" s="257">
        <f>[1]Cuadro_CCAA2!P223</f>
        <v>5197</v>
      </c>
    </row>
    <row r="13" spans="1:26" x14ac:dyDescent="0.25">
      <c r="B13" s="303" t="s">
        <v>6</v>
      </c>
      <c r="C13" s="219"/>
      <c r="D13" s="253">
        <v>22532</v>
      </c>
      <c r="E13" s="254">
        <v>24418</v>
      </c>
      <c r="F13" s="254">
        <v>26624</v>
      </c>
      <c r="G13" s="254">
        <v>28747</v>
      </c>
      <c r="H13" s="254">
        <v>38665</v>
      </c>
      <c r="I13" s="254">
        <v>45957</v>
      </c>
      <c r="J13" s="257">
        <v>47909</v>
      </c>
      <c r="K13" s="304"/>
      <c r="L13" s="219"/>
      <c r="M13" s="256">
        <v>8.3703177702822762E-2</v>
      </c>
      <c r="N13" s="257">
        <v>1886</v>
      </c>
      <c r="O13" s="258">
        <v>9.0343189450405426E-2</v>
      </c>
      <c r="P13" s="257">
        <v>2206</v>
      </c>
      <c r="Q13" s="258">
        <v>7.9740084134615419E-2</v>
      </c>
      <c r="R13" s="257">
        <f t="shared" si="0"/>
        <v>2123</v>
      </c>
      <c r="S13" s="258">
        <f t="shared" si="1"/>
        <v>0.34500991407799075</v>
      </c>
      <c r="T13" s="257">
        <f t="shared" si="2"/>
        <v>9918</v>
      </c>
      <c r="U13" s="258">
        <f t="shared" si="3"/>
        <v>0.1885943359627571</v>
      </c>
      <c r="V13" s="257">
        <f t="shared" si="4"/>
        <v>7292</v>
      </c>
      <c r="W13" s="258">
        <f>[1]Cuadro_CCAA2!O224</f>
        <v>0.12647542910886433</v>
      </c>
      <c r="X13" s="257">
        <f>[1]Cuadro_CCAA2!P224</f>
        <v>5379</v>
      </c>
      <c r="Z13" s="224"/>
    </row>
    <row r="14" spans="1:26" x14ac:dyDescent="0.25">
      <c r="B14" s="303" t="s">
        <v>5</v>
      </c>
      <c r="C14" s="219"/>
      <c r="D14" s="253">
        <v>18016</v>
      </c>
      <c r="E14" s="254">
        <v>26271</v>
      </c>
      <c r="F14" s="254">
        <v>26136</v>
      </c>
      <c r="G14" s="254">
        <v>26969</v>
      </c>
      <c r="H14" s="254">
        <v>27567</v>
      </c>
      <c r="I14" s="254">
        <v>26847</v>
      </c>
      <c r="J14" s="257">
        <v>27757</v>
      </c>
      <c r="L14" s="222"/>
      <c r="M14" s="256">
        <v>0.45820381882770866</v>
      </c>
      <c r="N14" s="257">
        <v>8255</v>
      </c>
      <c r="O14" s="258">
        <v>-5.1387461459403427E-3</v>
      </c>
      <c r="P14" s="257">
        <v>-135</v>
      </c>
      <c r="Q14" s="258">
        <v>3.1871747780838788E-2</v>
      </c>
      <c r="R14" s="257">
        <f t="shared" si="0"/>
        <v>833</v>
      </c>
      <c r="S14" s="258">
        <f t="shared" si="1"/>
        <v>2.2173606733657092E-2</v>
      </c>
      <c r="T14" s="257">
        <f t="shared" si="2"/>
        <v>598</v>
      </c>
      <c r="U14" s="258">
        <f t="shared" si="3"/>
        <v>-2.611818478615735E-2</v>
      </c>
      <c r="V14" s="257">
        <f t="shared" si="4"/>
        <v>-720</v>
      </c>
      <c r="W14" s="258">
        <f>[1]Cuadro_CCAA2!O225</f>
        <v>-1.1854752580989669E-2</v>
      </c>
      <c r="X14" s="257">
        <f>[1]Cuadro_CCAA2!P225</f>
        <v>-333</v>
      </c>
      <c r="Z14" s="224"/>
    </row>
    <row r="15" spans="1:26" x14ac:dyDescent="0.25">
      <c r="B15" s="303" t="s">
        <v>4</v>
      </c>
      <c r="C15" s="219"/>
      <c r="D15" s="253">
        <v>125565</v>
      </c>
      <c r="E15" s="254">
        <v>139852</v>
      </c>
      <c r="F15" s="254">
        <v>141310</v>
      </c>
      <c r="G15" s="254">
        <v>148050</v>
      </c>
      <c r="H15" s="254">
        <v>153910</v>
      </c>
      <c r="I15" s="254">
        <v>168591</v>
      </c>
      <c r="J15" s="257">
        <v>170912</v>
      </c>
      <c r="L15" s="222"/>
      <c r="M15" s="256">
        <v>0.11378170668578025</v>
      </c>
      <c r="N15" s="257">
        <v>14287</v>
      </c>
      <c r="O15" s="258">
        <v>1.0425306752853025E-2</v>
      </c>
      <c r="P15" s="257">
        <v>1458</v>
      </c>
      <c r="Q15" s="258">
        <v>4.7696553676314535E-2</v>
      </c>
      <c r="R15" s="257">
        <f t="shared" si="0"/>
        <v>6740</v>
      </c>
      <c r="S15" s="258">
        <f t="shared" si="1"/>
        <v>3.9581222559945894E-2</v>
      </c>
      <c r="T15" s="257">
        <f t="shared" si="2"/>
        <v>5860</v>
      </c>
      <c r="U15" s="258">
        <f t="shared" si="3"/>
        <v>9.5386914430511283E-2</v>
      </c>
      <c r="V15" s="257">
        <f t="shared" si="4"/>
        <v>14681</v>
      </c>
      <c r="W15" s="258">
        <f>[1]Cuadro_CCAA2!O226</f>
        <v>5.6642967542503975E-2</v>
      </c>
      <c r="X15" s="257">
        <f>[1]Cuadro_CCAA2!P226</f>
        <v>9162</v>
      </c>
      <c r="Z15" s="224"/>
    </row>
    <row r="16" spans="1:26" x14ac:dyDescent="0.25">
      <c r="B16" s="303" t="s">
        <v>40</v>
      </c>
      <c r="C16" s="219"/>
      <c r="D16" s="253">
        <v>69490</v>
      </c>
      <c r="E16" s="254">
        <v>75685</v>
      </c>
      <c r="F16" s="254">
        <v>73889</v>
      </c>
      <c r="G16" s="254">
        <v>80243</v>
      </c>
      <c r="H16" s="254">
        <v>85666</v>
      </c>
      <c r="I16" s="254">
        <v>97263</v>
      </c>
      <c r="J16" s="257">
        <v>98332</v>
      </c>
      <c r="L16" s="222"/>
      <c r="M16" s="256">
        <v>8.9149517916246923E-2</v>
      </c>
      <c r="N16" s="257">
        <v>6195</v>
      </c>
      <c r="O16" s="258">
        <v>-2.372993327607853E-2</v>
      </c>
      <c r="P16" s="257">
        <v>-1796</v>
      </c>
      <c r="Q16" s="258">
        <v>8.5993855648337281E-2</v>
      </c>
      <c r="R16" s="257">
        <f t="shared" si="0"/>
        <v>6354</v>
      </c>
      <c r="S16" s="258">
        <f t="shared" si="1"/>
        <v>6.7582219009757916E-2</v>
      </c>
      <c r="T16" s="257">
        <f t="shared" si="2"/>
        <v>5423</v>
      </c>
      <c r="U16" s="258">
        <f t="shared" si="3"/>
        <v>0.13537459435481991</v>
      </c>
      <c r="V16" s="257">
        <f t="shared" si="4"/>
        <v>11597</v>
      </c>
      <c r="W16" s="258">
        <f>[1]Cuadro_CCAA2!O227</f>
        <v>7.2299404593138661E-2</v>
      </c>
      <c r="X16" s="257">
        <f>[1]Cuadro_CCAA2!P227</f>
        <v>6630</v>
      </c>
      <c r="Z16" s="224"/>
    </row>
    <row r="17" spans="2:28" x14ac:dyDescent="0.25">
      <c r="B17" s="303" t="s">
        <v>41</v>
      </c>
      <c r="C17" s="219"/>
      <c r="D17" s="253">
        <v>192995</v>
      </c>
      <c r="E17" s="254">
        <v>203003</v>
      </c>
      <c r="F17" s="254">
        <v>193486</v>
      </c>
      <c r="G17" s="254">
        <v>203102</v>
      </c>
      <c r="H17" s="254">
        <v>227045</v>
      </c>
      <c r="I17" s="254">
        <v>245461</v>
      </c>
      <c r="J17" s="257">
        <v>258267</v>
      </c>
      <c r="L17" s="222"/>
      <c r="M17" s="256">
        <v>5.1856265706365479E-2</v>
      </c>
      <c r="N17" s="257">
        <v>10008</v>
      </c>
      <c r="O17" s="258">
        <v>-4.6881080575163936E-2</v>
      </c>
      <c r="P17" s="257">
        <v>-9517</v>
      </c>
      <c r="Q17" s="258">
        <v>4.9698686209854959E-2</v>
      </c>
      <c r="R17" s="257">
        <f t="shared" si="0"/>
        <v>9616</v>
      </c>
      <c r="S17" s="258">
        <f t="shared" si="1"/>
        <v>0.11788657915727074</v>
      </c>
      <c r="T17" s="257">
        <f t="shared" si="2"/>
        <v>23943</v>
      </c>
      <c r="U17" s="258">
        <f t="shared" si="3"/>
        <v>8.1111673897245051E-2</v>
      </c>
      <c r="V17" s="257">
        <f t="shared" si="4"/>
        <v>18416</v>
      </c>
      <c r="W17" s="258">
        <f>[1]Cuadro_CCAA2!O228</f>
        <v>9.688941364342929E-2</v>
      </c>
      <c r="X17" s="257">
        <f>[1]Cuadro_CCAA2!P228</f>
        <v>22813</v>
      </c>
      <c r="Z17" s="224"/>
    </row>
    <row r="18" spans="2:28" x14ac:dyDescent="0.25">
      <c r="B18" s="303" t="s">
        <v>3</v>
      </c>
      <c r="C18" s="219"/>
      <c r="D18" s="253">
        <v>77342</v>
      </c>
      <c r="E18" s="254">
        <v>94194</v>
      </c>
      <c r="F18" s="254">
        <v>109857</v>
      </c>
      <c r="G18" s="254">
        <v>128089</v>
      </c>
      <c r="H18" s="254">
        <v>169532</v>
      </c>
      <c r="I18" s="254">
        <v>200429</v>
      </c>
      <c r="J18" s="257">
        <v>240293</v>
      </c>
      <c r="L18" s="222"/>
      <c r="M18" s="256">
        <v>0.21788937446665457</v>
      </c>
      <c r="N18" s="257">
        <v>16852</v>
      </c>
      <c r="O18" s="258">
        <v>0.1662844767182623</v>
      </c>
      <c r="P18" s="257">
        <v>15663</v>
      </c>
      <c r="Q18" s="258">
        <v>0.16596120411079851</v>
      </c>
      <c r="R18" s="257">
        <f t="shared" si="0"/>
        <v>18232</v>
      </c>
      <c r="S18" s="258">
        <f t="shared" si="1"/>
        <v>0.32354847020431099</v>
      </c>
      <c r="T18" s="257">
        <f t="shared" si="2"/>
        <v>41443</v>
      </c>
      <c r="U18" s="258">
        <f t="shared" si="3"/>
        <v>0.18224877899157677</v>
      </c>
      <c r="V18" s="257">
        <f t="shared" si="4"/>
        <v>30897</v>
      </c>
      <c r="W18" s="258">
        <f>[1]Cuadro_CCAA2!O229</f>
        <v>0.26233478324822967</v>
      </c>
      <c r="X18" s="257">
        <f>[1]Cuadro_CCAA2!P229</f>
        <v>49937</v>
      </c>
      <c r="Z18" s="224"/>
    </row>
    <row r="19" spans="2:28" x14ac:dyDescent="0.25">
      <c r="B19" s="303" t="s">
        <v>2</v>
      </c>
      <c r="C19" s="219"/>
      <c r="D19" s="253">
        <v>31925</v>
      </c>
      <c r="E19" s="254">
        <v>31136</v>
      </c>
      <c r="F19" s="254">
        <v>31717</v>
      </c>
      <c r="G19" s="254">
        <v>33614</v>
      </c>
      <c r="H19" s="254">
        <v>36559</v>
      </c>
      <c r="I19" s="254">
        <v>40743</v>
      </c>
      <c r="J19" s="257">
        <v>42446</v>
      </c>
      <c r="K19" s="304"/>
      <c r="L19" s="219"/>
      <c r="M19" s="256">
        <v>-2.4714173844949117E-2</v>
      </c>
      <c r="N19" s="257">
        <v>-789</v>
      </c>
      <c r="O19" s="258">
        <v>1.8660071942446121E-2</v>
      </c>
      <c r="P19" s="257">
        <v>581</v>
      </c>
      <c r="Q19" s="258">
        <v>5.9810196424630258E-2</v>
      </c>
      <c r="R19" s="257">
        <f t="shared" si="0"/>
        <v>1897</v>
      </c>
      <c r="S19" s="258">
        <f t="shared" si="1"/>
        <v>8.7612304396977425E-2</v>
      </c>
      <c r="T19" s="257">
        <f t="shared" si="2"/>
        <v>2945</v>
      </c>
      <c r="U19" s="258">
        <f t="shared" si="3"/>
        <v>0.11444514346672507</v>
      </c>
      <c r="V19" s="257">
        <f t="shared" si="4"/>
        <v>4184</v>
      </c>
      <c r="W19" s="258">
        <f>[1]Cuadro_CCAA2!O230</f>
        <v>0.12166375984356015</v>
      </c>
      <c r="X19" s="257">
        <f>[1]Cuadro_CCAA2!P230</f>
        <v>4604</v>
      </c>
      <c r="Z19" s="224"/>
    </row>
    <row r="20" spans="2:28" x14ac:dyDescent="0.25">
      <c r="B20" s="303" t="s">
        <v>35</v>
      </c>
      <c r="C20" s="219"/>
      <c r="D20" s="253">
        <v>70220</v>
      </c>
      <c r="E20" s="254">
        <v>72627</v>
      </c>
      <c r="F20" s="254">
        <v>73730</v>
      </c>
      <c r="G20" s="254">
        <v>77158</v>
      </c>
      <c r="H20" s="254">
        <v>82694</v>
      </c>
      <c r="I20" s="254">
        <v>89704</v>
      </c>
      <c r="J20" s="257">
        <v>94011</v>
      </c>
      <c r="L20" s="222"/>
      <c r="M20" s="256">
        <v>3.4277983480489826E-2</v>
      </c>
      <c r="N20" s="257">
        <v>2407</v>
      </c>
      <c r="O20" s="258">
        <v>1.518718933729879E-2</v>
      </c>
      <c r="P20" s="257">
        <v>1103</v>
      </c>
      <c r="Q20" s="258">
        <v>4.6493964464939586E-2</v>
      </c>
      <c r="R20" s="257">
        <f t="shared" si="0"/>
        <v>3428</v>
      </c>
      <c r="S20" s="258">
        <f t="shared" si="1"/>
        <v>7.1748878923766801E-2</v>
      </c>
      <c r="T20" s="257">
        <f t="shared" si="2"/>
        <v>5536</v>
      </c>
      <c r="U20" s="258">
        <f t="shared" si="3"/>
        <v>8.4770358188018369E-2</v>
      </c>
      <c r="V20" s="257">
        <f t="shared" si="4"/>
        <v>7010</v>
      </c>
      <c r="W20" s="258">
        <f>[1]Cuadro_CCAA2!O231</f>
        <v>8.4713103877972484E-2</v>
      </c>
      <c r="X20" s="257">
        <f>[1]Cuadro_CCAA2!P231</f>
        <v>7342</v>
      </c>
      <c r="Z20" s="224"/>
    </row>
    <row r="21" spans="2:28" x14ac:dyDescent="0.25">
      <c r="B21" s="303" t="s">
        <v>42</v>
      </c>
      <c r="C21" s="219"/>
      <c r="D21" s="253">
        <v>187101</v>
      </c>
      <c r="E21" s="254">
        <v>187165</v>
      </c>
      <c r="F21" s="254">
        <v>169910</v>
      </c>
      <c r="G21" s="254">
        <v>198080</v>
      </c>
      <c r="H21" s="254">
        <v>218173</v>
      </c>
      <c r="I21" s="254">
        <v>243836</v>
      </c>
      <c r="J21" s="257">
        <v>252735</v>
      </c>
      <c r="L21" s="222"/>
      <c r="M21" s="256">
        <v>3.4206123965141444E-4</v>
      </c>
      <c r="N21" s="257">
        <v>64</v>
      </c>
      <c r="O21" s="258">
        <v>-9.2191381935725181E-2</v>
      </c>
      <c r="P21" s="257">
        <v>-17255</v>
      </c>
      <c r="Q21" s="258">
        <v>0.16579365546465774</v>
      </c>
      <c r="R21" s="257">
        <f t="shared" si="0"/>
        <v>28170</v>
      </c>
      <c r="S21" s="258">
        <f t="shared" si="1"/>
        <v>0.10143881260096932</v>
      </c>
      <c r="T21" s="257">
        <f t="shared" si="2"/>
        <v>20093</v>
      </c>
      <c r="U21" s="258">
        <f t="shared" si="3"/>
        <v>0.11762683741801228</v>
      </c>
      <c r="V21" s="257">
        <f t="shared" si="4"/>
        <v>25663</v>
      </c>
      <c r="W21" s="258">
        <f>[1]Cuadro_CCAA2!O232</f>
        <v>0.10557259154596865</v>
      </c>
      <c r="X21" s="257">
        <f>[1]Cuadro_CCAA2!P232</f>
        <v>24134</v>
      </c>
      <c r="Z21" s="224"/>
    </row>
    <row r="22" spans="2:28" x14ac:dyDescent="0.25">
      <c r="B22" s="303" t="s">
        <v>43</v>
      </c>
      <c r="C22" s="219"/>
      <c r="D22" s="253">
        <v>43902</v>
      </c>
      <c r="E22" s="254">
        <v>44054</v>
      </c>
      <c r="F22" s="254">
        <v>44045</v>
      </c>
      <c r="G22" s="254">
        <v>46064</v>
      </c>
      <c r="H22" s="254">
        <v>47227</v>
      </c>
      <c r="I22" s="254">
        <v>50551</v>
      </c>
      <c r="J22" s="257">
        <v>54625</v>
      </c>
      <c r="L22" s="222"/>
      <c r="M22" s="256">
        <v>3.4622568447906232E-3</v>
      </c>
      <c r="N22" s="257">
        <v>152</v>
      </c>
      <c r="O22" s="258">
        <v>-2.0429472919603064E-4</v>
      </c>
      <c r="P22" s="257">
        <v>-9</v>
      </c>
      <c r="Q22" s="258">
        <v>4.5839482347598937E-2</v>
      </c>
      <c r="R22" s="257">
        <f t="shared" si="0"/>
        <v>2019</v>
      </c>
      <c r="S22" s="258">
        <f t="shared" si="1"/>
        <v>2.5247481764501645E-2</v>
      </c>
      <c r="T22" s="257">
        <f t="shared" si="2"/>
        <v>1163</v>
      </c>
      <c r="U22" s="258">
        <f t="shared" si="3"/>
        <v>7.0383467084506712E-2</v>
      </c>
      <c r="V22" s="257">
        <f t="shared" si="4"/>
        <v>3324</v>
      </c>
      <c r="W22" s="258">
        <f>[1]Cuadro_CCAA2!O233</f>
        <v>0.12703226871337781</v>
      </c>
      <c r="X22" s="257">
        <f>[1]Cuadro_CCAA2!P233</f>
        <v>6157</v>
      </c>
      <c r="Z22" s="224"/>
    </row>
    <row r="23" spans="2:28" x14ac:dyDescent="0.25">
      <c r="B23" s="303" t="s">
        <v>44</v>
      </c>
      <c r="C23" s="219"/>
      <c r="D23" s="253">
        <v>17706</v>
      </c>
      <c r="E23" s="254">
        <v>17755</v>
      </c>
      <c r="F23" s="254">
        <v>17268</v>
      </c>
      <c r="G23" s="254">
        <v>18123</v>
      </c>
      <c r="H23" s="254">
        <v>20187</v>
      </c>
      <c r="I23" s="254">
        <v>22154</v>
      </c>
      <c r="J23" s="257">
        <v>22380</v>
      </c>
      <c r="K23" s="304"/>
      <c r="L23" s="219"/>
      <c r="M23" s="256">
        <v>2.7674234722692148E-3</v>
      </c>
      <c r="N23" s="257">
        <v>49</v>
      </c>
      <c r="O23" s="258">
        <v>-2.7428893269501597E-2</v>
      </c>
      <c r="P23" s="257">
        <v>-487</v>
      </c>
      <c r="Q23" s="258">
        <v>4.9513551077136952E-2</v>
      </c>
      <c r="R23" s="257">
        <f t="shared" si="0"/>
        <v>855</v>
      </c>
      <c r="S23" s="258">
        <f t="shared" si="1"/>
        <v>0.11388842906803509</v>
      </c>
      <c r="T23" s="257">
        <f t="shared" si="2"/>
        <v>2064</v>
      </c>
      <c r="U23" s="258">
        <f t="shared" si="3"/>
        <v>9.743894585624413E-2</v>
      </c>
      <c r="V23" s="257">
        <f t="shared" si="4"/>
        <v>1967</v>
      </c>
      <c r="W23" s="258">
        <f>[1]Cuadro_CCAA2!O234</f>
        <v>6.9329638300922092E-2</v>
      </c>
      <c r="X23" s="257">
        <f>[1]Cuadro_CCAA2!P234</f>
        <v>1451</v>
      </c>
      <c r="Z23" s="224"/>
    </row>
    <row r="24" spans="2:28" x14ac:dyDescent="0.25">
      <c r="B24" s="303" t="s">
        <v>45</v>
      </c>
      <c r="C24" s="219"/>
      <c r="D24" s="253">
        <v>84144</v>
      </c>
      <c r="E24" s="254">
        <v>89779</v>
      </c>
      <c r="F24" s="254">
        <v>88748</v>
      </c>
      <c r="G24" s="254">
        <v>89865</v>
      </c>
      <c r="H24" s="254">
        <v>89904</v>
      </c>
      <c r="I24" s="254">
        <v>94658</v>
      </c>
      <c r="J24" s="257">
        <v>96891</v>
      </c>
      <c r="L24" s="222"/>
      <c r="M24" s="256">
        <v>6.6968530138809657E-2</v>
      </c>
      <c r="N24" s="257">
        <v>5635</v>
      </c>
      <c r="O24" s="258">
        <v>-1.1483754552846448E-2</v>
      </c>
      <c r="P24" s="257">
        <v>-1031</v>
      </c>
      <c r="Q24" s="258">
        <v>1.2586199125614206E-2</v>
      </c>
      <c r="R24" s="257">
        <f t="shared" si="0"/>
        <v>1117</v>
      </c>
      <c r="S24" s="258">
        <f t="shared" si="1"/>
        <v>4.3398430979801894E-4</v>
      </c>
      <c r="T24" s="257">
        <f t="shared" si="2"/>
        <v>39</v>
      </c>
      <c r="U24" s="258">
        <f t="shared" si="3"/>
        <v>5.2878626090051561E-2</v>
      </c>
      <c r="V24" s="257">
        <f t="shared" si="4"/>
        <v>4754</v>
      </c>
      <c r="W24" s="258">
        <f>[1]Cuadro_CCAA2!O235</f>
        <v>5.7623455442518345E-2</v>
      </c>
      <c r="X24" s="257">
        <f>[1]Cuadro_CCAA2!P235</f>
        <v>5279</v>
      </c>
      <c r="Z24" s="224"/>
    </row>
    <row r="25" spans="2:28" x14ac:dyDescent="0.25">
      <c r="B25" s="303" t="s">
        <v>46</v>
      </c>
      <c r="C25" s="219"/>
      <c r="D25" s="253">
        <v>11661</v>
      </c>
      <c r="E25" s="254">
        <v>12152</v>
      </c>
      <c r="F25" s="254">
        <v>11213</v>
      </c>
      <c r="G25" s="254">
        <v>11764</v>
      </c>
      <c r="H25" s="254">
        <v>12841</v>
      </c>
      <c r="I25" s="254">
        <v>13957</v>
      </c>
      <c r="J25" s="257">
        <v>14126</v>
      </c>
      <c r="L25" s="222"/>
      <c r="M25" s="256">
        <v>4.2106165851985233E-2</v>
      </c>
      <c r="N25" s="257">
        <v>491</v>
      </c>
      <c r="O25" s="258">
        <v>-7.7271231073074431E-2</v>
      </c>
      <c r="P25" s="257">
        <v>-939</v>
      </c>
      <c r="Q25" s="258">
        <v>4.9139391777401231E-2</v>
      </c>
      <c r="R25" s="257">
        <f t="shared" si="0"/>
        <v>551</v>
      </c>
      <c r="S25" s="258">
        <f t="shared" si="1"/>
        <v>9.1550493029581848E-2</v>
      </c>
      <c r="T25" s="257">
        <f t="shared" si="2"/>
        <v>1077</v>
      </c>
      <c r="U25" s="258">
        <f t="shared" si="3"/>
        <v>8.6909119227474463E-2</v>
      </c>
      <c r="V25" s="257">
        <f t="shared" si="4"/>
        <v>1116</v>
      </c>
      <c r="W25" s="258">
        <f>[1]Cuadro_CCAA2!O236</f>
        <v>5.3785900783289708E-2</v>
      </c>
      <c r="X25" s="257">
        <f>[1]Cuadro_CCAA2!P236</f>
        <v>721</v>
      </c>
      <c r="Z25" s="224"/>
    </row>
    <row r="26" spans="2:28" x14ac:dyDescent="0.25">
      <c r="B26" s="305" t="s">
        <v>1</v>
      </c>
      <c r="C26" s="219"/>
      <c r="D26" s="260">
        <v>3710</v>
      </c>
      <c r="E26" s="261">
        <v>3873</v>
      </c>
      <c r="F26" s="261">
        <v>3677</v>
      </c>
      <c r="G26" s="261">
        <v>3992</v>
      </c>
      <c r="H26" s="261">
        <v>4310</v>
      </c>
      <c r="I26" s="261">
        <v>4565</v>
      </c>
      <c r="J26" s="265">
        <v>4695</v>
      </c>
      <c r="K26" s="1228"/>
      <c r="L26" s="219"/>
      <c r="M26" s="264">
        <v>4.3935309973045733E-2</v>
      </c>
      <c r="N26" s="265">
        <v>163</v>
      </c>
      <c r="O26" s="266">
        <v>-5.060676478182291E-2</v>
      </c>
      <c r="P26" s="265">
        <v>-196</v>
      </c>
      <c r="Q26" s="266">
        <v>8.5667663856404674E-2</v>
      </c>
      <c r="R26" s="265">
        <f t="shared" si="0"/>
        <v>315</v>
      </c>
      <c r="S26" s="266">
        <f t="shared" si="1"/>
        <v>7.965931863727449E-2</v>
      </c>
      <c r="T26" s="265">
        <f t="shared" si="2"/>
        <v>318</v>
      </c>
      <c r="U26" s="266">
        <f t="shared" si="3"/>
        <v>5.9164733178654227E-2</v>
      </c>
      <c r="V26" s="265">
        <f t="shared" si="4"/>
        <v>255</v>
      </c>
      <c r="W26" s="266">
        <f>[1]Cuadro_CCAA2!$O$240</f>
        <v>7.265250171350246E-2</v>
      </c>
      <c r="X26" s="265">
        <f>[1]Cuadro_CCAA2!P237+[1]Cuadro_CCAA2!P238</f>
        <v>318</v>
      </c>
      <c r="Z26" s="224"/>
      <c r="AA26" s="224"/>
      <c r="AB26" s="286"/>
    </row>
    <row r="27" spans="2:28" x14ac:dyDescent="0.25">
      <c r="B27" s="235" t="s">
        <v>0</v>
      </c>
      <c r="C27" s="219"/>
      <c r="D27" s="1229">
        <f t="shared" ref="D27:J27" si="5">SUM(D9:D26)</f>
        <v>1320659</v>
      </c>
      <c r="E27" s="306">
        <f t="shared" si="5"/>
        <v>1411021</v>
      </c>
      <c r="F27" s="307">
        <f t="shared" si="5"/>
        <v>1427207</v>
      </c>
      <c r="G27" s="306">
        <f t="shared" si="5"/>
        <v>1569205</v>
      </c>
      <c r="H27" s="307">
        <v>1727429</v>
      </c>
      <c r="I27" s="306">
        <v>1906051</v>
      </c>
      <c r="J27" s="306">
        <f t="shared" si="5"/>
        <v>1990736</v>
      </c>
      <c r="K27" s="308"/>
      <c r="L27" s="222"/>
      <c r="M27" s="240">
        <f t="shared" ref="M27" si="6">E27/D27-1</f>
        <v>6.842190149008931E-2</v>
      </c>
      <c r="N27" s="241">
        <f t="shared" ref="N27" si="7">E27-D27</f>
        <v>90362</v>
      </c>
      <c r="O27" s="242">
        <f t="shared" ref="O27" si="8">F27/E27-1</f>
        <v>1.1471126227037054E-2</v>
      </c>
      <c r="P27" s="243">
        <f t="shared" ref="P27" si="9">F27-E27</f>
        <v>16186</v>
      </c>
      <c r="Q27" s="242">
        <f t="shared" ref="Q27" si="10">G27/F27-1</f>
        <v>9.9493626362538778E-2</v>
      </c>
      <c r="R27" s="237">
        <f t="shared" si="0"/>
        <v>141998</v>
      </c>
      <c r="S27" s="242">
        <f t="shared" si="1"/>
        <v>0.10083067540569912</v>
      </c>
      <c r="T27" s="243">
        <f t="shared" si="2"/>
        <v>158224</v>
      </c>
      <c r="U27" s="309">
        <f>I27/H27-1</f>
        <v>0.10340338155721596</v>
      </c>
      <c r="V27" s="237">
        <f>I27-H27</f>
        <v>178622</v>
      </c>
      <c r="W27" s="242">
        <f>[1]Cuadro_CCAA2!O239</f>
        <v>0.10352198245660715</v>
      </c>
      <c r="X27" s="243">
        <f>[1]Cuadro_CCAA2!P239</f>
        <v>186752</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EVO_prest!D9:J9</xm:f>
              <xm:sqref>K9</xm:sqref>
            </x14:sparkline>
            <x14:sparkline>
              <xm:f>EVO_prest!D10:J10</xm:f>
              <xm:sqref>K10</xm:sqref>
            </x14:sparkline>
            <x14:sparkline>
              <xm:f>EVO_prest!D11:J11</xm:f>
              <xm:sqref>K11</xm:sqref>
            </x14:sparkline>
            <x14:sparkline>
              <xm:f>EVO_prest!D12:J12</xm:f>
              <xm:sqref>K12</xm:sqref>
            </x14:sparkline>
            <x14:sparkline>
              <xm:f>EVO_prest!D13:J13</xm:f>
              <xm:sqref>K13</xm:sqref>
            </x14:sparkline>
            <x14:sparkline>
              <xm:f>EVO_prest!D14:J14</xm:f>
              <xm:sqref>K14</xm:sqref>
            </x14:sparkline>
            <x14:sparkline>
              <xm:f>EVO_prest!D15:J15</xm:f>
              <xm:sqref>K15</xm:sqref>
            </x14:sparkline>
            <x14:sparkline>
              <xm:f>EVO_prest!D16:J16</xm:f>
              <xm:sqref>K16</xm:sqref>
            </x14:sparkline>
            <x14:sparkline>
              <xm:f>EVO_prest!D17:J17</xm:f>
              <xm:sqref>K17</xm:sqref>
            </x14:sparkline>
            <x14:sparkline>
              <xm:f>EVO_prest!D18:J18</xm:f>
              <xm:sqref>K18</xm:sqref>
            </x14:sparkline>
            <x14:sparkline>
              <xm:f>EVO_prest!D19:J19</xm:f>
              <xm:sqref>K19</xm:sqref>
            </x14:sparkline>
            <x14:sparkline>
              <xm:f>EVO_prest!D20:J20</xm:f>
              <xm:sqref>K20</xm:sqref>
            </x14:sparkline>
            <x14:sparkline>
              <xm:f>EVO_prest!D21:J21</xm:f>
              <xm:sqref>K21</xm:sqref>
            </x14:sparkline>
            <x14:sparkline>
              <xm:f>EVO_prest!D22:J22</xm:f>
              <xm:sqref>K22</xm:sqref>
            </x14:sparkline>
            <x14:sparkline>
              <xm:f>EVO_prest!D23:J23</xm:f>
              <xm:sqref>K23</xm:sqref>
            </x14:sparkline>
            <x14:sparkline>
              <xm:f>EVO_prest!D24:J24</xm:f>
              <xm:sqref>K24</xm:sqref>
            </x14:sparkline>
            <x14:sparkline>
              <xm:f>EVO_prest!D25:J25</xm:f>
              <xm:sqref>K25</xm:sqref>
            </x14:sparkline>
            <x14:sparkline>
              <xm:f>EVO_prest!D26:J26</xm:f>
              <xm:sqref>K26</xm:sqref>
            </x14:sparkline>
            <x14:sparkline>
              <xm:f>EVO_prest!D27:J27</xm:f>
              <xm:sqref>K27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topLeftCell="A2"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391</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475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214</v>
      </c>
      <c r="K8" s="1401"/>
      <c r="L8" s="1401"/>
      <c r="M8" s="1401"/>
      <c r="N8" s="1401"/>
      <c r="O8" s="1402"/>
      <c r="P8" s="317"/>
      <c r="Q8" s="1400" t="s">
        <v>215</v>
      </c>
      <c r="R8" s="1401"/>
      <c r="S8" s="1401"/>
      <c r="T8" s="1401"/>
      <c r="U8" s="1401"/>
      <c r="V8" s="1402"/>
      <c r="W8" s="317"/>
      <c r="X8" s="1400" t="s">
        <v>216</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212</v>
      </c>
      <c r="L9" s="1379" t="s">
        <v>24</v>
      </c>
      <c r="M9" s="1380"/>
      <c r="N9" s="1381" t="s">
        <v>23</v>
      </c>
      <c r="O9" s="1382"/>
      <c r="P9" s="317"/>
      <c r="Q9" s="1383" t="s">
        <v>9</v>
      </c>
      <c r="R9" s="1377" t="s">
        <v>212</v>
      </c>
      <c r="S9" s="1379" t="s">
        <v>24</v>
      </c>
      <c r="T9" s="1380"/>
      <c r="U9" s="1381" t="s">
        <v>23</v>
      </c>
      <c r="V9" s="1382"/>
      <c r="W9" s="317"/>
      <c r="X9" s="1383" t="s">
        <v>9</v>
      </c>
      <c r="Y9" s="1377" t="s">
        <v>212</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212</v>
      </c>
      <c r="G10" s="406" t="s">
        <v>9</v>
      </c>
      <c r="H10" s="888" t="s">
        <v>212</v>
      </c>
      <c r="I10" s="346"/>
      <c r="J10" s="1384"/>
      <c r="K10" s="1378"/>
      <c r="L10" s="404" t="s">
        <v>9</v>
      </c>
      <c r="M10" s="403" t="s">
        <v>213</v>
      </c>
      <c r="N10" s="407" t="s">
        <v>9</v>
      </c>
      <c r="O10" s="402" t="s">
        <v>213</v>
      </c>
      <c r="P10" s="347"/>
      <c r="Q10" s="1384"/>
      <c r="R10" s="1378"/>
      <c r="S10" s="404" t="s">
        <v>9</v>
      </c>
      <c r="T10" s="403" t="s">
        <v>213</v>
      </c>
      <c r="U10" s="407" t="s">
        <v>9</v>
      </c>
      <c r="V10" s="402" t="s">
        <v>213</v>
      </c>
      <c r="W10" s="347"/>
      <c r="X10" s="1384"/>
      <c r="Y10" s="1378"/>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8584147</v>
      </c>
      <c r="E12" s="352">
        <f>L12+S12+Z12</f>
        <v>4354316</v>
      </c>
      <c r="F12" s="353">
        <f>E12/$D12*100</f>
        <v>50.725086604411594</v>
      </c>
      <c r="G12" s="352">
        <f>N12+U12+AB12</f>
        <v>4229831</v>
      </c>
      <c r="H12" s="354">
        <f>G12/$D12*100</f>
        <v>49.274913395588406</v>
      </c>
      <c r="I12" s="350"/>
      <c r="J12" s="355">
        <f>L12+N12</f>
        <v>7016107</v>
      </c>
      <c r="K12" s="356">
        <f>J12/$D12*100</f>
        <v>81.733304427335639</v>
      </c>
      <c r="L12" s="357">
        <v>3476457</v>
      </c>
      <c r="M12" s="353">
        <v>49.549657666281313</v>
      </c>
      <c r="N12" s="357">
        <v>3539650</v>
      </c>
      <c r="O12" s="358">
        <v>50.450342333718687</v>
      </c>
      <c r="P12" s="350"/>
      <c r="Q12" s="355">
        <v>1145951</v>
      </c>
      <c r="R12" s="356">
        <v>13.349619944765626</v>
      </c>
      <c r="S12" s="357">
        <v>613159</v>
      </c>
      <c r="T12" s="353">
        <v>53.506563544165495</v>
      </c>
      <c r="U12" s="357">
        <v>532792</v>
      </c>
      <c r="V12" s="358">
        <v>46.493436455834498</v>
      </c>
      <c r="W12" s="350"/>
      <c r="X12" s="355">
        <v>422089</v>
      </c>
      <c r="Y12" s="356">
        <v>4.91707562789873</v>
      </c>
      <c r="Z12" s="357">
        <v>264700</v>
      </c>
      <c r="AA12" s="353">
        <v>62.711892515559519</v>
      </c>
      <c r="AB12" s="357">
        <v>157389</v>
      </c>
      <c r="AC12" s="358">
        <f t="shared" ref="AC12:AC29" si="0">AB12/$X12*100</f>
        <v>37.288107484440488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1341289</v>
      </c>
      <c r="E13" s="365">
        <f t="shared" ref="E13:E29" si="2">L13+S13+Z13</f>
        <v>678615</v>
      </c>
      <c r="F13" s="366">
        <f t="shared" ref="F13:H28" si="3">E13/$D13*100</f>
        <v>50.59424180769394</v>
      </c>
      <c r="G13" s="365">
        <f t="shared" ref="G13:G29" si="4">N13+U13+AB13</f>
        <v>662674</v>
      </c>
      <c r="H13" s="367">
        <f t="shared" si="3"/>
        <v>49.40575819230606</v>
      </c>
      <c r="I13" s="350"/>
      <c r="J13" s="368">
        <f t="shared" ref="J13:J29" si="5">L13+N13</f>
        <v>1044239</v>
      </c>
      <c r="K13" s="369">
        <f t="shared" ref="K13:K29" si="6">J13/$D13*100</f>
        <v>77.853393265731697</v>
      </c>
      <c r="L13" s="370">
        <v>511688</v>
      </c>
      <c r="M13" s="371">
        <v>49.001042864708175</v>
      </c>
      <c r="N13" s="370">
        <v>532551</v>
      </c>
      <c r="O13" s="372">
        <v>50.998957135291825</v>
      </c>
      <c r="P13" s="350"/>
      <c r="Q13" s="368">
        <v>200993</v>
      </c>
      <c r="R13" s="369">
        <v>14.985062876084124</v>
      </c>
      <c r="S13" s="370">
        <v>106998</v>
      </c>
      <c r="T13" s="371">
        <v>53.23468976531521</v>
      </c>
      <c r="U13" s="370">
        <v>93995</v>
      </c>
      <c r="V13" s="372">
        <v>46.76531023468479</v>
      </c>
      <c r="W13" s="350"/>
      <c r="X13" s="368">
        <v>96057</v>
      </c>
      <c r="Y13" s="369">
        <v>7.1615438581841797</v>
      </c>
      <c r="Z13" s="370">
        <v>59929</v>
      </c>
      <c r="AA13" s="371">
        <v>62.388998198986023</v>
      </c>
      <c r="AB13" s="370">
        <v>36128</v>
      </c>
      <c r="AC13" s="372">
        <f t="shared" si="0"/>
        <v>37.611001801013984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1006060</v>
      </c>
      <c r="E14" s="365">
        <f t="shared" si="2"/>
        <v>526321</v>
      </c>
      <c r="F14" s="366">
        <f t="shared" si="3"/>
        <v>52.315070671729323</v>
      </c>
      <c r="G14" s="365">
        <f t="shared" si="4"/>
        <v>479739</v>
      </c>
      <c r="H14" s="367">
        <f t="shared" si="3"/>
        <v>47.684929328270684</v>
      </c>
      <c r="I14" s="350"/>
      <c r="J14" s="368">
        <f t="shared" si="5"/>
        <v>728875</v>
      </c>
      <c r="K14" s="369">
        <f t="shared" si="6"/>
        <v>72.448462318350792</v>
      </c>
      <c r="L14" s="370">
        <v>366097</v>
      </c>
      <c r="M14" s="371">
        <v>50.227679643285882</v>
      </c>
      <c r="N14" s="370">
        <v>362778</v>
      </c>
      <c r="O14" s="372">
        <v>49.772320356714111</v>
      </c>
      <c r="P14" s="350"/>
      <c r="Q14" s="368">
        <v>193292</v>
      </c>
      <c r="R14" s="369">
        <v>19.212770610102776</v>
      </c>
      <c r="S14" s="370">
        <v>105688</v>
      </c>
      <c r="T14" s="371">
        <v>54.677896653767355</v>
      </c>
      <c r="U14" s="370">
        <v>87604</v>
      </c>
      <c r="V14" s="372">
        <v>45.322103346232645</v>
      </c>
      <c r="W14" s="350"/>
      <c r="X14" s="368">
        <v>83893</v>
      </c>
      <c r="Y14" s="369">
        <v>8.3387670715464282</v>
      </c>
      <c r="Z14" s="370">
        <v>54536</v>
      </c>
      <c r="AA14" s="371">
        <v>65.006615569833002</v>
      </c>
      <c r="AB14" s="370">
        <v>29357</v>
      </c>
      <c r="AC14" s="372">
        <f t="shared" si="0"/>
        <v>34.993384430166998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1209906</v>
      </c>
      <c r="E15" s="365">
        <f t="shared" si="2"/>
        <v>607257</v>
      </c>
      <c r="F15" s="366">
        <f t="shared" si="3"/>
        <v>50.190428016721953</v>
      </c>
      <c r="G15" s="365">
        <f t="shared" si="4"/>
        <v>602649</v>
      </c>
      <c r="H15" s="367">
        <f t="shared" si="3"/>
        <v>49.80957198327804</v>
      </c>
      <c r="I15" s="350"/>
      <c r="J15" s="368">
        <f t="shared" si="5"/>
        <v>1010320</v>
      </c>
      <c r="K15" s="369">
        <f t="shared" si="6"/>
        <v>83.504007749362358</v>
      </c>
      <c r="L15" s="370">
        <v>496569</v>
      </c>
      <c r="M15" s="371">
        <v>49.149675350384037</v>
      </c>
      <c r="N15" s="370">
        <v>513751</v>
      </c>
      <c r="O15" s="372">
        <v>50.850324649615963</v>
      </c>
      <c r="P15" s="350"/>
      <c r="Q15" s="368">
        <v>147036</v>
      </c>
      <c r="R15" s="369">
        <v>12.152679629657181</v>
      </c>
      <c r="S15" s="370">
        <v>78176</v>
      </c>
      <c r="T15" s="371">
        <v>53.167931662994093</v>
      </c>
      <c r="U15" s="370">
        <v>68860</v>
      </c>
      <c r="V15" s="372">
        <v>46.832068337005907</v>
      </c>
      <c r="W15" s="350"/>
      <c r="X15" s="368">
        <v>52550</v>
      </c>
      <c r="Y15" s="369">
        <v>4.3433126209804733</v>
      </c>
      <c r="Z15" s="370">
        <v>32512</v>
      </c>
      <c r="AA15" s="371">
        <v>61.868696479543296</v>
      </c>
      <c r="AB15" s="370">
        <v>20038</v>
      </c>
      <c r="AC15" s="372">
        <f t="shared" si="0"/>
        <v>38.131303520456704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2213016</v>
      </c>
      <c r="E16" s="365">
        <f t="shared" si="2"/>
        <v>1120293</v>
      </c>
      <c r="F16" s="366">
        <f t="shared" si="3"/>
        <v>50.622905573208691</v>
      </c>
      <c r="G16" s="365">
        <f t="shared" si="4"/>
        <v>1092723</v>
      </c>
      <c r="H16" s="367">
        <f t="shared" si="3"/>
        <v>49.377094426791309</v>
      </c>
      <c r="I16" s="350"/>
      <c r="J16" s="368">
        <f t="shared" si="5"/>
        <v>1826469</v>
      </c>
      <c r="K16" s="369">
        <f t="shared" si="6"/>
        <v>82.533022806884361</v>
      </c>
      <c r="L16" s="370">
        <v>907631</v>
      </c>
      <c r="M16" s="371">
        <v>49.69320585238512</v>
      </c>
      <c r="N16" s="370">
        <v>918838</v>
      </c>
      <c r="O16" s="372">
        <v>50.306794147614873</v>
      </c>
      <c r="P16" s="350"/>
      <c r="Q16" s="368">
        <v>288173</v>
      </c>
      <c r="R16" s="369">
        <v>13.021731428963912</v>
      </c>
      <c r="S16" s="370">
        <v>152018</v>
      </c>
      <c r="T16" s="371">
        <v>52.752339740364299</v>
      </c>
      <c r="U16" s="370">
        <v>136155</v>
      </c>
      <c r="V16" s="372">
        <v>47.247660259635701</v>
      </c>
      <c r="W16" s="350"/>
      <c r="X16" s="368">
        <v>98374</v>
      </c>
      <c r="Y16" s="369">
        <v>4.4452457641517276</v>
      </c>
      <c r="Z16" s="370">
        <v>60644</v>
      </c>
      <c r="AA16" s="371">
        <v>61.646369975806614</v>
      </c>
      <c r="AB16" s="370">
        <v>37730</v>
      </c>
      <c r="AC16" s="372">
        <f t="shared" si="0"/>
        <v>38.353630024193386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588387</v>
      </c>
      <c r="E17" s="375">
        <f t="shared" si="2"/>
        <v>303254</v>
      </c>
      <c r="F17" s="376">
        <f t="shared" si="3"/>
        <v>51.539887862920153</v>
      </c>
      <c r="G17" s="375">
        <f t="shared" si="4"/>
        <v>285133</v>
      </c>
      <c r="H17" s="367">
        <f t="shared" si="3"/>
        <v>48.460112137079847</v>
      </c>
      <c r="I17" s="350"/>
      <c r="J17" s="377">
        <f t="shared" si="5"/>
        <v>450214</v>
      </c>
      <c r="K17" s="378">
        <f t="shared" si="6"/>
        <v>76.516646356904545</v>
      </c>
      <c r="L17" s="375">
        <v>224707</v>
      </c>
      <c r="M17" s="376">
        <v>49.911153362623104</v>
      </c>
      <c r="N17" s="375">
        <v>225507</v>
      </c>
      <c r="O17" s="372">
        <v>50.088846637376896</v>
      </c>
      <c r="P17" s="350"/>
      <c r="Q17" s="377">
        <v>97495</v>
      </c>
      <c r="R17" s="378">
        <v>16.569876628817429</v>
      </c>
      <c r="S17" s="375">
        <v>52210</v>
      </c>
      <c r="T17" s="376">
        <v>53.551464177650132</v>
      </c>
      <c r="U17" s="375">
        <v>45285</v>
      </c>
      <c r="V17" s="372">
        <v>46.448535822349861</v>
      </c>
      <c r="W17" s="350"/>
      <c r="X17" s="377">
        <v>40678</v>
      </c>
      <c r="Y17" s="378">
        <v>6.9134770142780173</v>
      </c>
      <c r="Z17" s="375">
        <v>26337</v>
      </c>
      <c r="AA17" s="376">
        <v>64.745071045774125</v>
      </c>
      <c r="AB17" s="375">
        <v>14341</v>
      </c>
      <c r="AC17" s="372">
        <f t="shared" si="0"/>
        <v>35.254928954225875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2383703</v>
      </c>
      <c r="E18" s="365">
        <f t="shared" si="2"/>
        <v>1210118</v>
      </c>
      <c r="F18" s="366">
        <f t="shared" si="3"/>
        <v>50.766307715348766</v>
      </c>
      <c r="G18" s="365">
        <f t="shared" si="4"/>
        <v>1173585</v>
      </c>
      <c r="H18" s="367">
        <f t="shared" si="3"/>
        <v>49.233692284651234</v>
      </c>
      <c r="I18" s="350"/>
      <c r="J18" s="368">
        <f t="shared" si="5"/>
        <v>1752567</v>
      </c>
      <c r="K18" s="369">
        <f t="shared" si="6"/>
        <v>73.522875962315766</v>
      </c>
      <c r="L18" s="370">
        <v>861816</v>
      </c>
      <c r="M18" s="371">
        <v>49.174496609830037</v>
      </c>
      <c r="N18" s="370">
        <v>890751</v>
      </c>
      <c r="O18" s="372">
        <v>50.825503390169956</v>
      </c>
      <c r="P18" s="350"/>
      <c r="Q18" s="368">
        <v>413741</v>
      </c>
      <c r="R18" s="369">
        <v>17.357070071229511</v>
      </c>
      <c r="S18" s="370">
        <v>213048</v>
      </c>
      <c r="T18" s="371">
        <v>51.493083837473193</v>
      </c>
      <c r="U18" s="370">
        <v>200693</v>
      </c>
      <c r="V18" s="372">
        <v>48.506916162526799</v>
      </c>
      <c r="W18" s="350"/>
      <c r="X18" s="368">
        <v>217395</v>
      </c>
      <c r="Y18" s="369">
        <v>9.120053966454714</v>
      </c>
      <c r="Z18" s="370">
        <v>135254</v>
      </c>
      <c r="AA18" s="371">
        <v>62.215782331700368</v>
      </c>
      <c r="AB18" s="370">
        <v>82141</v>
      </c>
      <c r="AC18" s="372">
        <f t="shared" si="0"/>
        <v>37.78421766829964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2084086</v>
      </c>
      <c r="E19" s="365">
        <f t="shared" si="2"/>
        <v>1038971</v>
      </c>
      <c r="F19" s="366">
        <f t="shared" si="3"/>
        <v>49.852597253664193</v>
      </c>
      <c r="G19" s="365">
        <f t="shared" si="4"/>
        <v>1045115</v>
      </c>
      <c r="H19" s="367">
        <f t="shared" si="3"/>
        <v>50.1474027463358</v>
      </c>
      <c r="I19" s="350"/>
      <c r="J19" s="368">
        <f t="shared" si="5"/>
        <v>1679650</v>
      </c>
      <c r="K19" s="369">
        <f t="shared" si="6"/>
        <v>80.594082969704701</v>
      </c>
      <c r="L19" s="370">
        <v>816305</v>
      </c>
      <c r="M19" s="371">
        <v>48.599708272556782</v>
      </c>
      <c r="N19" s="370">
        <v>863345</v>
      </c>
      <c r="O19" s="372">
        <v>51.400291727443218</v>
      </c>
      <c r="P19" s="350"/>
      <c r="Q19" s="368">
        <v>273430</v>
      </c>
      <c r="R19" s="369">
        <v>13.119900042512642</v>
      </c>
      <c r="S19" s="370">
        <v>142320</v>
      </c>
      <c r="T19" s="371">
        <v>52.049884796840139</v>
      </c>
      <c r="U19" s="370">
        <v>131110</v>
      </c>
      <c r="V19" s="372">
        <v>47.950115203159861</v>
      </c>
      <c r="W19" s="350"/>
      <c r="X19" s="368">
        <v>131006</v>
      </c>
      <c r="Y19" s="369">
        <v>6.2860169877826539</v>
      </c>
      <c r="Z19" s="370">
        <v>80346</v>
      </c>
      <c r="AA19" s="371">
        <v>61.330015419141105</v>
      </c>
      <c r="AB19" s="370">
        <v>50660</v>
      </c>
      <c r="AC19" s="372">
        <f t="shared" si="0"/>
        <v>38.669984580858888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7901963</v>
      </c>
      <c r="E20" s="365">
        <f t="shared" si="2"/>
        <v>4014740</v>
      </c>
      <c r="F20" s="366">
        <f t="shared" si="3"/>
        <v>50.806869128595011</v>
      </c>
      <c r="G20" s="365">
        <f t="shared" si="4"/>
        <v>3887223</v>
      </c>
      <c r="H20" s="367">
        <f t="shared" si="3"/>
        <v>49.193130871404989</v>
      </c>
      <c r="I20" s="350"/>
      <c r="J20" s="368">
        <f t="shared" si="5"/>
        <v>6372799</v>
      </c>
      <c r="K20" s="369">
        <f t="shared" si="6"/>
        <v>80.648302200351978</v>
      </c>
      <c r="L20" s="370">
        <v>3143439</v>
      </c>
      <c r="M20" s="371">
        <v>49.325877059671896</v>
      </c>
      <c r="N20" s="370">
        <v>3229360</v>
      </c>
      <c r="O20" s="372">
        <v>50.674122940328104</v>
      </c>
      <c r="P20" s="350"/>
      <c r="Q20" s="368">
        <v>1076178</v>
      </c>
      <c r="R20" s="369">
        <v>13.619122235829249</v>
      </c>
      <c r="S20" s="370">
        <v>585697</v>
      </c>
      <c r="T20" s="371">
        <v>54.423803497190981</v>
      </c>
      <c r="U20" s="370">
        <v>490481</v>
      </c>
      <c r="V20" s="372">
        <v>45.576196502809012</v>
      </c>
      <c r="W20" s="350"/>
      <c r="X20" s="368">
        <v>452986</v>
      </c>
      <c r="Y20" s="369">
        <v>5.732575563818763</v>
      </c>
      <c r="Z20" s="370">
        <v>285604</v>
      </c>
      <c r="AA20" s="371">
        <v>63.049189158163834</v>
      </c>
      <c r="AB20" s="370">
        <v>167382</v>
      </c>
      <c r="AC20" s="372">
        <f t="shared" si="0"/>
        <v>36.950810841836173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5216195</v>
      </c>
      <c r="E21" s="365">
        <f t="shared" si="2"/>
        <v>2650269</v>
      </c>
      <c r="F21" s="366">
        <f t="shared" si="3"/>
        <v>50.808472459330986</v>
      </c>
      <c r="G21" s="365">
        <f t="shared" si="4"/>
        <v>2565926</v>
      </c>
      <c r="H21" s="367">
        <f t="shared" si="3"/>
        <v>49.191527540669014</v>
      </c>
      <c r="I21" s="350"/>
      <c r="J21" s="368">
        <f t="shared" si="5"/>
        <v>4168661</v>
      </c>
      <c r="K21" s="369">
        <f t="shared" si="6"/>
        <v>79.917660286856602</v>
      </c>
      <c r="L21" s="370">
        <v>2063159</v>
      </c>
      <c r="M21" s="371">
        <v>49.492127088290459</v>
      </c>
      <c r="N21" s="370">
        <v>2105502</v>
      </c>
      <c r="O21" s="372">
        <v>50.507872911709541</v>
      </c>
      <c r="P21" s="350"/>
      <c r="Q21" s="368">
        <v>755276</v>
      </c>
      <c r="R21" s="369">
        <v>14.479443349031238</v>
      </c>
      <c r="S21" s="370">
        <v>406226</v>
      </c>
      <c r="T21" s="371">
        <v>53.785106371710476</v>
      </c>
      <c r="U21" s="370">
        <v>349050</v>
      </c>
      <c r="V21" s="372">
        <v>46.214893628289531</v>
      </c>
      <c r="W21" s="350"/>
      <c r="X21" s="368">
        <v>292258</v>
      </c>
      <c r="Y21" s="369">
        <v>5.602896364112155</v>
      </c>
      <c r="Z21" s="370">
        <v>180884</v>
      </c>
      <c r="AA21" s="371">
        <v>61.891890042359833</v>
      </c>
      <c r="AB21" s="370">
        <v>111374</v>
      </c>
      <c r="AC21" s="372">
        <f t="shared" si="0"/>
        <v>38.108109957640167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1054306</v>
      </c>
      <c r="E22" s="365">
        <f t="shared" si="2"/>
        <v>532680</v>
      </c>
      <c r="F22" s="366">
        <f t="shared" si="3"/>
        <v>50.524231105580355</v>
      </c>
      <c r="G22" s="365">
        <f t="shared" si="4"/>
        <v>521626</v>
      </c>
      <c r="H22" s="367">
        <f t="shared" si="3"/>
        <v>49.475768894419645</v>
      </c>
      <c r="I22" s="350"/>
      <c r="J22" s="368">
        <f t="shared" si="5"/>
        <v>824039</v>
      </c>
      <c r="K22" s="369">
        <f t="shared" si="6"/>
        <v>78.159376879198263</v>
      </c>
      <c r="L22" s="370">
        <v>405288</v>
      </c>
      <c r="M22" s="371">
        <v>49.183109051877402</v>
      </c>
      <c r="N22" s="370">
        <v>418751</v>
      </c>
      <c r="O22" s="372">
        <v>50.816890948122605</v>
      </c>
      <c r="P22" s="350"/>
      <c r="Q22" s="368">
        <v>157208</v>
      </c>
      <c r="R22" s="369">
        <v>14.911041007070052</v>
      </c>
      <c r="S22" s="370">
        <v>81636</v>
      </c>
      <c r="T22" s="371">
        <v>51.928655030278357</v>
      </c>
      <c r="U22" s="370">
        <v>75572</v>
      </c>
      <c r="V22" s="372">
        <v>48.071344969721643</v>
      </c>
      <c r="W22" s="350"/>
      <c r="X22" s="368">
        <v>73059</v>
      </c>
      <c r="Y22" s="369">
        <v>6.9295821137316871</v>
      </c>
      <c r="Z22" s="370">
        <v>45756</v>
      </c>
      <c r="AA22" s="371">
        <v>62.628834229869014</v>
      </c>
      <c r="AB22" s="370">
        <v>27303</v>
      </c>
      <c r="AC22" s="372">
        <f t="shared" si="0"/>
        <v>37.371165770130986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2699424</v>
      </c>
      <c r="E23" s="365">
        <f t="shared" si="2"/>
        <v>1400360</v>
      </c>
      <c r="F23" s="366">
        <f t="shared" si="3"/>
        <v>51.876252118970569</v>
      </c>
      <c r="G23" s="365">
        <f t="shared" si="4"/>
        <v>1299064</v>
      </c>
      <c r="H23" s="367">
        <f t="shared" si="3"/>
        <v>48.123747881029431</v>
      </c>
      <c r="I23" s="350"/>
      <c r="J23" s="368">
        <f t="shared" si="5"/>
        <v>1989422</v>
      </c>
      <c r="K23" s="369">
        <f t="shared" si="6"/>
        <v>73.698018540251553</v>
      </c>
      <c r="L23" s="370">
        <v>995560</v>
      </c>
      <c r="M23" s="371">
        <v>50.042675711839927</v>
      </c>
      <c r="N23" s="370">
        <v>993862</v>
      </c>
      <c r="O23" s="372">
        <v>49.957324288160073</v>
      </c>
      <c r="P23" s="350"/>
      <c r="Q23" s="368">
        <v>473156</v>
      </c>
      <c r="R23" s="369">
        <v>17.528035610559883</v>
      </c>
      <c r="S23" s="370">
        <v>255046</v>
      </c>
      <c r="T23" s="371">
        <v>53.90315244866386</v>
      </c>
      <c r="U23" s="370">
        <v>218110</v>
      </c>
      <c r="V23" s="372">
        <v>46.096847551336133</v>
      </c>
      <c r="W23" s="350"/>
      <c r="X23" s="368">
        <v>236846</v>
      </c>
      <c r="Y23" s="369">
        <v>8.7739458491885678</v>
      </c>
      <c r="Z23" s="370">
        <v>149754</v>
      </c>
      <c r="AA23" s="371">
        <v>63.228426910313033</v>
      </c>
      <c r="AB23" s="370">
        <v>87092</v>
      </c>
      <c r="AC23" s="372">
        <f t="shared" si="0"/>
        <v>36.771573089686967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6871903</v>
      </c>
      <c r="E24" s="365">
        <f t="shared" si="2"/>
        <v>3583706</v>
      </c>
      <c r="F24" s="366">
        <f t="shared" si="3"/>
        <v>52.150124936280385</v>
      </c>
      <c r="G24" s="365">
        <f t="shared" si="4"/>
        <v>3288197</v>
      </c>
      <c r="H24" s="367">
        <f t="shared" si="3"/>
        <v>47.849875063719615</v>
      </c>
      <c r="I24" s="350"/>
      <c r="J24" s="368">
        <f t="shared" si="5"/>
        <v>5605365</v>
      </c>
      <c r="K24" s="369">
        <f t="shared" si="6"/>
        <v>81.56932657518594</v>
      </c>
      <c r="L24" s="370">
        <v>2842936</v>
      </c>
      <c r="M24" s="371">
        <v>50.718124511071096</v>
      </c>
      <c r="N24" s="370">
        <v>2762429</v>
      </c>
      <c r="O24" s="372">
        <v>49.281875488928911</v>
      </c>
      <c r="P24" s="350"/>
      <c r="Q24" s="368">
        <v>890790</v>
      </c>
      <c r="R24" s="369">
        <v>12.962784835583388</v>
      </c>
      <c r="S24" s="370">
        <v>499560</v>
      </c>
      <c r="T24" s="371">
        <v>56.080557707203717</v>
      </c>
      <c r="U24" s="370">
        <v>391230</v>
      </c>
      <c r="V24" s="372">
        <v>43.919442292796283</v>
      </c>
      <c r="W24" s="350"/>
      <c r="X24" s="368">
        <v>375748</v>
      </c>
      <c r="Y24" s="369">
        <v>5.467888589230669</v>
      </c>
      <c r="Z24" s="370">
        <v>241210</v>
      </c>
      <c r="AA24" s="371">
        <v>64.194619798375513</v>
      </c>
      <c r="AB24" s="370">
        <v>134538</v>
      </c>
      <c r="AC24" s="372">
        <f t="shared" si="0"/>
        <v>35.805380201624494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1551692</v>
      </c>
      <c r="E25" s="365">
        <f t="shared" si="2"/>
        <v>773873</v>
      </c>
      <c r="F25" s="366">
        <f t="shared" si="3"/>
        <v>49.872848477661805</v>
      </c>
      <c r="G25" s="365">
        <f t="shared" si="4"/>
        <v>777819</v>
      </c>
      <c r="H25" s="367">
        <f t="shared" si="3"/>
        <v>50.127151522338195</v>
      </c>
      <c r="I25" s="350"/>
      <c r="J25" s="368">
        <f t="shared" si="5"/>
        <v>1298039</v>
      </c>
      <c r="K25" s="369">
        <f t="shared" si="6"/>
        <v>83.653134771591269</v>
      </c>
      <c r="L25" s="370">
        <v>632511</v>
      </c>
      <c r="M25" s="371">
        <v>48.728196918582569</v>
      </c>
      <c r="N25" s="370">
        <v>665528</v>
      </c>
      <c r="O25" s="372">
        <v>51.271803081417431</v>
      </c>
      <c r="P25" s="350"/>
      <c r="Q25" s="368">
        <v>182344</v>
      </c>
      <c r="R25" s="369">
        <v>11.751301160281809</v>
      </c>
      <c r="S25" s="370">
        <v>97512</v>
      </c>
      <c r="T25" s="371">
        <v>53.476944675997018</v>
      </c>
      <c r="U25" s="370">
        <v>84832</v>
      </c>
      <c r="V25" s="372">
        <v>46.523055324002982</v>
      </c>
      <c r="W25" s="350"/>
      <c r="X25" s="368">
        <v>71309</v>
      </c>
      <c r="Y25" s="369">
        <v>4.5955640681269223</v>
      </c>
      <c r="Z25" s="370">
        <v>43850</v>
      </c>
      <c r="AA25" s="371">
        <v>61.492939180187633</v>
      </c>
      <c r="AB25" s="370">
        <v>27459</v>
      </c>
      <c r="AC25" s="372">
        <f t="shared" si="0"/>
        <v>38.507060819812367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672155</v>
      </c>
      <c r="E26" s="380">
        <f t="shared" si="2"/>
        <v>339580</v>
      </c>
      <c r="F26" s="381">
        <f t="shared" si="3"/>
        <v>50.521085166367875</v>
      </c>
      <c r="G26" s="380">
        <f t="shared" si="4"/>
        <v>332575</v>
      </c>
      <c r="H26" s="367">
        <f t="shared" si="3"/>
        <v>49.478914833632125</v>
      </c>
      <c r="I26" s="350"/>
      <c r="J26" s="377">
        <f t="shared" si="5"/>
        <v>534721</v>
      </c>
      <c r="K26" s="378">
        <f t="shared" si="6"/>
        <v>79.553228050077735</v>
      </c>
      <c r="L26" s="375">
        <v>263179</v>
      </c>
      <c r="M26" s="376">
        <v>49.218003407384415</v>
      </c>
      <c r="N26" s="375">
        <v>271542</v>
      </c>
      <c r="O26" s="372">
        <v>50.781996592615585</v>
      </c>
      <c r="P26" s="350"/>
      <c r="Q26" s="377">
        <v>95699</v>
      </c>
      <c r="R26" s="378">
        <v>14.23763863989705</v>
      </c>
      <c r="S26" s="375">
        <v>50241</v>
      </c>
      <c r="T26" s="376">
        <v>52.4989811805766</v>
      </c>
      <c r="U26" s="375">
        <v>45458</v>
      </c>
      <c r="V26" s="372">
        <v>47.5010188194234</v>
      </c>
      <c r="W26" s="350"/>
      <c r="X26" s="377">
        <v>41735</v>
      </c>
      <c r="Y26" s="378">
        <v>6.2091333100252175</v>
      </c>
      <c r="Z26" s="375">
        <v>26160</v>
      </c>
      <c r="AA26" s="376">
        <v>62.681202827363123</v>
      </c>
      <c r="AB26" s="375">
        <v>15575</v>
      </c>
      <c r="AC26" s="372">
        <f t="shared" si="0"/>
        <v>37.318797172636877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2216302</v>
      </c>
      <c r="E27" s="380">
        <f t="shared" si="2"/>
        <v>1138798</v>
      </c>
      <c r="F27" s="381">
        <f t="shared" si="3"/>
        <v>51.382798914588356</v>
      </c>
      <c r="G27" s="380">
        <f t="shared" si="4"/>
        <v>1077504</v>
      </c>
      <c r="H27" s="367">
        <f t="shared" si="3"/>
        <v>48.617201085411644</v>
      </c>
      <c r="I27" s="350"/>
      <c r="J27" s="377">
        <f t="shared" si="5"/>
        <v>1696058</v>
      </c>
      <c r="K27" s="378">
        <f t="shared" si="6"/>
        <v>76.526484206574736</v>
      </c>
      <c r="L27" s="375">
        <v>841552</v>
      </c>
      <c r="M27" s="376">
        <v>49.618114474858757</v>
      </c>
      <c r="N27" s="375">
        <v>854506</v>
      </c>
      <c r="O27" s="372">
        <v>50.381885525141236</v>
      </c>
      <c r="P27" s="350"/>
      <c r="Q27" s="377">
        <v>361316</v>
      </c>
      <c r="R27" s="378">
        <v>16.30265189491324</v>
      </c>
      <c r="S27" s="375">
        <v>195274</v>
      </c>
      <c r="T27" s="376">
        <v>54.045212500968674</v>
      </c>
      <c r="U27" s="375">
        <v>166042</v>
      </c>
      <c r="V27" s="372">
        <v>45.954787499031319</v>
      </c>
      <c r="W27" s="350"/>
      <c r="X27" s="377">
        <v>158928</v>
      </c>
      <c r="Y27" s="378">
        <v>7.1708638985120254</v>
      </c>
      <c r="Z27" s="375">
        <v>101972</v>
      </c>
      <c r="AA27" s="376">
        <v>64.1623879995973</v>
      </c>
      <c r="AB27" s="375">
        <v>56956</v>
      </c>
      <c r="AC27" s="372">
        <f t="shared" si="0"/>
        <v>35.8376120004027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322282</v>
      </c>
      <c r="E28" s="380">
        <f t="shared" si="2"/>
        <v>163131</v>
      </c>
      <c r="F28" s="381">
        <f t="shared" si="3"/>
        <v>50.617471655258441</v>
      </c>
      <c r="G28" s="380">
        <f t="shared" si="4"/>
        <v>159151</v>
      </c>
      <c r="H28" s="382">
        <f t="shared" si="3"/>
        <v>49.382528344741559</v>
      </c>
      <c r="I28" s="350"/>
      <c r="J28" s="377">
        <f t="shared" si="5"/>
        <v>252101</v>
      </c>
      <c r="K28" s="378">
        <f t="shared" si="6"/>
        <v>78.223729528797762</v>
      </c>
      <c r="L28" s="375">
        <v>124369</v>
      </c>
      <c r="M28" s="376">
        <v>49.333005422429899</v>
      </c>
      <c r="N28" s="375">
        <v>127732</v>
      </c>
      <c r="O28" s="383">
        <v>50.666994577570101</v>
      </c>
      <c r="P28" s="350"/>
      <c r="Q28" s="377">
        <v>48101</v>
      </c>
      <c r="R28" s="378">
        <v>14.925127683209116</v>
      </c>
      <c r="S28" s="375">
        <v>25024</v>
      </c>
      <c r="T28" s="376">
        <v>52.023866447682998</v>
      </c>
      <c r="U28" s="375">
        <v>23077</v>
      </c>
      <c r="V28" s="383">
        <v>47.976133552317002</v>
      </c>
      <c r="W28" s="350"/>
      <c r="X28" s="377">
        <v>22080</v>
      </c>
      <c r="Y28" s="378">
        <v>6.8511427879931235</v>
      </c>
      <c r="Z28" s="375">
        <v>13738</v>
      </c>
      <c r="AA28" s="376">
        <v>62.219202898550726</v>
      </c>
      <c r="AB28" s="375">
        <v>8342</v>
      </c>
      <c r="AC28" s="383">
        <f t="shared" si="0"/>
        <v>37.780797101449274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168545</v>
      </c>
      <c r="E29" s="386">
        <f t="shared" si="2"/>
        <v>83486</v>
      </c>
      <c r="F29" s="387">
        <f>E29/$D29*100</f>
        <v>49.533359043578869</v>
      </c>
      <c r="G29" s="386">
        <f t="shared" si="4"/>
        <v>85059</v>
      </c>
      <c r="H29" s="388">
        <f>G29/$D29*100</f>
        <v>50.466640956421138</v>
      </c>
      <c r="I29" s="350"/>
      <c r="J29" s="389">
        <f t="shared" si="5"/>
        <v>147939</v>
      </c>
      <c r="K29" s="390">
        <f t="shared" si="6"/>
        <v>87.774184935773832</v>
      </c>
      <c r="L29" s="391">
        <v>72269</v>
      </c>
      <c r="M29" s="392">
        <v>48.850539749491347</v>
      </c>
      <c r="N29" s="391">
        <v>75670</v>
      </c>
      <c r="O29" s="393">
        <v>51.14946025050866</v>
      </c>
      <c r="P29" s="350"/>
      <c r="Q29" s="389">
        <v>15743</v>
      </c>
      <c r="R29" s="390">
        <v>9.3405322020825299</v>
      </c>
      <c r="S29" s="391">
        <v>8076</v>
      </c>
      <c r="T29" s="392">
        <v>51.298990027313728</v>
      </c>
      <c r="U29" s="391">
        <v>7667</v>
      </c>
      <c r="V29" s="393">
        <v>48.701009972686272</v>
      </c>
      <c r="W29" s="350"/>
      <c r="X29" s="389">
        <v>4863</v>
      </c>
      <c r="Y29" s="390">
        <v>2.8852828621436415</v>
      </c>
      <c r="Z29" s="391">
        <v>3141</v>
      </c>
      <c r="AA29" s="392">
        <v>64.589759407772988</v>
      </c>
      <c r="AB29" s="391">
        <v>1722</v>
      </c>
      <c r="AC29" s="393">
        <f t="shared" si="0"/>
        <v>35.410240592227019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48085361</v>
      </c>
      <c r="E31" s="1237">
        <f>L31+S31+Z31</f>
        <v>24519768</v>
      </c>
      <c r="F31" s="1238">
        <f>E31/$D31*100</f>
        <v>50.992167865808469</v>
      </c>
      <c r="G31" s="1237">
        <f>N31+U31+AB31</f>
        <v>23565593</v>
      </c>
      <c r="H31" s="1239">
        <f>G31/$D31*100</f>
        <v>49.007832134191524</v>
      </c>
      <c r="I31" s="320"/>
      <c r="J31" s="1240">
        <f>L31+N31</f>
        <v>38397585</v>
      </c>
      <c r="K31" s="1241">
        <f>J31/$D31*100</f>
        <v>79.852961902480047</v>
      </c>
      <c r="L31" s="1237">
        <f>SUM(L12:L29)</f>
        <v>19045532</v>
      </c>
      <c r="M31" s="1238">
        <f>L31/$J31*100</f>
        <v>49.600859012357155</v>
      </c>
      <c r="N31" s="1237">
        <f>SUM(N12:N29)</f>
        <v>19352053</v>
      </c>
      <c r="O31" s="1242">
        <f>N31/$J31*100</f>
        <v>50.399140987642845</v>
      </c>
      <c r="P31" s="320"/>
      <c r="Q31" s="1240">
        <f>SUM(Q12:Q29)</f>
        <v>6815922</v>
      </c>
      <c r="R31" s="1241">
        <f>Q31/$D31*100</f>
        <v>14.174629987700415</v>
      </c>
      <c r="S31" s="1237">
        <f>SUM(S12:S29)</f>
        <v>3667909</v>
      </c>
      <c r="T31" s="1238">
        <f>S31/$Q31*100</f>
        <v>53.813834724047602</v>
      </c>
      <c r="U31" s="1237">
        <f>SUM(U12:U29)</f>
        <v>3148013</v>
      </c>
      <c r="V31" s="1242">
        <f>U31/$Q31*100</f>
        <v>46.186165275952398</v>
      </c>
      <c r="W31" s="320"/>
      <c r="X31" s="1240">
        <f>SUM(X12:X29)</f>
        <v>2871854</v>
      </c>
      <c r="Y31" s="1241">
        <f>X31/$D31*100</f>
        <v>5.9724081098195354</v>
      </c>
      <c r="Z31" s="1237">
        <f>SUM(Z12:Z29)</f>
        <v>1806327</v>
      </c>
      <c r="AA31" s="1238">
        <f>Z31/$X31*100</f>
        <v>62.897591590658855</v>
      </c>
      <c r="AB31" s="1237">
        <f>SUM(AB12:AB29)</f>
        <v>1065527</v>
      </c>
      <c r="AC31" s="1242">
        <f>AB31/$X31*100</f>
        <v>37.102408409341145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c r="AD32" s="396">
        <v>38567</v>
      </c>
      <c r="AE32" s="396">
        <v>3792</v>
      </c>
      <c r="AF32" s="396">
        <v>803</v>
      </c>
      <c r="AG32" s="396">
        <v>36957</v>
      </c>
      <c r="AH32" s="396">
        <v>3894</v>
      </c>
      <c r="AI32" s="396">
        <v>1480</v>
      </c>
    </row>
    <row r="33" spans="2:15" s="396" customFormat="1" ht="5.25" customHeight="1" x14ac:dyDescent="0.2">
      <c r="B33" s="397" t="s">
        <v>47</v>
      </c>
      <c r="C33" s="398"/>
      <c r="I33" s="398"/>
    </row>
    <row r="34" spans="2:15" s="394" customFormat="1" ht="13.5" customHeight="1" x14ac:dyDescent="0.2">
      <c r="B34" s="1385" t="s">
        <v>473</v>
      </c>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2578125" defaultRowHeight="15" x14ac:dyDescent="0.2"/>
  <cols>
    <col min="1" max="1" width="0.42578125" style="413" customWidth="1"/>
    <col min="2" max="2" width="30.7109375" style="413" customWidth="1"/>
    <col min="3" max="3" width="0.28515625" style="413" customWidth="1"/>
    <col min="4" max="4" width="13.7109375" style="413" customWidth="1"/>
    <col min="5" max="5" width="9.28515625" style="413" customWidth="1"/>
    <col min="6" max="6" width="0.42578125" style="413" customWidth="1"/>
    <col min="7" max="7" width="11.28515625" style="413" customWidth="1"/>
    <col min="8" max="8" width="7.5703125" style="413" customWidth="1"/>
    <col min="9" max="9" width="0.42578125" style="413" customWidth="1"/>
    <col min="10" max="10" width="9.5703125" style="413" customWidth="1"/>
    <col min="11" max="11" width="7.5703125" style="413" customWidth="1"/>
    <col min="12" max="12" width="18.42578125" style="413" customWidth="1"/>
    <col min="13" max="13" width="15" style="413" customWidth="1"/>
    <col min="14" max="14" width="2" style="413" customWidth="1"/>
    <col min="15" max="16384" width="11.42578125" style="413"/>
  </cols>
  <sheetData>
    <row r="1" spans="2:19" x14ac:dyDescent="0.2">
      <c r="G1" s="416" t="s">
        <v>24</v>
      </c>
      <c r="H1" s="417"/>
      <c r="I1" s="417"/>
      <c r="J1" s="416" t="s">
        <v>23</v>
      </c>
    </row>
    <row r="2" spans="2:19" s="408" customFormat="1" ht="15" customHeight="1" x14ac:dyDescent="0.2">
      <c r="C2" s="418"/>
      <c r="F2" s="418"/>
    </row>
    <row r="3" spans="2:19" s="419" customFormat="1" ht="52.5" customHeight="1" x14ac:dyDescent="0.25">
      <c r="B3" s="1407"/>
      <c r="C3" s="1407"/>
      <c r="D3" s="1407"/>
      <c r="E3" s="1407"/>
      <c r="F3" s="1407"/>
    </row>
    <row r="4" spans="2:19" s="419" customFormat="1" ht="23.25" customHeight="1" x14ac:dyDescent="0.2">
      <c r="B4" s="1362" t="s">
        <v>392</v>
      </c>
      <c r="C4" s="1362"/>
      <c r="D4" s="1362"/>
      <c r="E4" s="1362"/>
      <c r="F4" s="1362"/>
      <c r="G4" s="1362"/>
      <c r="H4" s="1362"/>
      <c r="I4" s="1362"/>
      <c r="J4" s="1362"/>
      <c r="K4" s="1362"/>
      <c r="L4" s="1362"/>
      <c r="M4" s="1362"/>
    </row>
    <row r="5" spans="2:19" s="419" customFormat="1" ht="15.75" customHeight="1" x14ac:dyDescent="0.2">
      <c r="B5" s="1412" t="str">
        <f>porsaad!$B$6</f>
        <v>Situación a 31 de mayo de 2024</v>
      </c>
      <c r="C5" s="1412"/>
      <c r="D5" s="1412"/>
      <c r="E5" s="1412"/>
      <c r="F5" s="1412"/>
      <c r="G5" s="1412"/>
      <c r="H5" s="1412"/>
      <c r="I5" s="1412"/>
      <c r="J5" s="1412"/>
      <c r="K5" s="1412"/>
      <c r="L5" s="1412"/>
      <c r="M5" s="1412"/>
      <c r="N5" s="420"/>
      <c r="O5" s="420"/>
      <c r="P5" s="420"/>
      <c r="Q5" s="420"/>
      <c r="R5" s="420"/>
      <c r="S5" s="420"/>
    </row>
    <row r="6" spans="2:19" s="419" customFormat="1" ht="10.5" customHeight="1" x14ac:dyDescent="0.2"/>
    <row r="7" spans="2:19" s="410" customFormat="1" ht="36.75" customHeight="1" x14ac:dyDescent="0.25">
      <c r="B7" s="1410" t="s">
        <v>12</v>
      </c>
      <c r="C7" s="409"/>
      <c r="D7" s="1408" t="s">
        <v>11</v>
      </c>
      <c r="E7" s="1409"/>
      <c r="F7" s="421"/>
    </row>
    <row r="8" spans="2:19" s="410" customFormat="1" ht="30.75" customHeight="1" x14ac:dyDescent="0.25">
      <c r="B8" s="1411"/>
      <c r="D8" s="422" t="s">
        <v>9</v>
      </c>
      <c r="E8" s="423" t="s">
        <v>10</v>
      </c>
      <c r="F8" s="421"/>
      <c r="M8" s="424"/>
    </row>
    <row r="9" spans="2:19" s="412" customFormat="1" ht="4.5" customHeight="1" x14ac:dyDescent="0.25">
      <c r="B9" s="411"/>
      <c r="D9" s="411"/>
      <c r="E9" s="411"/>
      <c r="F9" s="421"/>
    </row>
    <row r="10" spans="2:19" ht="18" customHeight="1" x14ac:dyDescent="0.25">
      <c r="B10" s="425" t="s">
        <v>8</v>
      </c>
      <c r="C10" s="414">
        <f t="shared" ref="C10:C27" si="0">D10</f>
        <v>409871</v>
      </c>
      <c r="D10" s="426">
        <v>409871</v>
      </c>
      <c r="E10" s="427">
        <f t="shared" ref="E10:E27" si="1">D10*100/$D$29</f>
        <v>19.549000922430906</v>
      </c>
      <c r="F10" s="421"/>
      <c r="M10" s="412"/>
    </row>
    <row r="11" spans="2:19" ht="18" customHeight="1" x14ac:dyDescent="0.25">
      <c r="B11" s="428" t="s">
        <v>7</v>
      </c>
      <c r="C11" s="414">
        <f t="shared" si="0"/>
        <v>56234</v>
      </c>
      <c r="D11" s="429">
        <v>56234</v>
      </c>
      <c r="E11" s="430">
        <f t="shared" si="1"/>
        <v>2.6821085606739183</v>
      </c>
      <c r="F11" s="421"/>
    </row>
    <row r="12" spans="2:19" ht="18" customHeight="1" x14ac:dyDescent="0.25">
      <c r="B12" s="428" t="s">
        <v>37</v>
      </c>
      <c r="C12" s="414">
        <f t="shared" si="0"/>
        <v>47942</v>
      </c>
      <c r="D12" s="429">
        <v>47942</v>
      </c>
      <c r="E12" s="430">
        <f t="shared" si="1"/>
        <v>2.2866175021486823</v>
      </c>
      <c r="F12" s="421"/>
    </row>
    <row r="13" spans="2:19" ht="18" customHeight="1" x14ac:dyDescent="0.25">
      <c r="B13" s="428" t="s">
        <v>38</v>
      </c>
      <c r="C13" s="414">
        <f t="shared" si="0"/>
        <v>44957</v>
      </c>
      <c r="D13" s="429">
        <v>44957</v>
      </c>
      <c r="E13" s="430">
        <f t="shared" si="1"/>
        <v>2.1442464445391995</v>
      </c>
      <c r="F13" s="421"/>
    </row>
    <row r="14" spans="2:19" ht="18" customHeight="1" x14ac:dyDescent="0.25">
      <c r="B14" s="428" t="s">
        <v>6</v>
      </c>
      <c r="C14" s="414">
        <f t="shared" si="0"/>
        <v>67784</v>
      </c>
      <c r="D14" s="429">
        <v>67784</v>
      </c>
      <c r="E14" s="430">
        <f t="shared" si="1"/>
        <v>3.2329915474040773</v>
      </c>
      <c r="F14" s="421"/>
      <c r="M14" s="414"/>
    </row>
    <row r="15" spans="2:19" ht="18" customHeight="1" x14ac:dyDescent="0.25">
      <c r="B15" s="428" t="s">
        <v>5</v>
      </c>
      <c r="C15" s="414">
        <f t="shared" si="0"/>
        <v>23669</v>
      </c>
      <c r="D15" s="429">
        <v>23669</v>
      </c>
      <c r="E15" s="430">
        <f t="shared" si="1"/>
        <v>1.1289047110749897</v>
      </c>
      <c r="F15" s="421"/>
      <c r="M15" s="414"/>
    </row>
    <row r="16" spans="2:19" ht="18" customHeight="1" x14ac:dyDescent="0.25">
      <c r="B16" s="428" t="s">
        <v>4</v>
      </c>
      <c r="C16" s="414">
        <f t="shared" si="0"/>
        <v>159928</v>
      </c>
      <c r="D16" s="429">
        <v>159928</v>
      </c>
      <c r="E16" s="430">
        <f t="shared" si="1"/>
        <v>7.6278453940935806</v>
      </c>
      <c r="F16" s="421"/>
    </row>
    <row r="17" spans="2:13" ht="18" customHeight="1" x14ac:dyDescent="0.25">
      <c r="B17" s="428" t="s">
        <v>40</v>
      </c>
      <c r="C17" s="414">
        <f t="shared" si="0"/>
        <v>97887</v>
      </c>
      <c r="D17" s="429">
        <v>97887</v>
      </c>
      <c r="E17" s="430">
        <f t="shared" si="1"/>
        <v>4.668769084160612</v>
      </c>
      <c r="F17" s="421"/>
    </row>
    <row r="18" spans="2:13" ht="18" customHeight="1" x14ac:dyDescent="0.25">
      <c r="B18" s="428" t="s">
        <v>41</v>
      </c>
      <c r="C18" s="414">
        <f t="shared" si="0"/>
        <v>365710</v>
      </c>
      <c r="D18" s="429">
        <v>365710</v>
      </c>
      <c r="E18" s="430">
        <f t="shared" si="1"/>
        <v>17.442720093254234</v>
      </c>
      <c r="F18" s="421"/>
    </row>
    <row r="19" spans="2:13" ht="18" customHeight="1" x14ac:dyDescent="0.25">
      <c r="B19" s="428" t="s">
        <v>3</v>
      </c>
      <c r="C19" s="414">
        <f t="shared" si="0"/>
        <v>207616</v>
      </c>
      <c r="D19" s="429">
        <v>207616</v>
      </c>
      <c r="E19" s="430">
        <f t="shared" si="1"/>
        <v>9.9023482400838674</v>
      </c>
      <c r="F19" s="421"/>
    </row>
    <row r="20" spans="2:13" ht="18" customHeight="1" x14ac:dyDescent="0.25">
      <c r="B20" s="428" t="s">
        <v>2</v>
      </c>
      <c r="C20" s="414">
        <f t="shared" si="0"/>
        <v>58687</v>
      </c>
      <c r="D20" s="429">
        <v>58687</v>
      </c>
      <c r="E20" s="430">
        <f t="shared" si="1"/>
        <v>2.799105614046133</v>
      </c>
      <c r="F20" s="421"/>
    </row>
    <row r="21" spans="2:13" ht="18" customHeight="1" x14ac:dyDescent="0.25">
      <c r="B21" s="428" t="s">
        <v>35</v>
      </c>
      <c r="C21" s="414">
        <f t="shared" si="0"/>
        <v>83637</v>
      </c>
      <c r="D21" s="429">
        <v>83637</v>
      </c>
      <c r="E21" s="430">
        <f t="shared" si="1"/>
        <v>3.9891082563766496</v>
      </c>
      <c r="F21" s="421"/>
    </row>
    <row r="22" spans="2:13" ht="18" customHeight="1" x14ac:dyDescent="0.25">
      <c r="B22" s="428" t="s">
        <v>42</v>
      </c>
      <c r="C22" s="414">
        <f t="shared" si="0"/>
        <v>249829</v>
      </c>
      <c r="D22" s="429">
        <v>249829</v>
      </c>
      <c r="E22" s="430">
        <f t="shared" si="1"/>
        <v>11.915718241715053</v>
      </c>
      <c r="F22" s="421"/>
    </row>
    <row r="23" spans="2:13" ht="18" customHeight="1" x14ac:dyDescent="0.25">
      <c r="B23" s="428" t="s">
        <v>43</v>
      </c>
      <c r="C23" s="414">
        <f t="shared" si="0"/>
        <v>65560</v>
      </c>
      <c r="D23" s="429">
        <v>65560</v>
      </c>
      <c r="E23" s="430">
        <f t="shared" si="1"/>
        <v>3.1269167627730923</v>
      </c>
      <c r="F23" s="421"/>
    </row>
    <row r="24" spans="2:13" ht="18" customHeight="1" x14ac:dyDescent="0.25">
      <c r="B24" s="428" t="s">
        <v>44</v>
      </c>
      <c r="C24" s="414">
        <f t="shared" si="0"/>
        <v>21596</v>
      </c>
      <c r="D24" s="429">
        <v>21596</v>
      </c>
      <c r="E24" s="430">
        <f t="shared" si="1"/>
        <v>1.0300319464436807</v>
      </c>
      <c r="F24" s="421"/>
    </row>
    <row r="25" spans="2:13" ht="18" customHeight="1" x14ac:dyDescent="0.25">
      <c r="B25" s="428" t="s">
        <v>45</v>
      </c>
      <c r="C25" s="414">
        <f t="shared" si="0"/>
        <v>115512</v>
      </c>
      <c r="D25" s="429">
        <v>115512</v>
      </c>
      <c r="E25" s="430">
        <f t="shared" si="1"/>
        <v>5.5094022132618283</v>
      </c>
      <c r="F25" s="421"/>
    </row>
    <row r="26" spans="2:13" ht="18" customHeight="1" x14ac:dyDescent="0.25">
      <c r="B26" s="428" t="s">
        <v>46</v>
      </c>
      <c r="C26" s="414">
        <f t="shared" si="0"/>
        <v>14777</v>
      </c>
      <c r="D26" s="429">
        <v>14777</v>
      </c>
      <c r="E26" s="431">
        <f t="shared" si="1"/>
        <v>0.70479635453779721</v>
      </c>
      <c r="F26" s="421"/>
    </row>
    <row r="27" spans="2:13" ht="18" customHeight="1" x14ac:dyDescent="0.25">
      <c r="B27" s="432" t="s">
        <v>1</v>
      </c>
      <c r="C27" s="414">
        <f t="shared" si="0"/>
        <v>5438</v>
      </c>
      <c r="D27" s="433">
        <v>5438</v>
      </c>
      <c r="E27" s="434">
        <f t="shared" si="1"/>
        <v>0.25936811098169732</v>
      </c>
      <c r="F27" s="421"/>
    </row>
    <row r="28" spans="2:13" s="412" customFormat="1" ht="3.75" customHeight="1" x14ac:dyDescent="0.25">
      <c r="B28" s="411"/>
      <c r="D28" s="411"/>
      <c r="E28" s="415"/>
      <c r="F28" s="421"/>
    </row>
    <row r="29" spans="2:13" s="412" customFormat="1" ht="18" customHeight="1" x14ac:dyDescent="0.25">
      <c r="B29" s="1231" t="s">
        <v>0</v>
      </c>
      <c r="C29" s="1232"/>
      <c r="D29" s="1233">
        <f>SUM(D10:D28)</f>
        <v>2096634</v>
      </c>
      <c r="E29" s="1234">
        <f>D29*100/$D$29</f>
        <v>100</v>
      </c>
      <c r="F29" s="421"/>
    </row>
    <row r="30" spans="2:13" s="412" customFormat="1" ht="23.25" customHeight="1" x14ac:dyDescent="0.2">
      <c r="B30" s="1385"/>
      <c r="C30" s="1385"/>
      <c r="D30" s="1385"/>
      <c r="E30" s="1385"/>
      <c r="F30" s="1385"/>
      <c r="G30" s="1385"/>
      <c r="H30" s="1385"/>
      <c r="I30" s="1385"/>
      <c r="J30" s="1385"/>
      <c r="K30" s="1385"/>
      <c r="L30" s="1385"/>
      <c r="M30" s="1385"/>
    </row>
    <row r="31" spans="2:13" ht="24" customHeight="1" x14ac:dyDescent="0.2">
      <c r="D31" s="414"/>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8.5703125" style="333" customWidth="1"/>
    <col min="6" max="6" width="0.42578125" style="333" customWidth="1"/>
    <col min="7" max="7" width="14.5703125" style="333" customWidth="1"/>
    <col min="8" max="8" width="9.28515625" style="333" customWidth="1"/>
    <col min="9" max="9" width="0.42578125" style="333" customWidth="1"/>
    <col min="10" max="10" width="10.85546875" style="333" customWidth="1"/>
    <col min="11" max="11" width="9" style="333" customWidth="1"/>
    <col min="12" max="12" width="13.140625" style="333" customWidth="1"/>
    <col min="13" max="13" width="4.140625" style="333" customWidth="1"/>
    <col min="14" max="14" width="6.140625" style="333" customWidth="1"/>
    <col min="15" max="15" width="3.7109375" style="450" customWidth="1"/>
    <col min="16" max="16" width="3.140625" style="333" customWidth="1"/>
    <col min="17" max="17" width="7" style="333" customWidth="1"/>
    <col min="18" max="18" width="5.7109375" style="333" customWidth="1"/>
    <col min="19" max="20" width="11.42578125" style="333"/>
    <col min="21" max="21" width="17.140625" style="333" customWidth="1"/>
    <col min="22" max="16384" width="11.42578125" style="333"/>
  </cols>
  <sheetData>
    <row r="1" spans="1:21" s="340" customFormat="1" ht="15" customHeight="1" x14ac:dyDescent="0.2">
      <c r="B1" s="311"/>
      <c r="C1" s="341"/>
      <c r="F1" s="341"/>
      <c r="I1" s="341"/>
      <c r="O1" s="443"/>
    </row>
    <row r="2" spans="1:21" s="343" customFormat="1" ht="52.5" customHeight="1" x14ac:dyDescent="0.25">
      <c r="B2" s="1387"/>
      <c r="C2" s="1387"/>
      <c r="D2" s="1387"/>
      <c r="E2" s="1387"/>
      <c r="F2" s="1387"/>
      <c r="G2" s="1387"/>
      <c r="H2" s="1387"/>
      <c r="I2" s="1387"/>
      <c r="O2" s="444"/>
    </row>
    <row r="3" spans="1:21" s="345" customFormat="1" ht="4.5" customHeight="1" x14ac:dyDescent="0.2">
      <c r="B3" s="1388"/>
      <c r="C3" s="1388"/>
      <c r="D3" s="1388"/>
      <c r="E3" s="1388"/>
      <c r="F3" s="1388"/>
      <c r="G3" s="1388"/>
      <c r="H3" s="1388"/>
      <c r="I3" s="1388"/>
      <c r="O3" s="444"/>
    </row>
    <row r="4" spans="1:21" s="345" customFormat="1" ht="17.25" customHeight="1" x14ac:dyDescent="0.2">
      <c r="A4" s="1414" t="s">
        <v>393</v>
      </c>
      <c r="B4" s="1414"/>
      <c r="C4" s="1414"/>
      <c r="D4" s="1414"/>
      <c r="E4" s="1414"/>
      <c r="F4" s="1414"/>
      <c r="G4" s="1414"/>
      <c r="H4" s="1414"/>
      <c r="I4" s="1414"/>
      <c r="J4" s="1414"/>
      <c r="K4" s="1414"/>
      <c r="L4" s="1414"/>
      <c r="M4" s="1414"/>
      <c r="N4" s="1414"/>
      <c r="O4" s="1414"/>
      <c r="P4" s="1414"/>
      <c r="Q4" s="1414"/>
      <c r="R4" s="1414"/>
      <c r="S4" s="1414"/>
      <c r="T4" s="1414"/>
      <c r="U4" s="1414"/>
    </row>
    <row r="5" spans="1:21" s="345" customFormat="1" ht="17.2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row>
    <row r="6" spans="1:21" s="345" customFormat="1" ht="6" customHeight="1" x14ac:dyDescent="0.2">
      <c r="O6" s="444"/>
    </row>
    <row r="7" spans="1:21" s="322" customFormat="1" ht="39.75" customHeight="1" x14ac:dyDescent="0.2">
      <c r="A7" s="316"/>
      <c r="B7" s="1391" t="s">
        <v>12</v>
      </c>
      <c r="C7" s="437"/>
      <c r="D7" s="1416" t="s">
        <v>476</v>
      </c>
      <c r="E7" s="1417"/>
      <c r="F7" s="437"/>
      <c r="G7" s="1416" t="s">
        <v>477</v>
      </c>
      <c r="H7" s="1417"/>
      <c r="I7" s="437"/>
      <c r="J7" s="1416" t="s">
        <v>13</v>
      </c>
      <c r="K7" s="1418"/>
      <c r="L7" s="1417"/>
      <c r="M7" s="319"/>
      <c r="N7" s="319"/>
      <c r="O7" s="320"/>
      <c r="P7" s="320"/>
      <c r="Q7" s="320"/>
      <c r="R7" s="320"/>
      <c r="S7" s="320"/>
      <c r="T7" s="320"/>
      <c r="U7" s="321"/>
    </row>
    <row r="8" spans="1:21" s="322" customFormat="1" ht="26.25" customHeight="1" x14ac:dyDescent="0.2">
      <c r="A8" s="316"/>
      <c r="B8" s="1393"/>
      <c r="C8" s="437"/>
      <c r="D8" s="454" t="s">
        <v>9</v>
      </c>
      <c r="E8" s="739" t="s">
        <v>10</v>
      </c>
      <c r="F8" s="437"/>
      <c r="G8" s="455" t="s">
        <v>9</v>
      </c>
      <c r="H8" s="739" t="s">
        <v>10</v>
      </c>
      <c r="I8" s="437"/>
      <c r="J8" s="455" t="s">
        <v>9</v>
      </c>
      <c r="K8" s="739" t="s">
        <v>111</v>
      </c>
      <c r="L8" s="739" t="s">
        <v>110</v>
      </c>
      <c r="M8" s="319"/>
      <c r="N8" s="348"/>
      <c r="O8" s="329"/>
      <c r="P8" s="329"/>
      <c r="Q8" s="329"/>
      <c r="R8" s="329"/>
      <c r="S8" s="320"/>
      <c r="T8" s="320"/>
      <c r="U8" s="320"/>
    </row>
    <row r="9" spans="1:21" s="328" customFormat="1" ht="4.5" customHeight="1" x14ac:dyDescent="0.2">
      <c r="A9" s="326"/>
      <c r="B9" s="327"/>
      <c r="D9" s="327"/>
      <c r="E9" s="327"/>
      <c r="G9" s="327"/>
      <c r="H9" s="327"/>
      <c r="J9" s="327"/>
      <c r="K9" s="327"/>
      <c r="L9" s="327"/>
      <c r="M9" s="319"/>
      <c r="N9" s="348"/>
      <c r="O9" s="329"/>
      <c r="P9" s="329"/>
      <c r="Q9" s="329"/>
      <c r="R9" s="329"/>
      <c r="S9" s="329"/>
      <c r="T9" s="329"/>
      <c r="U9" s="329"/>
    </row>
    <row r="10" spans="1:21" s="331" customFormat="1" ht="18" customHeight="1" x14ac:dyDescent="0.25">
      <c r="A10" s="330"/>
      <c r="B10" s="349" t="s">
        <v>8</v>
      </c>
      <c r="C10" s="350"/>
      <c r="D10" s="456">
        <v>8584147</v>
      </c>
      <c r="E10" s="465">
        <v>17.851892595752791</v>
      </c>
      <c r="F10" s="350"/>
      <c r="G10" s="461">
        <v>1014321</v>
      </c>
      <c r="H10" s="469">
        <v>16.031753056369972</v>
      </c>
      <c r="I10" s="350"/>
      <c r="J10" s="473">
        <v>409871</v>
      </c>
      <c r="K10" s="478">
        <f t="shared" ref="K10:K27" si="0">J10*100/D10</f>
        <v>4.7747434893647558</v>
      </c>
      <c r="L10" s="479">
        <f>J10*100/G10</f>
        <v>40.408411144006678</v>
      </c>
      <c r="M10" s="447"/>
      <c r="N10" s="360">
        <f>_xlfn.RANK.EQ(L10,L$10:L$29,0)</f>
        <v>1</v>
      </c>
      <c r="O10" s="360">
        <v>1</v>
      </c>
      <c r="P10" s="360">
        <f>MATCH(O10,N$10:N$29,0)</f>
        <v>1</v>
      </c>
      <c r="Q10" s="361" t="str">
        <f>INDEX(B$10:B$29,P10,1)</f>
        <v>Andalucía</v>
      </c>
      <c r="R10" s="362">
        <f>INDEX(L$10:L$29,P10,1)</f>
        <v>40.408411144006678</v>
      </c>
      <c r="S10" s="329"/>
      <c r="T10" s="329"/>
      <c r="U10" s="329"/>
    </row>
    <row r="11" spans="1:21" s="331" customFormat="1" ht="18" customHeight="1" x14ac:dyDescent="0.25">
      <c r="A11" s="330"/>
      <c r="B11" s="363" t="s">
        <v>7</v>
      </c>
      <c r="C11" s="350"/>
      <c r="D11" s="457">
        <v>1341289</v>
      </c>
      <c r="E11" s="466">
        <v>2.7893915572350596</v>
      </c>
      <c r="F11" s="350"/>
      <c r="G11" s="462">
        <v>186533</v>
      </c>
      <c r="H11" s="470">
        <v>2.9482293996317339</v>
      </c>
      <c r="I11" s="350"/>
      <c r="J11" s="474">
        <v>56234</v>
      </c>
      <c r="K11" s="480">
        <f t="shared" si="0"/>
        <v>4.1925341965825416</v>
      </c>
      <c r="L11" s="481">
        <f>J11*100/G11</f>
        <v>30.146944508478391</v>
      </c>
      <c r="M11" s="447"/>
      <c r="N11" s="360">
        <f t="shared" ref="N11:N26" si="1">_xlfn.RANK.EQ(L11,L$10:L$29,0)</f>
        <v>13</v>
      </c>
      <c r="O11" s="360">
        <v>2</v>
      </c>
      <c r="P11" s="360">
        <f t="shared" ref="P11:P27" si="2">MATCH(O11,N$10:N$29,0)</f>
        <v>7</v>
      </c>
      <c r="Q11" s="361" t="str">
        <f t="shared" ref="Q11:Q28" si="3">INDEX(B$10:B$29,P11,1)</f>
        <v>Castilla y León</v>
      </c>
      <c r="R11" s="362">
        <f t="shared" ref="R11:R28" si="4">INDEX(L$10:L$29,P11,1)</f>
        <v>39.038917354020256</v>
      </c>
      <c r="S11" s="329"/>
      <c r="T11" s="329"/>
      <c r="U11" s="329"/>
    </row>
    <row r="12" spans="1:21" s="331" customFormat="1" ht="18" customHeight="1" x14ac:dyDescent="0.25">
      <c r="A12" s="330"/>
      <c r="B12" s="363" t="s">
        <v>37</v>
      </c>
      <c r="C12" s="350"/>
      <c r="D12" s="457">
        <v>1006060</v>
      </c>
      <c r="E12" s="466">
        <v>2.0922375938905815</v>
      </c>
      <c r="F12" s="350"/>
      <c r="G12" s="462">
        <v>183865</v>
      </c>
      <c r="H12" s="470">
        <v>2.9060605821130245</v>
      </c>
      <c r="I12" s="350"/>
      <c r="J12" s="474">
        <v>47942</v>
      </c>
      <c r="K12" s="480">
        <f t="shared" si="0"/>
        <v>4.7653221477844268</v>
      </c>
      <c r="L12" s="481">
        <f>J12*100/G12</f>
        <v>26.0745655780056</v>
      </c>
      <c r="M12" s="447"/>
      <c r="N12" s="360">
        <f t="shared" si="1"/>
        <v>17</v>
      </c>
      <c r="O12" s="360">
        <v>3</v>
      </c>
      <c r="P12" s="360">
        <f t="shared" si="2"/>
        <v>11</v>
      </c>
      <c r="Q12" s="361" t="str">
        <f t="shared" si="3"/>
        <v>Extremadura</v>
      </c>
      <c r="R12" s="373">
        <f t="shared" si="4"/>
        <v>38.985100008635747</v>
      </c>
      <c r="S12" s="329"/>
      <c r="T12" s="329"/>
      <c r="U12" s="329"/>
    </row>
    <row r="13" spans="1:21" s="331" customFormat="1" ht="18" customHeight="1" x14ac:dyDescent="0.25">
      <c r="A13" s="330"/>
      <c r="B13" s="363" t="s">
        <v>38</v>
      </c>
      <c r="C13" s="350"/>
      <c r="D13" s="457">
        <v>1209906</v>
      </c>
      <c r="E13" s="466">
        <v>2.516162871273858</v>
      </c>
      <c r="F13" s="350"/>
      <c r="G13" s="462">
        <v>122472</v>
      </c>
      <c r="H13" s="470">
        <v>1.9357194224705427</v>
      </c>
      <c r="I13" s="350"/>
      <c r="J13" s="474">
        <v>44957</v>
      </c>
      <c r="K13" s="480">
        <f t="shared" si="0"/>
        <v>3.7157432064970335</v>
      </c>
      <c r="L13" s="481">
        <f t="shared" ref="L13:L27" si="5">J13*100/G13</f>
        <v>36.707982232673594</v>
      </c>
      <c r="M13" s="447"/>
      <c r="N13" s="360">
        <f t="shared" si="1"/>
        <v>4</v>
      </c>
      <c r="O13" s="360">
        <v>4</v>
      </c>
      <c r="P13" s="360">
        <f t="shared" si="2"/>
        <v>4</v>
      </c>
      <c r="Q13" s="361" t="str">
        <f t="shared" si="3"/>
        <v>Balears, Illes</v>
      </c>
      <c r="R13" s="362">
        <f t="shared" si="4"/>
        <v>36.707982232673594</v>
      </c>
      <c r="S13" s="329"/>
      <c r="T13" s="329"/>
      <c r="U13" s="329"/>
    </row>
    <row r="14" spans="1:21" s="331" customFormat="1" ht="18" customHeight="1" x14ac:dyDescent="0.25">
      <c r="A14" s="330"/>
      <c r="B14" s="363" t="s">
        <v>6</v>
      </c>
      <c r="C14" s="350"/>
      <c r="D14" s="457">
        <v>2213016</v>
      </c>
      <c r="E14" s="466">
        <v>4.6022655418974603</v>
      </c>
      <c r="F14" s="350"/>
      <c r="G14" s="462">
        <v>253565</v>
      </c>
      <c r="H14" s="470">
        <v>4.0076972316835127</v>
      </c>
      <c r="I14" s="350"/>
      <c r="J14" s="474">
        <v>67784</v>
      </c>
      <c r="K14" s="480">
        <f t="shared" si="0"/>
        <v>3.0629692690879775</v>
      </c>
      <c r="L14" s="481">
        <f t="shared" si="5"/>
        <v>26.732396032575473</v>
      </c>
      <c r="M14" s="447"/>
      <c r="N14" s="360">
        <f t="shared" si="1"/>
        <v>15</v>
      </c>
      <c r="O14" s="360">
        <v>5</v>
      </c>
      <c r="P14" s="360">
        <f t="shared" si="2"/>
        <v>16</v>
      </c>
      <c r="Q14" s="361" t="str">
        <f t="shared" si="3"/>
        <v>País Vasco</v>
      </c>
      <c r="R14" s="362">
        <f t="shared" si="4"/>
        <v>35.175784521217473</v>
      </c>
      <c r="S14" s="329"/>
      <c r="T14" s="329"/>
      <c r="U14" s="329"/>
    </row>
    <row r="15" spans="1:21" s="331" customFormat="1" ht="18" customHeight="1" x14ac:dyDescent="0.25">
      <c r="A15" s="330"/>
      <c r="B15" s="363" t="s">
        <v>5</v>
      </c>
      <c r="C15" s="350"/>
      <c r="D15" s="458">
        <v>588387</v>
      </c>
      <c r="E15" s="466">
        <v>1.2236302021315801</v>
      </c>
      <c r="F15" s="350"/>
      <c r="G15" s="463">
        <v>99920</v>
      </c>
      <c r="H15" s="470">
        <v>1.579275954448826</v>
      </c>
      <c r="I15" s="350"/>
      <c r="J15" s="475">
        <v>23669</v>
      </c>
      <c r="K15" s="482">
        <f t="shared" si="0"/>
        <v>4.0226925475919764</v>
      </c>
      <c r="L15" s="481">
        <f t="shared" si="5"/>
        <v>23.68795036028823</v>
      </c>
      <c r="M15" s="447"/>
      <c r="N15" s="360">
        <f t="shared" si="1"/>
        <v>18</v>
      </c>
      <c r="O15" s="360">
        <v>6</v>
      </c>
      <c r="P15" s="360">
        <f t="shared" si="2"/>
        <v>9</v>
      </c>
      <c r="Q15" s="361" t="str">
        <f t="shared" si="3"/>
        <v>Cataluña</v>
      </c>
      <c r="R15" s="362">
        <f t="shared" si="4"/>
        <v>35.147288773645926</v>
      </c>
      <c r="S15" s="329"/>
      <c r="T15" s="329"/>
      <c r="U15" s="329"/>
    </row>
    <row r="16" spans="1:21" s="331" customFormat="1" ht="18" customHeight="1" x14ac:dyDescent="0.25">
      <c r="A16" s="330"/>
      <c r="B16" s="363" t="s">
        <v>4</v>
      </c>
      <c r="C16" s="350"/>
      <c r="D16" s="457">
        <v>2383703</v>
      </c>
      <c r="E16" s="466">
        <v>4.9572322021248834</v>
      </c>
      <c r="F16" s="350"/>
      <c r="G16" s="462">
        <v>409663</v>
      </c>
      <c r="H16" s="470">
        <v>6.4748891646053783</v>
      </c>
      <c r="I16" s="350"/>
      <c r="J16" s="474">
        <v>159928</v>
      </c>
      <c r="K16" s="480">
        <f t="shared" si="0"/>
        <v>6.7092251006102686</v>
      </c>
      <c r="L16" s="481">
        <f t="shared" si="5"/>
        <v>39.038917354020256</v>
      </c>
      <c r="M16" s="447"/>
      <c r="N16" s="360">
        <f t="shared" si="1"/>
        <v>2</v>
      </c>
      <c r="O16" s="360">
        <v>7</v>
      </c>
      <c r="P16" s="360">
        <f t="shared" si="2"/>
        <v>17</v>
      </c>
      <c r="Q16" s="361" t="str">
        <f t="shared" si="3"/>
        <v>Rioja, La</v>
      </c>
      <c r="R16" s="362">
        <f t="shared" si="4"/>
        <v>35.058957507888678</v>
      </c>
      <c r="S16" s="329"/>
      <c r="T16" s="329"/>
      <c r="U16" s="329"/>
    </row>
    <row r="17" spans="1:21" s="331" customFormat="1" ht="18" customHeight="1" x14ac:dyDescent="0.25">
      <c r="A17" s="330"/>
      <c r="B17" s="363" t="s">
        <v>40</v>
      </c>
      <c r="C17" s="350"/>
      <c r="D17" s="457">
        <v>2084086</v>
      </c>
      <c r="E17" s="466">
        <v>4.3341382006053779</v>
      </c>
      <c r="F17" s="350"/>
      <c r="G17" s="462">
        <v>282068</v>
      </c>
      <c r="H17" s="470">
        <v>4.4581986581212121</v>
      </c>
      <c r="I17" s="350"/>
      <c r="J17" s="474">
        <v>97887</v>
      </c>
      <c r="K17" s="480">
        <f t="shared" si="0"/>
        <v>4.6968791115145923</v>
      </c>
      <c r="L17" s="481">
        <f t="shared" si="5"/>
        <v>34.703333947842367</v>
      </c>
      <c r="M17" s="447"/>
      <c r="N17" s="360">
        <f t="shared" si="1"/>
        <v>8</v>
      </c>
      <c r="O17" s="360">
        <v>8</v>
      </c>
      <c r="P17" s="360">
        <f t="shared" si="2"/>
        <v>8</v>
      </c>
      <c r="Q17" s="361" t="str">
        <f t="shared" si="3"/>
        <v>Castilla - La Mancha</v>
      </c>
      <c r="R17" s="362">
        <f t="shared" si="4"/>
        <v>34.703333947842367</v>
      </c>
      <c r="S17" s="329"/>
      <c r="T17" s="329"/>
      <c r="U17" s="329"/>
    </row>
    <row r="18" spans="1:21" s="331" customFormat="1" ht="18" customHeight="1" x14ac:dyDescent="0.25">
      <c r="A18" s="330"/>
      <c r="B18" s="363" t="s">
        <v>41</v>
      </c>
      <c r="C18" s="350"/>
      <c r="D18" s="457">
        <v>7901963</v>
      </c>
      <c r="E18" s="466">
        <v>16.433198868986342</v>
      </c>
      <c r="F18" s="350"/>
      <c r="G18" s="462">
        <v>1040507</v>
      </c>
      <c r="H18" s="470">
        <v>16.445633362046483</v>
      </c>
      <c r="I18" s="350"/>
      <c r="J18" s="474">
        <v>365710</v>
      </c>
      <c r="K18" s="480">
        <f t="shared" si="0"/>
        <v>4.6280905137115926</v>
      </c>
      <c r="L18" s="481">
        <f t="shared" si="5"/>
        <v>35.147288773645926</v>
      </c>
      <c r="M18" s="447"/>
      <c r="N18" s="360">
        <f t="shared" si="1"/>
        <v>6</v>
      </c>
      <c r="O18" s="360">
        <v>9</v>
      </c>
      <c r="P18" s="360">
        <f t="shared" si="2"/>
        <v>14</v>
      </c>
      <c r="Q18" s="361" t="str">
        <f t="shared" si="3"/>
        <v>Murcia, Región de</v>
      </c>
      <c r="R18" s="362">
        <f t="shared" si="4"/>
        <v>33.767879309190363</v>
      </c>
      <c r="S18" s="329"/>
      <c r="T18" s="329"/>
      <c r="U18" s="329"/>
    </row>
    <row r="19" spans="1:21" s="331" customFormat="1" ht="18" customHeight="1" x14ac:dyDescent="0.25">
      <c r="A19" s="330"/>
      <c r="B19" s="363" t="s">
        <v>3</v>
      </c>
      <c r="C19" s="350"/>
      <c r="D19" s="457">
        <v>5216195</v>
      </c>
      <c r="E19" s="466">
        <v>10.847781718847862</v>
      </c>
      <c r="F19" s="350"/>
      <c r="G19" s="462">
        <v>644872</v>
      </c>
      <c r="H19" s="470">
        <v>10.192462402895551</v>
      </c>
      <c r="I19" s="350"/>
      <c r="J19" s="474">
        <v>207616</v>
      </c>
      <c r="K19" s="480">
        <f t="shared" si="0"/>
        <v>3.9802192977831541</v>
      </c>
      <c r="L19" s="481">
        <f t="shared" si="5"/>
        <v>32.194916200424274</v>
      </c>
      <c r="M19" s="447"/>
      <c r="N19" s="360">
        <f t="shared" si="1"/>
        <v>11</v>
      </c>
      <c r="O19" s="360">
        <v>10</v>
      </c>
      <c r="P19" s="360">
        <f t="shared" si="2"/>
        <v>20</v>
      </c>
      <c r="Q19" s="361" t="str">
        <f t="shared" si="3"/>
        <v>TOTAL</v>
      </c>
      <c r="R19" s="373">
        <f t="shared" si="4"/>
        <v>33.138147132504606</v>
      </c>
      <c r="S19" s="329"/>
      <c r="T19" s="329"/>
      <c r="U19" s="329"/>
    </row>
    <row r="20" spans="1:21" s="331" customFormat="1" ht="18" customHeight="1" x14ac:dyDescent="0.25">
      <c r="A20" s="330"/>
      <c r="B20" s="363" t="s">
        <v>2</v>
      </c>
      <c r="C20" s="350"/>
      <c r="D20" s="457">
        <v>1054306</v>
      </c>
      <c r="E20" s="466">
        <v>2.1925716643782711</v>
      </c>
      <c r="F20" s="350"/>
      <c r="G20" s="462">
        <v>150537</v>
      </c>
      <c r="H20" s="470">
        <v>2.3792980820142406</v>
      </c>
      <c r="I20" s="350"/>
      <c r="J20" s="474">
        <v>58687</v>
      </c>
      <c r="K20" s="480">
        <f t="shared" si="0"/>
        <v>5.5664105108004698</v>
      </c>
      <c r="L20" s="481">
        <f t="shared" si="5"/>
        <v>38.985100008635747</v>
      </c>
      <c r="M20" s="447"/>
      <c r="N20" s="360">
        <f t="shared" si="1"/>
        <v>3</v>
      </c>
      <c r="O20" s="360">
        <v>11</v>
      </c>
      <c r="P20" s="360">
        <f t="shared" si="2"/>
        <v>10</v>
      </c>
      <c r="Q20" s="361" t="str">
        <f t="shared" si="3"/>
        <v>Comunitat Valenciana</v>
      </c>
      <c r="R20" s="362">
        <f t="shared" si="4"/>
        <v>32.194916200424274</v>
      </c>
      <c r="S20" s="329"/>
      <c r="T20" s="329"/>
      <c r="U20" s="329"/>
    </row>
    <row r="21" spans="1:21" s="331" customFormat="1" ht="18" customHeight="1" x14ac:dyDescent="0.25">
      <c r="A21" s="330"/>
      <c r="B21" s="363" t="s">
        <v>35</v>
      </c>
      <c r="C21" s="350"/>
      <c r="D21" s="457">
        <v>2699424</v>
      </c>
      <c r="E21" s="466">
        <v>5.6138166457770797</v>
      </c>
      <c r="F21" s="350"/>
      <c r="G21" s="462">
        <v>469573</v>
      </c>
      <c r="H21" s="470">
        <v>7.4217909103122359</v>
      </c>
      <c r="I21" s="350"/>
      <c r="J21" s="474">
        <v>83637</v>
      </c>
      <c r="K21" s="480">
        <f t="shared" si="0"/>
        <v>3.0983276432305558</v>
      </c>
      <c r="L21" s="481">
        <f t="shared" si="5"/>
        <v>17.811288127724549</v>
      </c>
      <c r="M21" s="447"/>
      <c r="N21" s="360">
        <f t="shared" si="1"/>
        <v>19</v>
      </c>
      <c r="O21" s="360">
        <v>12</v>
      </c>
      <c r="P21" s="360">
        <f t="shared" si="2"/>
        <v>13</v>
      </c>
      <c r="Q21" s="361" t="str">
        <f t="shared" si="3"/>
        <v>Madrid, Comunidad de</v>
      </c>
      <c r="R21" s="362">
        <f t="shared" si="4"/>
        <v>31.118271828528083</v>
      </c>
      <c r="S21" s="329"/>
      <c r="T21" s="329"/>
      <c r="U21" s="329"/>
    </row>
    <row r="22" spans="1:21" s="331" customFormat="1" ht="18" customHeight="1" x14ac:dyDescent="0.25">
      <c r="A22" s="330"/>
      <c r="B22" s="363" t="s">
        <v>42</v>
      </c>
      <c r="C22" s="350"/>
      <c r="D22" s="457">
        <v>6871903</v>
      </c>
      <c r="E22" s="466">
        <v>14.291050034957625</v>
      </c>
      <c r="F22" s="350"/>
      <c r="G22" s="462">
        <v>802837</v>
      </c>
      <c r="H22" s="470">
        <v>12.689163024838193</v>
      </c>
      <c r="I22" s="350"/>
      <c r="J22" s="474">
        <v>249829</v>
      </c>
      <c r="K22" s="480">
        <f t="shared" si="0"/>
        <v>3.6355140635716192</v>
      </c>
      <c r="L22" s="481">
        <f t="shared" si="5"/>
        <v>31.118271828528083</v>
      </c>
      <c r="M22" s="447"/>
      <c r="N22" s="360">
        <f t="shared" si="1"/>
        <v>12</v>
      </c>
      <c r="O22" s="360">
        <v>13</v>
      </c>
      <c r="P22" s="360">
        <f t="shared" si="2"/>
        <v>2</v>
      </c>
      <c r="Q22" s="361" t="str">
        <f t="shared" si="3"/>
        <v>Aragón</v>
      </c>
      <c r="R22" s="362">
        <f t="shared" si="4"/>
        <v>30.146944508478391</v>
      </c>
      <c r="S22" s="329"/>
      <c r="T22" s="329"/>
      <c r="U22" s="329"/>
    </row>
    <row r="23" spans="1:21" ht="18" customHeight="1" x14ac:dyDescent="0.25">
      <c r="A23" s="332"/>
      <c r="B23" s="363" t="s">
        <v>43</v>
      </c>
      <c r="C23" s="350"/>
      <c r="D23" s="457">
        <v>1551692</v>
      </c>
      <c r="E23" s="466">
        <v>3.2269530013510765</v>
      </c>
      <c r="F23" s="350"/>
      <c r="G23" s="462">
        <v>194149</v>
      </c>
      <c r="H23" s="470">
        <v>3.0686033554872409</v>
      </c>
      <c r="I23" s="350"/>
      <c r="J23" s="474">
        <v>65560</v>
      </c>
      <c r="K23" s="480">
        <f t="shared" si="0"/>
        <v>4.2250652835743177</v>
      </c>
      <c r="L23" s="481">
        <f t="shared" si="5"/>
        <v>33.767879309190363</v>
      </c>
      <c r="M23" s="447"/>
      <c r="N23" s="360">
        <f t="shared" si="1"/>
        <v>9</v>
      </c>
      <c r="O23" s="360">
        <v>14</v>
      </c>
      <c r="P23" s="360">
        <f t="shared" si="2"/>
        <v>18</v>
      </c>
      <c r="Q23" s="361" t="str">
        <f t="shared" si="3"/>
        <v>Ceuta y Melilla</v>
      </c>
      <c r="R23" s="362">
        <f t="shared" si="4"/>
        <v>26.943467274438884</v>
      </c>
      <c r="S23" s="329"/>
      <c r="T23" s="329"/>
      <c r="U23" s="329"/>
    </row>
    <row r="24" spans="1:21" s="331" customFormat="1" ht="18" customHeight="1" x14ac:dyDescent="0.25">
      <c r="B24" s="363" t="s">
        <v>44</v>
      </c>
      <c r="C24" s="350"/>
      <c r="D24" s="458">
        <v>672155</v>
      </c>
      <c r="E24" s="466">
        <v>1.3978370672937237</v>
      </c>
      <c r="F24" s="350"/>
      <c r="G24" s="463">
        <v>81351</v>
      </c>
      <c r="H24" s="470">
        <v>1.2857854100316899</v>
      </c>
      <c r="I24" s="350"/>
      <c r="J24" s="476">
        <v>21596</v>
      </c>
      <c r="K24" s="483">
        <f t="shared" si="0"/>
        <v>3.212949394112965</v>
      </c>
      <c r="L24" s="481">
        <f t="shared" si="5"/>
        <v>26.546692726579881</v>
      </c>
      <c r="M24" s="447"/>
      <c r="N24" s="360">
        <f t="shared" si="1"/>
        <v>16</v>
      </c>
      <c r="O24" s="360">
        <v>15</v>
      </c>
      <c r="P24" s="360">
        <f t="shared" si="2"/>
        <v>5</v>
      </c>
      <c r="Q24" s="361" t="str">
        <f t="shared" si="3"/>
        <v>Canarias</v>
      </c>
      <c r="R24" s="362">
        <f t="shared" si="4"/>
        <v>26.732396032575473</v>
      </c>
      <c r="S24" s="329"/>
      <c r="T24" s="329"/>
      <c r="U24" s="329"/>
    </row>
    <row r="25" spans="1:21" s="331" customFormat="1" ht="18" customHeight="1" x14ac:dyDescent="0.25">
      <c r="B25" s="363" t="s">
        <v>45</v>
      </c>
      <c r="C25" s="350"/>
      <c r="D25" s="458">
        <v>2216302</v>
      </c>
      <c r="E25" s="466">
        <v>4.6090992225263738</v>
      </c>
      <c r="F25" s="350"/>
      <c r="G25" s="463">
        <v>328385</v>
      </c>
      <c r="H25" s="470">
        <v>5.1902575490560219</v>
      </c>
      <c r="I25" s="350"/>
      <c r="J25" s="476">
        <v>115512</v>
      </c>
      <c r="K25" s="483">
        <f t="shared" si="0"/>
        <v>5.2119250896312863</v>
      </c>
      <c r="L25" s="481">
        <f t="shared" si="5"/>
        <v>35.175784521217473</v>
      </c>
      <c r="M25" s="447"/>
      <c r="N25" s="360">
        <f t="shared" si="1"/>
        <v>5</v>
      </c>
      <c r="O25" s="360">
        <v>16</v>
      </c>
      <c r="P25" s="360">
        <f t="shared" si="2"/>
        <v>15</v>
      </c>
      <c r="Q25" s="361" t="str">
        <f t="shared" si="3"/>
        <v>Navarra, Comunidad Foral de</v>
      </c>
      <c r="R25" s="373">
        <f t="shared" si="4"/>
        <v>26.546692726579881</v>
      </c>
      <c r="S25" s="329"/>
      <c r="T25" s="329"/>
      <c r="U25" s="329"/>
    </row>
    <row r="26" spans="1:21" s="331" customFormat="1" ht="18" customHeight="1" x14ac:dyDescent="0.25">
      <c r="B26" s="363" t="s">
        <v>46</v>
      </c>
      <c r="C26" s="350"/>
      <c r="D26" s="458">
        <v>322282</v>
      </c>
      <c r="E26" s="467">
        <v>0.67022892892495911</v>
      </c>
      <c r="F26" s="350"/>
      <c r="G26" s="463">
        <v>42149</v>
      </c>
      <c r="H26" s="471">
        <v>0.66618196761472748</v>
      </c>
      <c r="I26" s="350"/>
      <c r="J26" s="476">
        <v>14777</v>
      </c>
      <c r="K26" s="483">
        <f t="shared" si="0"/>
        <v>4.5851148993738402</v>
      </c>
      <c r="L26" s="484">
        <f t="shared" si="5"/>
        <v>35.058957507888678</v>
      </c>
      <c r="M26" s="447"/>
      <c r="N26" s="360">
        <f t="shared" si="1"/>
        <v>7</v>
      </c>
      <c r="O26" s="360">
        <v>17</v>
      </c>
      <c r="P26" s="360">
        <f t="shared" si="2"/>
        <v>3</v>
      </c>
      <c r="Q26" s="361" t="str">
        <f t="shared" si="3"/>
        <v>Asturias, Principado de</v>
      </c>
      <c r="R26" s="362">
        <f t="shared" si="4"/>
        <v>26.0745655780056</v>
      </c>
      <c r="S26" s="329"/>
      <c r="T26" s="329"/>
      <c r="U26" s="329"/>
    </row>
    <row r="27" spans="1:21" s="331" customFormat="1" ht="18" customHeight="1" x14ac:dyDescent="0.25">
      <c r="B27" s="384" t="s">
        <v>1</v>
      </c>
      <c r="C27" s="350"/>
      <c r="D27" s="459">
        <v>168545</v>
      </c>
      <c r="E27" s="468">
        <v>0.35051208204509476</v>
      </c>
      <c r="F27" s="350"/>
      <c r="G27" s="464">
        <v>20183</v>
      </c>
      <c r="H27" s="472">
        <v>0.31900046625941408</v>
      </c>
      <c r="I27" s="350"/>
      <c r="J27" s="477">
        <v>5438</v>
      </c>
      <c r="K27" s="485">
        <f t="shared" si="0"/>
        <v>3.2264380432525437</v>
      </c>
      <c r="L27" s="486">
        <f t="shared" si="5"/>
        <v>26.943467274438884</v>
      </c>
      <c r="M27" s="447"/>
      <c r="N27" s="360">
        <f>_xlfn.RANK.EQ(L27,L$10:L$29,0)</f>
        <v>14</v>
      </c>
      <c r="O27" s="360">
        <v>18</v>
      </c>
      <c r="P27" s="360">
        <f t="shared" si="2"/>
        <v>6</v>
      </c>
      <c r="Q27" s="361" t="str">
        <f t="shared" si="3"/>
        <v>Cantabria</v>
      </c>
      <c r="R27" s="362">
        <f t="shared" si="4"/>
        <v>23.68795036028823</v>
      </c>
      <c r="S27" s="329"/>
      <c r="T27" s="329"/>
      <c r="U27" s="329"/>
    </row>
    <row r="28" spans="1:21" s="328" customFormat="1" ht="3.75" customHeight="1" x14ac:dyDescent="0.25">
      <c r="A28" s="326"/>
      <c r="B28" s="327"/>
      <c r="D28" s="460"/>
      <c r="E28" s="438"/>
      <c r="G28" s="327"/>
      <c r="H28" s="438"/>
      <c r="J28" s="327"/>
      <c r="K28" s="327"/>
      <c r="L28" s="334"/>
      <c r="M28" s="447"/>
      <c r="N28" s="329"/>
      <c r="O28" s="329"/>
      <c r="P28" s="360">
        <f>MATCH(O29,N$10:N$29,0)</f>
        <v>12</v>
      </c>
      <c r="Q28" s="361" t="str">
        <f t="shared" si="3"/>
        <v>Galicia</v>
      </c>
      <c r="R28" s="362">
        <f t="shared" si="4"/>
        <v>17.811288127724549</v>
      </c>
      <c r="S28" s="329"/>
      <c r="T28" s="329"/>
      <c r="U28" s="329"/>
    </row>
    <row r="29" spans="1:21" s="394" customFormat="1" ht="18" customHeight="1" x14ac:dyDescent="0.25">
      <c r="B29" s="1243" t="s">
        <v>0</v>
      </c>
      <c r="C29" s="320"/>
      <c r="D29" s="1244">
        <f>SUM(D10:D27)</f>
        <v>48085361</v>
      </c>
      <c r="E29" s="1245">
        <f>SUM(E10:E27)</f>
        <v>99.999999999999986</v>
      </c>
      <c r="F29" s="320"/>
      <c r="G29" s="1244">
        <f>SUM(G10:G27)</f>
        <v>6326950</v>
      </c>
      <c r="H29" s="1245">
        <f>SUM(H10:H27)</f>
        <v>100.00000000000003</v>
      </c>
      <c r="I29" s="320"/>
      <c r="J29" s="1244">
        <f>SUM(J10:J27)</f>
        <v>2096634</v>
      </c>
      <c r="K29" s="1246">
        <f>J29*100/D29</f>
        <v>4.3602334606576001</v>
      </c>
      <c r="L29" s="1247">
        <f>J29*100/G29</f>
        <v>33.138147132504606</v>
      </c>
      <c r="M29" s="447"/>
      <c r="N29" s="360">
        <f>_xlfn.RANK.EQ(L29,L$10:L$29,0)</f>
        <v>10</v>
      </c>
      <c r="O29" s="360">
        <v>19</v>
      </c>
      <c r="P29" s="329"/>
      <c r="Q29" s="329"/>
      <c r="R29" s="395"/>
      <c r="S29" s="329"/>
      <c r="T29" s="329"/>
      <c r="U29" s="329"/>
    </row>
    <row r="30" spans="1:21" s="328" customFormat="1" ht="5.25" customHeight="1" x14ac:dyDescent="0.2">
      <c r="B30" s="397" t="s">
        <v>39</v>
      </c>
      <c r="C30" s="449"/>
      <c r="D30" s="449"/>
      <c r="E30" s="449"/>
      <c r="F30" s="449"/>
      <c r="G30" s="449"/>
      <c r="H30" s="449"/>
      <c r="I30" s="449"/>
      <c r="O30" s="450"/>
    </row>
    <row r="31" spans="1:21" s="394" customFormat="1" ht="5.25" customHeight="1" x14ac:dyDescent="0.2">
      <c r="B31" s="397" t="s">
        <v>47</v>
      </c>
      <c r="C31" s="451"/>
      <c r="D31" s="451"/>
      <c r="E31" s="451"/>
      <c r="F31" s="451"/>
      <c r="G31" s="451"/>
      <c r="H31" s="451"/>
      <c r="I31" s="451"/>
      <c r="O31" s="450"/>
    </row>
    <row r="32" spans="1:21" s="394" customFormat="1" ht="13.5" customHeight="1" x14ac:dyDescent="0.2">
      <c r="B32" s="1419" t="s">
        <v>474</v>
      </c>
      <c r="C32" s="1419"/>
      <c r="D32" s="1419"/>
      <c r="E32" s="1419"/>
      <c r="F32" s="1419"/>
      <c r="G32" s="1419"/>
      <c r="H32" s="1419"/>
      <c r="I32" s="1419"/>
      <c r="J32" s="1419"/>
      <c r="K32" s="1419"/>
      <c r="L32" s="1419"/>
      <c r="M32" s="1248"/>
      <c r="O32" s="450"/>
    </row>
    <row r="33" spans="2:17" x14ac:dyDescent="0.2">
      <c r="B33" s="1420" t="s">
        <v>241</v>
      </c>
      <c r="C33" s="1420"/>
      <c r="D33" s="1420"/>
      <c r="E33" s="1420"/>
      <c r="F33" s="1420"/>
      <c r="G33" s="1420"/>
      <c r="H33" s="1420"/>
      <c r="I33" s="1420"/>
      <c r="J33" s="1420"/>
      <c r="K33" s="1420"/>
      <c r="L33" s="1420"/>
      <c r="M33" s="787"/>
      <c r="N33" s="787"/>
      <c r="O33" s="787"/>
      <c r="P33" s="787"/>
      <c r="Q33" s="787"/>
    </row>
    <row r="34" spans="2:17" ht="4.5" customHeight="1" x14ac:dyDescent="0.2">
      <c r="B34" s="1413"/>
      <c r="C34" s="1413"/>
      <c r="D34" s="1413"/>
      <c r="E34" s="1413"/>
      <c r="F34" s="1413"/>
      <c r="G34" s="1413"/>
      <c r="H34" s="1413"/>
      <c r="I34" s="1413"/>
      <c r="J34" s="1413"/>
      <c r="K34" s="1413"/>
      <c r="L34" s="1413"/>
      <c r="M34" s="1413"/>
      <c r="N34" s="1413"/>
      <c r="O34" s="1413"/>
      <c r="P34" s="1413"/>
      <c r="Q34" s="451"/>
    </row>
    <row r="37" spans="2:17" x14ac:dyDescent="0.2">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2"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7109375" style="333" bestFit="1" customWidth="1"/>
    <col min="13" max="13" width="6.85546875" style="333" customWidth="1"/>
    <col min="14" max="14" width="11.7109375" style="333" bestFit="1" customWidth="1"/>
    <col min="15" max="15" width="6.85546875" style="333" customWidth="1"/>
    <col min="16" max="16" width="0.42578125" style="333" customWidth="1"/>
    <col min="17" max="17" width="10.5703125" style="333" bestFit="1" customWidth="1"/>
    <col min="18" max="18" width="6.85546875" style="333" customWidth="1"/>
    <col min="19" max="19" width="10.5703125" style="333" bestFit="1" customWidth="1"/>
    <col min="20" max="20" width="11.7109375" style="333" bestFit="1" customWidth="1"/>
    <col min="21" max="21" width="10.5703125" style="333" bestFit="1" customWidth="1"/>
    <col min="22" max="22" width="11.7109375" style="333" bestFit="1" customWidth="1"/>
    <col min="23" max="23" width="0.42578125" style="333" customWidth="1"/>
    <col min="24" max="24" width="10.5703125" style="333" bestFit="1" customWidth="1"/>
    <col min="25" max="25" width="7" style="333" customWidth="1"/>
    <col min="26" max="26" width="10.5703125" style="333" bestFit="1" customWidth="1"/>
    <col min="27" max="27" width="11.85546875" style="333" bestFit="1" customWidth="1"/>
    <col min="28" max="28" width="10.5703125" style="333" bestFit="1" customWidth="1"/>
    <col min="29" max="29" width="11.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394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13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172</v>
      </c>
      <c r="K8" s="1401"/>
      <c r="L8" s="1401"/>
      <c r="M8" s="1401"/>
      <c r="N8" s="1401"/>
      <c r="O8" s="1402"/>
      <c r="P8" s="317"/>
      <c r="Q8" s="1400" t="s">
        <v>173</v>
      </c>
      <c r="R8" s="1401"/>
      <c r="S8" s="1401"/>
      <c r="T8" s="1401"/>
      <c r="U8" s="1401"/>
      <c r="V8" s="1402"/>
      <c r="W8" s="317"/>
      <c r="X8" s="1400" t="s">
        <v>174</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212</v>
      </c>
      <c r="L9" s="1379" t="s">
        <v>24</v>
      </c>
      <c r="M9" s="1380"/>
      <c r="N9" s="1381" t="s">
        <v>23</v>
      </c>
      <c r="O9" s="1382"/>
      <c r="P9" s="317"/>
      <c r="Q9" s="1383" t="s">
        <v>9</v>
      </c>
      <c r="R9" s="1377" t="s">
        <v>212</v>
      </c>
      <c r="S9" s="1379" t="s">
        <v>24</v>
      </c>
      <c r="T9" s="1380"/>
      <c r="U9" s="1381" t="s">
        <v>23</v>
      </c>
      <c r="V9" s="1382"/>
      <c r="W9" s="317"/>
      <c r="X9" s="1383" t="s">
        <v>9</v>
      </c>
      <c r="Y9" s="1377" t="s">
        <v>212</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212</v>
      </c>
      <c r="G10" s="406" t="s">
        <v>9</v>
      </c>
      <c r="H10" s="888" t="s">
        <v>212</v>
      </c>
      <c r="I10" s="346"/>
      <c r="J10" s="1384"/>
      <c r="K10" s="1378"/>
      <c r="L10" s="404" t="s">
        <v>9</v>
      </c>
      <c r="M10" s="403" t="s">
        <v>213</v>
      </c>
      <c r="N10" s="407" t="s">
        <v>9</v>
      </c>
      <c r="O10" s="402" t="s">
        <v>213</v>
      </c>
      <c r="P10" s="347"/>
      <c r="Q10" s="1384"/>
      <c r="R10" s="1378"/>
      <c r="S10" s="404" t="s">
        <v>9</v>
      </c>
      <c r="T10" s="403" t="s">
        <v>213</v>
      </c>
      <c r="U10" s="407" t="s">
        <v>9</v>
      </c>
      <c r="V10" s="402" t="s">
        <v>213</v>
      </c>
      <c r="W10" s="347"/>
      <c r="X10" s="1384"/>
      <c r="Y10" s="1378"/>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409871</v>
      </c>
      <c r="E12" s="352">
        <f>L12+S12+Z12</f>
        <v>254310</v>
      </c>
      <c r="F12" s="353">
        <f>E12/$D12*100</f>
        <v>62.046351169026352</v>
      </c>
      <c r="G12" s="352">
        <f>N12+U12+AB12</f>
        <v>155561</v>
      </c>
      <c r="H12" s="354">
        <f>G12/$D12*100</f>
        <v>37.953648830973648</v>
      </c>
      <c r="I12" s="350"/>
      <c r="J12" s="355">
        <v>118845</v>
      </c>
      <c r="K12" s="356">
        <v>28.995708405815492</v>
      </c>
      <c r="L12" s="357">
        <v>49902</v>
      </c>
      <c r="M12" s="353">
        <v>41.989145525684719</v>
      </c>
      <c r="N12" s="357">
        <v>68943</v>
      </c>
      <c r="O12" s="358">
        <v>58.010854474315288</v>
      </c>
      <c r="P12" s="350"/>
      <c r="Q12" s="355">
        <v>98626</v>
      </c>
      <c r="R12" s="356">
        <v>24.062692896057538</v>
      </c>
      <c r="S12" s="357">
        <v>65317</v>
      </c>
      <c r="T12" s="353">
        <v>66.22695840853325</v>
      </c>
      <c r="U12" s="357">
        <v>33309</v>
      </c>
      <c r="V12" s="358">
        <v>33.77304159146675</v>
      </c>
      <c r="W12" s="350"/>
      <c r="X12" s="355">
        <v>192400</v>
      </c>
      <c r="Y12" s="356">
        <v>46.941598698126974</v>
      </c>
      <c r="Z12" s="357">
        <v>139091</v>
      </c>
      <c r="AA12" s="353">
        <v>72.292619542619548</v>
      </c>
      <c r="AB12" s="357">
        <v>53309</v>
      </c>
      <c r="AC12" s="358">
        <f t="shared" ref="AC12:AC29" si="0">AB12/$X12*100</f>
        <v>27.707380457380459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56234</v>
      </c>
      <c r="E13" s="365">
        <f t="shared" ref="E13:E29" si="2">L13+S13+Z13</f>
        <v>36044</v>
      </c>
      <c r="F13" s="366">
        <f t="shared" ref="F13:H29" si="3">E13/$D13*100</f>
        <v>64.09645410250026</v>
      </c>
      <c r="G13" s="365">
        <f t="shared" ref="G13:G29" si="4">N13+U13+AB13</f>
        <v>20190</v>
      </c>
      <c r="H13" s="367">
        <f t="shared" si="3"/>
        <v>35.903545897499733</v>
      </c>
      <c r="I13" s="350"/>
      <c r="J13" s="368">
        <v>10683</v>
      </c>
      <c r="K13" s="369">
        <v>18.997403705943025</v>
      </c>
      <c r="L13" s="370">
        <v>4553</v>
      </c>
      <c r="M13" s="371">
        <v>42.61911448095104</v>
      </c>
      <c r="N13" s="370">
        <v>6130</v>
      </c>
      <c r="O13" s="372">
        <v>57.380885519048952</v>
      </c>
      <c r="P13" s="350"/>
      <c r="Q13" s="368">
        <v>11154</v>
      </c>
      <c r="R13" s="369">
        <v>19.83497528185795</v>
      </c>
      <c r="S13" s="370">
        <v>6865</v>
      </c>
      <c r="T13" s="371">
        <v>61.547426932042313</v>
      </c>
      <c r="U13" s="370">
        <v>4289</v>
      </c>
      <c r="V13" s="372">
        <v>38.452573067957687</v>
      </c>
      <c r="W13" s="350"/>
      <c r="X13" s="368">
        <v>34397</v>
      </c>
      <c r="Y13" s="369">
        <v>61.167621012199028</v>
      </c>
      <c r="Z13" s="370">
        <v>24626</v>
      </c>
      <c r="AA13" s="371">
        <v>71.593452917405585</v>
      </c>
      <c r="AB13" s="370">
        <v>9771</v>
      </c>
      <c r="AC13" s="372">
        <f t="shared" si="0"/>
        <v>28.406547082594415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47942</v>
      </c>
      <c r="E14" s="365">
        <f t="shared" si="2"/>
        <v>30799</v>
      </c>
      <c r="F14" s="366">
        <f t="shared" si="3"/>
        <v>64.242209336281348</v>
      </c>
      <c r="G14" s="365">
        <f t="shared" si="4"/>
        <v>17143</v>
      </c>
      <c r="H14" s="367">
        <f t="shared" si="3"/>
        <v>35.757790663718659</v>
      </c>
      <c r="I14" s="350"/>
      <c r="J14" s="368">
        <v>10470</v>
      </c>
      <c r="K14" s="369">
        <v>21.838888657127363</v>
      </c>
      <c r="L14" s="370">
        <v>4410</v>
      </c>
      <c r="M14" s="371">
        <v>42.120343839541547</v>
      </c>
      <c r="N14" s="370">
        <v>6060</v>
      </c>
      <c r="O14" s="372">
        <v>57.879656160458445</v>
      </c>
      <c r="P14" s="350"/>
      <c r="Q14" s="368">
        <v>10835</v>
      </c>
      <c r="R14" s="369">
        <v>22.600225272203915</v>
      </c>
      <c r="S14" s="370">
        <v>6541</v>
      </c>
      <c r="T14" s="371">
        <v>60.369173973234894</v>
      </c>
      <c r="U14" s="370">
        <v>4294</v>
      </c>
      <c r="V14" s="372">
        <v>39.630826026765114</v>
      </c>
      <c r="W14" s="350"/>
      <c r="X14" s="368">
        <v>26637</v>
      </c>
      <c r="Y14" s="369">
        <v>55.560886070668722</v>
      </c>
      <c r="Z14" s="370">
        <v>19848</v>
      </c>
      <c r="AA14" s="371">
        <v>74.51289559635093</v>
      </c>
      <c r="AB14" s="370">
        <v>6789</v>
      </c>
      <c r="AC14" s="372">
        <f t="shared" si="0"/>
        <v>25.487104403649059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44957</v>
      </c>
      <c r="E15" s="365">
        <f t="shared" si="2"/>
        <v>27238</v>
      </c>
      <c r="F15" s="366">
        <f t="shared" si="3"/>
        <v>60.586782925906981</v>
      </c>
      <c r="G15" s="365">
        <f t="shared" si="4"/>
        <v>17719</v>
      </c>
      <c r="H15" s="367">
        <f t="shared" si="3"/>
        <v>39.413217074093019</v>
      </c>
      <c r="I15" s="350"/>
      <c r="J15" s="368">
        <v>12779</v>
      </c>
      <c r="K15" s="369">
        <v>28.424939386524901</v>
      </c>
      <c r="L15" s="370">
        <v>5536</v>
      </c>
      <c r="M15" s="371">
        <v>43.321073636434775</v>
      </c>
      <c r="N15" s="370">
        <v>7243</v>
      </c>
      <c r="O15" s="372">
        <v>56.678926363565232</v>
      </c>
      <c r="P15" s="350"/>
      <c r="Q15" s="368">
        <v>10652</v>
      </c>
      <c r="R15" s="369">
        <v>23.693751807282514</v>
      </c>
      <c r="S15" s="370">
        <v>6324</v>
      </c>
      <c r="T15" s="371">
        <v>59.369132557266248</v>
      </c>
      <c r="U15" s="370">
        <v>4328</v>
      </c>
      <c r="V15" s="372">
        <v>40.630867442733759</v>
      </c>
      <c r="W15" s="350"/>
      <c r="X15" s="368">
        <v>21526</v>
      </c>
      <c r="Y15" s="369">
        <v>47.881308806192585</v>
      </c>
      <c r="Z15" s="370">
        <v>15378</v>
      </c>
      <c r="AA15" s="371">
        <v>71.439189816965538</v>
      </c>
      <c r="AB15" s="370">
        <v>6148</v>
      </c>
      <c r="AC15" s="372">
        <f t="shared" si="0"/>
        <v>28.560810183034469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67784</v>
      </c>
      <c r="E16" s="365">
        <f t="shared" si="2"/>
        <v>39753</v>
      </c>
      <c r="F16" s="366">
        <f t="shared" si="3"/>
        <v>58.646583264487198</v>
      </c>
      <c r="G16" s="365">
        <f t="shared" si="4"/>
        <v>28031</v>
      </c>
      <c r="H16" s="367">
        <f t="shared" si="3"/>
        <v>41.353416735512802</v>
      </c>
      <c r="I16" s="350"/>
      <c r="J16" s="368">
        <v>23308</v>
      </c>
      <c r="K16" s="369">
        <v>34.385695739407531</v>
      </c>
      <c r="L16" s="370">
        <v>9705</v>
      </c>
      <c r="M16" s="371">
        <v>41.638064183971167</v>
      </c>
      <c r="N16" s="370">
        <v>13603</v>
      </c>
      <c r="O16" s="372">
        <v>58.361935816028833</v>
      </c>
      <c r="P16" s="350"/>
      <c r="Q16" s="368">
        <v>15887</v>
      </c>
      <c r="R16" s="369">
        <v>23.437684409300129</v>
      </c>
      <c r="S16" s="370">
        <v>9573</v>
      </c>
      <c r="T16" s="371">
        <v>60.256813747088813</v>
      </c>
      <c r="U16" s="370">
        <v>6314</v>
      </c>
      <c r="V16" s="372">
        <v>39.743186252911187</v>
      </c>
      <c r="W16" s="350"/>
      <c r="X16" s="368">
        <v>28589</v>
      </c>
      <c r="Y16" s="369">
        <v>42.176619851292344</v>
      </c>
      <c r="Z16" s="370">
        <v>20475</v>
      </c>
      <c r="AA16" s="371">
        <v>71.618454650390007</v>
      </c>
      <c r="AB16" s="370">
        <v>8114</v>
      </c>
      <c r="AC16" s="372">
        <f t="shared" si="0"/>
        <v>28.381545349609986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23669</v>
      </c>
      <c r="E17" s="375">
        <f t="shared" si="2"/>
        <v>14571</v>
      </c>
      <c r="F17" s="376">
        <f t="shared" si="3"/>
        <v>61.56153618657315</v>
      </c>
      <c r="G17" s="375">
        <f t="shared" si="4"/>
        <v>9098</v>
      </c>
      <c r="H17" s="367">
        <f t="shared" si="3"/>
        <v>38.438463813426843</v>
      </c>
      <c r="I17" s="350"/>
      <c r="J17" s="377">
        <v>6665</v>
      </c>
      <c r="K17" s="378">
        <v>28.159195572267521</v>
      </c>
      <c r="L17" s="375">
        <v>2838</v>
      </c>
      <c r="M17" s="376">
        <v>42.58064516129032</v>
      </c>
      <c r="N17" s="375">
        <v>3827</v>
      </c>
      <c r="O17" s="372">
        <v>57.41935483870968</v>
      </c>
      <c r="P17" s="350"/>
      <c r="Q17" s="377">
        <v>5175</v>
      </c>
      <c r="R17" s="378">
        <v>21.864041573366006</v>
      </c>
      <c r="S17" s="375">
        <v>2952</v>
      </c>
      <c r="T17" s="376">
        <v>57.043478260869563</v>
      </c>
      <c r="U17" s="375">
        <v>2223</v>
      </c>
      <c r="V17" s="372">
        <v>42.95652173913043</v>
      </c>
      <c r="W17" s="350"/>
      <c r="X17" s="377">
        <v>11829</v>
      </c>
      <c r="Y17" s="378">
        <v>49.97676285436647</v>
      </c>
      <c r="Z17" s="375">
        <v>8781</v>
      </c>
      <c r="AA17" s="376">
        <v>74.232817651534361</v>
      </c>
      <c r="AB17" s="375">
        <v>3048</v>
      </c>
      <c r="AC17" s="372">
        <f t="shared" si="0"/>
        <v>25.767182348465635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159928</v>
      </c>
      <c r="E18" s="365">
        <f t="shared" si="2"/>
        <v>99656</v>
      </c>
      <c r="F18" s="366">
        <f t="shared" si="3"/>
        <v>62.313040868390779</v>
      </c>
      <c r="G18" s="365">
        <f t="shared" si="4"/>
        <v>60272</v>
      </c>
      <c r="H18" s="367">
        <f t="shared" si="3"/>
        <v>37.686959131609228</v>
      </c>
      <c r="I18" s="350"/>
      <c r="J18" s="368">
        <v>31896</v>
      </c>
      <c r="K18" s="369">
        <v>19.943974788654895</v>
      </c>
      <c r="L18" s="370">
        <v>13477</v>
      </c>
      <c r="M18" s="371">
        <v>42.252947078003508</v>
      </c>
      <c r="N18" s="370">
        <v>18419</v>
      </c>
      <c r="O18" s="372">
        <v>57.747052921996492</v>
      </c>
      <c r="P18" s="350"/>
      <c r="Q18" s="368">
        <v>29470</v>
      </c>
      <c r="R18" s="369">
        <v>18.42704216897604</v>
      </c>
      <c r="S18" s="370">
        <v>17106</v>
      </c>
      <c r="T18" s="371">
        <v>58.04546996946047</v>
      </c>
      <c r="U18" s="370">
        <v>12364</v>
      </c>
      <c r="V18" s="372">
        <v>41.95453003053953</v>
      </c>
      <c r="W18" s="350"/>
      <c r="X18" s="368">
        <v>98562</v>
      </c>
      <c r="Y18" s="369">
        <v>61.628983042369065</v>
      </c>
      <c r="Z18" s="370">
        <v>69073</v>
      </c>
      <c r="AA18" s="371">
        <v>70.080761348186925</v>
      </c>
      <c r="AB18" s="370">
        <v>29489</v>
      </c>
      <c r="AC18" s="372">
        <f t="shared" si="0"/>
        <v>29.919238651813075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97887</v>
      </c>
      <c r="E19" s="365">
        <f t="shared" si="2"/>
        <v>61191</v>
      </c>
      <c r="F19" s="366">
        <f t="shared" si="3"/>
        <v>62.511875938582243</v>
      </c>
      <c r="G19" s="365">
        <f t="shared" si="4"/>
        <v>36696</v>
      </c>
      <c r="H19" s="367">
        <f t="shared" si="3"/>
        <v>37.488124061417757</v>
      </c>
      <c r="I19" s="350"/>
      <c r="J19" s="368">
        <v>22571</v>
      </c>
      <c r="K19" s="369">
        <v>23.058220192671143</v>
      </c>
      <c r="L19" s="370">
        <v>9578</v>
      </c>
      <c r="M19" s="371">
        <v>42.4349829427141</v>
      </c>
      <c r="N19" s="370">
        <v>12993</v>
      </c>
      <c r="O19" s="372">
        <v>57.565017057285893</v>
      </c>
      <c r="P19" s="350"/>
      <c r="Q19" s="368">
        <v>19305</v>
      </c>
      <c r="R19" s="369">
        <v>19.721719942382542</v>
      </c>
      <c r="S19" s="370">
        <v>12062</v>
      </c>
      <c r="T19" s="371">
        <v>62.481222481222474</v>
      </c>
      <c r="U19" s="370">
        <v>7243</v>
      </c>
      <c r="V19" s="372">
        <v>37.518777518777519</v>
      </c>
      <c r="W19" s="350"/>
      <c r="X19" s="368">
        <v>56011</v>
      </c>
      <c r="Y19" s="369">
        <v>57.220059864946315</v>
      </c>
      <c r="Z19" s="370">
        <v>39551</v>
      </c>
      <c r="AA19" s="371">
        <v>70.612915320204962</v>
      </c>
      <c r="AB19" s="370">
        <v>16460</v>
      </c>
      <c r="AC19" s="372">
        <f t="shared" si="0"/>
        <v>29.387084679795038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365710</v>
      </c>
      <c r="E20" s="365">
        <f t="shared" si="2"/>
        <v>228847</v>
      </c>
      <c r="F20" s="366">
        <f t="shared" si="3"/>
        <v>62.576084875994638</v>
      </c>
      <c r="G20" s="365">
        <f t="shared" si="4"/>
        <v>136863</v>
      </c>
      <c r="H20" s="367">
        <f t="shared" si="3"/>
        <v>37.423915124005362</v>
      </c>
      <c r="I20" s="350"/>
      <c r="J20" s="368">
        <v>91188</v>
      </c>
      <c r="K20" s="369">
        <v>24.934510951300208</v>
      </c>
      <c r="L20" s="370">
        <v>40155</v>
      </c>
      <c r="M20" s="371">
        <v>44.03539939465719</v>
      </c>
      <c r="N20" s="370">
        <v>51033</v>
      </c>
      <c r="O20" s="372">
        <v>55.96460060534281</v>
      </c>
      <c r="P20" s="350"/>
      <c r="Q20" s="368">
        <v>84035</v>
      </c>
      <c r="R20" s="369">
        <v>22.978589592846792</v>
      </c>
      <c r="S20" s="370">
        <v>52653</v>
      </c>
      <c r="T20" s="371">
        <v>62.656036175403109</v>
      </c>
      <c r="U20" s="370">
        <v>31382</v>
      </c>
      <c r="V20" s="372">
        <v>37.343963824596891</v>
      </c>
      <c r="W20" s="350"/>
      <c r="X20" s="368">
        <v>190487</v>
      </c>
      <c r="Y20" s="369">
        <v>52.086899455853001</v>
      </c>
      <c r="Z20" s="370">
        <v>136039</v>
      </c>
      <c r="AA20" s="371">
        <v>71.416422118044792</v>
      </c>
      <c r="AB20" s="370">
        <v>54448</v>
      </c>
      <c r="AC20" s="372">
        <f t="shared" si="0"/>
        <v>28.583577881955197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207616</v>
      </c>
      <c r="E21" s="365">
        <f t="shared" si="2"/>
        <v>127905</v>
      </c>
      <c r="F21" s="366">
        <f t="shared" si="3"/>
        <v>61.606523581997529</v>
      </c>
      <c r="G21" s="365">
        <f t="shared" si="4"/>
        <v>79711</v>
      </c>
      <c r="H21" s="367">
        <f t="shared" si="3"/>
        <v>38.393476418002464</v>
      </c>
      <c r="I21" s="350"/>
      <c r="J21" s="368">
        <v>56147</v>
      </c>
      <c r="K21" s="369">
        <v>27.043676787916155</v>
      </c>
      <c r="L21" s="370">
        <v>22883</v>
      </c>
      <c r="M21" s="371">
        <v>40.755516768482728</v>
      </c>
      <c r="N21" s="370">
        <v>33264</v>
      </c>
      <c r="O21" s="372">
        <v>59.244483231517265</v>
      </c>
      <c r="P21" s="350"/>
      <c r="Q21" s="368">
        <v>45331</v>
      </c>
      <c r="R21" s="369">
        <v>21.834059032059187</v>
      </c>
      <c r="S21" s="370">
        <v>28060</v>
      </c>
      <c r="T21" s="371">
        <v>61.900244865544551</v>
      </c>
      <c r="U21" s="370">
        <v>17271</v>
      </c>
      <c r="V21" s="372">
        <v>38.099755134455449</v>
      </c>
      <c r="W21" s="350"/>
      <c r="X21" s="368">
        <v>106138</v>
      </c>
      <c r="Y21" s="369">
        <v>51.122264180024658</v>
      </c>
      <c r="Z21" s="370">
        <v>76962</v>
      </c>
      <c r="AA21" s="371">
        <v>72.511258927057227</v>
      </c>
      <c r="AB21" s="370">
        <v>29176</v>
      </c>
      <c r="AC21" s="372">
        <f t="shared" si="0"/>
        <v>27.488741072942773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58687</v>
      </c>
      <c r="E22" s="365">
        <f t="shared" si="2"/>
        <v>37149</v>
      </c>
      <c r="F22" s="366">
        <f t="shared" si="3"/>
        <v>63.300219810179428</v>
      </c>
      <c r="G22" s="365">
        <f t="shared" si="4"/>
        <v>21538</v>
      </c>
      <c r="H22" s="367">
        <f t="shared" si="3"/>
        <v>36.699780189820572</v>
      </c>
      <c r="I22" s="350"/>
      <c r="J22" s="368">
        <v>13545</v>
      </c>
      <c r="K22" s="369">
        <v>23.080068839777123</v>
      </c>
      <c r="L22" s="370">
        <v>5991</v>
      </c>
      <c r="M22" s="371">
        <v>44.230343300110739</v>
      </c>
      <c r="N22" s="370">
        <v>7554</v>
      </c>
      <c r="O22" s="372">
        <v>55.769656699889261</v>
      </c>
      <c r="P22" s="350"/>
      <c r="Q22" s="368">
        <v>12951</v>
      </c>
      <c r="R22" s="369">
        <v>22.067919641487894</v>
      </c>
      <c r="S22" s="370">
        <v>8233</v>
      </c>
      <c r="T22" s="371">
        <v>63.570380665585667</v>
      </c>
      <c r="U22" s="370">
        <v>4718</v>
      </c>
      <c r="V22" s="372">
        <v>36.429619334414333</v>
      </c>
      <c r="W22" s="350"/>
      <c r="X22" s="368">
        <v>32191</v>
      </c>
      <c r="Y22" s="369">
        <v>54.85201151873499</v>
      </c>
      <c r="Z22" s="370">
        <v>22925</v>
      </c>
      <c r="AA22" s="371">
        <v>71.215557143300927</v>
      </c>
      <c r="AB22" s="370">
        <v>9266</v>
      </c>
      <c r="AC22" s="372">
        <f t="shared" si="0"/>
        <v>28.784442856699076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83637</v>
      </c>
      <c r="E23" s="365">
        <f t="shared" si="2"/>
        <v>52067</v>
      </c>
      <c r="F23" s="366">
        <f t="shared" si="3"/>
        <v>62.2535480708299</v>
      </c>
      <c r="G23" s="365">
        <f t="shared" si="4"/>
        <v>31570</v>
      </c>
      <c r="H23" s="367">
        <f t="shared" si="3"/>
        <v>37.746451929170107</v>
      </c>
      <c r="I23" s="350"/>
      <c r="J23" s="368">
        <v>24279</v>
      </c>
      <c r="K23" s="369">
        <v>29.029018257469779</v>
      </c>
      <c r="L23" s="370">
        <v>9522</v>
      </c>
      <c r="M23" s="371">
        <v>39.219078215742002</v>
      </c>
      <c r="N23" s="370">
        <v>14757</v>
      </c>
      <c r="O23" s="372">
        <v>60.780921784257998</v>
      </c>
      <c r="P23" s="350"/>
      <c r="Q23" s="368">
        <v>14872</v>
      </c>
      <c r="R23" s="369">
        <v>17.781603835622988</v>
      </c>
      <c r="S23" s="370">
        <v>8738</v>
      </c>
      <c r="T23" s="371">
        <v>58.75470683162991</v>
      </c>
      <c r="U23" s="370">
        <v>6134</v>
      </c>
      <c r="V23" s="372">
        <v>41.24529316837009</v>
      </c>
      <c r="W23" s="350"/>
      <c r="X23" s="368">
        <v>44486</v>
      </c>
      <c r="Y23" s="369">
        <v>53.189377906907232</v>
      </c>
      <c r="Z23" s="370">
        <v>33807</v>
      </c>
      <c r="AA23" s="371">
        <v>75.9946949602122</v>
      </c>
      <c r="AB23" s="370">
        <v>10679</v>
      </c>
      <c r="AC23" s="372">
        <f t="shared" si="0"/>
        <v>24.005305039787796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249829</v>
      </c>
      <c r="E24" s="365">
        <f t="shared" si="2"/>
        <v>164901</v>
      </c>
      <c r="F24" s="366">
        <f t="shared" si="3"/>
        <v>66.005547794691566</v>
      </c>
      <c r="G24" s="365">
        <f t="shared" si="4"/>
        <v>84928</v>
      </c>
      <c r="H24" s="367">
        <f t="shared" si="3"/>
        <v>33.994452205308427</v>
      </c>
      <c r="I24" s="350"/>
      <c r="J24" s="368">
        <v>58983</v>
      </c>
      <c r="K24" s="369">
        <v>23.609348794575492</v>
      </c>
      <c r="L24" s="370">
        <v>27754</v>
      </c>
      <c r="M24" s="371">
        <v>47.054235966295373</v>
      </c>
      <c r="N24" s="370">
        <v>31229</v>
      </c>
      <c r="O24" s="372">
        <v>52.94576403370462</v>
      </c>
      <c r="P24" s="350"/>
      <c r="Q24" s="368">
        <v>48551</v>
      </c>
      <c r="R24" s="369">
        <v>19.433692645769707</v>
      </c>
      <c r="S24" s="370">
        <v>31955</v>
      </c>
      <c r="T24" s="371">
        <v>65.817387901382048</v>
      </c>
      <c r="U24" s="370">
        <v>16596</v>
      </c>
      <c r="V24" s="372">
        <v>34.182612098617952</v>
      </c>
      <c r="W24" s="350"/>
      <c r="X24" s="368">
        <v>142295</v>
      </c>
      <c r="Y24" s="369">
        <v>56.956958559654801</v>
      </c>
      <c r="Z24" s="370">
        <v>105192</v>
      </c>
      <c r="AA24" s="371">
        <v>73.925296039917072</v>
      </c>
      <c r="AB24" s="370">
        <v>37103</v>
      </c>
      <c r="AC24" s="372">
        <f t="shared" si="0"/>
        <v>26.074703960082928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65560</v>
      </c>
      <c r="E25" s="365">
        <f t="shared" si="2"/>
        <v>37651</v>
      </c>
      <c r="F25" s="366">
        <f t="shared" si="3"/>
        <v>57.429835265405735</v>
      </c>
      <c r="G25" s="365">
        <f t="shared" si="4"/>
        <v>27909</v>
      </c>
      <c r="H25" s="367">
        <f t="shared" si="3"/>
        <v>42.570164734594265</v>
      </c>
      <c r="I25" s="350"/>
      <c r="J25" s="368">
        <v>22423</v>
      </c>
      <c r="K25" s="369">
        <v>34.202257474069555</v>
      </c>
      <c r="L25" s="370">
        <v>8580</v>
      </c>
      <c r="M25" s="371">
        <v>38.264282210230569</v>
      </c>
      <c r="N25" s="370">
        <v>13843</v>
      </c>
      <c r="O25" s="372">
        <v>61.735717789769431</v>
      </c>
      <c r="P25" s="350"/>
      <c r="Q25" s="368">
        <v>15406</v>
      </c>
      <c r="R25" s="369">
        <v>23.499084807809638</v>
      </c>
      <c r="S25" s="370">
        <v>9671</v>
      </c>
      <c r="T25" s="371">
        <v>62.774243801116448</v>
      </c>
      <c r="U25" s="370">
        <v>5735</v>
      </c>
      <c r="V25" s="372">
        <v>37.225756198883552</v>
      </c>
      <c r="W25" s="350"/>
      <c r="X25" s="368">
        <v>27731</v>
      </c>
      <c r="Y25" s="369">
        <v>42.298657718120808</v>
      </c>
      <c r="Z25" s="370">
        <v>19400</v>
      </c>
      <c r="AA25" s="371">
        <v>69.957808950272266</v>
      </c>
      <c r="AB25" s="370">
        <v>8331</v>
      </c>
      <c r="AC25" s="372">
        <f t="shared" si="0"/>
        <v>30.042191049727741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21596</v>
      </c>
      <c r="E26" s="380">
        <f t="shared" si="2"/>
        <v>13518</v>
      </c>
      <c r="F26" s="381">
        <f t="shared" si="3"/>
        <v>62.594924986108538</v>
      </c>
      <c r="G26" s="380">
        <f t="shared" si="4"/>
        <v>8078</v>
      </c>
      <c r="H26" s="367">
        <f t="shared" si="3"/>
        <v>37.405075013891462</v>
      </c>
      <c r="I26" s="350"/>
      <c r="J26" s="377">
        <v>5181</v>
      </c>
      <c r="K26" s="378">
        <v>23.990553806260419</v>
      </c>
      <c r="L26" s="375">
        <v>2267</v>
      </c>
      <c r="M26" s="376">
        <v>43.756031654120825</v>
      </c>
      <c r="N26" s="375">
        <v>2914</v>
      </c>
      <c r="O26" s="372">
        <v>56.243968345879168</v>
      </c>
      <c r="P26" s="350"/>
      <c r="Q26" s="377">
        <v>4000</v>
      </c>
      <c r="R26" s="378">
        <v>18.521948508983144</v>
      </c>
      <c r="S26" s="375">
        <v>2214</v>
      </c>
      <c r="T26" s="376">
        <v>55.35</v>
      </c>
      <c r="U26" s="375">
        <v>1786</v>
      </c>
      <c r="V26" s="372">
        <v>44.65</v>
      </c>
      <c r="W26" s="350"/>
      <c r="X26" s="377">
        <v>12415</v>
      </c>
      <c r="Y26" s="378">
        <v>57.487497684756441</v>
      </c>
      <c r="Z26" s="375">
        <v>9037</v>
      </c>
      <c r="AA26" s="376">
        <v>72.790978654853006</v>
      </c>
      <c r="AB26" s="375">
        <v>3378</v>
      </c>
      <c r="AC26" s="372">
        <f t="shared" si="0"/>
        <v>27.209021345147001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115512</v>
      </c>
      <c r="E27" s="380">
        <f t="shared" si="2"/>
        <v>70182</v>
      </c>
      <c r="F27" s="381">
        <f t="shared" si="3"/>
        <v>60.757323914398512</v>
      </c>
      <c r="G27" s="380">
        <f t="shared" si="4"/>
        <v>45330</v>
      </c>
      <c r="H27" s="367">
        <f t="shared" si="3"/>
        <v>39.242676085601495</v>
      </c>
      <c r="I27" s="350"/>
      <c r="J27" s="377">
        <v>30467</v>
      </c>
      <c r="K27" s="378">
        <v>26.375614654754486</v>
      </c>
      <c r="L27" s="375">
        <v>12490</v>
      </c>
      <c r="M27" s="376">
        <v>40.995175107493353</v>
      </c>
      <c r="N27" s="375">
        <v>17977</v>
      </c>
      <c r="O27" s="372">
        <v>59.004824892506647</v>
      </c>
      <c r="P27" s="350"/>
      <c r="Q27" s="377">
        <v>23253</v>
      </c>
      <c r="R27" s="378">
        <v>20.130376064824436</v>
      </c>
      <c r="S27" s="375">
        <v>13299</v>
      </c>
      <c r="T27" s="376">
        <v>57.192620307057155</v>
      </c>
      <c r="U27" s="375">
        <v>9954</v>
      </c>
      <c r="V27" s="372">
        <v>42.807379692942845</v>
      </c>
      <c r="W27" s="350"/>
      <c r="X27" s="377">
        <v>61792</v>
      </c>
      <c r="Y27" s="378">
        <v>53.494009280421082</v>
      </c>
      <c r="Z27" s="375">
        <v>44393</v>
      </c>
      <c r="AA27" s="376">
        <v>71.842633350595548</v>
      </c>
      <c r="AB27" s="375">
        <v>17399</v>
      </c>
      <c r="AC27" s="372">
        <f t="shared" si="0"/>
        <v>28.157366649404452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14777</v>
      </c>
      <c r="E28" s="380">
        <f t="shared" si="2"/>
        <v>9153</v>
      </c>
      <c r="F28" s="381">
        <f t="shared" si="3"/>
        <v>61.94085402991135</v>
      </c>
      <c r="G28" s="380">
        <f t="shared" si="4"/>
        <v>5624</v>
      </c>
      <c r="H28" s="382">
        <f t="shared" si="3"/>
        <v>38.05914597008865</v>
      </c>
      <c r="I28" s="350"/>
      <c r="J28" s="377">
        <v>3442</v>
      </c>
      <c r="K28" s="378">
        <v>23.292955268322395</v>
      </c>
      <c r="L28" s="375">
        <v>1426</v>
      </c>
      <c r="M28" s="376">
        <v>41.429401510749564</v>
      </c>
      <c r="N28" s="375">
        <v>2016</v>
      </c>
      <c r="O28" s="383">
        <v>58.570598489250436</v>
      </c>
      <c r="P28" s="350"/>
      <c r="Q28" s="377">
        <v>2774</v>
      </c>
      <c r="R28" s="378">
        <v>18.772416593354539</v>
      </c>
      <c r="S28" s="375">
        <v>1650</v>
      </c>
      <c r="T28" s="376">
        <v>59.480894015861573</v>
      </c>
      <c r="U28" s="375">
        <v>1124</v>
      </c>
      <c r="V28" s="383">
        <v>40.519105984138427</v>
      </c>
      <c r="W28" s="350"/>
      <c r="X28" s="377">
        <v>8561</v>
      </c>
      <c r="Y28" s="378">
        <v>57.934628138323077</v>
      </c>
      <c r="Z28" s="375">
        <v>6077</v>
      </c>
      <c r="AA28" s="376">
        <v>70.9846980492933</v>
      </c>
      <c r="AB28" s="375">
        <v>2484</v>
      </c>
      <c r="AC28" s="383">
        <f t="shared" si="0"/>
        <v>29.015301950706696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5438</v>
      </c>
      <c r="E29" s="386">
        <f t="shared" si="2"/>
        <v>3001</v>
      </c>
      <c r="F29" s="387">
        <f t="shared" si="3"/>
        <v>55.185730047811695</v>
      </c>
      <c r="G29" s="386">
        <f t="shared" si="4"/>
        <v>2437</v>
      </c>
      <c r="H29" s="388">
        <f t="shared" si="3"/>
        <v>44.814269952188305</v>
      </c>
      <c r="I29" s="350"/>
      <c r="J29" s="389">
        <v>2896</v>
      </c>
      <c r="K29" s="390">
        <v>53.254873115115856</v>
      </c>
      <c r="L29" s="391">
        <v>1129</v>
      </c>
      <c r="M29" s="392">
        <v>38.984806629834253</v>
      </c>
      <c r="N29" s="391">
        <v>1767</v>
      </c>
      <c r="O29" s="393">
        <v>61.015193370165747</v>
      </c>
      <c r="P29" s="350"/>
      <c r="Q29" s="389">
        <v>1011</v>
      </c>
      <c r="R29" s="390">
        <v>18.591393894814271</v>
      </c>
      <c r="S29" s="391">
        <v>695</v>
      </c>
      <c r="T29" s="392">
        <v>68.743818001978241</v>
      </c>
      <c r="U29" s="391">
        <v>316</v>
      </c>
      <c r="V29" s="393">
        <v>31.256181998021759</v>
      </c>
      <c r="W29" s="350"/>
      <c r="X29" s="389">
        <v>1531</v>
      </c>
      <c r="Y29" s="390">
        <v>28.15373299006988</v>
      </c>
      <c r="Z29" s="391">
        <v>1177</v>
      </c>
      <c r="AA29" s="392">
        <v>76.877857609405623</v>
      </c>
      <c r="AB29" s="391">
        <v>354</v>
      </c>
      <c r="AC29" s="393">
        <f t="shared" si="0"/>
        <v>23.122142390594384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2096634</v>
      </c>
      <c r="E31" s="1237">
        <f>L31+S31+Z31</f>
        <v>1307936</v>
      </c>
      <c r="F31" s="1238">
        <f>E31/$D31*100</f>
        <v>62.382657154276814</v>
      </c>
      <c r="G31" s="1237">
        <f>N31+U31+AB31</f>
        <v>788698</v>
      </c>
      <c r="H31" s="1239">
        <f>G31/$D31*100</f>
        <v>37.617342845723194</v>
      </c>
      <c r="I31" s="320"/>
      <c r="J31" s="1240">
        <f>SUM(J12:J29)</f>
        <v>545768</v>
      </c>
      <c r="K31" s="1241">
        <f>J31/$D31*100</f>
        <v>26.030675835648946</v>
      </c>
      <c r="L31" s="1237">
        <f>SUM(L12:L29)</f>
        <v>232196</v>
      </c>
      <c r="M31" s="1238">
        <f>L31/$J31*100</f>
        <v>42.54481757816508</v>
      </c>
      <c r="N31" s="1237">
        <f>SUM(N12:N29)</f>
        <v>313572</v>
      </c>
      <c r="O31" s="1242">
        <f>N31/$J31*100</f>
        <v>57.45518242183492</v>
      </c>
      <c r="P31" s="320"/>
      <c r="Q31" s="1240">
        <f>SUM(Q12:Q29)</f>
        <v>453288</v>
      </c>
      <c r="R31" s="1241">
        <f>Q31/$D31*100</f>
        <v>21.61979630207275</v>
      </c>
      <c r="S31" s="1237">
        <f>SUM(S12:S29)</f>
        <v>283908</v>
      </c>
      <c r="T31" s="1238">
        <f>S31/$Q31*100</f>
        <v>62.633028008683226</v>
      </c>
      <c r="U31" s="1237">
        <f>SUM(U12:U29)</f>
        <v>169380</v>
      </c>
      <c r="V31" s="1242">
        <f>U31/$Q31*100</f>
        <v>37.366971991316774</v>
      </c>
      <c r="W31" s="320"/>
      <c r="X31" s="1240">
        <f>SUM(X12:X29)</f>
        <v>1097578</v>
      </c>
      <c r="Y31" s="1241">
        <f>X31/$D31*100</f>
        <v>52.3495278622783</v>
      </c>
      <c r="Z31" s="1237">
        <f>SUM(Z12:Z29)</f>
        <v>791832</v>
      </c>
      <c r="AA31" s="1238">
        <f>Z31/$X31*100</f>
        <v>72.143574306336305</v>
      </c>
      <c r="AB31" s="1237">
        <f>SUM(AB12:AB29)</f>
        <v>305746</v>
      </c>
      <c r="AC31" s="1242">
        <f>AB31/$X31*100</f>
        <v>27.856425693663684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29" s="396" customFormat="1" ht="5.25" customHeight="1" x14ac:dyDescent="0.2">
      <c r="B33" s="397" t="s">
        <v>47</v>
      </c>
      <c r="C33" s="398"/>
      <c r="I33" s="398"/>
    </row>
    <row r="34" spans="2:29" s="396" customFormat="1" ht="13.5" customHeight="1" x14ac:dyDescent="0.2">
      <c r="B34" s="1422"/>
      <c r="C34" s="1422"/>
      <c r="D34" s="1422"/>
      <c r="E34" s="1422"/>
      <c r="F34" s="1422"/>
      <c r="G34" s="1422"/>
      <c r="H34" s="1422"/>
      <c r="I34" s="1422"/>
      <c r="J34" s="1422"/>
      <c r="K34" s="1422"/>
      <c r="L34" s="1422"/>
      <c r="M34" s="1422"/>
      <c r="N34" s="1422"/>
      <c r="O34" s="1422"/>
    </row>
    <row r="35" spans="2:29" s="396" customFormat="1" ht="29.25" customHeight="1" x14ac:dyDescent="0.2">
      <c r="B35" s="1422"/>
      <c r="C35" s="1422"/>
      <c r="D35" s="1422"/>
      <c r="E35" s="1422"/>
      <c r="F35" s="1422"/>
      <c r="G35" s="1422"/>
      <c r="H35" s="1422"/>
      <c r="I35" s="1422"/>
      <c r="J35" s="1422"/>
      <c r="K35" s="1422"/>
      <c r="L35" s="1422"/>
      <c r="M35" s="1422"/>
    </row>
    <row r="36" spans="2:29" s="396" customFormat="1" ht="4.5" customHeight="1" x14ac:dyDescent="0.2">
      <c r="B36" s="1421"/>
      <c r="C36" s="1421"/>
      <c r="D36" s="1421"/>
      <c r="E36" s="1334"/>
      <c r="F36" s="1334"/>
      <c r="G36" s="1334"/>
    </row>
    <row r="37" spans="2:29" s="396" customFormat="1" x14ac:dyDescent="0.2">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396" customFormat="1" x14ac:dyDescent="0.2"/>
    <row r="40" spans="2:29" s="396" customFormat="1" x14ac:dyDescent="0.2"/>
    <row r="41" spans="2:29" s="329" customFormat="1" x14ac:dyDescent="0.2"/>
    <row r="42" spans="2:29" s="329" customFormat="1" x14ac:dyDescent="0.2"/>
    <row r="43" spans="2:29" s="396" customFormat="1" x14ac:dyDescent="0.2"/>
    <row r="44" spans="2:29" s="396" customFormat="1" x14ac:dyDescent="0.2"/>
    <row r="45" spans="2:29" s="396" customFormat="1" x14ac:dyDescent="0.2"/>
    <row r="46" spans="2:29"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6"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7"/>
      <c r="C2" s="1387"/>
    </row>
    <row r="3" spans="1:38" s="345" customFormat="1" ht="4.5" customHeight="1" x14ac:dyDescent="0.2">
      <c r="B3" s="1388"/>
      <c r="C3" s="1388"/>
    </row>
    <row r="4" spans="1:38" s="492" customFormat="1" ht="17.25" customHeight="1" x14ac:dyDescent="0.2">
      <c r="A4" s="1414" t="s">
        <v>395</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mayo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91" t="s">
        <v>12</v>
      </c>
      <c r="D7" s="1394" t="s">
        <v>29</v>
      </c>
      <c r="E7" s="1395"/>
      <c r="F7" s="489"/>
      <c r="G7" s="1425"/>
      <c r="H7" s="1425"/>
      <c r="I7" s="489"/>
      <c r="J7" s="1425"/>
      <c r="K7" s="1425"/>
      <c r="L7" s="489"/>
      <c r="M7" s="1425"/>
      <c r="N7" s="1426"/>
      <c r="O7" s="488"/>
      <c r="P7" s="488"/>
      <c r="W7" s="490"/>
    </row>
    <row r="8" spans="1:38" s="437" customFormat="1" ht="33.75" customHeight="1" x14ac:dyDescent="0.2">
      <c r="A8" s="488"/>
      <c r="B8" s="1392"/>
      <c r="D8" s="1423"/>
      <c r="E8" s="1424"/>
      <c r="F8" s="491"/>
      <c r="G8" s="1400" t="s">
        <v>219</v>
      </c>
      <c r="H8" s="1402"/>
      <c r="J8" s="1400" t="s">
        <v>173</v>
      </c>
      <c r="K8" s="1402"/>
      <c r="M8" s="1400" t="s">
        <v>174</v>
      </c>
      <c r="N8" s="1402"/>
      <c r="O8" s="488"/>
      <c r="P8" s="488"/>
      <c r="W8" s="490"/>
    </row>
    <row r="9" spans="1:38" s="437" customFormat="1" ht="6" customHeight="1" x14ac:dyDescent="0.2">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409871</v>
      </c>
      <c r="E12" s="498">
        <f>D12/'20pobl'!D12*100</f>
        <v>4.7747434893647558</v>
      </c>
      <c r="F12" s="350"/>
      <c r="G12" s="355">
        <v>118845</v>
      </c>
      <c r="H12" s="498">
        <v>1.6938880778186536</v>
      </c>
      <c r="I12" s="350"/>
      <c r="J12" s="355">
        <v>98626</v>
      </c>
      <c r="K12" s="498">
        <v>8.6064761931356575</v>
      </c>
      <c r="L12" s="350"/>
      <c r="M12" s="355">
        <v>192400</v>
      </c>
      <c r="N12" s="498">
        <f>M12/'20pobl'!X12*100</f>
        <v>45.582803626723276</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56234</v>
      </c>
      <c r="E13" s="500">
        <f>D13/'20pobl'!D13*100</f>
        <v>4.1925341965825407</v>
      </c>
      <c r="F13" s="350"/>
      <c r="G13" s="368">
        <v>10683</v>
      </c>
      <c r="H13" s="501">
        <v>1.0230416600031218</v>
      </c>
      <c r="I13" s="350"/>
      <c r="J13" s="368">
        <v>11154</v>
      </c>
      <c r="K13" s="501">
        <v>5.5494469956665151</v>
      </c>
      <c r="L13" s="350"/>
      <c r="M13" s="368">
        <v>34397</v>
      </c>
      <c r="N13" s="501">
        <f>M13/'20pobl'!X13*100</f>
        <v>35.808946771187941</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47942</v>
      </c>
      <c r="E14" s="500">
        <f>D14/'20pobl'!D14*100</f>
        <v>4.7653221477844268</v>
      </c>
      <c r="F14" s="350"/>
      <c r="G14" s="368">
        <v>10470</v>
      </c>
      <c r="H14" s="501">
        <v>1.4364602984050763</v>
      </c>
      <c r="I14" s="350"/>
      <c r="J14" s="368">
        <v>10835</v>
      </c>
      <c r="K14" s="501">
        <v>5.6055087639426366</v>
      </c>
      <c r="L14" s="350"/>
      <c r="M14" s="368">
        <v>26637</v>
      </c>
      <c r="N14" s="501">
        <f>M14/'20pobl'!X14*100</f>
        <v>31.751159214713979</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44957</v>
      </c>
      <c r="E15" s="500">
        <f>D15/'20pobl'!D15*100</f>
        <v>3.7157432064970339</v>
      </c>
      <c r="F15" s="350"/>
      <c r="G15" s="368">
        <v>12779</v>
      </c>
      <c r="H15" s="501">
        <v>1.2648467812178319</v>
      </c>
      <c r="I15" s="350"/>
      <c r="J15" s="368">
        <v>10652</v>
      </c>
      <c r="K15" s="501">
        <v>7.2444843439701838</v>
      </c>
      <c r="L15" s="350"/>
      <c r="M15" s="368">
        <v>21526</v>
      </c>
      <c r="N15" s="501">
        <f>M15/'20pobl'!X15*100</f>
        <v>40.962892483349187</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67784</v>
      </c>
      <c r="E16" s="500">
        <f>D16/'20pobl'!D16*100</f>
        <v>3.0629692690879775</v>
      </c>
      <c r="F16" s="350"/>
      <c r="G16" s="368">
        <v>23308</v>
      </c>
      <c r="H16" s="501">
        <v>1.2761234929254206</v>
      </c>
      <c r="I16" s="350"/>
      <c r="J16" s="368">
        <v>15887</v>
      </c>
      <c r="K16" s="501">
        <v>5.5130078112800298</v>
      </c>
      <c r="L16" s="350"/>
      <c r="M16" s="368">
        <v>28589</v>
      </c>
      <c r="N16" s="501">
        <f>M16/'20pobl'!X16*100</f>
        <v>29.06154065098502</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23669</v>
      </c>
      <c r="E17" s="502">
        <f>D17/'20pobl'!D17*100</f>
        <v>4.0226925475919755</v>
      </c>
      <c r="F17" s="350"/>
      <c r="G17" s="377">
        <v>6665</v>
      </c>
      <c r="H17" s="502">
        <v>1.4804070952924611</v>
      </c>
      <c r="I17" s="350"/>
      <c r="J17" s="377">
        <v>5175</v>
      </c>
      <c r="K17" s="502">
        <v>5.3079645110005638</v>
      </c>
      <c r="L17" s="350"/>
      <c r="M17" s="377">
        <v>11829</v>
      </c>
      <c r="N17" s="502">
        <f>M17/'20pobl'!X17*100</f>
        <v>29.079600766999359</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159928</v>
      </c>
      <c r="E18" s="500">
        <f>D18/'20pobl'!D18*100</f>
        <v>6.7092251006102694</v>
      </c>
      <c r="F18" s="350"/>
      <c r="G18" s="368">
        <v>31896</v>
      </c>
      <c r="H18" s="501">
        <v>1.8199589516406507</v>
      </c>
      <c r="I18" s="350"/>
      <c r="J18" s="368">
        <v>29470</v>
      </c>
      <c r="K18" s="501">
        <v>7.1228135476058689</v>
      </c>
      <c r="L18" s="350"/>
      <c r="M18" s="368">
        <v>98562</v>
      </c>
      <c r="N18" s="501">
        <f>M18/'20pobl'!X18*100</f>
        <v>45.337749258262612</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97887</v>
      </c>
      <c r="E19" s="500">
        <f>D19/'20pobl'!D19*100</f>
        <v>4.6968791115145923</v>
      </c>
      <c r="F19" s="350"/>
      <c r="G19" s="368">
        <v>22571</v>
      </c>
      <c r="H19" s="501">
        <v>1.3437918613996964</v>
      </c>
      <c r="I19" s="350"/>
      <c r="J19" s="368">
        <v>19305</v>
      </c>
      <c r="K19" s="501">
        <v>7.0603079398749227</v>
      </c>
      <c r="L19" s="350"/>
      <c r="M19" s="368">
        <v>56011</v>
      </c>
      <c r="N19" s="501">
        <f>M19/'20pobl'!X19*100</f>
        <v>42.75453032685526</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365710</v>
      </c>
      <c r="E20" s="500">
        <f>D20/'20pobl'!D20*100</f>
        <v>4.6280905137115926</v>
      </c>
      <c r="F20" s="350"/>
      <c r="G20" s="368">
        <v>91188</v>
      </c>
      <c r="H20" s="501">
        <v>1.4308940231756879</v>
      </c>
      <c r="I20" s="350"/>
      <c r="J20" s="368">
        <v>84035</v>
      </c>
      <c r="K20" s="501">
        <v>7.8086524719888351</v>
      </c>
      <c r="L20" s="350"/>
      <c r="M20" s="368">
        <v>190487</v>
      </c>
      <c r="N20" s="501">
        <f>M20/'20pobl'!X20*100</f>
        <v>42.051409977350296</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207616</v>
      </c>
      <c r="E21" s="500">
        <f>D21/'20pobl'!D21*100</f>
        <v>3.9802192977831545</v>
      </c>
      <c r="F21" s="350"/>
      <c r="G21" s="368">
        <v>56147</v>
      </c>
      <c r="H21" s="501">
        <v>1.3468833277639991</v>
      </c>
      <c r="I21" s="350"/>
      <c r="J21" s="368">
        <v>45331</v>
      </c>
      <c r="K21" s="501">
        <v>6.0019118838676198</v>
      </c>
      <c r="L21" s="350"/>
      <c r="M21" s="368">
        <v>106138</v>
      </c>
      <c r="N21" s="501">
        <f>M21/'20pobl'!X21*100</f>
        <v>36.316542233232276</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58687</v>
      </c>
      <c r="E22" s="500">
        <f>D22/'20pobl'!D22*100</f>
        <v>5.5664105108004698</v>
      </c>
      <c r="F22" s="350"/>
      <c r="G22" s="368">
        <v>13545</v>
      </c>
      <c r="H22" s="501">
        <v>1.6437328815747796</v>
      </c>
      <c r="I22" s="350"/>
      <c r="J22" s="368">
        <v>12951</v>
      </c>
      <c r="K22" s="501">
        <v>8.2381303750445269</v>
      </c>
      <c r="L22" s="350"/>
      <c r="M22" s="368">
        <v>32191</v>
      </c>
      <c r="N22" s="501">
        <f>M22/'20pobl'!X22*100</f>
        <v>44.061648804390977</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83637</v>
      </c>
      <c r="E23" s="500">
        <f>D23/'20pobl'!D23*100</f>
        <v>3.0983276432305562</v>
      </c>
      <c r="F23" s="350"/>
      <c r="G23" s="368">
        <v>24279</v>
      </c>
      <c r="H23" s="501">
        <v>1.2204047205670792</v>
      </c>
      <c r="I23" s="350"/>
      <c r="J23" s="368">
        <v>14872</v>
      </c>
      <c r="K23" s="501">
        <v>3.1431494052701439</v>
      </c>
      <c r="L23" s="350"/>
      <c r="M23" s="368">
        <v>44486</v>
      </c>
      <c r="N23" s="501">
        <f>M23/'20pobl'!X23*100</f>
        <v>18.782668907222412</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249829</v>
      </c>
      <c r="E24" s="500">
        <f>D24/'20pobl'!D24*100</f>
        <v>3.6355140635716188</v>
      </c>
      <c r="F24" s="350"/>
      <c r="G24" s="368">
        <v>58983</v>
      </c>
      <c r="H24" s="501">
        <v>1.0522597547171326</v>
      </c>
      <c r="I24" s="350"/>
      <c r="J24" s="368">
        <v>48551</v>
      </c>
      <c r="K24" s="501">
        <v>5.4503306054176628</v>
      </c>
      <c r="L24" s="350"/>
      <c r="M24" s="368">
        <v>142295</v>
      </c>
      <c r="N24" s="501">
        <f>M24/'20pobl'!X24*100</f>
        <v>37.869795714148843</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65560</v>
      </c>
      <c r="E25" s="500">
        <f>D25/'20pobl'!D25*100</f>
        <v>4.2250652835743177</v>
      </c>
      <c r="F25" s="350"/>
      <c r="G25" s="368">
        <v>22423</v>
      </c>
      <c r="H25" s="501">
        <v>1.7274519486702635</v>
      </c>
      <c r="I25" s="350"/>
      <c r="J25" s="368">
        <v>15406</v>
      </c>
      <c r="K25" s="501">
        <v>8.4488658798754006</v>
      </c>
      <c r="L25" s="350"/>
      <c r="M25" s="368">
        <v>27731</v>
      </c>
      <c r="N25" s="501">
        <f>M25/'20pobl'!X25*100</f>
        <v>38.8884993479084</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21596</v>
      </c>
      <c r="E26" s="504">
        <f>D26/'20pobl'!D26*100</f>
        <v>3.212949394112965</v>
      </c>
      <c r="F26" s="350"/>
      <c r="G26" s="377">
        <v>5181</v>
      </c>
      <c r="H26" s="502">
        <v>0.96891650038057231</v>
      </c>
      <c r="I26" s="350"/>
      <c r="J26" s="377">
        <v>4000</v>
      </c>
      <c r="K26" s="502">
        <v>4.1797719934377575</v>
      </c>
      <c r="L26" s="350"/>
      <c r="M26" s="377">
        <v>12415</v>
      </c>
      <c r="N26" s="502">
        <f>M26/'20pobl'!X26*100</f>
        <v>29.747214568108305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115512</v>
      </c>
      <c r="E27" s="504">
        <f>D27/'20pobl'!D27*100</f>
        <v>5.2119250896312872</v>
      </c>
      <c r="F27" s="350"/>
      <c r="G27" s="377">
        <v>30467</v>
      </c>
      <c r="H27" s="502">
        <v>1.7963418703841498</v>
      </c>
      <c r="I27" s="350"/>
      <c r="J27" s="377">
        <v>23253</v>
      </c>
      <c r="K27" s="502">
        <v>6.4356408240985736</v>
      </c>
      <c r="L27" s="350"/>
      <c r="M27" s="377">
        <v>61792</v>
      </c>
      <c r="N27" s="502">
        <f>M27/'20pobl'!X27*100</f>
        <v>38.880499345615625</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14777</v>
      </c>
      <c r="E28" s="504">
        <f>D28/'20pobl'!D28*100</f>
        <v>4.5851148993738402</v>
      </c>
      <c r="F28" s="350"/>
      <c r="G28" s="377">
        <v>3442</v>
      </c>
      <c r="H28" s="502">
        <v>1.3653258019603254</v>
      </c>
      <c r="I28" s="350"/>
      <c r="J28" s="377">
        <v>2774</v>
      </c>
      <c r="K28" s="502">
        <v>5.7670318704392844</v>
      </c>
      <c r="L28" s="350"/>
      <c r="M28" s="377">
        <v>8561</v>
      </c>
      <c r="N28" s="502">
        <f>M28/'20pobl'!X28*100</f>
        <v>38.772644927536234</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5438</v>
      </c>
      <c r="E29" s="506">
        <f>D29/'20pobl'!D29*100</f>
        <v>3.2264380432525441</v>
      </c>
      <c r="F29" s="350"/>
      <c r="G29" s="389">
        <v>2896</v>
      </c>
      <c r="H29" s="507">
        <v>1.9575635903987456</v>
      </c>
      <c r="I29" s="350"/>
      <c r="J29" s="389">
        <v>1011</v>
      </c>
      <c r="K29" s="507">
        <v>6.4219017976243409</v>
      </c>
      <c r="L29" s="350"/>
      <c r="M29" s="389">
        <v>1531</v>
      </c>
      <c r="N29" s="507">
        <f>M29/'20pobl'!X29*100</f>
        <v>31.482623894715196</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3" t="s">
        <v>0</v>
      </c>
      <c r="C31" s="320"/>
      <c r="D31" s="1249">
        <f>G31+J31+M31</f>
        <v>2096634</v>
      </c>
      <c r="E31" s="1250">
        <f>D31/'20pobl'!D31*100</f>
        <v>4.3602334606576001</v>
      </c>
      <c r="F31" s="320"/>
      <c r="G31" s="1249">
        <f>SUM(G12:G29)</f>
        <v>545768</v>
      </c>
      <c r="H31" s="1250">
        <f>G31/'20pobl'!J31*100</f>
        <v>1.4213602235661436</v>
      </c>
      <c r="I31" s="320"/>
      <c r="J31" s="1249">
        <f>SUM(J12:J29)</f>
        <v>453288</v>
      </c>
      <c r="K31" s="1250">
        <f>J31/'20pobl'!Q31*100</f>
        <v>6.6504282179285497</v>
      </c>
      <c r="L31" s="320"/>
      <c r="M31" s="1249">
        <f>SUM(M12:M29)</f>
        <v>1097578</v>
      </c>
      <c r="N31" s="1250">
        <f>M31/'20pobl'!X31*100</f>
        <v>38.218447038045802</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hidden="1" customHeight="1" x14ac:dyDescent="0.2">
      <c r="B33" s="397" t="s">
        <v>47</v>
      </c>
      <c r="C33" s="509"/>
      <c r="F33" s="509"/>
    </row>
    <row r="34" spans="2:14" s="496" customFormat="1" ht="13.5" customHeight="1" x14ac:dyDescent="0.2">
      <c r="B34" s="1419" t="str">
        <f>'20pobl'!B34:H34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
      <c r="B35" s="1433"/>
      <c r="C35" s="1433"/>
      <c r="D35" s="1433"/>
      <c r="E35" s="510"/>
    </row>
    <row r="36" spans="2:14" ht="4.5" customHeight="1" x14ac:dyDescent="0.2">
      <c r="B36" s="1413"/>
      <c r="C36" s="1413"/>
      <c r="D36" s="1413"/>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8"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42"/>
      <c r="C2" s="1442"/>
      <c r="D2" s="1442"/>
      <c r="E2" s="1442"/>
      <c r="F2" s="1442"/>
      <c r="G2" s="1442"/>
      <c r="H2" s="1442"/>
      <c r="I2" s="1442"/>
      <c r="O2" s="37"/>
    </row>
    <row r="3" spans="1:50" s="38" customFormat="1" ht="4.5" customHeight="1" x14ac:dyDescent="0.2">
      <c r="B3" s="1443"/>
      <c r="C3" s="1443"/>
      <c r="D3" s="1443"/>
      <c r="E3" s="1443"/>
      <c r="F3" s="1443"/>
      <c r="G3" s="1443"/>
      <c r="H3" s="1443"/>
      <c r="I3" s="1443"/>
      <c r="O3" s="37"/>
    </row>
    <row r="4" spans="1:50" s="38" customFormat="1" ht="17.25" customHeight="1" x14ac:dyDescent="0.2">
      <c r="A4" s="1443" t="s">
        <v>192</v>
      </c>
      <c r="B4" s="1443"/>
      <c r="C4" s="1443"/>
      <c r="D4" s="1443"/>
      <c r="E4" s="1443"/>
      <c r="F4" s="1443"/>
      <c r="G4" s="1443"/>
      <c r="H4" s="1443"/>
      <c r="I4" s="1443"/>
      <c r="J4" s="1443"/>
      <c r="K4" s="1443"/>
      <c r="L4" s="1443"/>
      <c r="M4" s="1443"/>
      <c r="N4" s="1443"/>
      <c r="O4" s="1443"/>
      <c r="P4" s="1443"/>
      <c r="Q4" s="1443"/>
      <c r="R4" s="1443"/>
      <c r="S4" s="1443"/>
      <c r="T4" s="1443"/>
      <c r="U4" s="1443"/>
      <c r="V4" s="1443"/>
      <c r="W4" s="1443"/>
      <c r="X4" s="1443"/>
      <c r="Y4" s="1443"/>
      <c r="Z4" s="1443"/>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4" t="s">
        <v>12</v>
      </c>
      <c r="C7" s="40"/>
      <c r="D7" s="1439" t="s">
        <v>109</v>
      </c>
      <c r="E7" s="1437"/>
      <c r="F7" s="181"/>
      <c r="G7" s="1437"/>
      <c r="H7" s="1437"/>
      <c r="I7" s="181"/>
      <c r="J7" s="1437"/>
      <c r="K7" s="1437"/>
      <c r="L7" s="181"/>
      <c r="M7" s="1437"/>
      <c r="N7" s="1438"/>
      <c r="O7" s="40"/>
      <c r="P7" s="1439" t="s">
        <v>13</v>
      </c>
      <c r="Q7" s="1437"/>
      <c r="R7" s="181"/>
      <c r="S7" s="1437"/>
      <c r="T7" s="1437"/>
      <c r="U7" s="181"/>
      <c r="V7" s="1437"/>
      <c r="W7" s="1437"/>
      <c r="X7" s="181"/>
      <c r="Y7" s="1437"/>
      <c r="Z7" s="1438"/>
      <c r="AA7" s="116"/>
      <c r="AB7" s="116"/>
      <c r="AC7" s="117"/>
      <c r="AD7" s="117"/>
      <c r="AE7" s="117"/>
      <c r="AF7" s="117"/>
      <c r="AG7" s="117"/>
      <c r="AH7" s="117"/>
      <c r="AI7" s="118"/>
    </row>
    <row r="8" spans="1:50" s="41" customFormat="1" ht="33.75" customHeight="1" x14ac:dyDescent="0.2">
      <c r="A8" s="39"/>
      <c r="B8" s="1445"/>
      <c r="C8" s="40"/>
      <c r="D8" s="1448"/>
      <c r="E8" s="1449"/>
      <c r="F8" s="40"/>
      <c r="G8" s="1439" t="s">
        <v>169</v>
      </c>
      <c r="H8" s="1438"/>
      <c r="I8" s="40"/>
      <c r="J8" s="1439" t="s">
        <v>175</v>
      </c>
      <c r="K8" s="1438"/>
      <c r="L8" s="40"/>
      <c r="M8" s="1439" t="s">
        <v>170</v>
      </c>
      <c r="N8" s="1438"/>
      <c r="O8" s="40"/>
      <c r="P8" s="1448"/>
      <c r="Q8" s="1450"/>
      <c r="R8" s="130"/>
      <c r="S8" s="1439" t="s">
        <v>172</v>
      </c>
      <c r="T8" s="1438"/>
      <c r="U8" s="40"/>
      <c r="V8" s="1439" t="s">
        <v>173</v>
      </c>
      <c r="W8" s="1438"/>
      <c r="X8" s="40"/>
      <c r="Y8" s="1439" t="s">
        <v>174</v>
      </c>
      <c r="Z8" s="1438"/>
      <c r="AA8" s="116"/>
      <c r="AB8" s="116"/>
      <c r="AC8" s="117"/>
      <c r="AD8" s="117"/>
      <c r="AE8" s="117"/>
      <c r="AF8" s="117"/>
      <c r="AG8" s="117"/>
      <c r="AH8" s="117"/>
      <c r="AI8" s="118"/>
    </row>
    <row r="9" spans="1:50" s="46" customFormat="1" ht="36.75" customHeight="1" x14ac:dyDescent="0.2">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7" t="s">
        <v>217</v>
      </c>
      <c r="C33" s="1447"/>
      <c r="D33" s="1447"/>
      <c r="E33" s="1447"/>
      <c r="F33" s="1447"/>
      <c r="G33" s="1447"/>
      <c r="H33" s="1447"/>
      <c r="I33" s="1447"/>
      <c r="J33" s="1447"/>
      <c r="K33" s="1447"/>
      <c r="L33" s="1447"/>
      <c r="M33" s="1447"/>
      <c r="O33" s="86"/>
    </row>
    <row r="34" spans="2:19" ht="29.25" customHeight="1" x14ac:dyDescent="0.2">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
      <c r="B35" s="1440"/>
      <c r="C35" s="1440"/>
      <c r="D35" s="1440"/>
      <c r="E35" s="1440"/>
      <c r="F35" s="1440"/>
      <c r="G35" s="1440"/>
      <c r="H35" s="1440"/>
      <c r="I35" s="1440"/>
      <c r="J35" s="1440"/>
      <c r="K35" s="1440"/>
      <c r="L35" s="1440"/>
      <c r="M35" s="1440"/>
      <c r="N35" s="1440"/>
      <c r="O35" s="1440"/>
      <c r="P35" s="1440"/>
      <c r="Q35" s="89"/>
      <c r="R35" s="89"/>
      <c r="S35" s="89"/>
    </row>
    <row r="38" spans="2:19" x14ac:dyDescent="0.2">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5" zoomScale="80" zoomScaleNormal="80" workbookViewId="0">
      <selection activeCell="AC36" sqref="AC36"/>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87"/>
      <c r="C2" s="1387"/>
      <c r="D2" s="1387"/>
      <c r="E2" s="1387"/>
      <c r="F2" s="1387"/>
      <c r="G2" s="1387"/>
      <c r="H2" s="1387"/>
      <c r="I2" s="138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88"/>
      <c r="C3" s="1388"/>
      <c r="D3" s="1388"/>
      <c r="E3" s="1388"/>
      <c r="F3" s="1388"/>
      <c r="G3" s="1388"/>
      <c r="H3" s="1388"/>
      <c r="I3" s="138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4" t="s">
        <v>396</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row>
    <row r="5" spans="1:50" s="492" customFormat="1" ht="17.2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2" t="s">
        <v>12</v>
      </c>
      <c r="D7" s="1452" t="s">
        <v>476</v>
      </c>
      <c r="E7" s="1452"/>
      <c r="G7" s="1452"/>
      <c r="H7" s="1452"/>
      <c r="J7" s="1452"/>
      <c r="K7" s="1452"/>
      <c r="M7" s="1452"/>
      <c r="N7" s="1452"/>
      <c r="P7" s="1452" t="s">
        <v>13</v>
      </c>
      <c r="Q7" s="1452"/>
      <c r="S7" s="1452"/>
      <c r="T7" s="1452"/>
      <c r="V7" s="1452"/>
      <c r="W7" s="1452"/>
      <c r="Y7" s="1452"/>
      <c r="Z7" s="1452"/>
      <c r="AA7" s="512"/>
      <c r="AB7" s="512"/>
      <c r="AI7" s="514"/>
    </row>
    <row r="8" spans="1:50" s="513" customFormat="1" ht="33.75" customHeight="1" x14ac:dyDescent="0.2">
      <c r="A8" s="512"/>
      <c r="B8" s="1452"/>
      <c r="D8" s="1452"/>
      <c r="E8" s="1452"/>
      <c r="G8" s="1452" t="s">
        <v>169</v>
      </c>
      <c r="H8" s="1452"/>
      <c r="J8" s="1452" t="s">
        <v>175</v>
      </c>
      <c r="K8" s="1452"/>
      <c r="M8" s="1452" t="s">
        <v>170</v>
      </c>
      <c r="N8" s="1452"/>
      <c r="P8" s="1452"/>
      <c r="Q8" s="1452"/>
      <c r="S8" s="1452" t="s">
        <v>172</v>
      </c>
      <c r="T8" s="1452"/>
      <c r="V8" s="1452" t="s">
        <v>173</v>
      </c>
      <c r="W8" s="1452"/>
      <c r="Y8" s="1452" t="s">
        <v>174</v>
      </c>
      <c r="Z8" s="1452"/>
      <c r="AA8" s="512"/>
      <c r="AB8" s="512"/>
      <c r="AI8" s="514"/>
    </row>
    <row r="9" spans="1:50" s="513" customFormat="1" ht="36.75" customHeight="1" x14ac:dyDescent="0.2">
      <c r="A9" s="512"/>
      <c r="B9" s="145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S11+V11+Y11</f>
        <v>409871</v>
      </c>
      <c r="Q11" s="564">
        <f>P11*100/D11</f>
        <v>4.7747434893647558</v>
      </c>
      <c r="R11" s="558"/>
      <c r="S11" s="561">
        <f>'23solcasaad'!J12</f>
        <v>118845</v>
      </c>
      <c r="T11" s="565">
        <f>S11*100/G11</f>
        <v>1.6938880778186536</v>
      </c>
      <c r="U11" s="558"/>
      <c r="V11" s="561">
        <f>'23solcasaad'!Q12</f>
        <v>98626</v>
      </c>
      <c r="W11" s="565">
        <f>V11*100/J11</f>
        <v>8.6064761931356575</v>
      </c>
      <c r="X11" s="558"/>
      <c r="Y11" s="561">
        <f>'23solcasaad'!X12</f>
        <v>192400</v>
      </c>
      <c r="Z11" s="565">
        <f>Y11*100/M11</f>
        <v>45.582803626723276</v>
      </c>
      <c r="AA11" s="566"/>
      <c r="AB11" s="567">
        <f>_xlfn.RANK.EQ(Q11,Q$11:Q$30,0)</f>
        <v>4</v>
      </c>
      <c r="AC11" s="567">
        <v>1</v>
      </c>
      <c r="AD11" s="567">
        <f>MATCH(AC11,AB$11:AB$30,0)</f>
        <v>7</v>
      </c>
      <c r="AE11" s="568" t="str">
        <f t="shared" ref="AE11:AE29" si="2">INDEX(B$11:B$30,AD11,1)</f>
        <v>Castilla y León</v>
      </c>
      <c r="AF11" s="569">
        <f t="shared" ref="AF11:AF29" si="3">INDEX(Q$11:Q$30,AD11,1)</f>
        <v>6.7092251006102686</v>
      </c>
      <c r="AH11" s="567">
        <f>_xlfn.RANK.EQ(T11,T$11:T$30,0)</f>
        <v>5</v>
      </c>
      <c r="AI11" s="567">
        <v>1</v>
      </c>
      <c r="AJ11" s="567">
        <f>MATCH(AI11,AH$11:AH$30,0)</f>
        <v>18</v>
      </c>
      <c r="AK11" s="568" t="str">
        <f>INDEX(B$11:B$30,AJ11,1)</f>
        <v>Ceuta y Melilla</v>
      </c>
      <c r="AL11" s="569">
        <f>INDEX(T$11:T$30,AJ11,1)</f>
        <v>1.9575635903987454</v>
      </c>
      <c r="AN11" s="567">
        <f>_xlfn.RANK.EQ(W11,W$11:W$30,0)</f>
        <v>1</v>
      </c>
      <c r="AO11" s="567">
        <v>1</v>
      </c>
      <c r="AP11" s="567">
        <f>MATCH(AO11,AN$11:AN$30,0)</f>
        <v>1</v>
      </c>
      <c r="AQ11" s="568" t="str">
        <f>INDEX(B$11:B$30,AP11,1)</f>
        <v>Andalucía</v>
      </c>
      <c r="AR11" s="569">
        <f>INDEX(W$11:W$30,AP11,1)</f>
        <v>8.6064761931356575</v>
      </c>
      <c r="AT11" s="567">
        <f>_xlfn.RANK.EQ(Z11,Z$11:Z$30,0)</f>
        <v>1</v>
      </c>
      <c r="AU11" s="567">
        <v>1</v>
      </c>
      <c r="AV11" s="567">
        <f>MATCH(AU11,AT$11:AT$30,0)</f>
        <v>1</v>
      </c>
      <c r="AW11" s="568" t="str">
        <f>INDEX(B$11:B$30,AV11,1)</f>
        <v>Andalucía</v>
      </c>
      <c r="AX11" s="569">
        <f>INDEX(Z$11:Z$30,AV11,1)</f>
        <v>45.582803626723276</v>
      </c>
    </row>
    <row r="12" spans="1:50" s="396" customFormat="1" ht="18" customHeight="1" x14ac:dyDescent="0.25">
      <c r="A12" s="519"/>
      <c r="B12" s="557" t="s">
        <v>7</v>
      </c>
      <c r="C12" s="558"/>
      <c r="D12" s="559">
        <f t="shared" ref="D12:D28" si="4">G12+J12+M12</f>
        <v>1341289</v>
      </c>
      <c r="E12" s="560">
        <f t="shared" si="0"/>
        <v>2.7893915572350596</v>
      </c>
      <c r="F12" s="558"/>
      <c r="G12" s="561">
        <f>'20pobl'!J13</f>
        <v>1044239</v>
      </c>
      <c r="H12" s="562">
        <f t="shared" ref="H12:H28" si="5">G12*100/$G$30</f>
        <v>2.7195434296193368</v>
      </c>
      <c r="I12" s="558"/>
      <c r="J12" s="561">
        <f>'20pobl'!Q13</f>
        <v>200993</v>
      </c>
      <c r="K12" s="562">
        <f t="shared" ref="K12:K28" si="6">J12*100/$J$30</f>
        <v>2.9488747083666742</v>
      </c>
      <c r="L12" s="558"/>
      <c r="M12" s="561">
        <f>'20pobl'!X13</f>
        <v>96057</v>
      </c>
      <c r="N12" s="562">
        <f t="shared" si="1"/>
        <v>3.3447730977967542</v>
      </c>
      <c r="O12" s="558"/>
      <c r="P12" s="563">
        <f t="shared" ref="P12:P28" si="7">S12+V12+Y12</f>
        <v>56234</v>
      </c>
      <c r="Q12" s="564">
        <f t="shared" ref="Q12:Q28" si="8">P12*100/D12</f>
        <v>4.1925341965825416</v>
      </c>
      <c r="R12" s="558"/>
      <c r="S12" s="561">
        <f>'23solcasaad'!J13</f>
        <v>10683</v>
      </c>
      <c r="T12" s="565">
        <f t="shared" ref="T12:T28" si="9">S12*100/G12</f>
        <v>1.0230416600031218</v>
      </c>
      <c r="U12" s="558"/>
      <c r="V12" s="561">
        <f>'23solcasaad'!Q13</f>
        <v>11154</v>
      </c>
      <c r="W12" s="565">
        <f t="shared" ref="W12:W28" si="10">V12*100/J12</f>
        <v>5.549446995666516</v>
      </c>
      <c r="X12" s="558"/>
      <c r="Y12" s="561">
        <f>'23solcasaad'!X13</f>
        <v>34397</v>
      </c>
      <c r="Z12" s="565">
        <f t="shared" ref="Z12:Z28" si="11">Y12*100/M12</f>
        <v>35.808946771187941</v>
      </c>
      <c r="AA12" s="566"/>
      <c r="AB12" s="567">
        <f t="shared" ref="AB12:AB28" si="12">_xlfn.RANK.EQ(Q12,Q$11:Q$30,0)</f>
        <v>11</v>
      </c>
      <c r="AC12" s="567">
        <v>2</v>
      </c>
      <c r="AD12" s="567">
        <f t="shared" ref="AD12:AD28" si="13">MATCH(AC12,AB$11:AB$30,0)</f>
        <v>11</v>
      </c>
      <c r="AE12" s="568" t="str">
        <f t="shared" si="2"/>
        <v>Extremadura</v>
      </c>
      <c r="AF12" s="569">
        <f t="shared" si="3"/>
        <v>5.5664105108004698</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1.8199589516406505</v>
      </c>
      <c r="AN12" s="567">
        <f t="shared" ref="AN12:AN30" si="18">_xlfn.RANK.EQ(W12,W$11:W$30,0)</f>
        <v>14</v>
      </c>
      <c r="AO12" s="567">
        <v>2</v>
      </c>
      <c r="AP12" s="567">
        <f t="shared" ref="AP12:AP28" si="19">MATCH(AO12,AN$11:AN$30,0)</f>
        <v>14</v>
      </c>
      <c r="AQ12" s="568" t="str">
        <f t="shared" ref="AQ12:AQ29" si="20">INDEX(B$11:B$30,AP12,1)</f>
        <v>Murcia, Región de</v>
      </c>
      <c r="AR12" s="569">
        <f t="shared" ref="AR12:AR28" si="21">INDEX(W$11:W$30,AP12,1)</f>
        <v>8.4488658798754006</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45.337749258262612</v>
      </c>
    </row>
    <row r="13" spans="1:50" s="396" customFormat="1" ht="18" customHeight="1" x14ac:dyDescent="0.25">
      <c r="A13" s="519"/>
      <c r="B13" s="557" t="s">
        <v>37</v>
      </c>
      <c r="C13" s="558"/>
      <c r="D13" s="559">
        <f t="shared" si="4"/>
        <v>1006060</v>
      </c>
      <c r="E13" s="560">
        <f t="shared" si="0"/>
        <v>2.0922375938905815</v>
      </c>
      <c r="F13" s="558"/>
      <c r="G13" s="561">
        <f>'20pobl'!J14</f>
        <v>728875</v>
      </c>
      <c r="H13" s="562">
        <f t="shared" si="5"/>
        <v>1.8982313601232994</v>
      </c>
      <c r="I13" s="558"/>
      <c r="J13" s="561">
        <f>'20pobl'!Q14</f>
        <v>193292</v>
      </c>
      <c r="K13" s="562">
        <f t="shared" si="6"/>
        <v>2.8358892604698234</v>
      </c>
      <c r="L13" s="558"/>
      <c r="M13" s="561">
        <f>'20pobl'!X14</f>
        <v>83893</v>
      </c>
      <c r="N13" s="562">
        <f t="shared" si="1"/>
        <v>2.9212139614339727</v>
      </c>
      <c r="O13" s="558"/>
      <c r="P13" s="563">
        <f t="shared" si="7"/>
        <v>47942</v>
      </c>
      <c r="Q13" s="564">
        <f t="shared" si="8"/>
        <v>4.7653221477844268</v>
      </c>
      <c r="R13" s="558"/>
      <c r="S13" s="561">
        <f>'23solcasaad'!J14</f>
        <v>10470</v>
      </c>
      <c r="T13" s="565">
        <f t="shared" si="9"/>
        <v>1.4364602984050763</v>
      </c>
      <c r="U13" s="558"/>
      <c r="V13" s="561">
        <f>'23solcasaad'!Q14</f>
        <v>10835</v>
      </c>
      <c r="W13" s="565">
        <f t="shared" si="10"/>
        <v>5.6055087639426358</v>
      </c>
      <c r="X13" s="558"/>
      <c r="Y13" s="561">
        <f>'23solcasaad'!X14</f>
        <v>26637</v>
      </c>
      <c r="Z13" s="565">
        <f t="shared" si="11"/>
        <v>31.751159214713979</v>
      </c>
      <c r="AA13" s="566"/>
      <c r="AB13" s="567">
        <f t="shared" si="12"/>
        <v>5</v>
      </c>
      <c r="AC13" s="567">
        <v>3</v>
      </c>
      <c r="AD13" s="567">
        <f t="shared" si="13"/>
        <v>16</v>
      </c>
      <c r="AE13" s="568" t="str">
        <f t="shared" si="2"/>
        <v>País Vasco</v>
      </c>
      <c r="AF13" s="570">
        <f t="shared" si="3"/>
        <v>5.2119250896312863</v>
      </c>
      <c r="AH13" s="567">
        <f t="shared" si="14"/>
        <v>8</v>
      </c>
      <c r="AI13" s="567">
        <v>3</v>
      </c>
      <c r="AJ13" s="567">
        <f t="shared" si="15"/>
        <v>16</v>
      </c>
      <c r="AK13" s="568" t="str">
        <f t="shared" si="16"/>
        <v>País Vasco</v>
      </c>
      <c r="AL13" s="569">
        <f t="shared" si="17"/>
        <v>1.7963418703841496</v>
      </c>
      <c r="AN13" s="567">
        <f t="shared" si="18"/>
        <v>13</v>
      </c>
      <c r="AO13" s="567">
        <v>3</v>
      </c>
      <c r="AP13" s="567">
        <f t="shared" si="19"/>
        <v>11</v>
      </c>
      <c r="AQ13" s="568" t="str">
        <f t="shared" si="20"/>
        <v>Extremadura</v>
      </c>
      <c r="AR13" s="569">
        <f t="shared" si="21"/>
        <v>8.2381303750445269</v>
      </c>
      <c r="AT13" s="567">
        <f t="shared" si="22"/>
        <v>14</v>
      </c>
      <c r="AU13" s="567">
        <v>3</v>
      </c>
      <c r="AV13" s="567">
        <f t="shared" si="23"/>
        <v>11</v>
      </c>
      <c r="AW13" s="568" t="str">
        <f t="shared" si="24"/>
        <v>Extremadura</v>
      </c>
      <c r="AX13" s="569">
        <f t="shared" si="25"/>
        <v>44.06164880439097</v>
      </c>
    </row>
    <row r="14" spans="1:50" s="396" customFormat="1" ht="18" customHeight="1" x14ac:dyDescent="0.25">
      <c r="A14" s="519"/>
      <c r="B14" s="557" t="s">
        <v>38</v>
      </c>
      <c r="C14" s="558"/>
      <c r="D14" s="559">
        <f t="shared" si="4"/>
        <v>1209906</v>
      </c>
      <c r="E14" s="560">
        <f t="shared" si="0"/>
        <v>2.516162871273858</v>
      </c>
      <c r="F14" s="558"/>
      <c r="G14" s="561">
        <f>'20pobl'!J15</f>
        <v>1010320</v>
      </c>
      <c r="H14" s="562">
        <f t="shared" si="5"/>
        <v>2.6312071449285157</v>
      </c>
      <c r="I14" s="558"/>
      <c r="J14" s="561">
        <f>'20pobl'!Q15</f>
        <v>147036</v>
      </c>
      <c r="K14" s="562">
        <f t="shared" si="6"/>
        <v>2.1572429966187991</v>
      </c>
      <c r="L14" s="558"/>
      <c r="M14" s="561">
        <f>'20pobl'!X15</f>
        <v>52550</v>
      </c>
      <c r="N14" s="562">
        <f t="shared" si="1"/>
        <v>1.8298283965689064</v>
      </c>
      <c r="O14" s="558"/>
      <c r="P14" s="563">
        <f t="shared" si="7"/>
        <v>44957</v>
      </c>
      <c r="Q14" s="564">
        <f t="shared" si="8"/>
        <v>3.7157432064970335</v>
      </c>
      <c r="R14" s="558"/>
      <c r="S14" s="561">
        <f>'23solcasaad'!J15</f>
        <v>12779</v>
      </c>
      <c r="T14" s="565">
        <f t="shared" si="9"/>
        <v>1.2648467812178319</v>
      </c>
      <c r="U14" s="558"/>
      <c r="V14" s="561">
        <f>'23solcasaad'!Q15</f>
        <v>10652</v>
      </c>
      <c r="W14" s="565">
        <f t="shared" si="10"/>
        <v>7.2444843439701838</v>
      </c>
      <c r="X14" s="558"/>
      <c r="Y14" s="561">
        <f>'23solcasaad'!X15</f>
        <v>21526</v>
      </c>
      <c r="Z14" s="565">
        <f t="shared" si="11"/>
        <v>40.962892483349194</v>
      </c>
      <c r="AA14" s="566"/>
      <c r="AB14" s="567">
        <f t="shared" si="12"/>
        <v>14</v>
      </c>
      <c r="AC14" s="567">
        <v>4</v>
      </c>
      <c r="AD14" s="567">
        <f t="shared" si="13"/>
        <v>1</v>
      </c>
      <c r="AE14" s="568" t="str">
        <f t="shared" si="2"/>
        <v>Andalucía</v>
      </c>
      <c r="AF14" s="569">
        <f t="shared" si="3"/>
        <v>4.7747434893647558</v>
      </c>
      <c r="AH14" s="567">
        <f t="shared" si="14"/>
        <v>15</v>
      </c>
      <c r="AI14" s="567">
        <v>4</v>
      </c>
      <c r="AJ14" s="567">
        <f t="shared" si="15"/>
        <v>14</v>
      </c>
      <c r="AK14" s="568" t="str">
        <f t="shared" si="16"/>
        <v>Murcia, Región de</v>
      </c>
      <c r="AL14" s="569">
        <f t="shared" si="17"/>
        <v>1.7274519486702633</v>
      </c>
      <c r="AN14" s="567">
        <f t="shared" si="18"/>
        <v>5</v>
      </c>
      <c r="AO14" s="567">
        <v>4</v>
      </c>
      <c r="AP14" s="567">
        <f t="shared" si="19"/>
        <v>9</v>
      </c>
      <c r="AQ14" s="568" t="str">
        <f t="shared" si="20"/>
        <v>Cataluña</v>
      </c>
      <c r="AR14" s="569">
        <f t="shared" si="21"/>
        <v>7.8086524719888342</v>
      </c>
      <c r="AT14" s="567">
        <f t="shared" si="22"/>
        <v>6</v>
      </c>
      <c r="AU14" s="567">
        <v>4</v>
      </c>
      <c r="AV14" s="567">
        <f t="shared" si="23"/>
        <v>8</v>
      </c>
      <c r="AW14" s="568" t="str">
        <f t="shared" si="24"/>
        <v>Castilla - La Mancha</v>
      </c>
      <c r="AX14" s="569">
        <f t="shared" si="25"/>
        <v>42.75453032685526</v>
      </c>
    </row>
    <row r="15" spans="1:50" s="396" customFormat="1" ht="18" customHeight="1" x14ac:dyDescent="0.25">
      <c r="A15" s="519"/>
      <c r="B15" s="557" t="s">
        <v>6</v>
      </c>
      <c r="C15" s="558"/>
      <c r="D15" s="559">
        <f t="shared" si="4"/>
        <v>2213016</v>
      </c>
      <c r="E15" s="560">
        <f t="shared" si="0"/>
        <v>4.6022655418974603</v>
      </c>
      <c r="F15" s="558"/>
      <c r="G15" s="561">
        <f>'20pobl'!J16</f>
        <v>1826469</v>
      </c>
      <c r="H15" s="562">
        <f t="shared" si="5"/>
        <v>4.7567288411497755</v>
      </c>
      <c r="I15" s="558"/>
      <c r="J15" s="561">
        <f>'20pobl'!Q16</f>
        <v>288173</v>
      </c>
      <c r="K15" s="562">
        <f t="shared" si="6"/>
        <v>4.2279386413166113</v>
      </c>
      <c r="L15" s="558"/>
      <c r="M15" s="561">
        <f>'20pobl'!X16</f>
        <v>98374</v>
      </c>
      <c r="N15" s="562">
        <f t="shared" si="1"/>
        <v>3.4254526866616479</v>
      </c>
      <c r="O15" s="558"/>
      <c r="P15" s="563">
        <f t="shared" si="7"/>
        <v>67784</v>
      </c>
      <c r="Q15" s="564">
        <f t="shared" si="8"/>
        <v>3.0629692690879775</v>
      </c>
      <c r="R15" s="558"/>
      <c r="S15" s="561">
        <f>'23solcasaad'!J16</f>
        <v>23308</v>
      </c>
      <c r="T15" s="565">
        <f t="shared" si="9"/>
        <v>1.2761234929254206</v>
      </c>
      <c r="U15" s="558"/>
      <c r="V15" s="561">
        <f>'23solcasaad'!Q16</f>
        <v>15887</v>
      </c>
      <c r="W15" s="565">
        <f t="shared" si="10"/>
        <v>5.5130078112800298</v>
      </c>
      <c r="X15" s="558"/>
      <c r="Y15" s="561">
        <f>'23solcasaad'!X16</f>
        <v>28589</v>
      </c>
      <c r="Z15" s="565">
        <f t="shared" si="11"/>
        <v>29.061540650985016</v>
      </c>
      <c r="AA15" s="566"/>
      <c r="AB15" s="567">
        <f t="shared" si="12"/>
        <v>19</v>
      </c>
      <c r="AC15" s="567">
        <v>5</v>
      </c>
      <c r="AD15" s="567">
        <f t="shared" si="13"/>
        <v>3</v>
      </c>
      <c r="AE15" s="568" t="str">
        <f t="shared" si="2"/>
        <v>Asturias, Principado de</v>
      </c>
      <c r="AF15" s="569">
        <f t="shared" si="3"/>
        <v>4.7653221477844268</v>
      </c>
      <c r="AH15" s="567">
        <f t="shared" si="14"/>
        <v>14</v>
      </c>
      <c r="AI15" s="567">
        <v>5</v>
      </c>
      <c r="AJ15" s="567">
        <f t="shared" si="15"/>
        <v>1</v>
      </c>
      <c r="AK15" s="568" t="str">
        <f t="shared" si="16"/>
        <v>Andalucía</v>
      </c>
      <c r="AL15" s="569">
        <f t="shared" si="17"/>
        <v>1.6938880778186536</v>
      </c>
      <c r="AN15" s="567">
        <f t="shared" si="18"/>
        <v>15</v>
      </c>
      <c r="AO15" s="567">
        <v>5</v>
      </c>
      <c r="AP15" s="567">
        <f t="shared" si="19"/>
        <v>4</v>
      </c>
      <c r="AQ15" s="568" t="str">
        <f t="shared" si="20"/>
        <v>Balears, Illes</v>
      </c>
      <c r="AR15" s="569">
        <f t="shared" si="21"/>
        <v>7.2444843439701838</v>
      </c>
      <c r="AT15" s="567">
        <f t="shared" si="22"/>
        <v>18</v>
      </c>
      <c r="AU15" s="567">
        <v>5</v>
      </c>
      <c r="AV15" s="567">
        <f t="shared" si="23"/>
        <v>9</v>
      </c>
      <c r="AW15" s="568" t="str">
        <f t="shared" si="24"/>
        <v>Cataluña</v>
      </c>
      <c r="AX15" s="569">
        <f t="shared" si="25"/>
        <v>42.051409977350296</v>
      </c>
    </row>
    <row r="16" spans="1:50" s="396" customFormat="1" ht="18" customHeight="1" x14ac:dyDescent="0.25">
      <c r="A16" s="519"/>
      <c r="B16" s="557" t="s">
        <v>5</v>
      </c>
      <c r="C16" s="558"/>
      <c r="D16" s="571">
        <f t="shared" si="4"/>
        <v>588387</v>
      </c>
      <c r="E16" s="560">
        <f t="shared" si="0"/>
        <v>1.2236302021315801</v>
      </c>
      <c r="F16" s="558"/>
      <c r="G16" s="572">
        <f>'20pobl'!J17</f>
        <v>450214</v>
      </c>
      <c r="H16" s="562">
        <f t="shared" si="5"/>
        <v>1.1725060313037916</v>
      </c>
      <c r="I16" s="558"/>
      <c r="J16" s="572">
        <f>'20pobl'!Q17</f>
        <v>97495</v>
      </c>
      <c r="K16" s="562">
        <f t="shared" si="6"/>
        <v>1.4304007586941283</v>
      </c>
      <c r="L16" s="558"/>
      <c r="M16" s="572">
        <f>'20pobl'!X17</f>
        <v>40678</v>
      </c>
      <c r="N16" s="562">
        <f t="shared" si="1"/>
        <v>1.4164369080043762</v>
      </c>
      <c r="O16" s="558"/>
      <c r="P16" s="572">
        <f t="shared" si="7"/>
        <v>23669</v>
      </c>
      <c r="Q16" s="564">
        <f t="shared" si="8"/>
        <v>4.0226925475919764</v>
      </c>
      <c r="R16" s="558"/>
      <c r="S16" s="572">
        <f>'23solcasaad'!J17</f>
        <v>6665</v>
      </c>
      <c r="T16" s="565">
        <f t="shared" si="9"/>
        <v>1.4804070952924608</v>
      </c>
      <c r="U16" s="558"/>
      <c r="V16" s="572">
        <f>'23solcasaad'!Q17</f>
        <v>5175</v>
      </c>
      <c r="W16" s="565">
        <f t="shared" si="10"/>
        <v>5.3079645110005638</v>
      </c>
      <c r="X16" s="558"/>
      <c r="Y16" s="572">
        <f>'23solcasaad'!X17</f>
        <v>11829</v>
      </c>
      <c r="Z16" s="565">
        <f t="shared" si="11"/>
        <v>29.079600766999359</v>
      </c>
      <c r="AA16" s="566"/>
      <c r="AB16" s="567">
        <f t="shared" si="12"/>
        <v>12</v>
      </c>
      <c r="AC16" s="567">
        <v>6</v>
      </c>
      <c r="AD16" s="567">
        <f t="shared" si="13"/>
        <v>8</v>
      </c>
      <c r="AE16" s="568" t="str">
        <f t="shared" si="2"/>
        <v>Castilla - La Mancha</v>
      </c>
      <c r="AF16" s="569">
        <f t="shared" si="3"/>
        <v>4.6968791115145923</v>
      </c>
      <c r="AH16" s="567">
        <f t="shared" si="14"/>
        <v>7</v>
      </c>
      <c r="AI16" s="567">
        <v>6</v>
      </c>
      <c r="AJ16" s="567">
        <f t="shared" si="15"/>
        <v>11</v>
      </c>
      <c r="AK16" s="568" t="str">
        <f t="shared" si="16"/>
        <v>Extremadura</v>
      </c>
      <c r="AL16" s="569">
        <f t="shared" si="17"/>
        <v>1.6437328815747798</v>
      </c>
      <c r="AN16" s="567">
        <f t="shared" si="18"/>
        <v>17</v>
      </c>
      <c r="AO16" s="567">
        <v>6</v>
      </c>
      <c r="AP16" s="567">
        <f t="shared" si="19"/>
        <v>7</v>
      </c>
      <c r="AQ16" s="568" t="str">
        <f t="shared" si="20"/>
        <v>Castilla y León</v>
      </c>
      <c r="AR16" s="569">
        <f t="shared" si="21"/>
        <v>7.1228135476058689</v>
      </c>
      <c r="AT16" s="567">
        <f t="shared" si="22"/>
        <v>17</v>
      </c>
      <c r="AU16" s="567">
        <v>6</v>
      </c>
      <c r="AV16" s="567">
        <f t="shared" si="23"/>
        <v>4</v>
      </c>
      <c r="AW16" s="568" t="str">
        <f t="shared" si="24"/>
        <v>Balears, Illes</v>
      </c>
      <c r="AX16" s="569">
        <f t="shared" si="25"/>
        <v>40.962892483349194</v>
      </c>
    </row>
    <row r="17" spans="1:50" s="396" customFormat="1" ht="18" customHeight="1" x14ac:dyDescent="0.25">
      <c r="A17" s="519"/>
      <c r="B17" s="557" t="s">
        <v>4</v>
      </c>
      <c r="C17" s="558"/>
      <c r="D17" s="559">
        <f t="shared" si="4"/>
        <v>2383703</v>
      </c>
      <c r="E17" s="560">
        <f t="shared" si="0"/>
        <v>4.9572322021248834</v>
      </c>
      <c r="F17" s="558"/>
      <c r="G17" s="561">
        <f>'20pobl'!J18</f>
        <v>1752567</v>
      </c>
      <c r="H17" s="562">
        <f t="shared" si="5"/>
        <v>4.5642636118912163</v>
      </c>
      <c r="I17" s="558"/>
      <c r="J17" s="561">
        <f>'20pobl'!Q18</f>
        <v>413741</v>
      </c>
      <c r="K17" s="562">
        <f t="shared" si="6"/>
        <v>6.0702132448111934</v>
      </c>
      <c r="L17" s="558"/>
      <c r="M17" s="561">
        <f>'20pobl'!X18</f>
        <v>217395</v>
      </c>
      <c r="N17" s="562">
        <f t="shared" si="1"/>
        <v>7.5698486065099413</v>
      </c>
      <c r="O17" s="558"/>
      <c r="P17" s="563">
        <f t="shared" si="7"/>
        <v>159928</v>
      </c>
      <c r="Q17" s="564">
        <f>P17*100/D17</f>
        <v>6.7092251006102686</v>
      </c>
      <c r="R17" s="558"/>
      <c r="S17" s="561">
        <f>'23solcasaad'!J18</f>
        <v>31896</v>
      </c>
      <c r="T17" s="565">
        <f>S17*100/G17</f>
        <v>1.8199589516406505</v>
      </c>
      <c r="U17" s="558"/>
      <c r="V17" s="561">
        <f>'23solcasaad'!Q18</f>
        <v>29470</v>
      </c>
      <c r="W17" s="565">
        <f>V17*100/J17</f>
        <v>7.1228135476058689</v>
      </c>
      <c r="X17" s="558"/>
      <c r="Y17" s="561">
        <f>'23solcasaad'!X18</f>
        <v>98562</v>
      </c>
      <c r="Z17" s="565">
        <f>Y17*100/M17</f>
        <v>45.337749258262612</v>
      </c>
      <c r="AA17" s="566"/>
      <c r="AB17" s="567">
        <f t="shared" si="12"/>
        <v>1</v>
      </c>
      <c r="AC17" s="567">
        <v>7</v>
      </c>
      <c r="AD17" s="567">
        <f t="shared" si="13"/>
        <v>9</v>
      </c>
      <c r="AE17" s="568" t="str">
        <f t="shared" si="2"/>
        <v>Cataluña</v>
      </c>
      <c r="AF17" s="569">
        <f t="shared" si="3"/>
        <v>4.6280905137115926</v>
      </c>
      <c r="AH17" s="567">
        <f t="shared" si="14"/>
        <v>2</v>
      </c>
      <c r="AI17" s="567">
        <v>7</v>
      </c>
      <c r="AJ17" s="567">
        <f t="shared" si="15"/>
        <v>6</v>
      </c>
      <c r="AK17" s="568" t="str">
        <f t="shared" si="16"/>
        <v>Cantabria</v>
      </c>
      <c r="AL17" s="569">
        <f t="shared" si="17"/>
        <v>1.4804070952924608</v>
      </c>
      <c r="AN17" s="567">
        <f t="shared" si="18"/>
        <v>6</v>
      </c>
      <c r="AO17" s="567">
        <v>7</v>
      </c>
      <c r="AP17" s="567">
        <f t="shared" si="19"/>
        <v>8</v>
      </c>
      <c r="AQ17" s="568" t="str">
        <f t="shared" si="20"/>
        <v>Castilla - La Mancha</v>
      </c>
      <c r="AR17" s="569">
        <f t="shared" si="21"/>
        <v>7.0603079398749227</v>
      </c>
      <c r="AT17" s="567">
        <f t="shared" si="22"/>
        <v>2</v>
      </c>
      <c r="AU17" s="567">
        <v>7</v>
      </c>
      <c r="AV17" s="567">
        <f t="shared" si="23"/>
        <v>14</v>
      </c>
      <c r="AW17" s="568" t="str">
        <f t="shared" si="24"/>
        <v>Murcia, Región de</v>
      </c>
      <c r="AX17" s="569">
        <f t="shared" si="25"/>
        <v>38.8884993479084</v>
      </c>
    </row>
    <row r="18" spans="1:50" s="396" customFormat="1" ht="18" customHeight="1" x14ac:dyDescent="0.25">
      <c r="A18" s="519"/>
      <c r="B18" s="557" t="s">
        <v>40</v>
      </c>
      <c r="C18" s="558"/>
      <c r="D18" s="559">
        <f t="shared" si="4"/>
        <v>2084086</v>
      </c>
      <c r="E18" s="560">
        <f t="shared" si="0"/>
        <v>4.3341382006053779</v>
      </c>
      <c r="F18" s="558"/>
      <c r="G18" s="561">
        <f>'20pobl'!J19</f>
        <v>1679650</v>
      </c>
      <c r="H18" s="562">
        <f t="shared" si="5"/>
        <v>4.3743636481304753</v>
      </c>
      <c r="I18" s="558"/>
      <c r="J18" s="561">
        <f>'20pobl'!Q19</f>
        <v>273430</v>
      </c>
      <c r="K18" s="562">
        <f t="shared" si="6"/>
        <v>4.0116362833964354</v>
      </c>
      <c r="L18" s="558"/>
      <c r="M18" s="561">
        <f>'20pobl'!X19</f>
        <v>131006</v>
      </c>
      <c r="N18" s="562">
        <f t="shared" si="1"/>
        <v>4.5617221488278998</v>
      </c>
      <c r="O18" s="558"/>
      <c r="P18" s="563">
        <f t="shared" si="7"/>
        <v>97887</v>
      </c>
      <c r="Q18" s="564">
        <f t="shared" si="8"/>
        <v>4.6968791115145923</v>
      </c>
      <c r="R18" s="558"/>
      <c r="S18" s="561">
        <f>'23solcasaad'!J19</f>
        <v>22571</v>
      </c>
      <c r="T18" s="565">
        <f t="shared" si="9"/>
        <v>1.3437918613996964</v>
      </c>
      <c r="U18" s="558"/>
      <c r="V18" s="561">
        <f>'23solcasaad'!Q19</f>
        <v>19305</v>
      </c>
      <c r="W18" s="565">
        <f t="shared" si="10"/>
        <v>7.0603079398749227</v>
      </c>
      <c r="X18" s="558"/>
      <c r="Y18" s="561">
        <f>'23solcasaad'!X19</f>
        <v>56011</v>
      </c>
      <c r="Z18" s="565">
        <f t="shared" si="11"/>
        <v>42.75453032685526</v>
      </c>
      <c r="AA18" s="566"/>
      <c r="AB18" s="567">
        <f t="shared" si="12"/>
        <v>6</v>
      </c>
      <c r="AC18" s="567">
        <v>8</v>
      </c>
      <c r="AD18" s="567">
        <f t="shared" si="13"/>
        <v>17</v>
      </c>
      <c r="AE18" s="568" t="str">
        <f t="shared" si="2"/>
        <v>Rioja, La</v>
      </c>
      <c r="AF18" s="569">
        <f t="shared" si="3"/>
        <v>4.5851148993738402</v>
      </c>
      <c r="AH18" s="567">
        <f t="shared" si="14"/>
        <v>13</v>
      </c>
      <c r="AI18" s="567">
        <v>8</v>
      </c>
      <c r="AJ18" s="567">
        <f t="shared" si="15"/>
        <v>3</v>
      </c>
      <c r="AK18" s="568" t="str">
        <f t="shared" si="16"/>
        <v>Asturias, Principado de</v>
      </c>
      <c r="AL18" s="569">
        <f t="shared" si="17"/>
        <v>1.4364602984050763</v>
      </c>
      <c r="AN18" s="567">
        <f t="shared" si="18"/>
        <v>7</v>
      </c>
      <c r="AO18" s="567">
        <v>8</v>
      </c>
      <c r="AP18" s="567">
        <f t="shared" si="19"/>
        <v>20</v>
      </c>
      <c r="AQ18" s="568" t="str">
        <f t="shared" si="20"/>
        <v>TOTAL</v>
      </c>
      <c r="AR18" s="569">
        <f t="shared" si="21"/>
        <v>6.6504282179285505</v>
      </c>
      <c r="AT18" s="567">
        <f t="shared" si="22"/>
        <v>4</v>
      </c>
      <c r="AU18" s="567">
        <v>8</v>
      </c>
      <c r="AV18" s="567">
        <f t="shared" si="23"/>
        <v>16</v>
      </c>
      <c r="AW18" s="568" t="str">
        <f t="shared" si="24"/>
        <v>País Vasco</v>
      </c>
      <c r="AX18" s="569">
        <f t="shared" si="25"/>
        <v>38.880499345615625</v>
      </c>
    </row>
    <row r="19" spans="1:50" s="396" customFormat="1" ht="18" customHeight="1" x14ac:dyDescent="0.25">
      <c r="A19" s="519"/>
      <c r="B19" s="557" t="s">
        <v>41</v>
      </c>
      <c r="C19" s="558"/>
      <c r="D19" s="559">
        <f t="shared" si="4"/>
        <v>7901963</v>
      </c>
      <c r="E19" s="560">
        <f t="shared" si="0"/>
        <v>16.433198868986342</v>
      </c>
      <c r="F19" s="558"/>
      <c r="G19" s="561">
        <f>'20pobl'!J20</f>
        <v>6372799</v>
      </c>
      <c r="H19" s="562">
        <f t="shared" si="5"/>
        <v>16.596874516978087</v>
      </c>
      <c r="I19" s="558"/>
      <c r="J19" s="561">
        <f>'20pobl'!Q20</f>
        <v>1076178</v>
      </c>
      <c r="K19" s="562">
        <f t="shared" si="6"/>
        <v>15.789177164879527</v>
      </c>
      <c r="L19" s="558"/>
      <c r="M19" s="561">
        <f>'20pobl'!X20</f>
        <v>452986</v>
      </c>
      <c r="N19" s="562">
        <f t="shared" si="1"/>
        <v>15.773294881982162</v>
      </c>
      <c r="O19" s="558"/>
      <c r="P19" s="563">
        <f t="shared" si="7"/>
        <v>365710</v>
      </c>
      <c r="Q19" s="564">
        <f t="shared" si="8"/>
        <v>4.6280905137115926</v>
      </c>
      <c r="R19" s="558"/>
      <c r="S19" s="561">
        <f>'23solcasaad'!J20</f>
        <v>91188</v>
      </c>
      <c r="T19" s="565">
        <f t="shared" si="9"/>
        <v>1.4308940231756877</v>
      </c>
      <c r="U19" s="558"/>
      <c r="V19" s="561">
        <f>'23solcasaad'!Q20</f>
        <v>84035</v>
      </c>
      <c r="W19" s="565">
        <f t="shared" si="10"/>
        <v>7.8086524719888342</v>
      </c>
      <c r="X19" s="558"/>
      <c r="Y19" s="561">
        <f>'23solcasaad'!X20</f>
        <v>190487</v>
      </c>
      <c r="Z19" s="565">
        <f t="shared" si="11"/>
        <v>42.051409977350296</v>
      </c>
      <c r="AA19" s="566"/>
      <c r="AB19" s="567">
        <f t="shared" si="12"/>
        <v>7</v>
      </c>
      <c r="AC19" s="567">
        <v>9</v>
      </c>
      <c r="AD19" s="567">
        <f t="shared" si="13"/>
        <v>20</v>
      </c>
      <c r="AE19" s="568" t="str">
        <f t="shared" si="2"/>
        <v>TOTAL</v>
      </c>
      <c r="AF19" s="569">
        <f t="shared" si="3"/>
        <v>4.3602334606576001</v>
      </c>
      <c r="AH19" s="567">
        <f t="shared" si="14"/>
        <v>9</v>
      </c>
      <c r="AI19" s="567">
        <v>9</v>
      </c>
      <c r="AJ19" s="567">
        <f t="shared" si="15"/>
        <v>9</v>
      </c>
      <c r="AK19" s="568" t="str">
        <f t="shared" si="16"/>
        <v>Cataluña</v>
      </c>
      <c r="AL19" s="569">
        <f t="shared" si="17"/>
        <v>1.4308940231756877</v>
      </c>
      <c r="AN19" s="567">
        <f t="shared" si="18"/>
        <v>4</v>
      </c>
      <c r="AO19" s="567">
        <v>9</v>
      </c>
      <c r="AP19" s="567">
        <f t="shared" si="19"/>
        <v>16</v>
      </c>
      <c r="AQ19" s="568" t="str">
        <f t="shared" si="20"/>
        <v>País Vasco</v>
      </c>
      <c r="AR19" s="569">
        <f t="shared" si="21"/>
        <v>6.4356408240985727</v>
      </c>
      <c r="AT19" s="567">
        <f t="shared" si="22"/>
        <v>5</v>
      </c>
      <c r="AU19" s="567">
        <v>9</v>
      </c>
      <c r="AV19" s="567">
        <f t="shared" si="23"/>
        <v>17</v>
      </c>
      <c r="AW19" s="568" t="str">
        <f t="shared" si="24"/>
        <v>Rioja, La</v>
      </c>
      <c r="AX19" s="569">
        <f t="shared" si="25"/>
        <v>38.772644927536234</v>
      </c>
    </row>
    <row r="20" spans="1:50" s="396" customFormat="1" ht="18" customHeight="1" x14ac:dyDescent="0.25">
      <c r="A20" s="519"/>
      <c r="B20" s="557" t="s">
        <v>3</v>
      </c>
      <c r="C20" s="558"/>
      <c r="D20" s="559">
        <f t="shared" si="4"/>
        <v>5216195</v>
      </c>
      <c r="E20" s="560">
        <f t="shared" si="0"/>
        <v>10.847781718847862</v>
      </c>
      <c r="F20" s="558"/>
      <c r="G20" s="561">
        <f>'20pobl'!J21</f>
        <v>4168661</v>
      </c>
      <c r="H20" s="562">
        <f t="shared" si="5"/>
        <v>10.856570797356136</v>
      </c>
      <c r="I20" s="558"/>
      <c r="J20" s="561">
        <f>'20pobl'!Q21</f>
        <v>755276</v>
      </c>
      <c r="K20" s="562">
        <f t="shared" si="6"/>
        <v>11.08105403788365</v>
      </c>
      <c r="L20" s="558"/>
      <c r="M20" s="561">
        <f>'20pobl'!X21</f>
        <v>292258</v>
      </c>
      <c r="N20" s="562">
        <f t="shared" si="1"/>
        <v>10.176631541854148</v>
      </c>
      <c r="O20" s="558"/>
      <c r="P20" s="563">
        <f t="shared" si="7"/>
        <v>207616</v>
      </c>
      <c r="Q20" s="564">
        <f t="shared" si="8"/>
        <v>3.9802192977831541</v>
      </c>
      <c r="R20" s="558"/>
      <c r="S20" s="561">
        <f>'23solcasaad'!J21</f>
        <v>56147</v>
      </c>
      <c r="T20" s="565">
        <f t="shared" si="9"/>
        <v>1.3468833277639991</v>
      </c>
      <c r="U20" s="558"/>
      <c r="V20" s="561">
        <f>'23solcasaad'!Q21</f>
        <v>45331</v>
      </c>
      <c r="W20" s="565">
        <f t="shared" si="10"/>
        <v>6.0019118838676189</v>
      </c>
      <c r="X20" s="558"/>
      <c r="Y20" s="561">
        <f>'23solcasaad'!X21</f>
        <v>106138</v>
      </c>
      <c r="Z20" s="565">
        <f t="shared" si="11"/>
        <v>36.316542233232283</v>
      </c>
      <c r="AA20" s="566"/>
      <c r="AB20" s="567">
        <f t="shared" si="12"/>
        <v>13</v>
      </c>
      <c r="AC20" s="567">
        <v>10</v>
      </c>
      <c r="AD20" s="567">
        <f t="shared" si="13"/>
        <v>14</v>
      </c>
      <c r="AE20" s="568" t="str">
        <f t="shared" si="2"/>
        <v>Murcia, Región de</v>
      </c>
      <c r="AF20" s="570">
        <f t="shared" si="3"/>
        <v>4.2250652835743177</v>
      </c>
      <c r="AH20" s="567">
        <f t="shared" si="14"/>
        <v>12</v>
      </c>
      <c r="AI20" s="567">
        <v>10</v>
      </c>
      <c r="AJ20" s="567">
        <f t="shared" si="15"/>
        <v>20</v>
      </c>
      <c r="AK20" s="568" t="str">
        <f t="shared" si="16"/>
        <v>TOTAL</v>
      </c>
      <c r="AL20" s="569">
        <f t="shared" si="17"/>
        <v>1.4213602235661436</v>
      </c>
      <c r="AN20" s="567">
        <f t="shared" si="18"/>
        <v>11</v>
      </c>
      <c r="AO20" s="567">
        <v>10</v>
      </c>
      <c r="AP20" s="567">
        <f t="shared" si="19"/>
        <v>18</v>
      </c>
      <c r="AQ20" s="568" t="str">
        <f t="shared" si="20"/>
        <v>Ceuta y Melilla</v>
      </c>
      <c r="AR20" s="569">
        <f t="shared" si="21"/>
        <v>6.4219017976243409</v>
      </c>
      <c r="AT20" s="567">
        <f t="shared" si="22"/>
        <v>12</v>
      </c>
      <c r="AU20" s="567">
        <v>10</v>
      </c>
      <c r="AV20" s="567">
        <f t="shared" si="23"/>
        <v>20</v>
      </c>
      <c r="AW20" s="568" t="str">
        <f t="shared" si="24"/>
        <v>TOTAL</v>
      </c>
      <c r="AX20" s="569">
        <f t="shared" si="25"/>
        <v>38.218447038045809</v>
      </c>
    </row>
    <row r="21" spans="1:50" s="329" customFormat="1" ht="18" customHeight="1" x14ac:dyDescent="0.25">
      <c r="A21" s="348"/>
      <c r="B21" s="548" t="s">
        <v>2</v>
      </c>
      <c r="C21" s="573"/>
      <c r="D21" s="574">
        <f t="shared" si="4"/>
        <v>1054306</v>
      </c>
      <c r="E21" s="575">
        <f t="shared" si="0"/>
        <v>2.1925716643782711</v>
      </c>
      <c r="F21" s="573"/>
      <c r="G21" s="576">
        <f>'20pobl'!J22</f>
        <v>824039</v>
      </c>
      <c r="H21" s="577">
        <f t="shared" si="5"/>
        <v>2.1460698635083428</v>
      </c>
      <c r="I21" s="573"/>
      <c r="J21" s="576">
        <f>'20pobl'!Q22</f>
        <v>157208</v>
      </c>
      <c r="K21" s="577">
        <f t="shared" si="6"/>
        <v>2.3064817936590236</v>
      </c>
      <c r="L21" s="573"/>
      <c r="M21" s="576">
        <f>'20pobl'!X22</f>
        <v>73059</v>
      </c>
      <c r="N21" s="577">
        <f t="shared" si="1"/>
        <v>2.5439663715495286</v>
      </c>
      <c r="O21" s="573"/>
      <c r="P21" s="578">
        <f t="shared" si="7"/>
        <v>58687</v>
      </c>
      <c r="Q21" s="579">
        <f t="shared" si="8"/>
        <v>5.5664105108004698</v>
      </c>
      <c r="R21" s="573"/>
      <c r="S21" s="576">
        <f>'23solcasaad'!J22</f>
        <v>13545</v>
      </c>
      <c r="T21" s="580">
        <f t="shared" si="9"/>
        <v>1.6437328815747798</v>
      </c>
      <c r="U21" s="573"/>
      <c r="V21" s="576">
        <f>'23solcasaad'!Q22</f>
        <v>12951</v>
      </c>
      <c r="W21" s="580">
        <f t="shared" si="10"/>
        <v>8.2381303750445269</v>
      </c>
      <c r="X21" s="573"/>
      <c r="Y21" s="576">
        <f>'23solcasaad'!X22</f>
        <v>32191</v>
      </c>
      <c r="Z21" s="565">
        <f t="shared" si="11"/>
        <v>44.06164880439097</v>
      </c>
      <c r="AA21" s="566"/>
      <c r="AB21" s="567">
        <f t="shared" si="12"/>
        <v>2</v>
      </c>
      <c r="AC21" s="567">
        <v>11</v>
      </c>
      <c r="AD21" s="567">
        <f t="shared" si="13"/>
        <v>2</v>
      </c>
      <c r="AE21" s="568" t="str">
        <f t="shared" si="2"/>
        <v>Aragón</v>
      </c>
      <c r="AF21" s="569">
        <f t="shared" si="3"/>
        <v>4.1925341965825416</v>
      </c>
      <c r="AG21" s="396"/>
      <c r="AH21" s="567">
        <f t="shared" si="14"/>
        <v>6</v>
      </c>
      <c r="AI21" s="567">
        <v>11</v>
      </c>
      <c r="AJ21" s="567">
        <f t="shared" si="15"/>
        <v>17</v>
      </c>
      <c r="AK21" s="568" t="str">
        <f t="shared" si="16"/>
        <v>Rioja, La</v>
      </c>
      <c r="AL21" s="569">
        <f t="shared" si="17"/>
        <v>1.3653258019603254</v>
      </c>
      <c r="AM21" s="396"/>
      <c r="AN21" s="567">
        <f t="shared" si="18"/>
        <v>3</v>
      </c>
      <c r="AO21" s="567">
        <v>11</v>
      </c>
      <c r="AP21" s="567">
        <f t="shared" si="19"/>
        <v>10</v>
      </c>
      <c r="AQ21" s="568" t="str">
        <f t="shared" si="20"/>
        <v>Comunitat Valenciana</v>
      </c>
      <c r="AR21" s="569">
        <f t="shared" si="21"/>
        <v>6.0019118838676189</v>
      </c>
      <c r="AS21" s="396"/>
      <c r="AT21" s="567">
        <f t="shared" si="22"/>
        <v>3</v>
      </c>
      <c r="AU21" s="567">
        <v>11</v>
      </c>
      <c r="AV21" s="567">
        <f t="shared" si="23"/>
        <v>13</v>
      </c>
      <c r="AW21" s="568" t="str">
        <f t="shared" si="24"/>
        <v>Madrid, Comunidad de</v>
      </c>
      <c r="AX21" s="569">
        <f t="shared" si="25"/>
        <v>37.869795714148843</v>
      </c>
    </row>
    <row r="22" spans="1:50" s="329" customFormat="1" ht="18" customHeight="1" x14ac:dyDescent="0.25">
      <c r="A22" s="348"/>
      <c r="B22" s="548" t="s">
        <v>35</v>
      </c>
      <c r="C22" s="573"/>
      <c r="D22" s="574">
        <f t="shared" si="4"/>
        <v>2699424</v>
      </c>
      <c r="E22" s="575">
        <f t="shared" si="0"/>
        <v>5.6138166457770797</v>
      </c>
      <c r="F22" s="573"/>
      <c r="G22" s="576">
        <f>'20pobl'!J23</f>
        <v>1989422</v>
      </c>
      <c r="H22" s="577">
        <f t="shared" si="5"/>
        <v>5.181112301724184</v>
      </c>
      <c r="I22" s="573"/>
      <c r="J22" s="576">
        <f>'20pobl'!Q23</f>
        <v>473156</v>
      </c>
      <c r="K22" s="577">
        <f t="shared" si="6"/>
        <v>6.9419221640153745</v>
      </c>
      <c r="L22" s="573"/>
      <c r="M22" s="576">
        <f>'20pobl'!X23</f>
        <v>236846</v>
      </c>
      <c r="N22" s="577">
        <f t="shared" si="1"/>
        <v>8.2471462685777208</v>
      </c>
      <c r="O22" s="573"/>
      <c r="P22" s="578">
        <f t="shared" si="7"/>
        <v>83637</v>
      </c>
      <c r="Q22" s="579">
        <f t="shared" si="8"/>
        <v>3.0983276432305558</v>
      </c>
      <c r="R22" s="573"/>
      <c r="S22" s="576">
        <f>'23solcasaad'!J23</f>
        <v>24279</v>
      </c>
      <c r="T22" s="580">
        <f t="shared" si="9"/>
        <v>1.2204047205670794</v>
      </c>
      <c r="U22" s="573"/>
      <c r="V22" s="576">
        <f>'23solcasaad'!Q23</f>
        <v>14872</v>
      </c>
      <c r="W22" s="580">
        <f t="shared" si="10"/>
        <v>3.1431494052701434</v>
      </c>
      <c r="X22" s="573"/>
      <c r="Y22" s="576">
        <f>'23solcasaad'!X23</f>
        <v>44486</v>
      </c>
      <c r="Z22" s="565">
        <f t="shared" si="11"/>
        <v>18.782668907222416</v>
      </c>
      <c r="AA22" s="566"/>
      <c r="AB22" s="567">
        <f t="shared" si="12"/>
        <v>18</v>
      </c>
      <c r="AC22" s="567">
        <v>12</v>
      </c>
      <c r="AD22" s="567">
        <f t="shared" si="13"/>
        <v>6</v>
      </c>
      <c r="AE22" s="568" t="str">
        <f t="shared" si="2"/>
        <v>Cantabria</v>
      </c>
      <c r="AF22" s="569">
        <f t="shared" si="3"/>
        <v>4.0226925475919764</v>
      </c>
      <c r="AG22" s="396"/>
      <c r="AH22" s="567">
        <f t="shared" si="14"/>
        <v>16</v>
      </c>
      <c r="AI22" s="567">
        <v>12</v>
      </c>
      <c r="AJ22" s="567">
        <f t="shared" si="15"/>
        <v>10</v>
      </c>
      <c r="AK22" s="568" t="str">
        <f t="shared" si="16"/>
        <v>Comunitat Valenciana</v>
      </c>
      <c r="AL22" s="569">
        <f t="shared" si="17"/>
        <v>1.3468833277639991</v>
      </c>
      <c r="AM22" s="396"/>
      <c r="AN22" s="567">
        <f t="shared" si="18"/>
        <v>19</v>
      </c>
      <c r="AO22" s="567">
        <v>12</v>
      </c>
      <c r="AP22" s="567">
        <f t="shared" si="19"/>
        <v>17</v>
      </c>
      <c r="AQ22" s="568" t="str">
        <f t="shared" si="20"/>
        <v>Rioja, La</v>
      </c>
      <c r="AR22" s="569">
        <f t="shared" si="21"/>
        <v>5.7670318704392844</v>
      </c>
      <c r="AS22" s="396"/>
      <c r="AT22" s="567">
        <f t="shared" si="22"/>
        <v>19</v>
      </c>
      <c r="AU22" s="567">
        <v>12</v>
      </c>
      <c r="AV22" s="567">
        <f t="shared" si="23"/>
        <v>10</v>
      </c>
      <c r="AW22" s="568" t="str">
        <f t="shared" si="24"/>
        <v>Comunitat Valenciana</v>
      </c>
      <c r="AX22" s="569">
        <f t="shared" si="25"/>
        <v>36.316542233232283</v>
      </c>
    </row>
    <row r="23" spans="1:50" s="329" customFormat="1" ht="18" customHeight="1" x14ac:dyDescent="0.25">
      <c r="A23" s="348"/>
      <c r="B23" s="548" t="s">
        <v>42</v>
      </c>
      <c r="C23" s="573"/>
      <c r="D23" s="574">
        <f t="shared" si="4"/>
        <v>6871903</v>
      </c>
      <c r="E23" s="575">
        <f t="shared" si="0"/>
        <v>14.291050034957625</v>
      </c>
      <c r="F23" s="573"/>
      <c r="G23" s="576">
        <f>'20pobl'!J24</f>
        <v>5605365</v>
      </c>
      <c r="H23" s="577">
        <f t="shared" si="5"/>
        <v>14.598222778854451</v>
      </c>
      <c r="I23" s="573"/>
      <c r="J23" s="576">
        <f>'20pobl'!Q24</f>
        <v>890790</v>
      </c>
      <c r="K23" s="577">
        <f t="shared" si="6"/>
        <v>13.069251672774424</v>
      </c>
      <c r="L23" s="573"/>
      <c r="M23" s="576">
        <f>'20pobl'!X24</f>
        <v>375748</v>
      </c>
      <c r="N23" s="577">
        <f t="shared" si="1"/>
        <v>13.083812756498068</v>
      </c>
      <c r="O23" s="573"/>
      <c r="P23" s="578">
        <f t="shared" si="7"/>
        <v>249829</v>
      </c>
      <c r="Q23" s="579">
        <f t="shared" si="8"/>
        <v>3.6355140635716192</v>
      </c>
      <c r="R23" s="573"/>
      <c r="S23" s="576">
        <f>'23solcasaad'!J24</f>
        <v>58983</v>
      </c>
      <c r="T23" s="580">
        <f t="shared" si="9"/>
        <v>1.0522597547171326</v>
      </c>
      <c r="U23" s="573"/>
      <c r="V23" s="576">
        <f>'23solcasaad'!Q24</f>
        <v>48551</v>
      </c>
      <c r="W23" s="580">
        <f t="shared" si="10"/>
        <v>5.4503306054176628</v>
      </c>
      <c r="X23" s="573"/>
      <c r="Y23" s="576">
        <f>'23solcasaad'!X24</f>
        <v>142295</v>
      </c>
      <c r="Z23" s="565">
        <f t="shared" si="11"/>
        <v>37.869795714148843</v>
      </c>
      <c r="AA23" s="566"/>
      <c r="AB23" s="567">
        <f t="shared" si="12"/>
        <v>15</v>
      </c>
      <c r="AC23" s="567">
        <v>13</v>
      </c>
      <c r="AD23" s="567">
        <f t="shared" si="13"/>
        <v>10</v>
      </c>
      <c r="AE23" s="568" t="str">
        <f t="shared" si="2"/>
        <v>Comunitat Valenciana</v>
      </c>
      <c r="AF23" s="569">
        <f t="shared" si="3"/>
        <v>3.9802192977831541</v>
      </c>
      <c r="AG23" s="396"/>
      <c r="AH23" s="567">
        <f t="shared" si="14"/>
        <v>17</v>
      </c>
      <c r="AI23" s="567">
        <v>13</v>
      </c>
      <c r="AJ23" s="567">
        <f t="shared" si="15"/>
        <v>8</v>
      </c>
      <c r="AK23" s="568" t="str">
        <f t="shared" si="16"/>
        <v>Castilla - La Mancha</v>
      </c>
      <c r="AL23" s="569">
        <f t="shared" si="17"/>
        <v>1.3437918613996964</v>
      </c>
      <c r="AM23" s="396"/>
      <c r="AN23" s="567">
        <f t="shared" si="18"/>
        <v>16</v>
      </c>
      <c r="AO23" s="567">
        <v>13</v>
      </c>
      <c r="AP23" s="567">
        <f t="shared" si="19"/>
        <v>3</v>
      </c>
      <c r="AQ23" s="568" t="str">
        <f t="shared" si="20"/>
        <v>Asturias, Principado de</v>
      </c>
      <c r="AR23" s="569">
        <f t="shared" si="21"/>
        <v>5.6055087639426358</v>
      </c>
      <c r="AS23" s="396"/>
      <c r="AT23" s="567">
        <f t="shared" si="22"/>
        <v>11</v>
      </c>
      <c r="AU23" s="567">
        <v>13</v>
      </c>
      <c r="AV23" s="567">
        <f t="shared" si="23"/>
        <v>2</v>
      </c>
      <c r="AW23" s="568" t="str">
        <f t="shared" si="24"/>
        <v>Aragón</v>
      </c>
      <c r="AX23" s="569">
        <f t="shared" si="25"/>
        <v>35.808946771187941</v>
      </c>
    </row>
    <row r="24" spans="1:50" s="329" customFormat="1" ht="18" customHeight="1" x14ac:dyDescent="0.25">
      <c r="A24" s="348"/>
      <c r="B24" s="548" t="s">
        <v>43</v>
      </c>
      <c r="C24" s="573"/>
      <c r="D24" s="574">
        <f t="shared" si="4"/>
        <v>1551692</v>
      </c>
      <c r="E24" s="575">
        <f t="shared" si="0"/>
        <v>3.2269530013510765</v>
      </c>
      <c r="F24" s="573"/>
      <c r="G24" s="576">
        <f>'20pobl'!J25</f>
        <v>1298039</v>
      </c>
      <c r="H24" s="577">
        <f t="shared" si="5"/>
        <v>3.3805224990061222</v>
      </c>
      <c r="I24" s="573"/>
      <c r="J24" s="576">
        <f>'20pobl'!Q25</f>
        <v>182344</v>
      </c>
      <c r="K24" s="577">
        <f t="shared" si="6"/>
        <v>2.6752653566164635</v>
      </c>
      <c r="L24" s="573"/>
      <c r="M24" s="576">
        <f>'20pobl'!X25</f>
        <v>71309</v>
      </c>
      <c r="N24" s="577">
        <f t="shared" si="1"/>
        <v>2.4830301261832948</v>
      </c>
      <c r="O24" s="573"/>
      <c r="P24" s="578">
        <f t="shared" si="7"/>
        <v>65560</v>
      </c>
      <c r="Q24" s="579">
        <f t="shared" si="8"/>
        <v>4.2250652835743177</v>
      </c>
      <c r="R24" s="573"/>
      <c r="S24" s="576">
        <f>'23solcasaad'!J25</f>
        <v>22423</v>
      </c>
      <c r="T24" s="580">
        <f t="shared" si="9"/>
        <v>1.7274519486702633</v>
      </c>
      <c r="U24" s="573"/>
      <c r="V24" s="576">
        <f>'23solcasaad'!Q25</f>
        <v>15406</v>
      </c>
      <c r="W24" s="580">
        <f t="shared" si="10"/>
        <v>8.4488658798754006</v>
      </c>
      <c r="X24" s="573"/>
      <c r="Y24" s="576">
        <f>'23solcasaad'!X25</f>
        <v>27731</v>
      </c>
      <c r="Z24" s="565">
        <f t="shared" si="11"/>
        <v>38.8884993479084</v>
      </c>
      <c r="AA24" s="566"/>
      <c r="AB24" s="567">
        <f t="shared" si="12"/>
        <v>10</v>
      </c>
      <c r="AC24" s="567">
        <v>14</v>
      </c>
      <c r="AD24" s="567">
        <f t="shared" si="13"/>
        <v>4</v>
      </c>
      <c r="AE24" s="568" t="str">
        <f t="shared" si="2"/>
        <v>Balears, Illes</v>
      </c>
      <c r="AF24" s="569">
        <f t="shared" si="3"/>
        <v>3.7157432064970335</v>
      </c>
      <c r="AG24" s="396"/>
      <c r="AH24" s="567">
        <f t="shared" si="14"/>
        <v>4</v>
      </c>
      <c r="AI24" s="567">
        <v>14</v>
      </c>
      <c r="AJ24" s="567">
        <f t="shared" si="15"/>
        <v>5</v>
      </c>
      <c r="AK24" s="568" t="str">
        <f t="shared" si="16"/>
        <v>Canarias</v>
      </c>
      <c r="AL24" s="569">
        <f t="shared" si="17"/>
        <v>1.2761234929254206</v>
      </c>
      <c r="AM24" s="396"/>
      <c r="AN24" s="567">
        <f t="shared" si="18"/>
        <v>2</v>
      </c>
      <c r="AO24" s="567">
        <v>14</v>
      </c>
      <c r="AP24" s="567">
        <f t="shared" si="19"/>
        <v>2</v>
      </c>
      <c r="AQ24" s="568" t="str">
        <f t="shared" si="20"/>
        <v>Aragón</v>
      </c>
      <c r="AR24" s="569">
        <f t="shared" si="21"/>
        <v>5.549446995666516</v>
      </c>
      <c r="AS24" s="396"/>
      <c r="AT24" s="567">
        <f t="shared" si="22"/>
        <v>7</v>
      </c>
      <c r="AU24" s="567">
        <v>14</v>
      </c>
      <c r="AV24" s="567">
        <f t="shared" si="23"/>
        <v>3</v>
      </c>
      <c r="AW24" s="568" t="str">
        <f t="shared" si="24"/>
        <v>Asturias, Principado de</v>
      </c>
      <c r="AX24" s="569">
        <f t="shared" si="25"/>
        <v>31.751159214713979</v>
      </c>
    </row>
    <row r="25" spans="1:50" s="329" customFormat="1" ht="18" customHeight="1" x14ac:dyDescent="0.25">
      <c r="B25" s="548" t="s">
        <v>44</v>
      </c>
      <c r="C25" s="573"/>
      <c r="D25" s="581">
        <f t="shared" si="4"/>
        <v>672155</v>
      </c>
      <c r="E25" s="575">
        <f t="shared" si="0"/>
        <v>1.3978370672937237</v>
      </c>
      <c r="F25" s="573"/>
      <c r="G25" s="582">
        <f>'20pobl'!J26</f>
        <v>534721</v>
      </c>
      <c r="H25" s="577">
        <f t="shared" si="5"/>
        <v>1.3925901850337723</v>
      </c>
      <c r="I25" s="573"/>
      <c r="J25" s="582">
        <f>'20pobl'!Q26</f>
        <v>95699</v>
      </c>
      <c r="K25" s="577">
        <f t="shared" si="6"/>
        <v>1.4040506918946549</v>
      </c>
      <c r="L25" s="573"/>
      <c r="M25" s="582">
        <f>'20pobl'!X26</f>
        <v>41735</v>
      </c>
      <c r="N25" s="577">
        <f t="shared" si="1"/>
        <v>1.4532424002055815</v>
      </c>
      <c r="O25" s="573"/>
      <c r="P25" s="583">
        <f t="shared" si="7"/>
        <v>21596</v>
      </c>
      <c r="Q25" s="579">
        <f t="shared" si="8"/>
        <v>3.212949394112965</v>
      </c>
      <c r="R25" s="573"/>
      <c r="S25" s="582">
        <f>'23solcasaad'!J26</f>
        <v>5181</v>
      </c>
      <c r="T25" s="580">
        <f t="shared" si="9"/>
        <v>0.96891650038057231</v>
      </c>
      <c r="U25" s="573"/>
      <c r="V25" s="582">
        <f>'23solcasaad'!Q26</f>
        <v>4000</v>
      </c>
      <c r="W25" s="580">
        <f t="shared" si="10"/>
        <v>4.1797719934377584</v>
      </c>
      <c r="X25" s="573"/>
      <c r="Y25" s="582">
        <f>'23solcasaad'!X26</f>
        <v>12415</v>
      </c>
      <c r="Z25" s="565">
        <f t="shared" si="11"/>
        <v>29.747214568108301</v>
      </c>
      <c r="AA25" s="566"/>
      <c r="AB25" s="567">
        <f t="shared" si="12"/>
        <v>17</v>
      </c>
      <c r="AC25" s="567">
        <v>15</v>
      </c>
      <c r="AD25" s="567">
        <f t="shared" si="13"/>
        <v>13</v>
      </c>
      <c r="AE25" s="568" t="str">
        <f t="shared" si="2"/>
        <v>Madrid, Comunidad de</v>
      </c>
      <c r="AF25" s="569">
        <f t="shared" si="3"/>
        <v>3.6355140635716192</v>
      </c>
      <c r="AG25" s="396"/>
      <c r="AH25" s="567">
        <f t="shared" si="14"/>
        <v>19</v>
      </c>
      <c r="AI25" s="567">
        <v>15</v>
      </c>
      <c r="AJ25" s="567">
        <f t="shared" si="15"/>
        <v>4</v>
      </c>
      <c r="AK25" s="568" t="str">
        <f t="shared" si="16"/>
        <v>Balears, Illes</v>
      </c>
      <c r="AL25" s="569">
        <f t="shared" si="17"/>
        <v>1.2648467812178319</v>
      </c>
      <c r="AM25" s="396"/>
      <c r="AN25" s="567">
        <f t="shared" si="18"/>
        <v>18</v>
      </c>
      <c r="AO25" s="567">
        <v>15</v>
      </c>
      <c r="AP25" s="567">
        <f t="shared" si="19"/>
        <v>5</v>
      </c>
      <c r="AQ25" s="568" t="str">
        <f t="shared" si="20"/>
        <v>Canarias</v>
      </c>
      <c r="AR25" s="569">
        <f t="shared" si="21"/>
        <v>5.5130078112800298</v>
      </c>
      <c r="AS25" s="396"/>
      <c r="AT25" s="567">
        <f t="shared" si="22"/>
        <v>16</v>
      </c>
      <c r="AU25" s="567">
        <v>15</v>
      </c>
      <c r="AV25" s="567">
        <f t="shared" si="23"/>
        <v>18</v>
      </c>
      <c r="AW25" s="568" t="str">
        <f t="shared" si="24"/>
        <v>Ceuta y Melilla</v>
      </c>
      <c r="AX25" s="569">
        <f t="shared" si="25"/>
        <v>31.482623894715196</v>
      </c>
    </row>
    <row r="26" spans="1:50" s="329" customFormat="1" ht="18" customHeight="1" x14ac:dyDescent="0.25">
      <c r="B26" s="548" t="s">
        <v>45</v>
      </c>
      <c r="C26" s="573"/>
      <c r="D26" s="581">
        <f t="shared" si="4"/>
        <v>2216302</v>
      </c>
      <c r="E26" s="575">
        <f t="shared" si="0"/>
        <v>4.6090992225263738</v>
      </c>
      <c r="F26" s="573"/>
      <c r="G26" s="582">
        <f>'20pobl'!J27</f>
        <v>1696058</v>
      </c>
      <c r="H26" s="577">
        <f t="shared" si="5"/>
        <v>4.4170955022301532</v>
      </c>
      <c r="I26" s="573"/>
      <c r="J26" s="582">
        <f>'20pobl'!Q27</f>
        <v>361316</v>
      </c>
      <c r="K26" s="577">
        <f t="shared" si="6"/>
        <v>5.3010583161016225</v>
      </c>
      <c r="L26" s="573"/>
      <c r="M26" s="582">
        <f>'20pobl'!X27</f>
        <v>158928</v>
      </c>
      <c r="N26" s="577">
        <f t="shared" si="1"/>
        <v>5.5339860591798891</v>
      </c>
      <c r="O26" s="573"/>
      <c r="P26" s="583">
        <f t="shared" si="7"/>
        <v>115512</v>
      </c>
      <c r="Q26" s="579">
        <f t="shared" si="8"/>
        <v>5.2119250896312863</v>
      </c>
      <c r="R26" s="573"/>
      <c r="S26" s="582">
        <f>'23solcasaad'!J27</f>
        <v>30467</v>
      </c>
      <c r="T26" s="580">
        <f t="shared" si="9"/>
        <v>1.7963418703841496</v>
      </c>
      <c r="U26" s="573"/>
      <c r="V26" s="582">
        <f>'23solcasaad'!Q27</f>
        <v>23253</v>
      </c>
      <c r="W26" s="580">
        <f t="shared" si="10"/>
        <v>6.4356408240985727</v>
      </c>
      <c r="X26" s="573"/>
      <c r="Y26" s="582">
        <f>'23solcasaad'!X27</f>
        <v>61792</v>
      </c>
      <c r="Z26" s="565">
        <f t="shared" si="11"/>
        <v>38.880499345615625</v>
      </c>
      <c r="AA26" s="566"/>
      <c r="AB26" s="567">
        <f t="shared" si="12"/>
        <v>3</v>
      </c>
      <c r="AC26" s="567">
        <v>16</v>
      </c>
      <c r="AD26" s="567">
        <f t="shared" si="13"/>
        <v>18</v>
      </c>
      <c r="AE26" s="568" t="str">
        <f t="shared" si="2"/>
        <v>Ceuta y Melilla</v>
      </c>
      <c r="AF26" s="570">
        <f t="shared" si="3"/>
        <v>3.2264380432525437</v>
      </c>
      <c r="AG26" s="396"/>
      <c r="AH26" s="567">
        <f t="shared" si="14"/>
        <v>3</v>
      </c>
      <c r="AI26" s="567">
        <v>16</v>
      </c>
      <c r="AJ26" s="567">
        <f t="shared" si="15"/>
        <v>12</v>
      </c>
      <c r="AK26" s="568" t="str">
        <f t="shared" si="16"/>
        <v>Galicia</v>
      </c>
      <c r="AL26" s="569">
        <f t="shared" si="17"/>
        <v>1.2204047205670794</v>
      </c>
      <c r="AM26" s="396"/>
      <c r="AN26" s="567">
        <f t="shared" si="18"/>
        <v>9</v>
      </c>
      <c r="AO26" s="567">
        <v>16</v>
      </c>
      <c r="AP26" s="567">
        <f t="shared" si="19"/>
        <v>13</v>
      </c>
      <c r="AQ26" s="568" t="str">
        <f t="shared" si="20"/>
        <v>Madrid, Comunidad de</v>
      </c>
      <c r="AR26" s="569">
        <f t="shared" si="21"/>
        <v>5.4503306054176628</v>
      </c>
      <c r="AS26" s="396"/>
      <c r="AT26" s="567">
        <f t="shared" si="22"/>
        <v>8</v>
      </c>
      <c r="AU26" s="567">
        <v>16</v>
      </c>
      <c r="AV26" s="567">
        <f t="shared" si="23"/>
        <v>15</v>
      </c>
      <c r="AW26" s="568" t="str">
        <f t="shared" si="24"/>
        <v>Navarra, Comunidad Foral de</v>
      </c>
      <c r="AX26" s="569">
        <f t="shared" si="25"/>
        <v>29.747214568108301</v>
      </c>
    </row>
    <row r="27" spans="1:50" s="329" customFormat="1" ht="18" customHeight="1" x14ac:dyDescent="0.25">
      <c r="B27" s="548" t="s">
        <v>46</v>
      </c>
      <c r="C27" s="573"/>
      <c r="D27" s="581">
        <f t="shared" si="4"/>
        <v>322282</v>
      </c>
      <c r="E27" s="584">
        <f t="shared" si="0"/>
        <v>0.67022892892495911</v>
      </c>
      <c r="F27" s="573"/>
      <c r="G27" s="582">
        <f>'20pobl'!J28</f>
        <v>252101</v>
      </c>
      <c r="H27" s="585">
        <f t="shared" si="5"/>
        <v>0.65655431194435798</v>
      </c>
      <c r="I27" s="573"/>
      <c r="J27" s="582">
        <f>'20pobl'!Q28</f>
        <v>48101</v>
      </c>
      <c r="K27" s="585">
        <f t="shared" si="6"/>
        <v>0.70571523559101768</v>
      </c>
      <c r="L27" s="573"/>
      <c r="M27" s="582">
        <f>'20pobl'!X28</f>
        <v>22080</v>
      </c>
      <c r="N27" s="585">
        <f t="shared" si="1"/>
        <v>0.7688413129636813</v>
      </c>
      <c r="O27" s="573"/>
      <c r="P27" s="583">
        <f t="shared" si="7"/>
        <v>14777</v>
      </c>
      <c r="Q27" s="586">
        <f t="shared" si="8"/>
        <v>4.5851148993738402</v>
      </c>
      <c r="R27" s="573"/>
      <c r="S27" s="582">
        <f>'23solcasaad'!J28</f>
        <v>3442</v>
      </c>
      <c r="T27" s="587">
        <f t="shared" si="9"/>
        <v>1.3653258019603254</v>
      </c>
      <c r="U27" s="573"/>
      <c r="V27" s="582">
        <f>'23solcasaad'!Q28</f>
        <v>2774</v>
      </c>
      <c r="W27" s="587">
        <f t="shared" si="10"/>
        <v>5.7670318704392844</v>
      </c>
      <c r="X27" s="573"/>
      <c r="Y27" s="582">
        <f>'23solcasaad'!X28</f>
        <v>8561</v>
      </c>
      <c r="Z27" s="588">
        <f t="shared" si="11"/>
        <v>38.772644927536234</v>
      </c>
      <c r="AA27" s="566"/>
      <c r="AB27" s="567">
        <f t="shared" si="12"/>
        <v>8</v>
      </c>
      <c r="AC27" s="567">
        <v>17</v>
      </c>
      <c r="AD27" s="567">
        <f t="shared" si="13"/>
        <v>15</v>
      </c>
      <c r="AE27" s="568" t="str">
        <f t="shared" si="2"/>
        <v>Navarra, Comunidad Foral de</v>
      </c>
      <c r="AF27" s="569">
        <f t="shared" si="3"/>
        <v>3.212949394112965</v>
      </c>
      <c r="AG27" s="396"/>
      <c r="AH27" s="567">
        <f t="shared" si="14"/>
        <v>11</v>
      </c>
      <c r="AI27" s="567">
        <v>17</v>
      </c>
      <c r="AJ27" s="567">
        <f t="shared" si="15"/>
        <v>13</v>
      </c>
      <c r="AK27" s="568" t="str">
        <f t="shared" si="16"/>
        <v>Madrid, Comunidad de</v>
      </c>
      <c r="AL27" s="569">
        <f t="shared" si="17"/>
        <v>1.0522597547171326</v>
      </c>
      <c r="AM27" s="396"/>
      <c r="AN27" s="567">
        <f t="shared" si="18"/>
        <v>12</v>
      </c>
      <c r="AO27" s="567">
        <v>17</v>
      </c>
      <c r="AP27" s="567">
        <f t="shared" si="19"/>
        <v>6</v>
      </c>
      <c r="AQ27" s="568" t="str">
        <f t="shared" si="20"/>
        <v>Cantabria</v>
      </c>
      <c r="AR27" s="569">
        <f t="shared" si="21"/>
        <v>5.3079645110005638</v>
      </c>
      <c r="AS27" s="396"/>
      <c r="AT27" s="567">
        <f t="shared" si="22"/>
        <v>9</v>
      </c>
      <c r="AU27" s="567">
        <v>17</v>
      </c>
      <c r="AV27" s="567">
        <f t="shared" si="23"/>
        <v>6</v>
      </c>
      <c r="AW27" s="568" t="str">
        <f t="shared" si="24"/>
        <v>Cantabria</v>
      </c>
      <c r="AX27" s="569">
        <f t="shared" si="25"/>
        <v>29.079600766999359</v>
      </c>
    </row>
    <row r="28" spans="1:50" s="329" customFormat="1" ht="18" customHeight="1" x14ac:dyDescent="0.25">
      <c r="B28" s="548" t="s">
        <v>1</v>
      </c>
      <c r="C28" s="573"/>
      <c r="D28" s="581">
        <f t="shared" si="4"/>
        <v>168545</v>
      </c>
      <c r="E28" s="584">
        <f t="shared" si="0"/>
        <v>0.35051208204509476</v>
      </c>
      <c r="F28" s="573"/>
      <c r="G28" s="582">
        <f>'20pobl'!J29</f>
        <v>147939</v>
      </c>
      <c r="H28" s="585">
        <f t="shared" si="5"/>
        <v>0.38528204312849362</v>
      </c>
      <c r="I28" s="573"/>
      <c r="J28" s="582">
        <f>'20pobl'!Q29</f>
        <v>15743</v>
      </c>
      <c r="K28" s="585">
        <f t="shared" si="6"/>
        <v>0.23097388731854621</v>
      </c>
      <c r="L28" s="573"/>
      <c r="M28" s="582">
        <f>'20pobl'!X29</f>
        <v>4863</v>
      </c>
      <c r="N28" s="585">
        <f t="shared" si="1"/>
        <v>0.16933312069485426</v>
      </c>
      <c r="O28" s="573"/>
      <c r="P28" s="583">
        <f t="shared" si="7"/>
        <v>5438</v>
      </c>
      <c r="Q28" s="586">
        <f t="shared" si="8"/>
        <v>3.2264380432525437</v>
      </c>
      <c r="R28" s="573"/>
      <c r="S28" s="582">
        <f>'23solcasaad'!J29</f>
        <v>2896</v>
      </c>
      <c r="T28" s="587">
        <f t="shared" si="9"/>
        <v>1.9575635903987454</v>
      </c>
      <c r="U28" s="573"/>
      <c r="V28" s="582">
        <f>'23solcasaad'!Q29</f>
        <v>1011</v>
      </c>
      <c r="W28" s="587">
        <f t="shared" si="10"/>
        <v>6.4219017976243409</v>
      </c>
      <c r="X28" s="573"/>
      <c r="Y28" s="582">
        <f>'23solcasaad'!X29</f>
        <v>1531</v>
      </c>
      <c r="Z28" s="588">
        <f t="shared" si="11"/>
        <v>31.482623894715196</v>
      </c>
      <c r="AA28" s="566"/>
      <c r="AB28" s="567">
        <f t="shared" si="12"/>
        <v>16</v>
      </c>
      <c r="AC28" s="567">
        <v>18</v>
      </c>
      <c r="AD28" s="567">
        <f t="shared" si="13"/>
        <v>12</v>
      </c>
      <c r="AE28" s="568" t="str">
        <f t="shared" si="2"/>
        <v>Galicia</v>
      </c>
      <c r="AF28" s="569">
        <f t="shared" si="3"/>
        <v>3.0983276432305558</v>
      </c>
      <c r="AG28" s="396"/>
      <c r="AH28" s="567">
        <f t="shared" si="14"/>
        <v>1</v>
      </c>
      <c r="AI28" s="567">
        <v>18</v>
      </c>
      <c r="AJ28" s="567">
        <f t="shared" si="15"/>
        <v>2</v>
      </c>
      <c r="AK28" s="568" t="str">
        <f t="shared" si="16"/>
        <v>Aragón</v>
      </c>
      <c r="AL28" s="569">
        <f t="shared" si="17"/>
        <v>1.0230416600031218</v>
      </c>
      <c r="AM28" s="396"/>
      <c r="AN28" s="567">
        <f t="shared" si="18"/>
        <v>10</v>
      </c>
      <c r="AO28" s="567">
        <v>18</v>
      </c>
      <c r="AP28" s="567">
        <f t="shared" si="19"/>
        <v>15</v>
      </c>
      <c r="AQ28" s="568" t="str">
        <f t="shared" si="20"/>
        <v>Navarra, Comunidad Foral de</v>
      </c>
      <c r="AR28" s="569">
        <f t="shared" si="21"/>
        <v>4.1797719934377584</v>
      </c>
      <c r="AS28" s="396"/>
      <c r="AT28" s="567">
        <f t="shared" si="22"/>
        <v>15</v>
      </c>
      <c r="AU28" s="567">
        <v>18</v>
      </c>
      <c r="AV28" s="567">
        <f t="shared" si="23"/>
        <v>5</v>
      </c>
      <c r="AW28" s="568" t="str">
        <f t="shared" si="24"/>
        <v>Canarias</v>
      </c>
      <c r="AX28" s="569">
        <f t="shared" si="25"/>
        <v>29.061540650985016</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2"/>
        <v>Canarias</v>
      </c>
      <c r="AF29" s="569">
        <f t="shared" si="3"/>
        <v>3.0629692690879775</v>
      </c>
      <c r="AG29" s="396"/>
      <c r="AH29" s="396"/>
      <c r="AI29" s="396"/>
      <c r="AJ29" s="567">
        <f>MATCH(AI30,AH$11:AH$30,0)</f>
        <v>15</v>
      </c>
      <c r="AK29" s="568" t="str">
        <f t="shared" si="16"/>
        <v>Navarra, Comunidad Foral de</v>
      </c>
      <c r="AL29" s="569">
        <f t="shared" si="17"/>
        <v>0.96891650038057231</v>
      </c>
      <c r="AM29" s="396"/>
      <c r="AN29" s="396"/>
      <c r="AO29" s="396"/>
      <c r="AP29" s="567">
        <f>MATCH(AO30,AN$11:AN$30,0)</f>
        <v>12</v>
      </c>
      <c r="AQ29" s="568" t="str">
        <f t="shared" si="20"/>
        <v>Galicia</v>
      </c>
      <c r="AR29" s="569">
        <f>INDEX(W$11:W$30,AP29,1)</f>
        <v>3.1431494052701434</v>
      </c>
      <c r="AS29" s="396"/>
      <c r="AT29" s="396"/>
      <c r="AU29" s="396"/>
      <c r="AV29" s="567">
        <f>MATCH(AU30,AT$11:AT$30,0)</f>
        <v>12</v>
      </c>
      <c r="AW29" s="568" t="str">
        <f t="shared" si="24"/>
        <v>Galicia</v>
      </c>
      <c r="AX29" s="569">
        <f t="shared" si="25"/>
        <v>18.782668907222416</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2096634</v>
      </c>
      <c r="Q30" s="545">
        <f>P30*100/D30</f>
        <v>4.3602334606576001</v>
      </c>
      <c r="R30" s="320"/>
      <c r="S30" s="549">
        <f>SUM(S11:S28)</f>
        <v>545768</v>
      </c>
      <c r="T30" s="546">
        <f>S30*100/G30</f>
        <v>1.4213602235661436</v>
      </c>
      <c r="U30" s="320"/>
      <c r="V30" s="549">
        <f>SUM(V11:V28)</f>
        <v>453288</v>
      </c>
      <c r="W30" s="546">
        <f>V30*100/J30</f>
        <v>6.6504282179285505</v>
      </c>
      <c r="X30" s="320"/>
      <c r="Y30" s="549">
        <f>SUM(Y11:Y28)</f>
        <v>1097578</v>
      </c>
      <c r="Z30" s="551">
        <f>Y30*100/M30</f>
        <v>38.218447038045809</v>
      </c>
      <c r="AA30" s="566"/>
      <c r="AB30" s="567">
        <f>_xlfn.RANK.EQ(Q30,Q$11:Q$30,0)</f>
        <v>9</v>
      </c>
      <c r="AC30" s="567">
        <v>19</v>
      </c>
      <c r="AD30" s="396"/>
      <c r="AE30" s="396"/>
      <c r="AF30" s="589"/>
      <c r="AG30" s="396"/>
      <c r="AH30" s="567">
        <f t="shared" si="14"/>
        <v>10</v>
      </c>
      <c r="AI30" s="567">
        <v>19</v>
      </c>
      <c r="AJ30" s="396"/>
      <c r="AK30" s="396"/>
      <c r="AL30" s="589"/>
      <c r="AM30" s="396"/>
      <c r="AN30" s="567">
        <f t="shared" si="18"/>
        <v>8</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3" t="s">
        <v>171</v>
      </c>
      <c r="C33" s="1453"/>
      <c r="D33" s="1453"/>
      <c r="E33" s="1453"/>
      <c r="F33" s="1453"/>
      <c r="G33" s="1453"/>
      <c r="H33" s="1453"/>
      <c r="I33" s="1453"/>
      <c r="J33" s="1453"/>
      <c r="K33" s="1453"/>
      <c r="L33" s="1453"/>
      <c r="M33" s="145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4"/>
      <c r="C34" s="1454"/>
      <c r="D34" s="1454"/>
      <c r="E34" s="1454"/>
      <c r="F34" s="1454"/>
      <c r="G34" s="1454"/>
      <c r="H34" s="1454"/>
      <c r="I34" s="1454"/>
      <c r="J34" s="1454"/>
      <c r="K34" s="1454"/>
      <c r="L34" s="1454"/>
      <c r="M34" s="1454"/>
      <c r="N34" s="1454"/>
      <c r="O34" s="1454"/>
      <c r="P34" s="1454"/>
    </row>
    <row r="35" spans="2:50" s="329" customFormat="1" ht="4.5" customHeight="1" x14ac:dyDescent="0.2">
      <c r="B35" s="1376"/>
      <c r="C35" s="1376"/>
      <c r="D35" s="1376"/>
      <c r="E35" s="1376"/>
      <c r="F35" s="1376"/>
      <c r="G35" s="1376"/>
      <c r="H35" s="1376"/>
      <c r="I35" s="1376"/>
      <c r="J35" s="1376"/>
      <c r="K35" s="1376"/>
      <c r="L35" s="1376"/>
      <c r="M35" s="1376"/>
      <c r="N35" s="1376"/>
      <c r="O35" s="1376"/>
      <c r="P35" s="137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2"/>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0.7109375" style="1336" bestFit="1" customWidth="1"/>
    <col min="28" max="28" width="8.140625" style="396" bestFit="1" customWidth="1"/>
    <col min="29" max="29" width="8.42578125" style="396" bestFit="1" customWidth="1"/>
    <col min="30" max="30" width="4.28515625" style="329"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1108"/>
      <c r="AB1" s="342"/>
      <c r="AC1" s="342"/>
      <c r="AD1" s="311"/>
    </row>
    <row r="2" spans="1:34" s="343" customFormat="1" x14ac:dyDescent="0.25">
      <c r="B2" s="1387"/>
      <c r="C2" s="1387"/>
      <c r="X2" s="599"/>
      <c r="Y2" s="599"/>
      <c r="Z2" s="599"/>
      <c r="AA2" s="1344"/>
      <c r="AB2" s="556"/>
      <c r="AC2" s="556"/>
      <c r="AD2" s="893"/>
    </row>
    <row r="3" spans="1:34" s="345" customFormat="1" ht="32.25" customHeight="1" x14ac:dyDescent="0.2">
      <c r="B3" s="1388"/>
      <c r="C3" s="1388"/>
      <c r="X3" s="599"/>
      <c r="Y3" s="599"/>
      <c r="Z3" s="599"/>
      <c r="AA3" s="1344"/>
      <c r="AB3" s="556"/>
      <c r="AC3" s="556"/>
      <c r="AD3" s="893"/>
    </row>
    <row r="4" spans="1:34" s="492" customFormat="1" ht="19.5" customHeight="1" x14ac:dyDescent="0.2">
      <c r="A4" s="1459" t="s">
        <v>397</v>
      </c>
      <c r="B4" s="1459"/>
      <c r="C4" s="1459"/>
      <c r="D4" s="1459"/>
      <c r="E4" s="1459"/>
      <c r="F4" s="1459"/>
      <c r="G4" s="1459"/>
      <c r="H4" s="1459"/>
      <c r="I4" s="1459"/>
      <c r="J4" s="1459"/>
      <c r="K4" s="1459"/>
      <c r="L4" s="1459"/>
      <c r="M4" s="1459"/>
      <c r="N4" s="1459"/>
      <c r="O4" s="1459"/>
      <c r="P4" s="1459"/>
      <c r="Q4" s="1459"/>
      <c r="R4" s="1459"/>
      <c r="S4" s="1459"/>
      <c r="T4" s="1459"/>
      <c r="U4" s="1459"/>
      <c r="V4" s="1459"/>
      <c r="AA4" s="1344"/>
      <c r="AB4" s="556"/>
      <c r="AC4" s="556"/>
      <c r="AD4" s="893"/>
    </row>
    <row r="5" spans="1:34" s="492" customFormat="1" ht="15.75"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1415"/>
      <c r="V5" s="1415"/>
      <c r="AA5" s="1344"/>
      <c r="AB5" s="556"/>
      <c r="AC5" s="556"/>
      <c r="AD5" s="893"/>
    </row>
    <row r="6" spans="1:34" s="492" customFormat="1" ht="6" customHeight="1" x14ac:dyDescent="0.2">
      <c r="AA6" s="1344"/>
      <c r="AB6" s="556"/>
      <c r="AC6" s="556"/>
      <c r="AD6" s="893"/>
    </row>
    <row r="7" spans="1:34" s="437" customFormat="1" ht="7.5" customHeight="1" x14ac:dyDescent="0.2">
      <c r="A7" s="488"/>
      <c r="B7" s="1391" t="s">
        <v>12</v>
      </c>
      <c r="D7" s="1416" t="s">
        <v>13</v>
      </c>
      <c r="E7" s="593"/>
      <c r="F7" s="1456"/>
      <c r="G7" s="1456"/>
      <c r="H7" s="489"/>
      <c r="I7" s="445"/>
      <c r="J7" s="445"/>
      <c r="K7" s="445"/>
      <c r="L7" s="445"/>
      <c r="M7" s="489"/>
      <c r="N7" s="489"/>
      <c r="O7" s="489"/>
      <c r="P7" s="489"/>
      <c r="Q7" s="489"/>
      <c r="R7" s="489"/>
      <c r="S7" s="594"/>
      <c r="T7" s="489"/>
      <c r="U7" s="489"/>
      <c r="V7" s="595"/>
      <c r="AA7" s="1345"/>
      <c r="AB7" s="513"/>
      <c r="AC7" s="513"/>
      <c r="AD7" s="320"/>
    </row>
    <row r="8" spans="1:34" s="437" customFormat="1" ht="15" customHeight="1" x14ac:dyDescent="0.2">
      <c r="A8" s="488"/>
      <c r="B8" s="1392"/>
      <c r="D8" s="1455"/>
      <c r="F8" s="1416" t="s">
        <v>242</v>
      </c>
      <c r="G8" s="1417"/>
      <c r="I8" s="1416" t="s">
        <v>243</v>
      </c>
      <c r="J8" s="1418"/>
      <c r="K8" s="1464" t="s">
        <v>372</v>
      </c>
      <c r="L8" s="1465"/>
      <c r="M8" s="1465"/>
      <c r="N8" s="1465"/>
      <c r="O8" s="1465"/>
      <c r="P8" s="1465"/>
      <c r="Q8" s="1465"/>
      <c r="R8" s="1465"/>
      <c r="S8" s="1465"/>
      <c r="T8" s="1465"/>
      <c r="U8" s="1465"/>
      <c r="V8" s="1466"/>
      <c r="AA8" s="1345"/>
      <c r="AB8" s="513"/>
      <c r="AC8" s="513"/>
      <c r="AD8" s="320"/>
    </row>
    <row r="9" spans="1:34" s="437" customFormat="1" ht="25.5" customHeight="1" x14ac:dyDescent="0.2">
      <c r="A9" s="488"/>
      <c r="B9" s="1392"/>
      <c r="D9" s="1427"/>
      <c r="E9" s="491"/>
      <c r="F9" s="1457"/>
      <c r="G9" s="1458"/>
      <c r="I9" s="1457"/>
      <c r="J9" s="1463"/>
      <c r="K9" s="1460" t="s">
        <v>373</v>
      </c>
      <c r="L9" s="1461"/>
      <c r="M9" s="1460" t="s">
        <v>374</v>
      </c>
      <c r="N9" s="1462"/>
      <c r="O9" s="1460" t="s">
        <v>375</v>
      </c>
      <c r="P9" s="1461"/>
      <c r="Q9" s="1468" t="s">
        <v>376</v>
      </c>
      <c r="R9" s="1468"/>
      <c r="S9" s="1469" t="s">
        <v>377</v>
      </c>
      <c r="T9" s="1470"/>
      <c r="U9" s="1471" t="s">
        <v>378</v>
      </c>
      <c r="V9" s="1472"/>
      <c r="AA9" s="1345"/>
      <c r="AB9" s="513"/>
      <c r="AC9" s="513"/>
      <c r="AD9" s="320"/>
    </row>
    <row r="10" spans="1:34" s="437" customFormat="1" ht="38.25" x14ac:dyDescent="0.2">
      <c r="A10" s="488"/>
      <c r="B10" s="1393"/>
      <c r="D10" s="600" t="s">
        <v>9</v>
      </c>
      <c r="E10" s="493"/>
      <c r="F10" s="455" t="s">
        <v>9</v>
      </c>
      <c r="G10" s="401" t="s">
        <v>212</v>
      </c>
      <c r="H10" s="494"/>
      <c r="I10" s="400" t="s">
        <v>9</v>
      </c>
      <c r="J10" s="406" t="s">
        <v>212</v>
      </c>
      <c r="K10" s="601" t="s">
        <v>9</v>
      </c>
      <c r="L10" s="403" t="s">
        <v>379</v>
      </c>
      <c r="M10" s="405" t="s">
        <v>9</v>
      </c>
      <c r="N10" s="403" t="s">
        <v>379</v>
      </c>
      <c r="O10" s="407" t="s">
        <v>9</v>
      </c>
      <c r="P10" s="403" t="s">
        <v>379</v>
      </c>
      <c r="Q10" s="406" t="s">
        <v>9</v>
      </c>
      <c r="R10" s="737" t="s">
        <v>379</v>
      </c>
      <c r="S10" s="406" t="s">
        <v>9</v>
      </c>
      <c r="T10" s="738" t="s">
        <v>379</v>
      </c>
      <c r="U10" s="407" t="s">
        <v>9</v>
      </c>
      <c r="V10" s="737" t="s">
        <v>379</v>
      </c>
      <c r="AA10" s="1346" t="s">
        <v>208</v>
      </c>
      <c r="AB10" s="602" t="s">
        <v>380</v>
      </c>
      <c r="AC10" s="603" t="s">
        <v>381</v>
      </c>
      <c r="AD10" s="320"/>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1346">
        <v>44286</v>
      </c>
      <c r="AB11" s="602">
        <v>27728</v>
      </c>
      <c r="AC11" s="602">
        <v>26286</v>
      </c>
      <c r="AD11" s="329"/>
    </row>
    <row r="12" spans="1:34" s="331" customFormat="1" x14ac:dyDescent="0.25">
      <c r="A12" s="330"/>
      <c r="B12" s="349" t="s">
        <v>8</v>
      </c>
      <c r="C12" s="350"/>
      <c r="D12" s="605">
        <v>409871</v>
      </c>
      <c r="E12" s="350"/>
      <c r="F12" s="355">
        <v>442</v>
      </c>
      <c r="G12" s="358">
        <v>0.10783880782002143</v>
      </c>
      <c r="H12" s="350"/>
      <c r="I12" s="355">
        <v>3977</v>
      </c>
      <c r="J12" s="358">
        <v>0.97030529117698006</v>
      </c>
      <c r="K12" s="355">
        <v>3146</v>
      </c>
      <c r="L12" s="358">
        <v>79.104852904199134</v>
      </c>
      <c r="M12" s="355">
        <v>59</v>
      </c>
      <c r="N12" s="358">
        <v>1.4835302992205179</v>
      </c>
      <c r="O12" s="355">
        <v>3</v>
      </c>
      <c r="P12" s="358">
        <v>7.5433744028161928E-2</v>
      </c>
      <c r="Q12" s="355">
        <v>548</v>
      </c>
      <c r="R12" s="358">
        <v>13.779230575810914</v>
      </c>
      <c r="S12" s="355">
        <v>129</v>
      </c>
      <c r="T12" s="358">
        <v>3.243650993210963</v>
      </c>
      <c r="U12" s="355">
        <v>92</v>
      </c>
      <c r="V12" s="358">
        <v>2.3133014835302994</v>
      </c>
      <c r="X12" s="606"/>
      <c r="Y12" s="606"/>
      <c r="Z12" s="606"/>
      <c r="AA12" s="1346">
        <v>44316</v>
      </c>
      <c r="AB12" s="602">
        <v>26001</v>
      </c>
      <c r="AC12" s="602">
        <v>20329</v>
      </c>
      <c r="AD12" s="360"/>
      <c r="AE12" s="360"/>
      <c r="AF12" s="360"/>
      <c r="AG12" s="361"/>
      <c r="AH12" s="607"/>
    </row>
    <row r="13" spans="1:34" s="331" customFormat="1" x14ac:dyDescent="0.25">
      <c r="A13" s="330"/>
      <c r="B13" s="363" t="s">
        <v>7</v>
      </c>
      <c r="C13" s="350"/>
      <c r="D13" s="608">
        <v>56234</v>
      </c>
      <c r="E13" s="350"/>
      <c r="F13" s="368">
        <v>1288</v>
      </c>
      <c r="G13" s="372">
        <v>2.2904292776612012</v>
      </c>
      <c r="H13" s="350"/>
      <c r="I13" s="368">
        <v>634</v>
      </c>
      <c r="J13" s="372">
        <v>1.1274318028239143</v>
      </c>
      <c r="K13" s="368">
        <v>608</v>
      </c>
      <c r="L13" s="372">
        <v>95.899053627760253</v>
      </c>
      <c r="M13" s="368">
        <v>8</v>
      </c>
      <c r="N13" s="372">
        <v>1.2618296529968454</v>
      </c>
      <c r="O13" s="368">
        <v>0</v>
      </c>
      <c r="P13" s="372">
        <v>0</v>
      </c>
      <c r="Q13" s="368">
        <v>2</v>
      </c>
      <c r="R13" s="372">
        <v>0.31545741324921134</v>
      </c>
      <c r="S13" s="368">
        <v>0</v>
      </c>
      <c r="T13" s="372">
        <v>0</v>
      </c>
      <c r="U13" s="368">
        <v>16</v>
      </c>
      <c r="V13" s="372">
        <v>2.5236593059936907</v>
      </c>
      <c r="X13" s="606"/>
      <c r="Y13" s="606"/>
      <c r="Z13" s="606"/>
      <c r="AA13" s="1346">
        <v>44347</v>
      </c>
      <c r="AB13" s="602">
        <v>27218</v>
      </c>
      <c r="AC13" s="602">
        <v>17469</v>
      </c>
      <c r="AD13" s="360"/>
      <c r="AE13" s="360"/>
      <c r="AF13" s="360"/>
      <c r="AG13" s="361"/>
      <c r="AH13" s="607"/>
    </row>
    <row r="14" spans="1:34" s="331" customFormat="1" x14ac:dyDescent="0.25">
      <c r="A14" s="330"/>
      <c r="B14" s="363" t="s">
        <v>37</v>
      </c>
      <c r="C14" s="350"/>
      <c r="D14" s="608">
        <v>47942</v>
      </c>
      <c r="E14" s="350"/>
      <c r="F14" s="368">
        <v>1121</v>
      </c>
      <c r="G14" s="372">
        <v>2.3382420424679822</v>
      </c>
      <c r="H14" s="350"/>
      <c r="I14" s="368">
        <v>700</v>
      </c>
      <c r="J14" s="372">
        <v>1.4600976179550289</v>
      </c>
      <c r="K14" s="368">
        <v>601</v>
      </c>
      <c r="L14" s="372">
        <v>85.857142857142861</v>
      </c>
      <c r="M14" s="368">
        <v>10</v>
      </c>
      <c r="N14" s="372">
        <v>1.4285714285714286</v>
      </c>
      <c r="O14" s="368">
        <v>43</v>
      </c>
      <c r="P14" s="372">
        <v>6.1428571428571432</v>
      </c>
      <c r="Q14" s="368">
        <v>5</v>
      </c>
      <c r="R14" s="372">
        <v>0.7142857142857143</v>
      </c>
      <c r="S14" s="368">
        <v>6</v>
      </c>
      <c r="T14" s="372">
        <v>0.85714285714285721</v>
      </c>
      <c r="U14" s="368">
        <v>35</v>
      </c>
      <c r="V14" s="372">
        <v>5</v>
      </c>
      <c r="X14" s="606"/>
      <c r="Y14" s="606"/>
      <c r="Z14" s="606"/>
      <c r="AA14" s="1346">
        <v>44377</v>
      </c>
      <c r="AB14" s="602">
        <v>28579</v>
      </c>
      <c r="AC14" s="602">
        <v>20931</v>
      </c>
      <c r="AD14" s="360"/>
      <c r="AE14" s="360"/>
      <c r="AF14" s="360"/>
      <c r="AG14" s="361"/>
      <c r="AH14" s="607"/>
    </row>
    <row r="15" spans="1:34" s="331" customFormat="1" x14ac:dyDescent="0.25">
      <c r="A15" s="330"/>
      <c r="B15" s="363" t="s">
        <v>38</v>
      </c>
      <c r="C15" s="350"/>
      <c r="D15" s="608">
        <v>44957</v>
      </c>
      <c r="E15" s="350"/>
      <c r="F15" s="368">
        <v>870</v>
      </c>
      <c r="G15" s="372">
        <v>1.9351825077296083</v>
      </c>
      <c r="H15" s="350"/>
      <c r="I15" s="368">
        <v>395</v>
      </c>
      <c r="J15" s="372">
        <v>0.87861734546344283</v>
      </c>
      <c r="K15" s="368">
        <v>393</v>
      </c>
      <c r="L15" s="372">
        <v>99.493670886075947</v>
      </c>
      <c r="M15" s="368">
        <v>2</v>
      </c>
      <c r="N15" s="372">
        <v>0.50632911392405067</v>
      </c>
      <c r="O15" s="368">
        <v>0</v>
      </c>
      <c r="P15" s="372">
        <v>0</v>
      </c>
      <c r="Q15" s="368">
        <v>0</v>
      </c>
      <c r="R15" s="372">
        <v>0</v>
      </c>
      <c r="S15" s="368">
        <v>0</v>
      </c>
      <c r="T15" s="372">
        <v>0</v>
      </c>
      <c r="U15" s="368">
        <v>0</v>
      </c>
      <c r="V15" s="372">
        <v>0</v>
      </c>
      <c r="X15" s="606"/>
      <c r="Y15" s="606"/>
      <c r="Z15" s="606"/>
      <c r="AA15" s="1346">
        <v>44408</v>
      </c>
      <c r="AB15" s="602">
        <v>30723</v>
      </c>
      <c r="AC15" s="602">
        <v>25882</v>
      </c>
      <c r="AD15" s="360"/>
      <c r="AE15" s="360"/>
      <c r="AF15" s="360"/>
      <c r="AG15" s="361"/>
      <c r="AH15" s="607"/>
    </row>
    <row r="16" spans="1:34" s="331" customFormat="1" x14ac:dyDescent="0.25">
      <c r="A16" s="330"/>
      <c r="B16" s="363" t="s">
        <v>6</v>
      </c>
      <c r="C16" s="350"/>
      <c r="D16" s="608">
        <v>67784</v>
      </c>
      <c r="E16" s="350"/>
      <c r="F16" s="368">
        <v>2122</v>
      </c>
      <c r="G16" s="372">
        <v>3.1305322790038947</v>
      </c>
      <c r="H16" s="350"/>
      <c r="I16" s="368">
        <v>767</v>
      </c>
      <c r="J16" s="372">
        <v>1.131535465596601</v>
      </c>
      <c r="K16" s="368">
        <v>632</v>
      </c>
      <c r="L16" s="372">
        <v>82.39895697522816</v>
      </c>
      <c r="M16" s="368">
        <v>5</v>
      </c>
      <c r="N16" s="372">
        <v>0.65189048239895697</v>
      </c>
      <c r="O16" s="368">
        <v>0</v>
      </c>
      <c r="P16" s="372">
        <v>0</v>
      </c>
      <c r="Q16" s="368">
        <v>1</v>
      </c>
      <c r="R16" s="372">
        <v>0.1303780964797914</v>
      </c>
      <c r="S16" s="368">
        <v>6</v>
      </c>
      <c r="T16" s="372">
        <v>0.78226857887874846</v>
      </c>
      <c r="U16" s="368">
        <v>123</v>
      </c>
      <c r="V16" s="372">
        <v>16.036505867014341</v>
      </c>
      <c r="X16" s="606"/>
      <c r="Y16" s="606"/>
      <c r="Z16" s="606"/>
      <c r="AA16" s="1346">
        <v>44439</v>
      </c>
      <c r="AB16" s="602">
        <v>23332</v>
      </c>
      <c r="AC16" s="602">
        <v>22391</v>
      </c>
      <c r="AD16" s="360"/>
      <c r="AE16" s="360"/>
      <c r="AF16" s="360"/>
      <c r="AG16" s="361"/>
      <c r="AH16" s="607"/>
    </row>
    <row r="17" spans="1:34" s="331" customFormat="1" x14ac:dyDescent="0.25">
      <c r="A17" s="330"/>
      <c r="B17" s="363" t="s">
        <v>5</v>
      </c>
      <c r="C17" s="350"/>
      <c r="D17" s="609">
        <v>23669</v>
      </c>
      <c r="E17" s="350"/>
      <c r="F17" s="377">
        <v>475</v>
      </c>
      <c r="G17" s="372">
        <v>2.0068443956229665</v>
      </c>
      <c r="H17" s="350"/>
      <c r="I17" s="377">
        <v>785</v>
      </c>
      <c r="J17" s="372">
        <v>3.3165744222400608</v>
      </c>
      <c r="K17" s="377">
        <v>220</v>
      </c>
      <c r="L17" s="372">
        <v>28.02547770700637</v>
      </c>
      <c r="M17" s="377">
        <v>8</v>
      </c>
      <c r="N17" s="372">
        <v>1.0191082802547771</v>
      </c>
      <c r="O17" s="377">
        <v>0</v>
      </c>
      <c r="P17" s="372">
        <v>0</v>
      </c>
      <c r="Q17" s="377">
        <v>557</v>
      </c>
      <c r="R17" s="372">
        <v>70.955414012738842</v>
      </c>
      <c r="S17" s="377">
        <v>0</v>
      </c>
      <c r="T17" s="372">
        <v>0</v>
      </c>
      <c r="U17" s="377">
        <v>0</v>
      </c>
      <c r="V17" s="372">
        <v>0</v>
      </c>
      <c r="X17" s="606"/>
      <c r="Y17" s="606"/>
      <c r="Z17" s="606"/>
      <c r="AA17" s="1346">
        <v>44469</v>
      </c>
      <c r="AB17" s="602">
        <v>26490</v>
      </c>
      <c r="AC17" s="602">
        <v>22335</v>
      </c>
      <c r="AD17" s="360"/>
      <c r="AE17" s="360"/>
      <c r="AF17" s="360"/>
      <c r="AG17" s="361"/>
      <c r="AH17" s="607"/>
    </row>
    <row r="18" spans="1:34" s="331" customFormat="1" x14ac:dyDescent="0.25">
      <c r="A18" s="330"/>
      <c r="B18" s="363" t="s">
        <v>4</v>
      </c>
      <c r="C18" s="350"/>
      <c r="D18" s="608">
        <v>159928</v>
      </c>
      <c r="E18" s="350"/>
      <c r="F18" s="368">
        <v>2316</v>
      </c>
      <c r="G18" s="372">
        <v>1.448151668250713</v>
      </c>
      <c r="H18" s="350"/>
      <c r="I18" s="368">
        <v>1777</v>
      </c>
      <c r="J18" s="372">
        <v>1.1111250062528137</v>
      </c>
      <c r="K18" s="368">
        <v>1577</v>
      </c>
      <c r="L18" s="372">
        <v>88.74507597073719</v>
      </c>
      <c r="M18" s="368">
        <v>58</v>
      </c>
      <c r="N18" s="372">
        <v>3.2639279684862124</v>
      </c>
      <c r="O18" s="368">
        <v>0</v>
      </c>
      <c r="P18" s="372">
        <v>0</v>
      </c>
      <c r="Q18" s="368">
        <v>35</v>
      </c>
      <c r="R18" s="372">
        <v>1.9696117051209903</v>
      </c>
      <c r="S18" s="368">
        <v>57</v>
      </c>
      <c r="T18" s="372">
        <v>3.2076533483398983</v>
      </c>
      <c r="U18" s="368">
        <v>50</v>
      </c>
      <c r="V18" s="372">
        <v>2.8137310073157007</v>
      </c>
      <c r="X18" s="606"/>
      <c r="Y18" s="606"/>
      <c r="Z18" s="606"/>
      <c r="AA18" s="1346">
        <v>44500</v>
      </c>
      <c r="AB18" s="602">
        <v>29231</v>
      </c>
      <c r="AC18" s="602">
        <v>19576</v>
      </c>
      <c r="AD18" s="360"/>
      <c r="AE18" s="360"/>
      <c r="AF18" s="360"/>
      <c r="AG18" s="361"/>
      <c r="AH18" s="607"/>
    </row>
    <row r="19" spans="1:34" s="331" customFormat="1" x14ac:dyDescent="0.25">
      <c r="A19" s="330"/>
      <c r="B19" s="363" t="s">
        <v>40</v>
      </c>
      <c r="C19" s="350"/>
      <c r="D19" s="608">
        <v>97887</v>
      </c>
      <c r="E19" s="350"/>
      <c r="F19" s="368">
        <v>1625</v>
      </c>
      <c r="G19" s="372">
        <v>1.6600774362274868</v>
      </c>
      <c r="H19" s="350"/>
      <c r="I19" s="368">
        <v>1264</v>
      </c>
      <c r="J19" s="372">
        <v>1.2912848488563344</v>
      </c>
      <c r="K19" s="368">
        <v>1016</v>
      </c>
      <c r="L19" s="372">
        <v>80.379746835443029</v>
      </c>
      <c r="M19" s="368">
        <v>45</v>
      </c>
      <c r="N19" s="372">
        <v>3.5601265822784813</v>
      </c>
      <c r="O19" s="368">
        <v>1</v>
      </c>
      <c r="P19" s="372">
        <v>7.9113924050632917E-2</v>
      </c>
      <c r="Q19" s="368">
        <v>45</v>
      </c>
      <c r="R19" s="372">
        <v>3.5601265822784813</v>
      </c>
      <c r="S19" s="368">
        <v>0</v>
      </c>
      <c r="T19" s="372">
        <v>0</v>
      </c>
      <c r="U19" s="368">
        <v>157</v>
      </c>
      <c r="V19" s="372">
        <v>12.420886075949367</v>
      </c>
      <c r="X19" s="606"/>
      <c r="Y19" s="606"/>
      <c r="Z19" s="606"/>
      <c r="AA19" s="1346">
        <v>44530</v>
      </c>
      <c r="AB19" s="602">
        <v>29856</v>
      </c>
      <c r="AC19" s="602">
        <v>21916</v>
      </c>
      <c r="AD19" s="360"/>
      <c r="AE19" s="360"/>
      <c r="AF19" s="360"/>
      <c r="AG19" s="361"/>
      <c r="AH19" s="607"/>
    </row>
    <row r="20" spans="1:34" s="331" customFormat="1" x14ac:dyDescent="0.25">
      <c r="A20" s="330"/>
      <c r="B20" s="363" t="s">
        <v>41</v>
      </c>
      <c r="C20" s="350"/>
      <c r="D20" s="608">
        <v>365710</v>
      </c>
      <c r="E20" s="350"/>
      <c r="F20" s="368">
        <v>6659</v>
      </c>
      <c r="G20" s="372">
        <v>1.8208416504880915</v>
      </c>
      <c r="H20" s="350"/>
      <c r="I20" s="368">
        <v>4476</v>
      </c>
      <c r="J20" s="372">
        <v>1.223920592819447</v>
      </c>
      <c r="K20" s="368">
        <v>3302</v>
      </c>
      <c r="L20" s="372">
        <v>73.771224307417341</v>
      </c>
      <c r="M20" s="368">
        <v>33</v>
      </c>
      <c r="N20" s="372">
        <v>0.73726541554959779</v>
      </c>
      <c r="O20" s="368">
        <v>461</v>
      </c>
      <c r="P20" s="372">
        <v>10.299374441465595</v>
      </c>
      <c r="Q20" s="368">
        <v>0</v>
      </c>
      <c r="R20" s="372">
        <v>0</v>
      </c>
      <c r="S20" s="368">
        <v>339</v>
      </c>
      <c r="T20" s="372">
        <v>7.5737265415549597</v>
      </c>
      <c r="U20" s="368">
        <v>341</v>
      </c>
      <c r="V20" s="372">
        <v>7.618409294012511</v>
      </c>
      <c r="X20" s="606"/>
      <c r="Y20" s="606"/>
      <c r="Z20" s="606"/>
      <c r="AA20" s="1346">
        <v>44561</v>
      </c>
      <c r="AB20" s="602">
        <v>24104</v>
      </c>
      <c r="AC20" s="602">
        <v>29010</v>
      </c>
      <c r="AD20" s="360"/>
      <c r="AE20" s="360"/>
      <c r="AF20" s="360"/>
      <c r="AG20" s="361"/>
      <c r="AH20" s="607"/>
    </row>
    <row r="21" spans="1:34" s="331" customFormat="1" x14ac:dyDescent="0.25">
      <c r="A21" s="330"/>
      <c r="B21" s="363" t="s">
        <v>3</v>
      </c>
      <c r="C21" s="350"/>
      <c r="D21" s="608">
        <v>207616</v>
      </c>
      <c r="E21" s="350"/>
      <c r="F21" s="368">
        <v>3396</v>
      </c>
      <c r="G21" s="372">
        <v>1.6357120838471024</v>
      </c>
      <c r="H21" s="350"/>
      <c r="I21" s="368">
        <v>1938</v>
      </c>
      <c r="J21" s="372">
        <v>0.93345406905055495</v>
      </c>
      <c r="K21" s="368">
        <v>1743</v>
      </c>
      <c r="L21" s="372">
        <v>89.938080495356033</v>
      </c>
      <c r="M21" s="368">
        <v>44</v>
      </c>
      <c r="N21" s="372">
        <v>2.2703818369453046</v>
      </c>
      <c r="O21" s="368">
        <v>0</v>
      </c>
      <c r="P21" s="372">
        <v>0</v>
      </c>
      <c r="Q21" s="368">
        <v>43</v>
      </c>
      <c r="R21" s="372">
        <v>2.2187822497420022</v>
      </c>
      <c r="S21" s="368">
        <v>19</v>
      </c>
      <c r="T21" s="372">
        <v>0.98039215686274506</v>
      </c>
      <c r="U21" s="368">
        <v>89</v>
      </c>
      <c r="V21" s="372">
        <v>4.5923632610939107</v>
      </c>
      <c r="X21" s="606"/>
      <c r="Y21" s="606"/>
      <c r="Z21" s="606"/>
      <c r="AA21" s="1346">
        <v>44592</v>
      </c>
      <c r="AB21" s="602">
        <v>22642</v>
      </c>
      <c r="AC21" s="602">
        <v>24609</v>
      </c>
      <c r="AD21" s="360"/>
      <c r="AE21" s="360"/>
      <c r="AF21" s="360"/>
      <c r="AG21" s="361"/>
      <c r="AH21" s="607"/>
    </row>
    <row r="22" spans="1:34" s="331" customFormat="1" x14ac:dyDescent="0.25">
      <c r="A22" s="330"/>
      <c r="B22" s="363" t="s">
        <v>2</v>
      </c>
      <c r="C22" s="350"/>
      <c r="D22" s="608">
        <v>58687</v>
      </c>
      <c r="E22" s="350"/>
      <c r="F22" s="368">
        <v>1059</v>
      </c>
      <c r="G22" s="372">
        <v>1.8044882171520098</v>
      </c>
      <c r="H22" s="350"/>
      <c r="I22" s="368">
        <v>1379</v>
      </c>
      <c r="J22" s="372">
        <v>2.3497537785199452</v>
      </c>
      <c r="K22" s="368">
        <v>567</v>
      </c>
      <c r="L22" s="372">
        <v>41.116751269035532</v>
      </c>
      <c r="M22" s="368">
        <v>23</v>
      </c>
      <c r="N22" s="372">
        <v>1.6678752719361856</v>
      </c>
      <c r="O22" s="368">
        <v>0</v>
      </c>
      <c r="P22" s="372">
        <v>0</v>
      </c>
      <c r="Q22" s="368">
        <v>220</v>
      </c>
      <c r="R22" s="372">
        <v>15.953589557650471</v>
      </c>
      <c r="S22" s="368">
        <v>55</v>
      </c>
      <c r="T22" s="372">
        <v>3.9883973894126177</v>
      </c>
      <c r="U22" s="368">
        <v>514</v>
      </c>
      <c r="V22" s="372">
        <v>37.273386511965192</v>
      </c>
      <c r="X22" s="606"/>
      <c r="Y22" s="606"/>
      <c r="Z22" s="606"/>
      <c r="AA22" s="1346">
        <v>44620</v>
      </c>
      <c r="AB22" s="602">
        <v>24889</v>
      </c>
      <c r="AC22" s="602">
        <v>26478</v>
      </c>
      <c r="AD22" s="360"/>
      <c r="AE22" s="360"/>
      <c r="AF22" s="360"/>
      <c r="AG22" s="361"/>
      <c r="AH22" s="607"/>
    </row>
    <row r="23" spans="1:34" s="331" customFormat="1" x14ac:dyDescent="0.25">
      <c r="A23" s="330"/>
      <c r="B23" s="363" t="s">
        <v>35</v>
      </c>
      <c r="C23" s="350"/>
      <c r="D23" s="608">
        <v>83637</v>
      </c>
      <c r="E23" s="350"/>
      <c r="F23" s="368">
        <v>1044</v>
      </c>
      <c r="G23" s="372">
        <v>1.2482513720004305</v>
      </c>
      <c r="H23" s="350"/>
      <c r="I23" s="368">
        <v>1073</v>
      </c>
      <c r="J23" s="372">
        <v>1.2829250212226646</v>
      </c>
      <c r="K23" s="368">
        <v>1000</v>
      </c>
      <c r="L23" s="372">
        <v>93.196644920782859</v>
      </c>
      <c r="M23" s="368">
        <v>8</v>
      </c>
      <c r="N23" s="372">
        <v>0.74557315936626278</v>
      </c>
      <c r="O23" s="368">
        <v>0</v>
      </c>
      <c r="P23" s="372">
        <v>0</v>
      </c>
      <c r="Q23" s="368">
        <v>55</v>
      </c>
      <c r="R23" s="372">
        <v>5.1258154706430563</v>
      </c>
      <c r="S23" s="368">
        <v>10</v>
      </c>
      <c r="T23" s="372">
        <v>0.93196644920782845</v>
      </c>
      <c r="U23" s="368">
        <v>0</v>
      </c>
      <c r="V23" s="372">
        <v>0</v>
      </c>
      <c r="X23" s="606"/>
      <c r="Y23" s="606"/>
      <c r="Z23" s="606"/>
      <c r="AA23" s="1346">
        <v>44651</v>
      </c>
      <c r="AB23" s="602">
        <v>30256</v>
      </c>
      <c r="AC23" s="602">
        <v>24903</v>
      </c>
      <c r="AD23" s="360"/>
      <c r="AE23" s="360"/>
      <c r="AF23" s="360"/>
      <c r="AG23" s="361"/>
      <c r="AH23" s="607"/>
    </row>
    <row r="24" spans="1:34" s="331" customFormat="1" x14ac:dyDescent="0.25">
      <c r="A24" s="330"/>
      <c r="B24" s="363" t="s">
        <v>42</v>
      </c>
      <c r="C24" s="350"/>
      <c r="D24" s="608">
        <v>249829</v>
      </c>
      <c r="E24" s="350"/>
      <c r="F24" s="368">
        <v>3229</v>
      </c>
      <c r="G24" s="372">
        <v>1.2924840590964219</v>
      </c>
      <c r="H24" s="350"/>
      <c r="I24" s="368">
        <v>2477</v>
      </c>
      <c r="J24" s="372">
        <v>0.99147817106901115</v>
      </c>
      <c r="K24" s="368">
        <v>2031</v>
      </c>
      <c r="L24" s="372">
        <v>81.994348001614853</v>
      </c>
      <c r="M24" s="368">
        <v>117</v>
      </c>
      <c r="N24" s="372">
        <v>4.7234557932983448</v>
      </c>
      <c r="O24" s="368">
        <v>0</v>
      </c>
      <c r="P24" s="372">
        <v>0</v>
      </c>
      <c r="Q24" s="368">
        <v>18</v>
      </c>
      <c r="R24" s="372">
        <v>0.72668550666128384</v>
      </c>
      <c r="S24" s="368">
        <v>0</v>
      </c>
      <c r="T24" s="372">
        <v>0</v>
      </c>
      <c r="U24" s="368">
        <v>311</v>
      </c>
      <c r="V24" s="372">
        <v>12.555510698425515</v>
      </c>
      <c r="X24" s="606"/>
      <c r="Y24" s="606"/>
      <c r="Z24" s="606"/>
      <c r="AA24" s="1346">
        <v>44681</v>
      </c>
      <c r="AB24" s="602">
        <v>32696</v>
      </c>
      <c r="AC24" s="602">
        <v>22635</v>
      </c>
      <c r="AD24" s="360"/>
      <c r="AE24" s="360"/>
      <c r="AF24" s="360"/>
      <c r="AG24" s="361"/>
      <c r="AH24" s="607"/>
    </row>
    <row r="25" spans="1:34" x14ac:dyDescent="0.25">
      <c r="A25" s="332"/>
      <c r="B25" s="363" t="s">
        <v>43</v>
      </c>
      <c r="C25" s="350"/>
      <c r="D25" s="608">
        <v>65560</v>
      </c>
      <c r="E25" s="350"/>
      <c r="F25" s="368">
        <v>1511</v>
      </c>
      <c r="G25" s="372">
        <v>2.3047589993898718</v>
      </c>
      <c r="H25" s="350"/>
      <c r="I25" s="368">
        <v>725</v>
      </c>
      <c r="J25" s="372">
        <v>1.1058572300183038</v>
      </c>
      <c r="K25" s="368">
        <v>445</v>
      </c>
      <c r="L25" s="372">
        <v>61.379310344827587</v>
      </c>
      <c r="M25" s="368">
        <v>10</v>
      </c>
      <c r="N25" s="372">
        <v>1.3793103448275863</v>
      </c>
      <c r="O25" s="368">
        <v>10</v>
      </c>
      <c r="P25" s="372">
        <v>1.3793103448275863</v>
      </c>
      <c r="Q25" s="368">
        <v>207</v>
      </c>
      <c r="R25" s="372">
        <v>28.551724137931032</v>
      </c>
      <c r="S25" s="368">
        <v>24</v>
      </c>
      <c r="T25" s="372">
        <v>3.3103448275862069</v>
      </c>
      <c r="U25" s="368">
        <v>29</v>
      </c>
      <c r="V25" s="372">
        <v>4</v>
      </c>
      <c r="X25" s="606"/>
      <c r="Y25" s="606"/>
      <c r="Z25" s="606"/>
      <c r="AA25" s="1346">
        <v>44712</v>
      </c>
      <c r="AB25" s="602">
        <v>38586</v>
      </c>
      <c r="AC25" s="602">
        <v>22335</v>
      </c>
      <c r="AD25" s="360"/>
      <c r="AE25" s="360"/>
      <c r="AF25" s="360"/>
      <c r="AG25" s="361"/>
      <c r="AH25" s="607"/>
    </row>
    <row r="26" spans="1:34" s="331" customFormat="1" x14ac:dyDescent="0.25">
      <c r="B26" s="363" t="s">
        <v>44</v>
      </c>
      <c r="C26" s="350"/>
      <c r="D26" s="610">
        <v>21596</v>
      </c>
      <c r="E26" s="350"/>
      <c r="F26" s="377">
        <v>13</v>
      </c>
      <c r="G26" s="372">
        <v>6.0196332654195217E-2</v>
      </c>
      <c r="H26" s="350"/>
      <c r="I26" s="377">
        <v>296</v>
      </c>
      <c r="J26" s="372">
        <v>1.3706241896647529</v>
      </c>
      <c r="K26" s="377">
        <v>295</v>
      </c>
      <c r="L26" s="372">
        <v>99.662162162162161</v>
      </c>
      <c r="M26" s="377">
        <v>1</v>
      </c>
      <c r="N26" s="372">
        <v>0.33783783783783783</v>
      </c>
      <c r="O26" s="377">
        <v>0</v>
      </c>
      <c r="P26" s="372">
        <v>0</v>
      </c>
      <c r="Q26" s="377">
        <v>0</v>
      </c>
      <c r="R26" s="372">
        <v>0</v>
      </c>
      <c r="S26" s="377">
        <v>0</v>
      </c>
      <c r="T26" s="372">
        <v>0</v>
      </c>
      <c r="U26" s="377">
        <v>0</v>
      </c>
      <c r="V26" s="372">
        <v>0</v>
      </c>
      <c r="X26" s="606"/>
      <c r="Y26" s="606"/>
      <c r="Z26" s="606"/>
      <c r="AA26" s="1346">
        <v>44742</v>
      </c>
      <c r="AB26" s="602">
        <v>41750</v>
      </c>
      <c r="AC26" s="602">
        <v>23105</v>
      </c>
      <c r="AD26" s="360"/>
      <c r="AE26" s="360"/>
      <c r="AF26" s="360"/>
      <c r="AG26" s="361"/>
      <c r="AH26" s="607"/>
    </row>
    <row r="27" spans="1:34" s="331" customFormat="1" x14ac:dyDescent="0.25">
      <c r="B27" s="363" t="s">
        <v>45</v>
      </c>
      <c r="C27" s="350"/>
      <c r="D27" s="610">
        <v>115512</v>
      </c>
      <c r="E27" s="350"/>
      <c r="F27" s="377">
        <v>2126</v>
      </c>
      <c r="G27" s="372">
        <v>1.840501419765912</v>
      </c>
      <c r="H27" s="350"/>
      <c r="I27" s="377">
        <v>1366</v>
      </c>
      <c r="J27" s="372">
        <v>1.1825611191910799</v>
      </c>
      <c r="K27" s="377">
        <v>1280</v>
      </c>
      <c r="L27" s="372">
        <v>93.704245973645683</v>
      </c>
      <c r="M27" s="377">
        <v>36</v>
      </c>
      <c r="N27" s="372">
        <v>2.6354319180087851</v>
      </c>
      <c r="O27" s="377">
        <v>0</v>
      </c>
      <c r="P27" s="372">
        <v>0</v>
      </c>
      <c r="Q27" s="377">
        <v>14</v>
      </c>
      <c r="R27" s="372">
        <v>1.0248901903367496</v>
      </c>
      <c r="S27" s="377">
        <v>32</v>
      </c>
      <c r="T27" s="372">
        <v>2.3426061493411421</v>
      </c>
      <c r="U27" s="377">
        <v>4</v>
      </c>
      <c r="V27" s="372">
        <v>0.29282576866764276</v>
      </c>
      <c r="X27" s="606"/>
      <c r="Y27" s="606"/>
      <c r="Z27" s="606"/>
      <c r="AA27" s="1346">
        <v>44773</v>
      </c>
      <c r="AB27" s="602">
        <v>30827</v>
      </c>
      <c r="AC27" s="602">
        <v>22962</v>
      </c>
      <c r="AD27" s="360"/>
      <c r="AE27" s="360"/>
      <c r="AF27" s="360"/>
      <c r="AG27" s="361"/>
      <c r="AH27" s="607"/>
    </row>
    <row r="28" spans="1:34" s="331" customFormat="1" x14ac:dyDescent="0.25">
      <c r="B28" s="363" t="s">
        <v>46</v>
      </c>
      <c r="C28" s="350"/>
      <c r="D28" s="610">
        <v>14777</v>
      </c>
      <c r="E28" s="350"/>
      <c r="F28" s="377">
        <v>331</v>
      </c>
      <c r="G28" s="383">
        <v>2.2399675170873659</v>
      </c>
      <c r="H28" s="350"/>
      <c r="I28" s="377">
        <v>175</v>
      </c>
      <c r="J28" s="383">
        <v>1.1842728564661298</v>
      </c>
      <c r="K28" s="377">
        <v>62</v>
      </c>
      <c r="L28" s="383">
        <v>35.428571428571423</v>
      </c>
      <c r="M28" s="377">
        <v>4</v>
      </c>
      <c r="N28" s="383">
        <v>2.2857142857142856</v>
      </c>
      <c r="O28" s="377">
        <v>108</v>
      </c>
      <c r="P28" s="383">
        <v>61.714285714285708</v>
      </c>
      <c r="Q28" s="377">
        <v>0</v>
      </c>
      <c r="R28" s="383">
        <v>0</v>
      </c>
      <c r="S28" s="377">
        <v>0</v>
      </c>
      <c r="T28" s="383">
        <v>0</v>
      </c>
      <c r="U28" s="377">
        <v>1</v>
      </c>
      <c r="V28" s="383">
        <v>0.5714285714285714</v>
      </c>
      <c r="X28" s="606"/>
      <c r="Y28" s="606"/>
      <c r="Z28" s="606"/>
      <c r="AA28" s="1346">
        <v>44804</v>
      </c>
      <c r="AB28" s="602">
        <v>26047</v>
      </c>
      <c r="AC28" s="602">
        <v>23877</v>
      </c>
      <c r="AD28" s="360"/>
      <c r="AE28" s="360"/>
      <c r="AF28" s="360"/>
      <c r="AG28" s="361"/>
      <c r="AH28" s="607"/>
    </row>
    <row r="29" spans="1:34" s="331" customFormat="1" x14ac:dyDescent="0.25">
      <c r="B29" s="384" t="s">
        <v>1</v>
      </c>
      <c r="C29" s="350"/>
      <c r="D29" s="611">
        <v>5438</v>
      </c>
      <c r="E29" s="350"/>
      <c r="F29" s="389">
        <v>95</v>
      </c>
      <c r="G29" s="393">
        <v>1.7469657962486209</v>
      </c>
      <c r="H29" s="350"/>
      <c r="I29" s="389">
        <v>62</v>
      </c>
      <c r="J29" s="393">
        <v>1.1401250459727841</v>
      </c>
      <c r="K29" s="389">
        <v>37</v>
      </c>
      <c r="L29" s="393">
        <v>59.677419354838712</v>
      </c>
      <c r="M29" s="389">
        <v>4</v>
      </c>
      <c r="N29" s="393">
        <v>6.4516129032258061</v>
      </c>
      <c r="O29" s="389">
        <v>1</v>
      </c>
      <c r="P29" s="393">
        <v>1.6129032258064515</v>
      </c>
      <c r="Q29" s="389">
        <v>14</v>
      </c>
      <c r="R29" s="393">
        <v>22.58064516129032</v>
      </c>
      <c r="S29" s="389">
        <v>3</v>
      </c>
      <c r="T29" s="393">
        <v>4.838709677419355</v>
      </c>
      <c r="U29" s="389">
        <v>3</v>
      </c>
      <c r="V29" s="393">
        <v>4.838709677419355</v>
      </c>
      <c r="X29" s="606"/>
      <c r="Y29" s="606"/>
      <c r="Z29" s="606"/>
      <c r="AA29" s="1346">
        <v>44834</v>
      </c>
      <c r="AB29" s="602">
        <v>32379</v>
      </c>
      <c r="AC29" s="602">
        <v>24010</v>
      </c>
      <c r="AD29" s="360"/>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1346">
        <v>44865</v>
      </c>
      <c r="AB30" s="602">
        <v>29932</v>
      </c>
      <c r="AC30" s="602">
        <v>19815</v>
      </c>
      <c r="AD30" s="329"/>
      <c r="AE30" s="329"/>
      <c r="AF30" s="360"/>
      <c r="AG30" s="361"/>
      <c r="AH30" s="607"/>
    </row>
    <row r="31" spans="1:34" s="329" customFormat="1" x14ac:dyDescent="0.25">
      <c r="B31" s="1243" t="s">
        <v>0</v>
      </c>
      <c r="C31" s="320"/>
      <c r="D31" s="1251">
        <v>2096634</v>
      </c>
      <c r="E31" s="320"/>
      <c r="F31" s="1249">
        <v>29722</v>
      </c>
      <c r="G31" s="1250">
        <v>1.4176055525189424</v>
      </c>
      <c r="H31" s="320"/>
      <c r="I31" s="1249">
        <v>24266</v>
      </c>
      <c r="J31" s="1250">
        <v>1.1573789225968862</v>
      </c>
      <c r="K31" s="1249">
        <v>18955</v>
      </c>
      <c r="L31" s="1250">
        <v>78.113409709057947</v>
      </c>
      <c r="M31" s="1249">
        <v>475</v>
      </c>
      <c r="N31" s="1250">
        <v>1.957471359103272</v>
      </c>
      <c r="O31" s="1249">
        <v>627</v>
      </c>
      <c r="P31" s="1250">
        <v>2.5838621940163193</v>
      </c>
      <c r="Q31" s="1249">
        <v>1764</v>
      </c>
      <c r="R31" s="1250">
        <v>7.2694304788593094</v>
      </c>
      <c r="S31" s="1249">
        <v>680</v>
      </c>
      <c r="T31" s="1250">
        <v>2.8022747877688947</v>
      </c>
      <c r="U31" s="1249">
        <v>1765</v>
      </c>
      <c r="V31" s="1250">
        <v>7.2735514711942635</v>
      </c>
      <c r="X31" s="360"/>
      <c r="Y31" s="360"/>
      <c r="AA31" s="1346">
        <v>44895</v>
      </c>
      <c r="AB31" s="602">
        <v>32038</v>
      </c>
      <c r="AC31" s="602">
        <v>20330</v>
      </c>
      <c r="AD31" s="360"/>
      <c r="AE31" s="360"/>
      <c r="AH31" s="395"/>
    </row>
    <row r="32" spans="1:34" s="328" customFormat="1" ht="5.25" customHeight="1" x14ac:dyDescent="0.2">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46">
        <v>44926</v>
      </c>
      <c r="AB32" s="602">
        <v>25446</v>
      </c>
      <c r="AC32" s="602">
        <v>23015</v>
      </c>
      <c r="AD32" s="329"/>
    </row>
    <row r="33" spans="2:30" s="394" customFormat="1" x14ac:dyDescent="0.2">
      <c r="B33" s="1467" t="s">
        <v>382</v>
      </c>
      <c r="C33" s="1467"/>
      <c r="D33" s="1467"/>
      <c r="E33" s="1467"/>
      <c r="F33" s="1467"/>
      <c r="G33" s="1467"/>
      <c r="H33" s="1467"/>
      <c r="I33" s="1467"/>
      <c r="J33" s="1467"/>
      <c r="K33" s="1467"/>
      <c r="L33" s="1467"/>
      <c r="M33" s="1467"/>
      <c r="N33" s="1467"/>
      <c r="O33" s="1467"/>
      <c r="P33" s="1467"/>
      <c r="Q33" s="1467"/>
      <c r="R33" s="1467"/>
      <c r="S33" s="1467"/>
      <c r="T33" s="1467"/>
      <c r="U33" s="1467"/>
      <c r="V33" s="1467"/>
      <c r="X33" s="596"/>
      <c r="Y33" s="596"/>
      <c r="Z33" s="596"/>
      <c r="AA33" s="1346">
        <v>44957</v>
      </c>
      <c r="AB33" s="602">
        <v>28819</v>
      </c>
      <c r="AC33" s="602">
        <v>24165</v>
      </c>
      <c r="AD33" s="329"/>
    </row>
    <row r="34" spans="2:30" s="394" customFormat="1" ht="12"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X34" s="596"/>
      <c r="Y34" s="596"/>
      <c r="Z34" s="596"/>
      <c r="AA34" s="1346">
        <v>44985</v>
      </c>
      <c r="AB34" s="602">
        <v>34747</v>
      </c>
      <c r="AC34" s="602">
        <v>23214</v>
      </c>
      <c r="AD34" s="329"/>
    </row>
    <row r="35" spans="2:30" x14ac:dyDescent="0.2">
      <c r="B35" s="1433"/>
      <c r="C35" s="1433"/>
      <c r="D35" s="1433"/>
      <c r="AA35" s="1346">
        <v>45016</v>
      </c>
      <c r="AB35" s="602" t="e">
        <f>GETPIVOTDATA("Suma de AltasSol",[1]td!$A$3,"Fecha",$AA35)</f>
        <v>#REF!</v>
      </c>
      <c r="AC35" s="602" t="e">
        <f>GETPIVOTDATA("Suma de BajasSol",[1]td!$A$3,"Fecha",$AA35)</f>
        <v>#REF!</v>
      </c>
    </row>
    <row r="36" spans="2:30" x14ac:dyDescent="0.2">
      <c r="B36" s="1413"/>
      <c r="C36" s="1413"/>
      <c r="D36" s="1413"/>
      <c r="AA36" s="1346">
        <v>45046</v>
      </c>
      <c r="AB36" s="602" t="e">
        <f>GETPIVOTDATA("Suma de AltasSol",[1]td!$A$3,"Fecha",$AA36)</f>
        <v>#REF!</v>
      </c>
      <c r="AC36" s="602" t="e">
        <f>GETPIVOTDATA("Suma de BajasSol",[1]td!$A$3,"Fecha",$AA36)</f>
        <v>#REF!</v>
      </c>
    </row>
    <row r="37" spans="2:30" x14ac:dyDescent="0.2">
      <c r="AA37" s="1346">
        <v>45077</v>
      </c>
      <c r="AB37" s="602" t="e">
        <f>GETPIVOTDATA("Suma de AltasSol",[1]td!$A$3,"Fecha",$AA37)</f>
        <v>#REF!</v>
      </c>
      <c r="AC37" s="602" t="e">
        <f>GETPIVOTDATA("Suma de BajasSol",[1]td!$A$3,"Fecha",$AA37)</f>
        <v>#REF!</v>
      </c>
    </row>
    <row r="38" spans="2:30" x14ac:dyDescent="0.2">
      <c r="AA38" s="1346">
        <v>45107</v>
      </c>
      <c r="AB38" s="602" t="e">
        <f>GETPIVOTDATA("Suma de AltasSol",[1]td!$A$3,"Fecha",$AA38)</f>
        <v>#REF!</v>
      </c>
      <c r="AC38" s="602" t="e">
        <f>GETPIVOTDATA("Suma de BajasSol",[1]td!$A$3,"Fecha",$AA38)</f>
        <v>#REF!</v>
      </c>
    </row>
    <row r="39" spans="2:30" x14ac:dyDescent="0.2">
      <c r="AA39" s="1346">
        <v>45138</v>
      </c>
      <c r="AB39" s="602" t="e">
        <f>GETPIVOTDATA("Suma de AltasSol",[1]td!$A$3,"Fecha",$AA39)</f>
        <v>#REF!</v>
      </c>
      <c r="AC39" s="602" t="e">
        <f>GETPIVOTDATA("Suma de BajasSol",[1]td!$A$3,"Fecha",$AA39)</f>
        <v>#REF!</v>
      </c>
    </row>
    <row r="40" spans="2:30" x14ac:dyDescent="0.2">
      <c r="AA40" s="1346">
        <v>45169</v>
      </c>
      <c r="AB40" s="602" t="e">
        <f>GETPIVOTDATA("Suma de AltasSol",[1]td!$A$3,"Fecha",$AA40)</f>
        <v>#REF!</v>
      </c>
      <c r="AC40" s="602" t="e">
        <f>GETPIVOTDATA("Suma de BajasSol",[1]td!$A$3,"Fecha",$AA40)</f>
        <v>#REF!</v>
      </c>
    </row>
    <row r="41" spans="2:30" x14ac:dyDescent="0.2">
      <c r="AA41" s="1346">
        <v>45199</v>
      </c>
      <c r="AB41" s="602" t="e">
        <f>GETPIVOTDATA("Suma de AltasSol",[1]td!$A$3,"Fecha",$AA41)</f>
        <v>#REF!</v>
      </c>
      <c r="AC41" s="602" t="e">
        <f>GETPIVOTDATA("Suma de BajasSol",[1]td!$A$3,"Fecha",$AA41)</f>
        <v>#REF!</v>
      </c>
    </row>
    <row r="42" spans="2:30" x14ac:dyDescent="0.2">
      <c r="AA42" s="1346">
        <v>45230</v>
      </c>
      <c r="AB42" s="602" t="e">
        <f>GETPIVOTDATA("Suma de AltasSol",[1]td!$A$3,"Fecha",$AA42)</f>
        <v>#REF!</v>
      </c>
      <c r="AC42" s="602" t="e">
        <f>GETPIVOTDATA("Suma de BajasSol",[1]td!$A$3,"Fecha",$AA42)</f>
        <v>#REF!</v>
      </c>
    </row>
    <row r="43" spans="2:30" x14ac:dyDescent="0.2">
      <c r="AA43" s="1346">
        <v>45260</v>
      </c>
      <c r="AB43" s="602" t="e">
        <f>GETPIVOTDATA("Suma de AltasSol",[1]td!$A$3,"Fecha",$AA43)</f>
        <v>#REF!</v>
      </c>
      <c r="AC43" s="602" t="e">
        <f>GETPIVOTDATA("Suma de BajasSol",[1]td!$A$3,"Fecha",$AA43)</f>
        <v>#REF!</v>
      </c>
    </row>
    <row r="44" spans="2:30" x14ac:dyDescent="0.2">
      <c r="AA44" s="1346">
        <v>45291</v>
      </c>
      <c r="AB44" s="602" t="e">
        <f>GETPIVOTDATA("Suma de AltasSol",[1]td!$A$3,"Fecha",$AA44)</f>
        <v>#REF!</v>
      </c>
      <c r="AC44" s="602" t="e">
        <f>GETPIVOTDATA("Suma de BajasSol",[1]td!$A$3,"Fecha",$AA44)</f>
        <v>#REF!</v>
      </c>
    </row>
    <row r="45" spans="2:30" x14ac:dyDescent="0.2">
      <c r="AA45" s="1346">
        <v>45322</v>
      </c>
      <c r="AB45" s="602" t="e">
        <f>GETPIVOTDATA("Suma de AltasSol",[1]td!$A$3,"Fecha",$AA45)</f>
        <v>#REF!</v>
      </c>
      <c r="AC45" s="602" t="e">
        <f>GETPIVOTDATA("Suma de BajasSol",[1]td!$A$3,"Fecha",$AA45)</f>
        <v>#REF!</v>
      </c>
    </row>
    <row r="46" spans="2:30" x14ac:dyDescent="0.2">
      <c r="AA46" s="1346">
        <v>45351</v>
      </c>
      <c r="AB46" s="602" t="e">
        <f>GETPIVOTDATA("Suma de AltasSol",[1]td!$A$3,"Fecha",$AA46)</f>
        <v>#REF!</v>
      </c>
      <c r="AC46" s="602" t="e">
        <f>GETPIVOTDATA("Suma de BajasSol",[1]td!$A$3,"Fecha",$AA46)</f>
        <v>#REF!</v>
      </c>
    </row>
    <row r="47" spans="2:30" x14ac:dyDescent="0.2">
      <c r="AA47" s="1346">
        <v>45382</v>
      </c>
      <c r="AB47" s="602" t="e">
        <f>GETPIVOTDATA("Suma de AltasSol",[1]td!$A$3,"Fecha",$AA47)</f>
        <v>#REF!</v>
      </c>
      <c r="AC47" s="602" t="e">
        <f>GETPIVOTDATA("Suma de BajasSol",[1]td!$A$3,"Fecha",$AA47)</f>
        <v>#REF!</v>
      </c>
    </row>
    <row r="48" spans="2:30" x14ac:dyDescent="0.2">
      <c r="AA48" s="1346">
        <v>45412</v>
      </c>
      <c r="AB48" s="602" t="e">
        <f>GETPIVOTDATA("Suma de AltasSol",[1]td!$A$3,"Fecha",$AA48)</f>
        <v>#REF!</v>
      </c>
      <c r="AC48" s="602" t="e">
        <f>GETPIVOTDATA("Suma de BajasSol",[1]td!$A$3,"Fecha",$AA48)</f>
        <v>#REF!</v>
      </c>
    </row>
    <row r="49" spans="27:29" x14ac:dyDescent="0.2">
      <c r="AA49" s="1346">
        <v>45443</v>
      </c>
      <c r="AB49" s="602" t="e">
        <f>GETPIVOTDATA("Suma de AltasSol",[1]td!$A$3,"Fecha",$AA49)</f>
        <v>#REF!</v>
      </c>
      <c r="AC49" s="602" t="e">
        <f>GETPIVOTDATA("Suma de BajasSol",[1]td!$A$3,"Fecha",$AA49)</f>
        <v>#REF!</v>
      </c>
    </row>
    <row r="50" spans="27:29" x14ac:dyDescent="0.2">
      <c r="AA50" s="1346"/>
      <c r="AB50" s="602"/>
      <c r="AC50" s="602"/>
    </row>
    <row r="51" spans="27:29" x14ac:dyDescent="0.2">
      <c r="AA51" s="1346"/>
      <c r="AB51" s="602"/>
      <c r="AC51" s="602"/>
    </row>
    <row r="52" spans="27:29" x14ac:dyDescent="0.2">
      <c r="AA52" s="1346"/>
      <c r="AB52" s="602"/>
      <c r="AC52" s="602"/>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615" customWidth="1"/>
    <col min="2" max="2" width="10" style="615" customWidth="1"/>
    <col min="3" max="3" width="1" style="615" customWidth="1"/>
    <col min="4" max="4" width="0.710937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8.28515625" style="615" bestFit="1"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42578125" style="615" customWidth="1"/>
    <col min="22" max="22" width="0.7109375" style="615" customWidth="1"/>
    <col min="23" max="23" width="8.28515625" style="615" bestFit="1" customWidth="1"/>
    <col min="24" max="24" width="6.140625" style="615" customWidth="1"/>
    <col min="25" max="25" width="0.5703125" style="615" customWidth="1"/>
    <col min="26" max="26" width="9.85546875" style="615" bestFit="1" customWidth="1"/>
    <col min="27" max="27" width="6.140625" style="615" customWidth="1"/>
    <col min="28" max="28" width="0.7109375" style="615" customWidth="1"/>
    <col min="29" max="29" width="9.85546875" style="615" bestFit="1" customWidth="1"/>
    <col min="30" max="30" width="7.7109375" style="615" bestFit="1" customWidth="1"/>
    <col min="31" max="16384" width="11.42578125" style="615"/>
  </cols>
  <sheetData>
    <row r="1" spans="2:30" hidden="1" x14ac:dyDescent="0.2">
      <c r="E1" s="616" t="s">
        <v>36</v>
      </c>
      <c r="F1" s="616"/>
      <c r="H1" s="616" t="s">
        <v>21</v>
      </c>
      <c r="K1" s="616" t="s">
        <v>20</v>
      </c>
      <c r="N1" s="616" t="s">
        <v>19</v>
      </c>
      <c r="Q1" s="616" t="s">
        <v>18</v>
      </c>
      <c r="T1" s="616" t="s">
        <v>17</v>
      </c>
      <c r="W1" s="616" t="s">
        <v>16</v>
      </c>
      <c r="Z1" s="616" t="s">
        <v>15</v>
      </c>
    </row>
    <row r="2" spans="2:30" s="613" customFormat="1" x14ac:dyDescent="0.2">
      <c r="C2" s="617"/>
      <c r="D2" s="617"/>
      <c r="AB2" s="617"/>
    </row>
    <row r="3" spans="2:30" s="619" customFormat="1" ht="47.25" customHeight="1" x14ac:dyDescent="0.25">
      <c r="B3" s="1476"/>
      <c r="C3" s="1476"/>
      <c r="D3" s="1476"/>
      <c r="E3" s="1476"/>
      <c r="F3" s="1476"/>
      <c r="G3" s="1476"/>
      <c r="H3" s="1476"/>
      <c r="I3" s="1476"/>
      <c r="J3" s="1476"/>
      <c r="K3" s="1476"/>
      <c r="L3" s="618"/>
      <c r="M3" s="618"/>
      <c r="W3" s="620"/>
      <c r="AA3" s="620"/>
      <c r="AD3" s="620"/>
    </row>
    <row r="4" spans="2:30" s="621" customFormat="1" ht="7.5" customHeight="1" x14ac:dyDescent="0.2">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0" s="621" customFormat="1" ht="21" x14ac:dyDescent="0.2">
      <c r="B5" s="1478" t="s">
        <v>398</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c r="AD5" s="1478"/>
    </row>
    <row r="6" spans="2:30" s="621" customFormat="1" ht="16.5" customHeight="1" x14ac:dyDescent="0.2">
      <c r="B6" s="1415" t="str">
        <f>porsaad!$B$6</f>
        <v>Situación a 31 de mayo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0"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
      <c r="B8" s="1410" t="s">
        <v>27</v>
      </c>
      <c r="C8" s="625"/>
      <c r="D8" s="625"/>
      <c r="E8" s="1480" t="s">
        <v>26</v>
      </c>
      <c r="F8" s="1481"/>
      <c r="G8" s="1481"/>
      <c r="H8" s="1481"/>
      <c r="I8" s="1481"/>
      <c r="J8" s="1481"/>
      <c r="K8" s="1481"/>
      <c r="L8" s="1481"/>
      <c r="M8" s="1481"/>
      <c r="N8" s="1481"/>
      <c r="O8" s="1481"/>
      <c r="P8" s="1481"/>
      <c r="Q8" s="1481"/>
      <c r="R8" s="1481"/>
      <c r="S8" s="1481"/>
      <c r="T8" s="1481"/>
      <c r="U8" s="1481"/>
      <c r="V8" s="1481"/>
      <c r="W8" s="1481"/>
      <c r="X8" s="1481"/>
      <c r="Y8" s="1481"/>
      <c r="Z8" s="1481"/>
      <c r="AA8" s="1482"/>
      <c r="AB8" s="625"/>
      <c r="AC8" s="1408" t="s">
        <v>0</v>
      </c>
      <c r="AD8" s="1409"/>
    </row>
    <row r="9" spans="2:30" s="626" customFormat="1" ht="21.75" customHeight="1" x14ac:dyDescent="0.2">
      <c r="B9" s="1479"/>
      <c r="C9" s="625"/>
      <c r="D9" s="627"/>
      <c r="E9" s="1473" t="s">
        <v>22</v>
      </c>
      <c r="F9" s="1474"/>
      <c r="G9" s="627"/>
      <c r="H9" s="1473" t="s">
        <v>21</v>
      </c>
      <c r="I9" s="1474"/>
      <c r="J9" s="627"/>
      <c r="K9" s="1473" t="s">
        <v>20</v>
      </c>
      <c r="L9" s="1474"/>
      <c r="M9" s="627"/>
      <c r="N9" s="1473" t="s">
        <v>19</v>
      </c>
      <c r="O9" s="1474"/>
      <c r="P9" s="627"/>
      <c r="Q9" s="1473" t="s">
        <v>18</v>
      </c>
      <c r="R9" s="1474"/>
      <c r="S9" s="627"/>
      <c r="T9" s="1473" t="s">
        <v>17</v>
      </c>
      <c r="U9" s="1474"/>
      <c r="V9" s="627"/>
      <c r="W9" s="1473" t="s">
        <v>16</v>
      </c>
      <c r="X9" s="1474"/>
      <c r="Y9" s="627"/>
      <c r="Z9" s="1473" t="s">
        <v>15</v>
      </c>
      <c r="AA9" s="1474"/>
      <c r="AB9" s="625"/>
      <c r="AC9" s="1483"/>
      <c r="AD9" s="1484"/>
    </row>
    <row r="10" spans="2:30" s="626" customFormat="1" ht="21.75" customHeight="1" x14ac:dyDescent="0.2">
      <c r="B10" s="1411"/>
      <c r="C10" s="628"/>
      <c r="D10" s="627"/>
      <c r="E10" s="1221"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
      <c r="B12" s="632" t="s">
        <v>24</v>
      </c>
      <c r="D12" s="634"/>
      <c r="E12" s="635">
        <v>2803</v>
      </c>
      <c r="F12" s="636">
        <v>0.21430712206101826</v>
      </c>
      <c r="G12" s="634"/>
      <c r="H12" s="635">
        <v>43907</v>
      </c>
      <c r="I12" s="636">
        <v>3.3569685366868103</v>
      </c>
      <c r="J12" s="634"/>
      <c r="K12" s="635">
        <v>26296</v>
      </c>
      <c r="L12" s="636">
        <v>2.0104959264061848</v>
      </c>
      <c r="M12" s="634"/>
      <c r="N12" s="635">
        <v>37405</v>
      </c>
      <c r="O12" s="636">
        <v>2.8598494115920046</v>
      </c>
      <c r="P12" s="634"/>
      <c r="Q12" s="635">
        <v>45202</v>
      </c>
      <c r="R12" s="636">
        <v>3.4559794974677662</v>
      </c>
      <c r="S12" s="634"/>
      <c r="T12" s="635">
        <v>76583</v>
      </c>
      <c r="U12" s="636">
        <v>5.8552559146624912</v>
      </c>
      <c r="V12" s="634"/>
      <c r="W12" s="635">
        <v>283908</v>
      </c>
      <c r="X12" s="636">
        <v>21.706566682161817</v>
      </c>
      <c r="Y12" s="634"/>
      <c r="Z12" s="635">
        <v>791832</v>
      </c>
      <c r="AA12" s="636">
        <f>Z12*100/$AC$12</f>
        <v>60.54057690896191</v>
      </c>
      <c r="AB12" s="637"/>
      <c r="AC12" s="638">
        <f>E12+H12+K12+N12+Q12+T12+W12+Z12</f>
        <v>1307936</v>
      </c>
      <c r="AD12" s="446">
        <f>F12+I12+L12+O12+R12+U12+X12+AA12</f>
        <v>100</v>
      </c>
    </row>
    <row r="13" spans="2:30" s="633" customFormat="1" ht="20.25" customHeight="1" x14ac:dyDescent="0.2">
      <c r="B13" s="639" t="s">
        <v>23</v>
      </c>
      <c r="D13" s="634"/>
      <c r="E13" s="640">
        <v>3763</v>
      </c>
      <c r="F13" s="641">
        <v>0.47711544849866488</v>
      </c>
      <c r="G13" s="634"/>
      <c r="H13" s="640">
        <v>91596</v>
      </c>
      <c r="I13" s="641">
        <v>11.61357072035177</v>
      </c>
      <c r="J13" s="634"/>
      <c r="K13" s="640">
        <v>41951</v>
      </c>
      <c r="L13" s="641">
        <v>5.3190194472408958</v>
      </c>
      <c r="M13" s="634"/>
      <c r="N13" s="640">
        <v>48545</v>
      </c>
      <c r="O13" s="641">
        <v>6.1550809054923432</v>
      </c>
      <c r="P13" s="634"/>
      <c r="Q13" s="640">
        <v>50515</v>
      </c>
      <c r="R13" s="641">
        <v>6.4048596547728032</v>
      </c>
      <c r="S13" s="634"/>
      <c r="T13" s="640">
        <v>77202</v>
      </c>
      <c r="U13" s="641">
        <v>9.7885375644416488</v>
      </c>
      <c r="V13" s="634"/>
      <c r="W13" s="640">
        <v>169380</v>
      </c>
      <c r="X13" s="641">
        <v>21.47590078838795</v>
      </c>
      <c r="Y13" s="634"/>
      <c r="Z13" s="640">
        <v>305746</v>
      </c>
      <c r="AA13" s="641">
        <f>Z13*100/$AC$13</f>
        <v>38.765915470813923</v>
      </c>
      <c r="AB13" s="637"/>
      <c r="AC13" s="642">
        <f>E13+H13+K13+N13+Q13+T13+W13+Z13</f>
        <v>788698</v>
      </c>
      <c r="AD13" s="643">
        <f>F13+I13+L13+O13+R13+U13+X13+AA13</f>
        <v>100</v>
      </c>
    </row>
    <row r="14" spans="2:30" s="649" customFormat="1" ht="3" customHeight="1" x14ac:dyDescent="0.2">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20" customFormat="1" ht="18" customHeight="1" x14ac:dyDescent="0.2">
      <c r="B15" s="1231" t="s">
        <v>0</v>
      </c>
      <c r="C15" s="1232"/>
      <c r="D15" s="1252"/>
      <c r="E15" s="1233">
        <f>SUM(E12:E13)</f>
        <v>6566</v>
      </c>
      <c r="F15" s="1253">
        <f>E15*100/$AC$15</f>
        <v>0.31316863124417521</v>
      </c>
      <c r="G15" s="1252"/>
      <c r="H15" s="1233">
        <f>SUM(H12:H13)</f>
        <v>135503</v>
      </c>
      <c r="I15" s="1253">
        <f>H15*100/$AC$15</f>
        <v>6.4628828875235262</v>
      </c>
      <c r="J15" s="1252"/>
      <c r="K15" s="1233">
        <f>SUM(K12:K13)</f>
        <v>68247</v>
      </c>
      <c r="L15" s="1253">
        <f>K15*100/$AC$15</f>
        <v>3.2550745623699702</v>
      </c>
      <c r="M15" s="1252"/>
      <c r="N15" s="1233">
        <f>SUM(N12:N13)</f>
        <v>85950</v>
      </c>
      <c r="O15" s="1253">
        <f>N15*100/$AC$15</f>
        <v>4.0994279402127409</v>
      </c>
      <c r="P15" s="1252"/>
      <c r="Q15" s="1233">
        <f>SUM(Q12:Q13)</f>
        <v>95717</v>
      </c>
      <c r="R15" s="1253">
        <f>Q15*100/$AC$15</f>
        <v>4.565269856350703</v>
      </c>
      <c r="S15" s="1252"/>
      <c r="T15" s="1233">
        <f>SUM(T12:T13)</f>
        <v>153785</v>
      </c>
      <c r="U15" s="1253">
        <f>T15*100/$AC$15</f>
        <v>7.3348519579478344</v>
      </c>
      <c r="V15" s="1252"/>
      <c r="W15" s="1233">
        <f>SUM(W12:W13)</f>
        <v>453288</v>
      </c>
      <c r="X15" s="1253">
        <f>W15*100/$AC$15</f>
        <v>21.61979630207275</v>
      </c>
      <c r="Y15" s="1252"/>
      <c r="Z15" s="1233">
        <f>SUM(Z12:Z13)</f>
        <v>1097578</v>
      </c>
      <c r="AA15" s="1253">
        <f>Z15*100/$AC$15</f>
        <v>52.3495278622783</v>
      </c>
      <c r="AB15" s="1252"/>
      <c r="AC15" s="1233">
        <f>E15+H15+K15+N15+Q15+T15+W15+Z15</f>
        <v>2096634</v>
      </c>
      <c r="AD15" s="1254">
        <f>F15+I15+L15+O15+R15+U15+X15+AA15</f>
        <v>100</v>
      </c>
    </row>
    <row r="16" spans="2:30" s="631" customFormat="1" ht="5.25" customHeight="1" x14ac:dyDescent="0.2">
      <c r="B16" s="651"/>
      <c r="C16" s="651"/>
      <c r="D16" s="651"/>
      <c r="E16" s="651"/>
      <c r="F16" s="651"/>
      <c r="G16" s="651"/>
      <c r="H16" s="651"/>
      <c r="I16" s="651"/>
      <c r="J16" s="651"/>
      <c r="K16" s="651"/>
      <c r="L16" s="651"/>
      <c r="M16" s="651"/>
      <c r="N16" s="651"/>
      <c r="O16" s="652"/>
      <c r="P16" s="652"/>
    </row>
    <row r="17" spans="2:16" s="631" customFormat="1" ht="12.75" customHeight="1" x14ac:dyDescent="0.2">
      <c r="B17" s="652"/>
      <c r="C17" s="652"/>
      <c r="D17" s="652"/>
      <c r="E17" s="652"/>
      <c r="F17" s="652"/>
      <c r="G17" s="652"/>
      <c r="H17" s="652"/>
      <c r="I17" s="652"/>
      <c r="J17" s="652"/>
      <c r="K17" s="652"/>
      <c r="L17" s="652"/>
      <c r="M17" s="652"/>
      <c r="N17" s="652"/>
      <c r="O17" s="652"/>
      <c r="P17" s="652"/>
    </row>
    <row r="18" spans="2:16" s="649" customFormat="1" ht="24.75" customHeight="1" x14ac:dyDescent="0.2">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
      <c r="B19" s="654"/>
      <c r="C19" s="654"/>
      <c r="D19" s="654"/>
      <c r="E19" s="654">
        <f>E15</f>
        <v>6566</v>
      </c>
      <c r="F19" s="655">
        <f>H15</f>
        <v>135503</v>
      </c>
      <c r="G19" s="655"/>
      <c r="H19" s="655">
        <f>K15</f>
        <v>68247</v>
      </c>
      <c r="I19" s="655">
        <f>N15</f>
        <v>85950</v>
      </c>
      <c r="J19" s="655"/>
      <c r="K19" s="655">
        <f>Q15</f>
        <v>95717</v>
      </c>
      <c r="L19" s="655">
        <f>T15</f>
        <v>153785</v>
      </c>
      <c r="M19" s="655"/>
      <c r="N19" s="655">
        <f>W15</f>
        <v>453288</v>
      </c>
      <c r="O19" s="655">
        <f>Z15</f>
        <v>1097578</v>
      </c>
      <c r="P19" s="655"/>
    </row>
    <row r="20" spans="2:16" s="631" customFormat="1" x14ac:dyDescent="0.2">
      <c r="B20" s="652"/>
      <c r="C20" s="652"/>
      <c r="D20" s="652"/>
      <c r="E20" s="652"/>
      <c r="F20" s="652"/>
      <c r="G20" s="652"/>
      <c r="H20" s="652"/>
      <c r="I20" s="652"/>
      <c r="J20" s="652"/>
      <c r="K20" s="652"/>
      <c r="L20" s="652"/>
      <c r="M20" s="652"/>
      <c r="N20" s="652"/>
      <c r="O20" s="652"/>
      <c r="P20" s="652"/>
    </row>
    <row r="21" spans="2:16" s="631" customFormat="1" x14ac:dyDescent="0.2">
      <c r="B21" s="652"/>
      <c r="C21" s="652"/>
      <c r="D21" s="652"/>
      <c r="E21" s="652"/>
      <c r="F21" s="652"/>
      <c r="G21" s="652"/>
      <c r="H21" s="652"/>
      <c r="I21" s="652"/>
      <c r="J21" s="652"/>
      <c r="K21" s="652"/>
      <c r="L21" s="652"/>
      <c r="M21" s="652"/>
      <c r="N21" s="652"/>
      <c r="O21" s="652"/>
      <c r="P21" s="652"/>
    </row>
    <row r="22" spans="2:16" s="631" customFormat="1" x14ac:dyDescent="0.2">
      <c r="B22" s="652"/>
      <c r="C22" s="652"/>
      <c r="D22" s="652"/>
      <c r="E22" s="652"/>
      <c r="F22" s="652"/>
      <c r="G22" s="652"/>
      <c r="H22" s="652"/>
      <c r="I22" s="652"/>
      <c r="J22" s="652"/>
      <c r="K22" s="652"/>
      <c r="L22" s="652"/>
      <c r="M22" s="652"/>
      <c r="N22" s="652"/>
      <c r="O22" s="652"/>
      <c r="P22" s="652"/>
    </row>
    <row r="23" spans="2:16" s="631" customFormat="1" x14ac:dyDescent="0.2">
      <c r="B23" s="652"/>
      <c r="C23" s="652"/>
      <c r="D23" s="652"/>
      <c r="E23" s="652"/>
      <c r="F23" s="652"/>
      <c r="G23" s="652"/>
      <c r="H23" s="652"/>
      <c r="I23" s="652"/>
      <c r="J23" s="652"/>
      <c r="K23" s="652"/>
      <c r="L23" s="652"/>
      <c r="M23" s="652"/>
      <c r="N23" s="652"/>
      <c r="O23" s="652"/>
      <c r="P23" s="652"/>
    </row>
    <row r="24" spans="2:16" s="631" customFormat="1" x14ac:dyDescent="0.2">
      <c r="B24" s="652"/>
      <c r="C24" s="652"/>
      <c r="D24" s="652"/>
      <c r="E24" s="652"/>
      <c r="F24" s="652"/>
      <c r="G24" s="652"/>
      <c r="H24" s="652"/>
      <c r="I24" s="652"/>
      <c r="J24" s="652"/>
      <c r="K24" s="652"/>
      <c r="L24" s="652"/>
      <c r="M24" s="652"/>
      <c r="N24" s="652"/>
      <c r="O24" s="652"/>
      <c r="P24" s="652"/>
    </row>
    <row r="25" spans="2:16" s="631" customFormat="1" x14ac:dyDescent="0.2">
      <c r="B25" s="652"/>
      <c r="C25" s="652"/>
      <c r="D25" s="652"/>
      <c r="E25" s="652"/>
      <c r="F25" s="652"/>
      <c r="G25" s="652"/>
      <c r="H25" s="652"/>
      <c r="I25" s="652"/>
      <c r="J25" s="652"/>
      <c r="K25" s="652"/>
      <c r="L25" s="652"/>
      <c r="M25" s="652"/>
      <c r="N25" s="652"/>
      <c r="O25" s="652"/>
      <c r="P25" s="652"/>
    </row>
    <row r="26" spans="2:16" s="631" customFormat="1" x14ac:dyDescent="0.2">
      <c r="B26" s="652"/>
      <c r="C26" s="652"/>
      <c r="D26" s="652"/>
      <c r="E26" s="652"/>
      <c r="F26" s="652"/>
      <c r="G26" s="652"/>
      <c r="H26" s="652"/>
      <c r="I26" s="652"/>
      <c r="J26" s="652"/>
      <c r="K26" s="652"/>
      <c r="L26" s="652"/>
      <c r="M26" s="652"/>
      <c r="N26" s="652"/>
      <c r="O26" s="652"/>
      <c r="P26" s="652"/>
    </row>
    <row r="27" spans="2:16" s="631" customFormat="1" x14ac:dyDescent="0.2">
      <c r="B27" s="652"/>
      <c r="C27" s="652"/>
      <c r="D27" s="652"/>
      <c r="E27" s="652"/>
      <c r="F27" s="652"/>
      <c r="G27" s="652"/>
      <c r="H27" s="652"/>
      <c r="I27" s="652"/>
      <c r="J27" s="652"/>
      <c r="K27" s="652"/>
      <c r="L27" s="652"/>
      <c r="M27" s="652"/>
      <c r="N27" s="652"/>
      <c r="O27" s="652"/>
      <c r="P27" s="652"/>
    </row>
    <row r="28" spans="2:16" s="631" customFormat="1" x14ac:dyDescent="0.2">
      <c r="B28" s="652"/>
      <c r="C28" s="652"/>
      <c r="D28" s="652"/>
      <c r="E28" s="652"/>
      <c r="F28" s="652"/>
      <c r="G28" s="652"/>
      <c r="H28" s="652"/>
      <c r="I28" s="652"/>
      <c r="J28" s="652"/>
      <c r="K28" s="652"/>
      <c r="L28" s="652"/>
      <c r="M28" s="652"/>
      <c r="N28" s="652"/>
      <c r="O28" s="652"/>
      <c r="P28" s="652"/>
    </row>
    <row r="29" spans="2:16" s="631" customFormat="1" x14ac:dyDescent="0.2">
      <c r="B29" s="652"/>
      <c r="C29" s="652"/>
      <c r="D29" s="652"/>
      <c r="E29" s="652"/>
      <c r="F29" s="652"/>
      <c r="G29" s="652"/>
      <c r="H29" s="652"/>
      <c r="I29" s="652"/>
      <c r="J29" s="652"/>
      <c r="K29" s="652"/>
      <c r="L29" s="652"/>
      <c r="M29" s="652"/>
      <c r="N29" s="652"/>
      <c r="O29" s="652"/>
      <c r="P29" s="652"/>
    </row>
    <row r="30" spans="2:16" s="631" customFormat="1" x14ac:dyDescent="0.2">
      <c r="B30" s="652"/>
      <c r="C30" s="652"/>
      <c r="D30" s="652"/>
      <c r="E30" s="652"/>
      <c r="F30" s="652"/>
      <c r="G30" s="652"/>
      <c r="H30" s="652"/>
      <c r="I30" s="652"/>
      <c r="J30" s="652"/>
      <c r="K30" s="652"/>
      <c r="L30" s="652"/>
      <c r="M30" s="652"/>
      <c r="N30" s="652"/>
      <c r="O30" s="652"/>
      <c r="P30" s="652"/>
    </row>
    <row r="31" spans="2:16" s="631" customFormat="1" ht="5.25" customHeight="1" x14ac:dyDescent="0.2">
      <c r="B31" s="652"/>
      <c r="C31" s="652"/>
      <c r="D31" s="652"/>
      <c r="E31" s="652"/>
      <c r="F31" s="652"/>
      <c r="G31" s="652"/>
      <c r="H31" s="652"/>
      <c r="I31" s="652"/>
      <c r="J31" s="652"/>
      <c r="K31" s="652"/>
      <c r="L31" s="652"/>
      <c r="M31" s="652"/>
      <c r="N31" s="652"/>
      <c r="O31" s="652"/>
      <c r="P31" s="652"/>
    </row>
    <row r="32" spans="2:16" s="631" customFormat="1" ht="5.25" customHeight="1" x14ac:dyDescent="0.2">
      <c r="B32" s="652"/>
      <c r="C32" s="652"/>
      <c r="D32" s="652"/>
      <c r="E32" s="652"/>
      <c r="F32" s="652"/>
      <c r="G32" s="652"/>
      <c r="H32" s="652"/>
      <c r="I32" s="652"/>
      <c r="J32" s="652"/>
      <c r="K32" s="652"/>
      <c r="L32" s="652"/>
      <c r="M32" s="652"/>
      <c r="N32" s="652"/>
      <c r="O32" s="652"/>
      <c r="P32" s="652"/>
    </row>
    <row r="33" spans="2:16" s="631" customFormat="1" ht="16.5" customHeigh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row r="36" spans="2:16" s="650" customFormat="1" x14ac:dyDescent="0.2">
      <c r="B36" s="1475" t="s">
        <v>14</v>
      </c>
      <c r="C36" s="1475"/>
      <c r="D36" s="1475"/>
      <c r="E36" s="1475"/>
      <c r="F36" s="1475"/>
      <c r="G36" s="1475"/>
      <c r="H36" s="1475"/>
      <c r="I36" s="1475"/>
      <c r="J36" s="1475"/>
      <c r="K36" s="1475"/>
    </row>
    <row r="37" spans="2:16" s="657" customFormat="1" ht="12.75" customHeight="1" x14ac:dyDescent="0.2">
      <c r="B37" s="1485"/>
      <c r="C37" s="1486"/>
      <c r="D37" s="1486"/>
      <c r="E37" s="1486"/>
      <c r="F37" s="1486"/>
      <c r="G37" s="1486"/>
      <c r="H37" s="1486"/>
      <c r="I37" s="1486"/>
      <c r="J37" s="1486"/>
      <c r="K37" s="1486"/>
      <c r="L37" s="1486"/>
      <c r="M37" s="1486"/>
      <c r="N37" s="1486"/>
      <c r="O37" s="1486"/>
      <c r="P37" s="656"/>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topLeftCell="A6"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5"/>
      <c r="C2" s="1355"/>
      <c r="D2" s="1355"/>
      <c r="E2" s="1355"/>
      <c r="F2" s="1355"/>
      <c r="G2" s="1355"/>
      <c r="H2" s="1355"/>
      <c r="I2" s="1355"/>
      <c r="J2" s="1355"/>
      <c r="K2" s="1355"/>
      <c r="L2" s="1355"/>
      <c r="M2" s="1355"/>
      <c r="N2" s="1355"/>
      <c r="O2" s="1355"/>
      <c r="P2" s="1355"/>
      <c r="Q2" s="1355"/>
      <c r="R2" s="1355"/>
      <c r="S2" s="210"/>
      <c r="T2" s="210"/>
    </row>
    <row r="3" spans="1:20" x14ac:dyDescent="0.2">
      <c r="C3" s="1356" t="s">
        <v>290</v>
      </c>
      <c r="D3" s="1356"/>
      <c r="E3" s="1356"/>
    </row>
    <row r="5" spans="1:20" ht="23.25" customHeight="1" x14ac:dyDescent="0.2">
      <c r="B5" s="1357" t="s">
        <v>291</v>
      </c>
      <c r="C5" s="1358"/>
      <c r="D5" s="1358"/>
      <c r="E5" s="1358"/>
      <c r="F5" s="1358"/>
      <c r="G5" s="1358"/>
      <c r="H5" s="1358"/>
      <c r="I5" s="1358"/>
      <c r="J5" s="1358"/>
      <c r="K5" s="1358"/>
      <c r="L5" s="1358"/>
      <c r="M5" s="1358"/>
      <c r="N5" s="1358"/>
      <c r="O5" s="1358"/>
      <c r="P5" s="1358"/>
      <c r="Q5" s="1359">
        <v>45443</v>
      </c>
      <c r="R5" s="1360"/>
      <c r="S5" s="1360"/>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61" t="s">
        <v>292</v>
      </c>
      <c r="C7" s="1361"/>
      <c r="D7" s="1361"/>
      <c r="E7" s="1361"/>
      <c r="F7" s="1361"/>
      <c r="G7" s="1361"/>
      <c r="H7" s="1361"/>
      <c r="I7" s="1361"/>
      <c r="J7" s="1361"/>
      <c r="K7" s="1361"/>
      <c r="L7" s="1361"/>
      <c r="M7" s="1361"/>
      <c r="N7" s="1361"/>
      <c r="O7" s="1361"/>
      <c r="P7" s="1361"/>
      <c r="Q7" s="1361"/>
      <c r="R7" s="1361"/>
      <c r="S7" s="1361"/>
    </row>
    <row r="8" spans="1:20" ht="18.75" customHeight="1" x14ac:dyDescent="0.2">
      <c r="B8" s="1354" t="s">
        <v>293</v>
      </c>
      <c r="C8" s="1354"/>
      <c r="D8" s="1354"/>
      <c r="E8" s="1354"/>
      <c r="F8" s="1354"/>
      <c r="G8" s="1354"/>
      <c r="H8" s="1354"/>
      <c r="I8" s="1354"/>
      <c r="J8" s="1354"/>
      <c r="K8" s="1354"/>
      <c r="L8" s="1354"/>
      <c r="M8" s="1354"/>
      <c r="N8" s="1354"/>
      <c r="O8" s="1354"/>
      <c r="P8" s="1354"/>
      <c r="Q8" s="1354"/>
      <c r="R8" s="1354"/>
      <c r="S8" s="1354"/>
    </row>
    <row r="9" spans="1:20" ht="18.75" customHeight="1" x14ac:dyDescent="0.2">
      <c r="B9" s="1354" t="s">
        <v>294</v>
      </c>
      <c r="C9" s="1354"/>
      <c r="D9" s="1354"/>
      <c r="E9" s="1354"/>
      <c r="F9" s="1354"/>
      <c r="G9" s="1354"/>
      <c r="H9" s="1354"/>
      <c r="I9" s="1354"/>
      <c r="J9" s="1354"/>
      <c r="K9" s="1354"/>
      <c r="L9" s="1354"/>
      <c r="M9" s="1354"/>
      <c r="N9" s="1354"/>
      <c r="O9" s="1354"/>
      <c r="P9" s="1354"/>
      <c r="Q9" s="1354"/>
      <c r="R9" s="1354"/>
      <c r="S9" s="1354"/>
    </row>
    <row r="10" spans="1:20" ht="18.75" customHeight="1" x14ac:dyDescent="0.2">
      <c r="B10" s="1354" t="s">
        <v>295</v>
      </c>
      <c r="C10" s="1354"/>
      <c r="D10" s="1354"/>
      <c r="E10" s="1354"/>
      <c r="F10" s="1354"/>
      <c r="G10" s="1354"/>
      <c r="H10" s="1354"/>
      <c r="I10" s="1354"/>
      <c r="J10" s="1354"/>
      <c r="K10" s="1354"/>
      <c r="L10" s="1354"/>
      <c r="M10" s="1354"/>
      <c r="N10" s="1354"/>
      <c r="O10" s="1354"/>
      <c r="P10" s="1354"/>
      <c r="Q10" s="1354"/>
      <c r="R10" s="1354"/>
      <c r="S10" s="1354"/>
    </row>
    <row r="11" spans="1:20" ht="18.75" customHeight="1" x14ac:dyDescent="0.2">
      <c r="B11" s="1354" t="s">
        <v>296</v>
      </c>
      <c r="C11" s="1354"/>
      <c r="D11" s="1354"/>
      <c r="E11" s="1354"/>
      <c r="F11" s="1354"/>
      <c r="G11" s="1354"/>
      <c r="H11" s="1354"/>
      <c r="I11" s="1354"/>
      <c r="J11" s="1354"/>
      <c r="K11" s="1354"/>
      <c r="L11" s="1354"/>
      <c r="M11" s="1354"/>
      <c r="N11" s="1354"/>
      <c r="O11" s="1354"/>
      <c r="P11" s="1354"/>
      <c r="Q11" s="1354"/>
      <c r="R11" s="1354"/>
      <c r="S11" s="1354"/>
    </row>
    <row r="12" spans="1:20" ht="18.75" customHeight="1" x14ac:dyDescent="0.2">
      <c r="B12" s="1354" t="s">
        <v>297</v>
      </c>
      <c r="C12" s="1354"/>
      <c r="D12" s="1354"/>
      <c r="E12" s="1354"/>
      <c r="F12" s="1354"/>
      <c r="G12" s="1354"/>
      <c r="H12" s="1354"/>
      <c r="I12" s="1354"/>
      <c r="J12" s="1354"/>
      <c r="K12" s="1354"/>
      <c r="L12" s="1354"/>
      <c r="M12" s="1354"/>
      <c r="N12" s="1354"/>
      <c r="O12" s="1354"/>
      <c r="P12" s="1354"/>
      <c r="Q12" s="1354"/>
      <c r="R12" s="1354"/>
      <c r="S12" s="1354"/>
    </row>
    <row r="13" spans="1:20" ht="18.75" customHeight="1" x14ac:dyDescent="0.2">
      <c r="B13" s="1354" t="s">
        <v>298</v>
      </c>
      <c r="C13" s="1354"/>
      <c r="D13" s="1354"/>
      <c r="E13" s="1354"/>
      <c r="F13" s="1354"/>
      <c r="G13" s="1354"/>
      <c r="H13" s="1354"/>
      <c r="I13" s="1354"/>
      <c r="J13" s="1354"/>
      <c r="K13" s="1354"/>
      <c r="L13" s="1354"/>
      <c r="M13" s="1354"/>
      <c r="N13" s="1354"/>
      <c r="O13" s="1354"/>
      <c r="P13" s="1354"/>
      <c r="Q13" s="1354"/>
      <c r="R13" s="1354"/>
      <c r="S13" s="1354"/>
    </row>
    <row r="14" spans="1:20" ht="18.75" customHeight="1" x14ac:dyDescent="0.2">
      <c r="B14" s="1354" t="s">
        <v>299</v>
      </c>
      <c r="C14" s="1354"/>
      <c r="D14" s="1354"/>
      <c r="E14" s="1354"/>
      <c r="F14" s="1354"/>
      <c r="G14" s="1354"/>
      <c r="H14" s="1354"/>
      <c r="I14" s="1354"/>
      <c r="J14" s="1354"/>
      <c r="K14" s="1354"/>
      <c r="L14" s="1354"/>
      <c r="M14" s="1354"/>
      <c r="N14" s="1354"/>
      <c r="O14" s="1354"/>
      <c r="P14" s="1354"/>
      <c r="Q14" s="1354"/>
      <c r="R14" s="1354"/>
      <c r="S14" s="1354"/>
    </row>
    <row r="15" spans="1:20" ht="18.75" customHeight="1" x14ac:dyDescent="0.2">
      <c r="B15" s="214"/>
      <c r="C15" s="214"/>
      <c r="D15" s="214"/>
      <c r="E15" s="214"/>
      <c r="F15" s="214"/>
      <c r="G15" s="214"/>
      <c r="H15" s="214"/>
      <c r="I15" s="214"/>
      <c r="J15" s="214"/>
      <c r="K15" s="214"/>
      <c r="L15" s="214"/>
      <c r="M15" s="214"/>
      <c r="N15" s="214"/>
      <c r="O15" s="214"/>
      <c r="P15" s="214"/>
      <c r="Q15" s="214"/>
      <c r="R15" s="214"/>
      <c r="S15" s="214"/>
    </row>
    <row r="16" spans="1:20" ht="18.75" customHeight="1" x14ac:dyDescent="0.2">
      <c r="B16" s="1361" t="s">
        <v>300</v>
      </c>
      <c r="C16" s="1361"/>
      <c r="D16" s="1361"/>
      <c r="E16" s="1361"/>
      <c r="F16" s="1361"/>
      <c r="G16" s="1361"/>
      <c r="H16" s="1361"/>
      <c r="I16" s="1361"/>
      <c r="J16" s="1361"/>
      <c r="K16" s="1361"/>
      <c r="L16" s="1361"/>
      <c r="M16" s="1361"/>
      <c r="N16" s="1361"/>
      <c r="O16" s="1361"/>
      <c r="P16" s="1361"/>
      <c r="Q16" s="1361"/>
      <c r="R16" s="1361"/>
      <c r="S16" s="1361"/>
    </row>
    <row r="17" spans="2:21" ht="18.75" customHeight="1" x14ac:dyDescent="0.2">
      <c r="B17" s="1354" t="s">
        <v>301</v>
      </c>
      <c r="C17" s="1354"/>
      <c r="D17" s="1354"/>
      <c r="E17" s="1354"/>
      <c r="F17" s="1354"/>
      <c r="G17" s="1354"/>
      <c r="H17" s="1354"/>
      <c r="I17" s="1354"/>
      <c r="J17" s="1354"/>
      <c r="K17" s="1354"/>
      <c r="L17" s="1354"/>
      <c r="M17" s="1354"/>
      <c r="N17" s="1354"/>
      <c r="O17" s="1354"/>
      <c r="P17" s="1354"/>
      <c r="Q17" s="1354"/>
      <c r="R17" s="1354"/>
      <c r="S17" s="1354"/>
      <c r="T17" s="214"/>
    </row>
    <row r="18" spans="2:21" ht="18.75" customHeight="1" x14ac:dyDescent="0.2">
      <c r="B18" s="1354" t="s">
        <v>302</v>
      </c>
      <c r="C18" s="1354"/>
      <c r="D18" s="1354"/>
      <c r="E18" s="1354"/>
      <c r="F18" s="1354"/>
      <c r="G18" s="1354"/>
      <c r="H18" s="1354"/>
      <c r="I18" s="1354"/>
      <c r="J18" s="1354"/>
      <c r="K18" s="1354"/>
      <c r="L18" s="1354"/>
      <c r="M18" s="1354"/>
      <c r="N18" s="1354"/>
      <c r="O18" s="1354"/>
      <c r="P18" s="1354"/>
      <c r="Q18" s="1354"/>
      <c r="R18" s="1354"/>
      <c r="S18" s="1354"/>
      <c r="T18" s="214"/>
    </row>
    <row r="19" spans="2:21" ht="18.75" customHeight="1" x14ac:dyDescent="0.2">
      <c r="B19" s="1354" t="s">
        <v>303</v>
      </c>
      <c r="C19" s="1354"/>
      <c r="D19" s="1354"/>
      <c r="E19" s="1354"/>
      <c r="F19" s="1354"/>
      <c r="G19" s="1354"/>
      <c r="H19" s="1354"/>
      <c r="I19" s="1354"/>
      <c r="J19" s="1354"/>
      <c r="K19" s="1354"/>
      <c r="L19" s="1354"/>
      <c r="M19" s="1354"/>
      <c r="N19" s="1354"/>
      <c r="O19" s="1354"/>
      <c r="P19" s="1354"/>
      <c r="Q19" s="1354"/>
      <c r="R19" s="1354"/>
      <c r="S19" s="1354"/>
      <c r="T19" s="214"/>
    </row>
    <row r="20" spans="2:21" ht="18.75" customHeight="1" x14ac:dyDescent="0.2">
      <c r="B20" s="1354" t="s">
        <v>304</v>
      </c>
      <c r="C20" s="1354"/>
      <c r="D20" s="1354"/>
      <c r="E20" s="1354"/>
      <c r="F20" s="1354"/>
      <c r="G20" s="1354"/>
      <c r="H20" s="1354"/>
      <c r="I20" s="1354"/>
      <c r="J20" s="1354"/>
      <c r="K20" s="1354"/>
      <c r="L20" s="1354"/>
      <c r="M20" s="1354"/>
      <c r="N20" s="1354"/>
      <c r="O20" s="1354"/>
      <c r="P20" s="1354"/>
      <c r="Q20" s="1354"/>
      <c r="R20" s="1354"/>
      <c r="S20" s="1354"/>
      <c r="T20" s="214"/>
    </row>
    <row r="21" spans="2:21" ht="18.75" customHeight="1" x14ac:dyDescent="0.2">
      <c r="B21" s="1354" t="s">
        <v>305</v>
      </c>
      <c r="C21" s="1354"/>
      <c r="D21" s="1354"/>
      <c r="E21" s="1354"/>
      <c r="F21" s="1354"/>
      <c r="G21" s="1354"/>
      <c r="H21" s="1354"/>
      <c r="I21" s="1354"/>
      <c r="J21" s="1354"/>
      <c r="K21" s="1354"/>
      <c r="L21" s="1354"/>
      <c r="M21" s="1354"/>
      <c r="N21" s="1354"/>
      <c r="O21" s="1354"/>
      <c r="P21" s="1354"/>
      <c r="Q21" s="1354"/>
      <c r="R21" s="1354"/>
      <c r="S21" s="1354"/>
      <c r="T21" s="1354"/>
    </row>
    <row r="22" spans="2:21" ht="18.75" customHeight="1" x14ac:dyDescent="0.2">
      <c r="B22" s="1354" t="s">
        <v>306</v>
      </c>
      <c r="C22" s="1354"/>
      <c r="D22" s="1354"/>
      <c r="E22" s="1354"/>
      <c r="F22" s="1354"/>
      <c r="G22" s="1354"/>
      <c r="H22" s="1354"/>
      <c r="I22" s="1354"/>
      <c r="J22" s="1354"/>
      <c r="K22" s="1354"/>
      <c r="L22" s="1354"/>
      <c r="M22" s="1354"/>
      <c r="N22" s="1354"/>
      <c r="O22" s="1354"/>
      <c r="P22" s="1354"/>
      <c r="Q22" s="1354"/>
      <c r="R22" s="1354"/>
      <c r="S22" s="1354"/>
      <c r="T22" s="214"/>
    </row>
    <row r="23" spans="2:21" ht="18.75" customHeight="1" x14ac:dyDescent="0.2">
      <c r="B23" s="1354" t="s">
        <v>307</v>
      </c>
      <c r="C23" s="1354"/>
      <c r="D23" s="1354"/>
      <c r="E23" s="1354"/>
      <c r="F23" s="1354"/>
      <c r="G23" s="1354"/>
      <c r="H23" s="1354"/>
      <c r="I23" s="1354"/>
      <c r="J23" s="1354"/>
      <c r="K23" s="1354"/>
      <c r="L23" s="1354"/>
      <c r="M23" s="1354"/>
      <c r="N23" s="1354"/>
      <c r="O23" s="1354"/>
      <c r="P23" s="1354"/>
      <c r="Q23" s="1354"/>
      <c r="R23" s="1354"/>
      <c r="S23" s="1354"/>
      <c r="T23" s="214"/>
    </row>
    <row r="24" spans="2:21" ht="18.75" customHeight="1" x14ac:dyDescent="0.2">
      <c r="B24" s="214"/>
      <c r="C24" s="214"/>
      <c r="D24" s="214"/>
      <c r="E24" s="214"/>
      <c r="F24" s="214"/>
      <c r="G24" s="214"/>
      <c r="H24" s="214"/>
      <c r="I24" s="214"/>
      <c r="J24" s="214"/>
      <c r="K24" s="214"/>
      <c r="L24" s="214"/>
      <c r="M24" s="214"/>
      <c r="N24" s="214"/>
      <c r="O24" s="214"/>
      <c r="P24" s="214"/>
      <c r="Q24" s="214"/>
      <c r="R24" s="214"/>
      <c r="S24" s="214"/>
    </row>
    <row r="25" spans="2:21" ht="18.75" customHeight="1" x14ac:dyDescent="0.2">
      <c r="B25" s="1361" t="s">
        <v>308</v>
      </c>
      <c r="C25" s="1361"/>
      <c r="D25" s="1361"/>
      <c r="E25" s="1361"/>
      <c r="F25" s="1361"/>
      <c r="G25" s="1361"/>
      <c r="H25" s="1361"/>
      <c r="I25" s="1361"/>
      <c r="J25" s="1361"/>
      <c r="K25" s="1361"/>
      <c r="L25" s="1361"/>
      <c r="M25" s="1361"/>
      <c r="N25" s="1361"/>
      <c r="O25" s="1361"/>
      <c r="P25" s="1361"/>
      <c r="Q25" s="1361"/>
      <c r="R25" s="1361"/>
      <c r="S25" s="1361"/>
    </row>
    <row r="26" spans="2:21" ht="18.75" customHeight="1" x14ac:dyDescent="0.2">
      <c r="B26" s="1354" t="s">
        <v>309</v>
      </c>
      <c r="C26" s="1354"/>
      <c r="D26" s="1354"/>
      <c r="E26" s="1354"/>
      <c r="F26" s="1354"/>
      <c r="G26" s="1354"/>
      <c r="H26" s="1354"/>
      <c r="I26" s="1354"/>
      <c r="J26" s="1354"/>
      <c r="K26" s="1354"/>
      <c r="L26" s="1354"/>
      <c r="M26" s="1354"/>
      <c r="N26" s="1354"/>
      <c r="O26" s="1354"/>
      <c r="P26" s="1354"/>
      <c r="Q26" s="1354"/>
      <c r="R26" s="1354"/>
      <c r="S26" s="1354"/>
      <c r="T26" s="1354"/>
      <c r="U26" s="1354"/>
    </row>
    <row r="27" spans="2:21" ht="18.75" customHeight="1" x14ac:dyDescent="0.2">
      <c r="B27" s="1354" t="s">
        <v>310</v>
      </c>
      <c r="C27" s="1354"/>
      <c r="D27" s="1354"/>
      <c r="E27" s="1354"/>
      <c r="F27" s="1354"/>
      <c r="G27" s="1354"/>
      <c r="H27" s="1354"/>
      <c r="I27" s="1354"/>
      <c r="J27" s="1354"/>
      <c r="K27" s="1354"/>
      <c r="L27" s="1354"/>
      <c r="M27" s="1354"/>
      <c r="N27" s="1354"/>
      <c r="O27" s="1354"/>
      <c r="P27" s="1354"/>
      <c r="Q27" s="1354"/>
      <c r="R27" s="1354"/>
      <c r="S27" s="1354"/>
      <c r="T27" s="1354"/>
      <c r="U27" s="1354"/>
    </row>
    <row r="28" spans="2:21" ht="18.75" customHeight="1" x14ac:dyDescent="0.2">
      <c r="B28" s="1354" t="s">
        <v>311</v>
      </c>
      <c r="C28" s="1354"/>
      <c r="D28" s="1354"/>
      <c r="E28" s="1354"/>
      <c r="F28" s="1354"/>
      <c r="G28" s="1354"/>
      <c r="H28" s="1354"/>
      <c r="I28" s="1354"/>
      <c r="J28" s="1354"/>
      <c r="K28" s="1354"/>
      <c r="L28" s="1354"/>
      <c r="M28" s="1354"/>
      <c r="N28" s="1354"/>
      <c r="O28" s="1354"/>
      <c r="P28" s="1354"/>
      <c r="Q28" s="1354"/>
      <c r="R28" s="1354"/>
      <c r="S28" s="1354"/>
      <c r="T28" s="1354"/>
      <c r="U28" s="1354"/>
    </row>
    <row r="29" spans="2:21" ht="18.75" customHeight="1" x14ac:dyDescent="0.2">
      <c r="B29" s="1354" t="s">
        <v>312</v>
      </c>
      <c r="C29" s="1354"/>
      <c r="D29" s="1354"/>
      <c r="E29" s="1354"/>
      <c r="F29" s="1354"/>
      <c r="G29" s="1354"/>
      <c r="H29" s="1354"/>
      <c r="I29" s="1354"/>
      <c r="J29" s="1354"/>
      <c r="K29" s="1354"/>
      <c r="L29" s="1354"/>
      <c r="M29" s="1354"/>
      <c r="N29" s="1354"/>
      <c r="O29" s="1354"/>
      <c r="P29" s="1354"/>
      <c r="Q29" s="1354"/>
      <c r="R29" s="1354"/>
      <c r="S29" s="1354"/>
      <c r="T29" s="1354"/>
      <c r="U29" s="1354"/>
    </row>
    <row r="30" spans="2:21" ht="15" customHeight="1" x14ac:dyDescent="0.2">
      <c r="B30" s="1354" t="s">
        <v>313</v>
      </c>
      <c r="C30" s="1354"/>
      <c r="D30" s="1354"/>
      <c r="E30" s="1354"/>
      <c r="F30" s="1354"/>
      <c r="G30" s="1354"/>
      <c r="H30" s="1354"/>
      <c r="I30" s="1354"/>
      <c r="J30" s="1354"/>
      <c r="K30" s="1354"/>
      <c r="L30" s="1354"/>
      <c r="M30" s="1354"/>
      <c r="N30" s="1354"/>
      <c r="O30" s="1354"/>
      <c r="P30" s="1354"/>
      <c r="Q30" s="1354"/>
      <c r="R30" s="1354"/>
      <c r="S30" s="1354"/>
      <c r="T30" s="1354"/>
      <c r="U30" s="1354"/>
    </row>
    <row r="31" spans="2:21" ht="18.75" customHeight="1" x14ac:dyDescent="0.2">
      <c r="B31" s="1354" t="s">
        <v>314</v>
      </c>
      <c r="C31" s="1354"/>
      <c r="D31" s="1354"/>
      <c r="E31" s="1354"/>
      <c r="F31" s="1354"/>
      <c r="G31" s="1354"/>
      <c r="H31" s="1354"/>
      <c r="I31" s="1354"/>
      <c r="J31" s="1354"/>
      <c r="K31" s="1354"/>
      <c r="L31" s="1354"/>
      <c r="M31" s="1354"/>
      <c r="N31" s="1354"/>
      <c r="O31" s="1354"/>
      <c r="P31" s="1354"/>
      <c r="Q31" s="1354"/>
      <c r="R31" s="1354"/>
      <c r="S31" s="1354"/>
      <c r="T31" s="1354"/>
      <c r="U31" s="1354"/>
    </row>
    <row r="32" spans="2:21" ht="18.75" customHeight="1" x14ac:dyDescent="0.2">
      <c r="B32" s="214"/>
      <c r="C32" s="214"/>
      <c r="D32" s="214"/>
      <c r="E32" s="214"/>
      <c r="F32" s="214"/>
      <c r="G32" s="214"/>
      <c r="H32" s="214"/>
      <c r="I32" s="214"/>
      <c r="J32" s="214"/>
      <c r="K32" s="214"/>
      <c r="L32" s="214"/>
      <c r="M32" s="214"/>
      <c r="N32" s="214"/>
      <c r="O32" s="214"/>
      <c r="P32" s="214"/>
      <c r="Q32" s="214"/>
      <c r="R32" s="214"/>
      <c r="S32" s="214"/>
    </row>
    <row r="33" spans="15:17" ht="15.95" customHeight="1" x14ac:dyDescent="0.2">
      <c r="O33" s="215"/>
      <c r="Q33" s="215"/>
    </row>
    <row r="34" spans="15:17" ht="15.95" customHeight="1" x14ac:dyDescent="0.2"/>
    <row r="35" spans="15:17" ht="15.95" customHeight="1" x14ac:dyDescent="0.2"/>
    <row r="36" spans="15:17" ht="15.95" customHeight="1" x14ac:dyDescent="0.2"/>
    <row r="37" spans="15:17" ht="15.95" customHeight="1" x14ac:dyDescent="0.2"/>
    <row r="38" spans="15:17" ht="15.95" customHeight="1" x14ac:dyDescent="0.2"/>
    <row r="39" spans="15:17" ht="15.95" customHeight="1" x14ac:dyDescent="0.2"/>
    <row r="40" spans="15:17" ht="18" customHeight="1" x14ac:dyDescent="0.2"/>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2578125" defaultRowHeight="15" x14ac:dyDescent="0.25"/>
  <cols>
    <col min="1" max="1" width="1" style="666" customWidth="1"/>
    <col min="2" max="2" width="28.7109375" style="666" customWidth="1"/>
    <col min="3" max="3" width="0.5703125" style="666" customWidth="1"/>
    <col min="4" max="4" width="10.140625" style="666" customWidth="1"/>
    <col min="5" max="5" width="8.85546875" style="666" customWidth="1"/>
    <col min="6" max="6" width="0.5703125" style="666" customWidth="1"/>
    <col min="7" max="7" width="1.28515625" style="666" hidden="1" customWidth="1"/>
    <col min="8" max="8" width="10.42578125" style="666" customWidth="1"/>
    <col min="9" max="9" width="10.7109375" style="666" customWidth="1"/>
    <col min="10" max="10" width="0.5703125" style="666" customWidth="1"/>
    <col min="11" max="11" width="10.140625" style="666" customWidth="1"/>
    <col min="12" max="12" width="11.5703125" style="666" customWidth="1"/>
    <col min="13" max="13" width="0.5703125" style="666" customWidth="1"/>
    <col min="14" max="14" width="8.85546875" style="666" customWidth="1"/>
    <col min="15" max="15" width="8.42578125" style="666" customWidth="1"/>
    <col min="16" max="16" width="0.5703125" style="666" customWidth="1"/>
    <col min="17" max="17" width="9.7109375" style="666" customWidth="1"/>
    <col min="18" max="18" width="8.42578125" style="666" customWidth="1"/>
    <col min="19" max="19" width="0.28515625" style="666" customWidth="1"/>
    <col min="20" max="20" width="12.42578125" style="666" customWidth="1"/>
    <col min="21" max="21" width="8.42578125" style="666" customWidth="1"/>
    <col min="22" max="22" width="0.5703125" style="666" customWidth="1"/>
    <col min="23" max="23" width="9.7109375" style="666" customWidth="1"/>
    <col min="24" max="24" width="8.42578125" style="666" customWidth="1"/>
    <col min="25" max="25" width="11.42578125" style="666"/>
    <col min="26" max="26" width="11.42578125" style="700"/>
    <col min="27" max="16384" width="11.42578125" style="666"/>
  </cols>
  <sheetData>
    <row r="1" spans="1:26" ht="9.75" customHeight="1" x14ac:dyDescent="0.25"/>
    <row r="2" spans="1:26" s="619" customFormat="1" ht="49.5" customHeight="1" x14ac:dyDescent="0.25">
      <c r="B2" s="1476"/>
      <c r="C2" s="1476"/>
      <c r="D2" s="1476"/>
      <c r="E2" s="1476"/>
      <c r="F2" s="1476"/>
      <c r="G2" s="667"/>
      <c r="H2" s="1491"/>
      <c r="I2" s="1491"/>
      <c r="J2" s="1491"/>
      <c r="K2" s="1491"/>
      <c r="L2" s="1491"/>
      <c r="M2" s="1491"/>
      <c r="N2" s="1491"/>
      <c r="O2" s="1491"/>
      <c r="P2" s="667"/>
      <c r="Q2" s="667"/>
      <c r="R2" s="667"/>
      <c r="T2" s="618"/>
      <c r="U2" s="667"/>
      <c r="V2" s="667"/>
      <c r="W2" s="667"/>
      <c r="X2" s="667"/>
      <c r="Z2" s="1222"/>
    </row>
    <row r="3" spans="1:26" s="619" customFormat="1" ht="3" customHeight="1" x14ac:dyDescent="0.25">
      <c r="B3" s="618"/>
      <c r="C3" s="618"/>
      <c r="D3" s="618"/>
      <c r="E3" s="618"/>
      <c r="F3" s="618"/>
      <c r="G3" s="667"/>
      <c r="H3" s="667"/>
      <c r="I3" s="667"/>
      <c r="J3" s="667"/>
      <c r="K3" s="618"/>
      <c r="L3" s="667"/>
      <c r="M3" s="667"/>
      <c r="N3" s="618"/>
      <c r="O3" s="667"/>
      <c r="P3" s="667"/>
      <c r="Q3" s="667"/>
      <c r="R3" s="667"/>
      <c r="T3" s="618"/>
      <c r="U3" s="667"/>
      <c r="V3" s="667"/>
      <c r="W3" s="667"/>
      <c r="X3" s="667"/>
      <c r="Z3" s="1222"/>
    </row>
    <row r="4" spans="1:26" s="623" customFormat="1" ht="15" customHeight="1" x14ac:dyDescent="0.2">
      <c r="B4" s="1478" t="s">
        <v>399</v>
      </c>
      <c r="C4" s="1478"/>
      <c r="D4" s="1478"/>
      <c r="E4" s="1478"/>
      <c r="F4" s="1478"/>
      <c r="G4" s="1478"/>
      <c r="H4" s="1478"/>
      <c r="I4" s="1478"/>
      <c r="J4" s="1478"/>
      <c r="K4" s="1478"/>
      <c r="L4" s="1478"/>
      <c r="M4" s="1478"/>
      <c r="N4" s="1478"/>
      <c r="O4" s="1478"/>
      <c r="P4" s="1478"/>
      <c r="Q4" s="1478"/>
      <c r="R4" s="1478"/>
      <c r="S4" s="1478"/>
      <c r="T4" s="1478"/>
      <c r="U4" s="1478"/>
      <c r="V4" s="1478"/>
      <c r="W4" s="1478"/>
      <c r="X4" s="1478"/>
      <c r="Z4" s="1222"/>
    </row>
    <row r="5" spans="1:26" s="623"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Z5" s="1222"/>
    </row>
    <row r="6" spans="1:26" s="623" customFormat="1" ht="4.5" customHeight="1" x14ac:dyDescent="0.2">
      <c r="G6" s="668"/>
      <c r="H6" s="668"/>
      <c r="I6" s="668"/>
      <c r="J6" s="668"/>
      <c r="K6" s="668"/>
      <c r="L6" s="668"/>
      <c r="M6" s="668"/>
      <c r="N6" s="668"/>
      <c r="O6" s="668"/>
      <c r="P6" s="668"/>
      <c r="Q6" s="668"/>
      <c r="R6" s="668"/>
      <c r="T6" s="668"/>
      <c r="U6" s="668"/>
      <c r="V6" s="668"/>
      <c r="W6" s="668"/>
      <c r="X6" s="668"/>
      <c r="Z6" s="1222"/>
    </row>
    <row r="7" spans="1:26" s="628" customFormat="1" ht="52.5" customHeight="1" x14ac:dyDescent="0.25">
      <c r="A7" s="661"/>
      <c r="B7" s="1492" t="s">
        <v>12</v>
      </c>
      <c r="C7" s="625"/>
      <c r="D7" s="1487" t="s">
        <v>29</v>
      </c>
      <c r="E7" s="1488"/>
      <c r="F7" s="669"/>
      <c r="G7" s="670"/>
      <c r="H7" s="1487" t="s">
        <v>244</v>
      </c>
      <c r="I7" s="1488"/>
      <c r="J7" s="627"/>
      <c r="K7" s="1487" t="s">
        <v>31</v>
      </c>
      <c r="L7" s="1488"/>
      <c r="M7" s="627"/>
      <c r="N7" s="1487" t="s">
        <v>49</v>
      </c>
      <c r="O7" s="1488"/>
      <c r="P7" s="627"/>
      <c r="Q7" s="1487" t="s">
        <v>50</v>
      </c>
      <c r="R7" s="1488"/>
      <c r="T7" s="1489" t="s">
        <v>51</v>
      </c>
      <c r="U7" s="1490"/>
      <c r="V7" s="627"/>
      <c r="W7" s="1487" t="s">
        <v>113</v>
      </c>
      <c r="X7" s="1488"/>
      <c r="Z7" s="1223"/>
    </row>
    <row r="8" spans="1:26" s="628" customFormat="1" ht="36" customHeight="1" x14ac:dyDescent="0.25">
      <c r="A8" s="661"/>
      <c r="B8" s="1493"/>
      <c r="D8" s="710" t="s">
        <v>9</v>
      </c>
      <c r="E8" s="712" t="s">
        <v>10</v>
      </c>
      <c r="F8" s="669"/>
      <c r="G8" s="670"/>
      <c r="H8" s="711" t="s">
        <v>9</v>
      </c>
      <c r="I8" s="713" t="s">
        <v>187</v>
      </c>
      <c r="J8" s="671"/>
      <c r="K8" s="710" t="s">
        <v>9</v>
      </c>
      <c r="L8" s="712" t="s">
        <v>479</v>
      </c>
      <c r="M8" s="671"/>
      <c r="N8" s="710" t="s">
        <v>9</v>
      </c>
      <c r="O8" s="712" t="s">
        <v>479</v>
      </c>
      <c r="P8" s="671"/>
      <c r="Q8" s="710" t="s">
        <v>9</v>
      </c>
      <c r="R8" s="712" t="s">
        <v>479</v>
      </c>
      <c r="T8" s="710" t="s">
        <v>9</v>
      </c>
      <c r="U8" s="712" t="s">
        <v>479</v>
      </c>
      <c r="V8" s="671"/>
      <c r="W8" s="710" t="s">
        <v>9</v>
      </c>
      <c r="X8" s="712" t="s">
        <v>479</v>
      </c>
      <c r="Z8" s="1223" t="s">
        <v>480</v>
      </c>
    </row>
    <row r="9" spans="1:26" s="631" customFormat="1" ht="4.5" customHeight="1" x14ac:dyDescent="0.2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
      <c r="A10" s="673"/>
      <c r="B10" s="674" t="s">
        <v>8</v>
      </c>
      <c r="D10" s="675">
        <v>409871</v>
      </c>
      <c r="E10" s="676">
        <v>19.549000922430906</v>
      </c>
      <c r="F10" s="677"/>
      <c r="G10" s="678"/>
      <c r="H10" s="675">
        <v>378522</v>
      </c>
      <c r="I10" s="676">
        <v>92.351495958484506</v>
      </c>
      <c r="J10" s="679"/>
      <c r="K10" s="675">
        <v>79578</v>
      </c>
      <c r="L10" s="676">
        <v>21.02334870892577</v>
      </c>
      <c r="M10" s="680">
        <v>53364</v>
      </c>
      <c r="N10" s="675">
        <v>138495</v>
      </c>
      <c r="O10" s="676">
        <v>36.58836210312743</v>
      </c>
      <c r="P10" s="678">
        <v>53364</v>
      </c>
      <c r="Q10" s="675">
        <v>91296</v>
      </c>
      <c r="R10" s="676">
        <f t="shared" ref="R10:R27" si="0">Q10*100/H10</f>
        <v>24.119073660183556</v>
      </c>
      <c r="S10" s="681"/>
      <c r="T10" s="675">
        <f t="shared" ref="T10:T27" si="1">K10+N10+Q10</f>
        <v>309369</v>
      </c>
      <c r="U10" s="676">
        <f>T10*100/H10</f>
        <v>81.730784472236749</v>
      </c>
      <c r="V10" s="678">
        <v>53364</v>
      </c>
      <c r="W10" s="675">
        <v>69153</v>
      </c>
      <c r="X10" s="676">
        <f>W10*100/H10</f>
        <v>18.269215527763247</v>
      </c>
      <c r="Z10" s="854"/>
    </row>
    <row r="11" spans="1:26" s="633" customFormat="1" ht="18" customHeight="1" x14ac:dyDescent="0.2">
      <c r="A11" s="673"/>
      <c r="B11" s="682" t="s">
        <v>7</v>
      </c>
      <c r="D11" s="683">
        <v>56234</v>
      </c>
      <c r="E11" s="684">
        <v>2.6821085606739183</v>
      </c>
      <c r="F11" s="677"/>
      <c r="G11" s="678"/>
      <c r="H11" s="683">
        <v>49012</v>
      </c>
      <c r="I11" s="684">
        <v>87.157235835971122</v>
      </c>
      <c r="J11" s="679"/>
      <c r="K11" s="683">
        <v>11991</v>
      </c>
      <c r="L11" s="684">
        <v>24.465437035827961</v>
      </c>
      <c r="M11" s="680">
        <v>5161</v>
      </c>
      <c r="N11" s="683">
        <v>14755</v>
      </c>
      <c r="O11" s="684">
        <v>30.104872276177264</v>
      </c>
      <c r="P11" s="678">
        <v>5161</v>
      </c>
      <c r="Q11" s="683">
        <v>14306</v>
      </c>
      <c r="R11" s="684">
        <f t="shared" si="0"/>
        <v>29.188770097119072</v>
      </c>
      <c r="S11" s="681"/>
      <c r="T11" s="683">
        <f t="shared" si="1"/>
        <v>41052</v>
      </c>
      <c r="U11" s="684">
        <f t="shared" ref="U11:U27" si="2">T11*100/H11</f>
        <v>83.759079409124297</v>
      </c>
      <c r="V11" s="678">
        <v>5161</v>
      </c>
      <c r="W11" s="683">
        <v>7960</v>
      </c>
      <c r="X11" s="684">
        <f t="shared" ref="X11:X27" si="3">W11*100/H11</f>
        <v>16.240920590875703</v>
      </c>
      <c r="Z11" s="854"/>
    </row>
    <row r="12" spans="1:26" s="633" customFormat="1" ht="18" customHeight="1" x14ac:dyDescent="0.2">
      <c r="A12" s="673"/>
      <c r="B12" s="682" t="s">
        <v>37</v>
      </c>
      <c r="D12" s="683">
        <v>47942</v>
      </c>
      <c r="E12" s="684">
        <v>2.2866175021486823</v>
      </c>
      <c r="F12" s="677"/>
      <c r="G12" s="678"/>
      <c r="H12" s="683">
        <v>40830</v>
      </c>
      <c r="I12" s="684">
        <v>85.165408201576909</v>
      </c>
      <c r="J12" s="679"/>
      <c r="K12" s="683">
        <v>7862</v>
      </c>
      <c r="L12" s="684">
        <v>19.255449424442812</v>
      </c>
      <c r="M12" s="680">
        <v>3593</v>
      </c>
      <c r="N12" s="683">
        <v>10840</v>
      </c>
      <c r="O12" s="684">
        <v>26.549106049473426</v>
      </c>
      <c r="P12" s="678">
        <v>3593</v>
      </c>
      <c r="Q12" s="683">
        <v>13518</v>
      </c>
      <c r="R12" s="684">
        <f t="shared" si="0"/>
        <v>33.10800881704629</v>
      </c>
      <c r="S12" s="681"/>
      <c r="T12" s="683">
        <f t="shared" si="1"/>
        <v>32220</v>
      </c>
      <c r="U12" s="684">
        <f t="shared" si="2"/>
        <v>78.912564290962521</v>
      </c>
      <c r="V12" s="678">
        <v>3593</v>
      </c>
      <c r="W12" s="683">
        <v>8610</v>
      </c>
      <c r="X12" s="684">
        <f t="shared" si="3"/>
        <v>21.087435709037472</v>
      </c>
      <c r="Z12" s="854"/>
    </row>
    <row r="13" spans="1:26" s="633" customFormat="1" ht="18" customHeight="1" x14ac:dyDescent="0.2">
      <c r="A13" s="673"/>
      <c r="B13" s="682" t="s">
        <v>38</v>
      </c>
      <c r="D13" s="683">
        <v>44957</v>
      </c>
      <c r="E13" s="684">
        <v>2.1442464445391995</v>
      </c>
      <c r="F13" s="677"/>
      <c r="G13" s="678"/>
      <c r="H13" s="683">
        <v>42312</v>
      </c>
      <c r="I13" s="684">
        <v>94.116600306959981</v>
      </c>
      <c r="J13" s="679"/>
      <c r="K13" s="683">
        <v>8509</v>
      </c>
      <c r="L13" s="684">
        <v>20.110134240877294</v>
      </c>
      <c r="M13" s="680">
        <v>2742</v>
      </c>
      <c r="N13" s="683">
        <v>11303</v>
      </c>
      <c r="O13" s="684">
        <v>26.713461902060882</v>
      </c>
      <c r="P13" s="678">
        <v>2742</v>
      </c>
      <c r="Q13" s="683">
        <v>14695</v>
      </c>
      <c r="R13" s="684">
        <f t="shared" si="0"/>
        <v>34.730100207978822</v>
      </c>
      <c r="S13" s="681"/>
      <c r="T13" s="683">
        <f t="shared" si="1"/>
        <v>34507</v>
      </c>
      <c r="U13" s="684">
        <f t="shared" si="2"/>
        <v>81.553696350916994</v>
      </c>
      <c r="V13" s="678">
        <v>2742</v>
      </c>
      <c r="W13" s="683">
        <v>7805</v>
      </c>
      <c r="X13" s="684">
        <f t="shared" si="3"/>
        <v>18.446303649083003</v>
      </c>
      <c r="Z13" s="854"/>
    </row>
    <row r="14" spans="1:26" s="633" customFormat="1" ht="18" customHeight="1" x14ac:dyDescent="0.2">
      <c r="A14" s="673"/>
      <c r="B14" s="682" t="s">
        <v>6</v>
      </c>
      <c r="D14" s="683">
        <v>67784</v>
      </c>
      <c r="E14" s="684">
        <v>3.2329915474040773</v>
      </c>
      <c r="F14" s="677"/>
      <c r="G14" s="678"/>
      <c r="H14" s="683">
        <v>54756</v>
      </c>
      <c r="I14" s="684">
        <v>80.780125103269214</v>
      </c>
      <c r="J14" s="679"/>
      <c r="K14" s="683">
        <v>15680</v>
      </c>
      <c r="L14" s="684">
        <v>28.636131200233763</v>
      </c>
      <c r="M14" s="680">
        <v>7296</v>
      </c>
      <c r="N14" s="683">
        <v>16934</v>
      </c>
      <c r="O14" s="684">
        <v>30.926291182701441</v>
      </c>
      <c r="P14" s="678">
        <v>7296</v>
      </c>
      <c r="Q14" s="683">
        <v>15544</v>
      </c>
      <c r="R14" s="684">
        <f t="shared" si="0"/>
        <v>28.387756592884799</v>
      </c>
      <c r="S14" s="681"/>
      <c r="T14" s="683">
        <f t="shared" si="1"/>
        <v>48158</v>
      </c>
      <c r="U14" s="684">
        <f t="shared" si="2"/>
        <v>87.950178975819995</v>
      </c>
      <c r="V14" s="678">
        <v>7296</v>
      </c>
      <c r="W14" s="683">
        <v>6598</v>
      </c>
      <c r="X14" s="684">
        <f t="shared" si="3"/>
        <v>12.049821024179998</v>
      </c>
      <c r="Z14" s="854"/>
    </row>
    <row r="15" spans="1:26" s="633" customFormat="1" ht="18" customHeight="1" x14ac:dyDescent="0.2">
      <c r="A15" s="673"/>
      <c r="B15" s="682" t="s">
        <v>5</v>
      </c>
      <c r="D15" s="683">
        <v>23669</v>
      </c>
      <c r="E15" s="684">
        <v>1.1289047110749897</v>
      </c>
      <c r="F15" s="677"/>
      <c r="G15" s="678"/>
      <c r="H15" s="683">
        <v>22789</v>
      </c>
      <c r="I15" s="684">
        <v>96.282056698635344</v>
      </c>
      <c r="J15" s="679"/>
      <c r="K15" s="683">
        <v>5342</v>
      </c>
      <c r="L15" s="684">
        <v>23.441133880380885</v>
      </c>
      <c r="M15" s="680">
        <v>3462</v>
      </c>
      <c r="N15" s="683">
        <v>7840</v>
      </c>
      <c r="O15" s="684">
        <v>34.402562639870112</v>
      </c>
      <c r="P15" s="678">
        <v>3462</v>
      </c>
      <c r="Q15" s="683">
        <v>5112</v>
      </c>
      <c r="R15" s="684">
        <f t="shared" si="0"/>
        <v>22.431875027425512</v>
      </c>
      <c r="S15" s="681"/>
      <c r="T15" s="683">
        <f t="shared" si="1"/>
        <v>18294</v>
      </c>
      <c r="U15" s="684">
        <f t="shared" si="2"/>
        <v>80.275571547676506</v>
      </c>
      <c r="V15" s="678">
        <v>3462</v>
      </c>
      <c r="W15" s="683">
        <v>4495</v>
      </c>
      <c r="X15" s="684">
        <f t="shared" si="3"/>
        <v>19.72442845232349</v>
      </c>
      <c r="Z15" s="854"/>
    </row>
    <row r="16" spans="1:26" s="633" customFormat="1" ht="18" customHeight="1" x14ac:dyDescent="0.2">
      <c r="A16" s="673"/>
      <c r="B16" s="682" t="s">
        <v>4</v>
      </c>
      <c r="D16" s="683">
        <v>159928</v>
      </c>
      <c r="E16" s="684">
        <v>7.6278453940935806</v>
      </c>
      <c r="F16" s="677"/>
      <c r="G16" s="678"/>
      <c r="H16" s="683">
        <v>152468</v>
      </c>
      <c r="I16" s="684">
        <v>95.335400930418686</v>
      </c>
      <c r="J16" s="679"/>
      <c r="K16" s="683">
        <v>34823</v>
      </c>
      <c r="L16" s="684">
        <v>22.839546658971063</v>
      </c>
      <c r="M16" s="680">
        <v>14325</v>
      </c>
      <c r="N16" s="683">
        <v>40950</v>
      </c>
      <c r="O16" s="684">
        <v>26.858094813337882</v>
      </c>
      <c r="P16" s="678">
        <v>14325</v>
      </c>
      <c r="Q16" s="683">
        <v>48972</v>
      </c>
      <c r="R16" s="684">
        <f t="shared" si="0"/>
        <v>32.119526720360994</v>
      </c>
      <c r="S16" s="681"/>
      <c r="T16" s="683">
        <f t="shared" si="1"/>
        <v>124745</v>
      </c>
      <c r="U16" s="684">
        <f t="shared" si="2"/>
        <v>81.817168192669939</v>
      </c>
      <c r="V16" s="678">
        <v>14325</v>
      </c>
      <c r="W16" s="683">
        <v>27723</v>
      </c>
      <c r="X16" s="684">
        <f t="shared" si="3"/>
        <v>18.182831807330064</v>
      </c>
      <c r="Z16" s="854"/>
    </row>
    <row r="17" spans="1:26" s="633" customFormat="1" ht="18" customHeight="1" x14ac:dyDescent="0.2">
      <c r="A17" s="673"/>
      <c r="B17" s="682" t="s">
        <v>40</v>
      </c>
      <c r="D17" s="683">
        <v>97887</v>
      </c>
      <c r="E17" s="684">
        <v>4.668769084160612</v>
      </c>
      <c r="F17" s="677"/>
      <c r="G17" s="678"/>
      <c r="H17" s="683">
        <v>93791</v>
      </c>
      <c r="I17" s="684">
        <v>95.815583274592129</v>
      </c>
      <c r="J17" s="679"/>
      <c r="K17" s="683">
        <v>22938</v>
      </c>
      <c r="L17" s="684">
        <v>24.45650435542856</v>
      </c>
      <c r="M17" s="680">
        <v>9188</v>
      </c>
      <c r="N17" s="683">
        <v>25222</v>
      </c>
      <c r="O17" s="684">
        <v>26.891706027230757</v>
      </c>
      <c r="P17" s="678">
        <v>9188</v>
      </c>
      <c r="Q17" s="683">
        <v>28681</v>
      </c>
      <c r="R17" s="684">
        <f t="shared" si="0"/>
        <v>30.579693147530147</v>
      </c>
      <c r="S17" s="681"/>
      <c r="T17" s="683">
        <f t="shared" si="1"/>
        <v>76841</v>
      </c>
      <c r="U17" s="684">
        <f t="shared" si="2"/>
        <v>81.927903530189468</v>
      </c>
      <c r="V17" s="678">
        <v>9188</v>
      </c>
      <c r="W17" s="683">
        <v>16950</v>
      </c>
      <c r="X17" s="684">
        <f t="shared" si="3"/>
        <v>18.072096469810536</v>
      </c>
      <c r="Z17" s="854"/>
    </row>
    <row r="18" spans="1:26" s="633" customFormat="1" ht="18" customHeight="1" x14ac:dyDescent="0.2">
      <c r="A18" s="673"/>
      <c r="B18" s="682" t="s">
        <v>41</v>
      </c>
      <c r="D18" s="683">
        <v>365710</v>
      </c>
      <c r="E18" s="684">
        <v>17.442720093254234</v>
      </c>
      <c r="F18" s="677"/>
      <c r="G18" s="678"/>
      <c r="H18" s="683">
        <v>335382</v>
      </c>
      <c r="I18" s="684">
        <v>91.707090317464662</v>
      </c>
      <c r="J18" s="679"/>
      <c r="K18" s="683">
        <v>49021</v>
      </c>
      <c r="L18" s="684">
        <v>14.616467192634071</v>
      </c>
      <c r="M18" s="680">
        <v>34612</v>
      </c>
      <c r="N18" s="683">
        <v>98205</v>
      </c>
      <c r="O18" s="684">
        <v>29.281535681700269</v>
      </c>
      <c r="P18" s="678">
        <v>34612</v>
      </c>
      <c r="Q18" s="683">
        <v>108835</v>
      </c>
      <c r="R18" s="684">
        <f t="shared" si="0"/>
        <v>32.451055810985679</v>
      </c>
      <c r="S18" s="681"/>
      <c r="T18" s="683">
        <f t="shared" si="1"/>
        <v>256061</v>
      </c>
      <c r="U18" s="684">
        <f t="shared" si="2"/>
        <v>76.349058685320017</v>
      </c>
      <c r="V18" s="678">
        <v>34612</v>
      </c>
      <c r="W18" s="683">
        <v>79321</v>
      </c>
      <c r="X18" s="684">
        <f t="shared" si="3"/>
        <v>23.650941314679976</v>
      </c>
      <c r="Z18" s="854"/>
    </row>
    <row r="19" spans="1:26" s="633" customFormat="1" ht="18" customHeight="1" x14ac:dyDescent="0.2">
      <c r="A19" s="673"/>
      <c r="B19" s="682" t="s">
        <v>3</v>
      </c>
      <c r="D19" s="683">
        <v>207616</v>
      </c>
      <c r="E19" s="684">
        <v>9.9023482400838674</v>
      </c>
      <c r="F19" s="677"/>
      <c r="G19" s="678"/>
      <c r="H19" s="683">
        <v>194038</v>
      </c>
      <c r="I19" s="684">
        <v>93.460041615289768</v>
      </c>
      <c r="J19" s="679"/>
      <c r="K19" s="683">
        <v>47893</v>
      </c>
      <c r="L19" s="684">
        <v>24.68227872890877</v>
      </c>
      <c r="M19" s="680">
        <v>13397</v>
      </c>
      <c r="N19" s="683">
        <v>62241</v>
      </c>
      <c r="O19" s="684">
        <v>32.076706624475619</v>
      </c>
      <c r="P19" s="678">
        <v>13397</v>
      </c>
      <c r="Q19" s="683">
        <v>56297</v>
      </c>
      <c r="R19" s="684">
        <f t="shared" si="0"/>
        <v>29.013389129964235</v>
      </c>
      <c r="S19" s="681"/>
      <c r="T19" s="683">
        <f t="shared" si="1"/>
        <v>166431</v>
      </c>
      <c r="U19" s="684">
        <f t="shared" si="2"/>
        <v>85.772374483348628</v>
      </c>
      <c r="V19" s="678">
        <v>13397</v>
      </c>
      <c r="W19" s="683">
        <v>27607</v>
      </c>
      <c r="X19" s="684">
        <f t="shared" si="3"/>
        <v>14.227625516651377</v>
      </c>
      <c r="Z19" s="854"/>
    </row>
    <row r="20" spans="1:26" s="633" customFormat="1" ht="18" customHeight="1" x14ac:dyDescent="0.2">
      <c r="A20" s="673"/>
      <c r="B20" s="682" t="s">
        <v>2</v>
      </c>
      <c r="D20" s="683">
        <v>58687</v>
      </c>
      <c r="E20" s="684">
        <v>2.799105614046133</v>
      </c>
      <c r="F20" s="677"/>
      <c r="G20" s="678"/>
      <c r="H20" s="683">
        <v>56113</v>
      </c>
      <c r="I20" s="684">
        <v>95.614020140746675</v>
      </c>
      <c r="J20" s="679"/>
      <c r="K20" s="683">
        <v>13136</v>
      </c>
      <c r="L20" s="684">
        <v>23.40990501309857</v>
      </c>
      <c r="M20" s="680">
        <v>6540</v>
      </c>
      <c r="N20" s="683">
        <v>13406</v>
      </c>
      <c r="O20" s="684">
        <v>23.891076934043806</v>
      </c>
      <c r="P20" s="678">
        <v>6540</v>
      </c>
      <c r="Q20" s="683">
        <v>13988</v>
      </c>
      <c r="R20" s="684">
        <f t="shared" si="0"/>
        <v>24.928269741414645</v>
      </c>
      <c r="S20" s="681"/>
      <c r="T20" s="683">
        <f t="shared" si="1"/>
        <v>40530</v>
      </c>
      <c r="U20" s="684">
        <f t="shared" si="2"/>
        <v>72.229251688557014</v>
      </c>
      <c r="V20" s="678">
        <v>6540</v>
      </c>
      <c r="W20" s="683">
        <v>15583</v>
      </c>
      <c r="X20" s="684">
        <f t="shared" si="3"/>
        <v>27.770748311442983</v>
      </c>
      <c r="Z20" s="854"/>
    </row>
    <row r="21" spans="1:26" s="633" customFormat="1" ht="18" customHeight="1" x14ac:dyDescent="0.2">
      <c r="A21" s="673"/>
      <c r="B21" s="682" t="s">
        <v>35</v>
      </c>
      <c r="D21" s="683">
        <v>83637</v>
      </c>
      <c r="E21" s="684">
        <v>3.9891082563766496</v>
      </c>
      <c r="F21" s="677"/>
      <c r="G21" s="678"/>
      <c r="H21" s="683">
        <v>83153</v>
      </c>
      <c r="I21" s="684">
        <v>99.421308750911678</v>
      </c>
      <c r="J21" s="679"/>
      <c r="K21" s="683">
        <v>25972</v>
      </c>
      <c r="L21" s="684">
        <v>31.233990355128498</v>
      </c>
      <c r="M21" s="680">
        <v>13798</v>
      </c>
      <c r="N21" s="683">
        <v>26123</v>
      </c>
      <c r="O21" s="684">
        <v>31.415583322309477</v>
      </c>
      <c r="P21" s="678">
        <v>13798</v>
      </c>
      <c r="Q21" s="683">
        <v>23853</v>
      </c>
      <c r="R21" s="684">
        <f t="shared" si="0"/>
        <v>28.685675802436471</v>
      </c>
      <c r="S21" s="681"/>
      <c r="T21" s="683">
        <f t="shared" si="1"/>
        <v>75948</v>
      </c>
      <c r="U21" s="684">
        <f t="shared" si="2"/>
        <v>91.335249479874449</v>
      </c>
      <c r="V21" s="678">
        <v>13798</v>
      </c>
      <c r="W21" s="683">
        <v>7205</v>
      </c>
      <c r="X21" s="684">
        <f t="shared" si="3"/>
        <v>8.6647505201255512</v>
      </c>
      <c r="Z21" s="854"/>
    </row>
    <row r="22" spans="1:26" s="633" customFormat="1" ht="18" customHeight="1" x14ac:dyDescent="0.2">
      <c r="A22" s="673"/>
      <c r="B22" s="682" t="s">
        <v>42</v>
      </c>
      <c r="D22" s="683">
        <v>249829</v>
      </c>
      <c r="E22" s="684">
        <v>11.915718241715053</v>
      </c>
      <c r="F22" s="677"/>
      <c r="G22" s="678"/>
      <c r="H22" s="683">
        <v>249317</v>
      </c>
      <c r="I22" s="684">
        <v>99.795059820917501</v>
      </c>
      <c r="J22" s="679"/>
      <c r="K22" s="683">
        <v>63350</v>
      </c>
      <c r="L22" s="684">
        <v>25.40941853142786</v>
      </c>
      <c r="M22" s="680">
        <v>24812</v>
      </c>
      <c r="N22" s="683">
        <v>72779</v>
      </c>
      <c r="O22" s="684">
        <v>29.191350770304471</v>
      </c>
      <c r="P22" s="678">
        <v>24812</v>
      </c>
      <c r="Q22" s="683">
        <v>59460</v>
      </c>
      <c r="R22" s="684">
        <f t="shared" si="0"/>
        <v>23.84915589390214</v>
      </c>
      <c r="S22" s="681"/>
      <c r="T22" s="683">
        <f t="shared" si="1"/>
        <v>195589</v>
      </c>
      <c r="U22" s="684">
        <f t="shared" si="2"/>
        <v>78.449925195634478</v>
      </c>
      <c r="V22" s="678">
        <v>24812</v>
      </c>
      <c r="W22" s="683">
        <v>53728</v>
      </c>
      <c r="X22" s="684">
        <f t="shared" si="3"/>
        <v>21.550074804365526</v>
      </c>
      <c r="Z22" s="854"/>
    </row>
    <row r="23" spans="1:26" s="633" customFormat="1" ht="18" customHeight="1" x14ac:dyDescent="0.2">
      <c r="A23" s="673">
        <v>47094</v>
      </c>
      <c r="B23" s="682" t="s">
        <v>43</v>
      </c>
      <c r="D23" s="683">
        <v>65560</v>
      </c>
      <c r="E23" s="684">
        <v>3.1269167627730923</v>
      </c>
      <c r="F23" s="677"/>
      <c r="G23" s="678"/>
      <c r="H23" s="683">
        <v>55940</v>
      </c>
      <c r="I23" s="684">
        <v>85.326418547895059</v>
      </c>
      <c r="J23" s="679"/>
      <c r="K23" s="683">
        <v>14803</v>
      </c>
      <c r="L23" s="684">
        <v>26.462281015373616</v>
      </c>
      <c r="M23" s="680">
        <v>10064</v>
      </c>
      <c r="N23" s="683">
        <v>18761</v>
      </c>
      <c r="O23" s="684">
        <v>33.537718984626387</v>
      </c>
      <c r="P23" s="678">
        <v>10064</v>
      </c>
      <c r="Q23" s="683">
        <v>15400</v>
      </c>
      <c r="R23" s="684">
        <f t="shared" si="0"/>
        <v>27.529495888451912</v>
      </c>
      <c r="S23" s="681"/>
      <c r="T23" s="683">
        <f t="shared" si="1"/>
        <v>48964</v>
      </c>
      <c r="U23" s="684">
        <f t="shared" si="2"/>
        <v>87.529495888451919</v>
      </c>
      <c r="V23" s="678">
        <v>10064</v>
      </c>
      <c r="W23" s="683">
        <v>6976</v>
      </c>
      <c r="X23" s="684">
        <f t="shared" si="3"/>
        <v>12.470504111548086</v>
      </c>
      <c r="Z23" s="854"/>
    </row>
    <row r="24" spans="1:26" s="633" customFormat="1" ht="18" customHeight="1" x14ac:dyDescent="0.2">
      <c r="B24" s="682" t="s">
        <v>44</v>
      </c>
      <c r="D24" s="685">
        <v>21596</v>
      </c>
      <c r="E24" s="684">
        <v>1.0300319464436807</v>
      </c>
      <c r="F24" s="677"/>
      <c r="G24" s="678"/>
      <c r="H24" s="683">
        <v>21512</v>
      </c>
      <c r="I24" s="684">
        <v>99.611039081311347</v>
      </c>
      <c r="J24" s="679"/>
      <c r="K24" s="685">
        <v>3375</v>
      </c>
      <c r="L24" s="684">
        <v>15.6889178133135</v>
      </c>
      <c r="M24" s="680">
        <v>1275</v>
      </c>
      <c r="N24" s="683">
        <v>6331</v>
      </c>
      <c r="O24" s="684">
        <v>29.430085533655635</v>
      </c>
      <c r="P24" s="678">
        <v>1275</v>
      </c>
      <c r="Q24" s="683">
        <v>6973</v>
      </c>
      <c r="R24" s="684">
        <f t="shared" si="0"/>
        <v>32.414466344365934</v>
      </c>
      <c r="S24" s="681"/>
      <c r="T24" s="685">
        <f t="shared" si="1"/>
        <v>16679</v>
      </c>
      <c r="U24" s="684">
        <f t="shared" si="2"/>
        <v>77.533469691335071</v>
      </c>
      <c r="V24" s="678">
        <v>1275</v>
      </c>
      <c r="W24" s="683">
        <v>4833</v>
      </c>
      <c r="X24" s="684">
        <f t="shared" si="3"/>
        <v>22.466530308664932</v>
      </c>
      <c r="Z24" s="854"/>
    </row>
    <row r="25" spans="1:26" s="633" customFormat="1" ht="18" customHeight="1" x14ac:dyDescent="0.2">
      <c r="B25" s="682" t="s">
        <v>45</v>
      </c>
      <c r="D25" s="685">
        <v>115512</v>
      </c>
      <c r="E25" s="684">
        <v>5.5094022132618283</v>
      </c>
      <c r="F25" s="677"/>
      <c r="G25" s="678"/>
      <c r="H25" s="683">
        <v>115341</v>
      </c>
      <c r="I25" s="684">
        <v>99.851963432370667</v>
      </c>
      <c r="J25" s="679"/>
      <c r="K25" s="685">
        <v>19649</v>
      </c>
      <c r="L25" s="684">
        <v>17.035572779844113</v>
      </c>
      <c r="M25" s="680">
        <v>8030</v>
      </c>
      <c r="N25" s="685">
        <v>26665</v>
      </c>
      <c r="O25" s="684">
        <v>23.118405423916908</v>
      </c>
      <c r="P25" s="678">
        <v>8030</v>
      </c>
      <c r="Q25" s="683">
        <v>37124</v>
      </c>
      <c r="R25" s="684">
        <f t="shared" si="0"/>
        <v>32.186299754640586</v>
      </c>
      <c r="S25" s="681"/>
      <c r="T25" s="685">
        <f t="shared" si="1"/>
        <v>83438</v>
      </c>
      <c r="U25" s="684">
        <f t="shared" si="2"/>
        <v>72.340277958401614</v>
      </c>
      <c r="V25" s="678">
        <v>8030</v>
      </c>
      <c r="W25" s="683">
        <v>31903</v>
      </c>
      <c r="X25" s="684">
        <f t="shared" si="3"/>
        <v>27.659722041598389</v>
      </c>
      <c r="Z25" s="854"/>
    </row>
    <row r="26" spans="1:26" s="633" customFormat="1" ht="18" customHeight="1" x14ac:dyDescent="0.2">
      <c r="B26" s="682" t="s">
        <v>46</v>
      </c>
      <c r="D26" s="685">
        <v>14777</v>
      </c>
      <c r="E26" s="686">
        <v>0.70479635453779721</v>
      </c>
      <c r="F26" s="677"/>
      <c r="G26" s="678"/>
      <c r="H26" s="683">
        <v>14758</v>
      </c>
      <c r="I26" s="686">
        <v>99.871421804155105</v>
      </c>
      <c r="J26" s="679"/>
      <c r="K26" s="685">
        <v>2523</v>
      </c>
      <c r="L26" s="684">
        <v>17.095812440710123</v>
      </c>
      <c r="M26" s="680">
        <v>1753</v>
      </c>
      <c r="N26" s="685">
        <v>4373</v>
      </c>
      <c r="O26" s="686">
        <v>29.631386366716356</v>
      </c>
      <c r="P26" s="687">
        <v>1753</v>
      </c>
      <c r="Q26" s="683">
        <v>3786</v>
      </c>
      <c r="R26" s="686">
        <f t="shared" si="0"/>
        <v>25.65388263992411</v>
      </c>
      <c r="S26" s="681"/>
      <c r="T26" s="685">
        <f t="shared" si="1"/>
        <v>10682</v>
      </c>
      <c r="U26" s="686">
        <f t="shared" si="2"/>
        <v>72.381081447350596</v>
      </c>
      <c r="V26" s="687">
        <v>1753</v>
      </c>
      <c r="W26" s="683">
        <v>4076</v>
      </c>
      <c r="X26" s="686">
        <f t="shared" si="3"/>
        <v>27.618918552649411</v>
      </c>
      <c r="Z26" s="854"/>
    </row>
    <row r="27" spans="1:26" s="633" customFormat="1" ht="18" customHeight="1" x14ac:dyDescent="0.2">
      <c r="B27" s="688" t="s">
        <v>1</v>
      </c>
      <c r="D27" s="689">
        <v>5438</v>
      </c>
      <c r="E27" s="690">
        <v>0.25936811098169732</v>
      </c>
      <c r="F27" s="677"/>
      <c r="G27" s="678"/>
      <c r="H27" s="691">
        <v>5230</v>
      </c>
      <c r="I27" s="690">
        <v>96.175064361897753</v>
      </c>
      <c r="J27" s="679"/>
      <c r="K27" s="689">
        <v>1262</v>
      </c>
      <c r="L27" s="692">
        <v>24.13001912045889</v>
      </c>
      <c r="M27" s="680">
        <v>384</v>
      </c>
      <c r="N27" s="689">
        <v>1402</v>
      </c>
      <c r="O27" s="690">
        <v>26.806883365200765</v>
      </c>
      <c r="P27" s="687">
        <v>384</v>
      </c>
      <c r="Q27" s="691">
        <v>1220</v>
      </c>
      <c r="R27" s="690">
        <f t="shared" si="0"/>
        <v>23.326959847036328</v>
      </c>
      <c r="S27" s="681"/>
      <c r="T27" s="689">
        <f t="shared" si="1"/>
        <v>3884</v>
      </c>
      <c r="U27" s="690">
        <f t="shared" si="2"/>
        <v>74.263862332695979</v>
      </c>
      <c r="V27" s="687">
        <v>384</v>
      </c>
      <c r="W27" s="691">
        <v>1346</v>
      </c>
      <c r="X27" s="690">
        <f t="shared" si="3"/>
        <v>25.736137667304014</v>
      </c>
      <c r="Z27" s="854"/>
    </row>
    <row r="28" spans="1:26" s="631" customFormat="1" ht="4.5" customHeight="1" x14ac:dyDescent="0.2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55" customFormat="1" ht="18" customHeight="1" x14ac:dyDescent="0.2">
      <c r="B29" s="1256" t="s">
        <v>0</v>
      </c>
      <c r="D29" s="1257">
        <f>SUM(D10:D28)</f>
        <v>2096634</v>
      </c>
      <c r="E29" s="1258">
        <f>SUM(E10:E27)</f>
        <v>100</v>
      </c>
      <c r="F29" s="1259"/>
      <c r="G29" s="843"/>
      <c r="H29" s="1257">
        <f>SUM(H10:H28)</f>
        <v>1965264</v>
      </c>
      <c r="I29" s="1258">
        <f>H29*100/D29</f>
        <v>93.734242600282172</v>
      </c>
      <c r="J29" s="1260"/>
      <c r="K29" s="1257">
        <f>SUM(K10:K28)</f>
        <v>427707</v>
      </c>
      <c r="L29" s="1258">
        <f>K29*100/H29</f>
        <v>21.763335612925285</v>
      </c>
      <c r="M29" s="1261"/>
      <c r="N29" s="1257">
        <f>SUM(N10:N28)</f>
        <v>596625</v>
      </c>
      <c r="O29" s="1258">
        <f>N29*100/H29</f>
        <v>30.358516718364555</v>
      </c>
      <c r="P29" s="1261"/>
      <c r="Q29" s="1262">
        <f>SUM(Q10:Q28)</f>
        <v>559060</v>
      </c>
      <c r="R29" s="1258">
        <f>Q29*100/H29</f>
        <v>28.447068688990385</v>
      </c>
      <c r="S29" s="1261"/>
      <c r="T29" s="1257">
        <f>SUM(T10:T27)</f>
        <v>1583392</v>
      </c>
      <c r="U29" s="1258">
        <f>T29*100/H29</f>
        <v>80.568921020280229</v>
      </c>
      <c r="V29" s="1261"/>
      <c r="W29" s="1262">
        <f>SUM(W10:W28)</f>
        <v>381872</v>
      </c>
      <c r="X29" s="1258">
        <f>W29*100/H29</f>
        <v>19.431078979719771</v>
      </c>
    </row>
    <row r="30" spans="1:26" s="697" customFormat="1" ht="6.75" customHeight="1" x14ac:dyDescent="0.25">
      <c r="B30" s="698" t="s">
        <v>39</v>
      </c>
      <c r="C30" s="699"/>
      <c r="D30" s="699"/>
      <c r="E30" s="699"/>
      <c r="F30" s="699"/>
    </row>
    <row r="31" spans="1:26" s="700" customFormat="1" x14ac:dyDescent="0.25">
      <c r="B31" s="698" t="s">
        <v>47</v>
      </c>
      <c r="H31" s="701"/>
    </row>
    <row r="32" spans="1:26" s="700" customFormat="1" x14ac:dyDescent="0.25"/>
    <row r="33" spans="2:26" s="700" customFormat="1" x14ac:dyDescent="0.25"/>
    <row r="34" spans="2:26" s="700" customFormat="1" x14ac:dyDescent="0.25"/>
    <row r="35" spans="2:26" s="700" customFormat="1" x14ac:dyDescent="0.25"/>
    <row r="36" spans="2:26" s="700" customFormat="1" x14ac:dyDescent="0.25"/>
    <row r="37" spans="2:26" s="700" customFormat="1" x14ac:dyDescent="0.25">
      <c r="B37" s="702" t="s">
        <v>39</v>
      </c>
      <c r="C37" s="702"/>
      <c r="D37" s="702"/>
      <c r="E37" s="702"/>
      <c r="F37" s="702"/>
      <c r="G37" s="702"/>
      <c r="H37" s="702"/>
      <c r="I37" s="702"/>
      <c r="J37" s="702"/>
      <c r="K37" s="703" t="e">
        <f>GETPIVOTDATA("Cuenta número de expedientes",#REF!,"CCAA",$B37,"Grado",K$7)</f>
        <v>#REF!</v>
      </c>
      <c r="L37" s="560" t="e">
        <f>K37*100/H37</f>
        <v>#REF!</v>
      </c>
      <c r="M37" s="704">
        <v>1753</v>
      </c>
      <c r="N37" s="703" t="e">
        <f>GETPIVOTDATA("Cuenta número de expedientes",#REF!,"CCAA",$B37,"Grado",N$7)</f>
        <v>#REF!</v>
      </c>
      <c r="O37" s="705" t="e">
        <f>N37*100/H37</f>
        <v>#REF!</v>
      </c>
      <c r="P37" s="706">
        <v>1753</v>
      </c>
      <c r="Q37" s="707" t="e">
        <f>GETPIVOTDATA("Cuenta número de expedientes",#REF!,"CCAA",$B37,"Grado",Q$7)</f>
        <v>#REF!</v>
      </c>
      <c r="R37" s="705" t="e">
        <f>Q37*100/H37</f>
        <v>#REF!</v>
      </c>
      <c r="S37" s="708"/>
      <c r="T37" s="703" t="e">
        <f>K37+N37+Q37</f>
        <v>#REF!</v>
      </c>
      <c r="U37" s="705" t="e">
        <f>T37*100/H37</f>
        <v>#REF!</v>
      </c>
      <c r="V37" s="706">
        <v>1753</v>
      </c>
      <c r="W37" s="707" t="e">
        <f>GETPIVOTDATA("Cuenta número de expedientes",#REF!,"CCAA",$B37,"Grado",W$7)</f>
        <v>#REF!</v>
      </c>
      <c r="X37" s="705" t="e">
        <f>W37*100/H37</f>
        <v>#REF!</v>
      </c>
      <c r="Y37" s="702"/>
    </row>
    <row r="38" spans="2:26" s="700" customFormat="1" x14ac:dyDescent="0.25">
      <c r="B38" s="702" t="s">
        <v>47</v>
      </c>
      <c r="C38" s="702"/>
      <c r="D38" s="702"/>
      <c r="E38" s="702"/>
      <c r="F38" s="702"/>
      <c r="G38" s="702"/>
      <c r="H38" s="702"/>
      <c r="I38" s="702"/>
      <c r="J38" s="702"/>
      <c r="K38" s="703" t="e">
        <f>GETPIVOTDATA("Cuenta número de expedientes",#REF!,"CCAA",$B38,"Grado",K$7)</f>
        <v>#REF!</v>
      </c>
      <c r="L38" s="560" t="e">
        <f>K38*100/H38</f>
        <v>#REF!</v>
      </c>
      <c r="M38" s="704">
        <v>1753</v>
      </c>
      <c r="N38" s="703" t="e">
        <f>GETPIVOTDATA("Cuenta número de expedientes",#REF!,"CCAA",$B38,"Grado",N$7)</f>
        <v>#REF!</v>
      </c>
      <c r="O38" s="705" t="e">
        <f>N38*100/H38</f>
        <v>#REF!</v>
      </c>
      <c r="P38" s="706">
        <v>1753</v>
      </c>
      <c r="Q38" s="707" t="e">
        <f>GETPIVOTDATA("Cuenta número de expedientes",#REF!,"CCAA",$B38,"Grado",Q$7)</f>
        <v>#REF!</v>
      </c>
      <c r="R38" s="705" t="e">
        <f>Q38*100/H38</f>
        <v>#REF!</v>
      </c>
      <c r="S38" s="708"/>
      <c r="T38" s="703" t="e">
        <f>K38+N38+Q38</f>
        <v>#REF!</v>
      </c>
      <c r="U38" s="705" t="e">
        <f>T38*100/H38</f>
        <v>#REF!</v>
      </c>
      <c r="V38" s="706">
        <v>1753</v>
      </c>
      <c r="W38" s="707" t="e">
        <f>GETPIVOTDATA("Cuenta número de expedientes",#REF!,"CCAA",$B38,"Grado",W$7)</f>
        <v>#REF!</v>
      </c>
      <c r="X38" s="705" t="e">
        <f>W38*100/H38</f>
        <v>#REF!</v>
      </c>
      <c r="Y38" s="702"/>
    </row>
    <row r="39" spans="2:26" s="700" customFormat="1" x14ac:dyDescent="0.25"/>
    <row r="40" spans="2:26" s="700" customFormat="1" x14ac:dyDescent="0.25"/>
    <row r="41" spans="2:26" x14ac:dyDescent="0.25">
      <c r="Z41" s="666"/>
    </row>
    <row r="42" spans="2:26" x14ac:dyDescent="0.25">
      <c r="Z42" s="666"/>
    </row>
    <row r="43" spans="2:26" x14ac:dyDescent="0.25">
      <c r="Z43" s="666"/>
    </row>
    <row r="44" spans="2:26" s="709" customFormat="1" x14ac:dyDescent="0.25">
      <c r="Z44" s="700"/>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8" style="615" customWidth="1"/>
    <col min="7" max="7" width="5.5703125" style="615" customWidth="1"/>
    <col min="8" max="8" width="7.5703125" style="615" customWidth="1"/>
    <col min="9" max="9" width="5.42578125" style="615" customWidth="1"/>
    <col min="10" max="10" width="7.5703125" style="615" customWidth="1"/>
    <col min="11" max="11" width="5.42578125" style="615" customWidth="1"/>
    <col min="12" max="12" width="7.85546875" style="615" customWidth="1"/>
    <col min="13" max="13" width="5.7109375" style="615" customWidth="1"/>
    <col min="14" max="14" width="8.85546875" style="615" customWidth="1"/>
    <col min="15" max="15" width="7.28515625" style="615" customWidth="1"/>
    <col min="16" max="16" width="7.140625" style="615" customWidth="1"/>
    <col min="17" max="17" width="6" style="615" customWidth="1"/>
    <col min="18" max="18" width="7.28515625" style="615" customWidth="1"/>
    <col min="19" max="19" width="5.42578125" style="615" customWidth="1"/>
    <col min="20" max="20" width="5.570312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25" s="613" customFormat="1" ht="9" customHeight="1" x14ac:dyDescent="0.2">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25" s="619" customFormat="1" ht="49.5" customHeight="1" x14ac:dyDescent="0.25">
      <c r="B2" s="720"/>
      <c r="C2" s="720"/>
      <c r="D2" s="720"/>
      <c r="E2" s="720"/>
      <c r="F2" s="720"/>
      <c r="G2" s="720"/>
      <c r="H2" s="720"/>
      <c r="I2" s="720"/>
      <c r="J2" s="720"/>
      <c r="K2" s="720"/>
      <c r="X2" s="667"/>
      <c r="Y2" s="667"/>
    </row>
    <row r="3" spans="2:25" s="623" customFormat="1" ht="39.75" customHeight="1" x14ac:dyDescent="0.2">
      <c r="B3" s="1494" t="s">
        <v>400</v>
      </c>
      <c r="C3" s="1494"/>
      <c r="D3" s="1494"/>
      <c r="E3" s="1494"/>
      <c r="F3" s="1494"/>
      <c r="G3" s="1494"/>
      <c r="H3" s="1494"/>
      <c r="I3" s="1494"/>
      <c r="J3" s="1494"/>
      <c r="K3" s="1494"/>
      <c r="L3" s="1494"/>
      <c r="M3" s="1494"/>
      <c r="N3" s="1494"/>
      <c r="O3" s="1494"/>
      <c r="P3" s="1494"/>
      <c r="Q3" s="1494"/>
      <c r="R3" s="1494"/>
      <c r="S3" s="1494"/>
      <c r="T3" s="1494"/>
      <c r="U3" s="1494"/>
      <c r="V3" s="1494"/>
      <c r="W3" s="1494"/>
      <c r="X3" s="1494"/>
      <c r="Y3" s="721"/>
    </row>
    <row r="4" spans="2:25" s="623"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622"/>
    </row>
    <row r="5" spans="2:25" s="621" customFormat="1" ht="5.25" customHeight="1" x14ac:dyDescent="0.2">
      <c r="B5" s="722"/>
      <c r="C5" s="722"/>
      <c r="D5" s="722"/>
      <c r="E5" s="722"/>
      <c r="F5" s="722"/>
      <c r="G5" s="722"/>
      <c r="H5" s="722"/>
      <c r="I5" s="722"/>
      <c r="J5" s="722"/>
      <c r="K5" s="722"/>
      <c r="L5" s="722"/>
      <c r="M5" s="722"/>
      <c r="N5" s="722"/>
      <c r="O5" s="722"/>
      <c r="P5" s="722"/>
      <c r="Q5" s="722"/>
      <c r="R5" s="722"/>
      <c r="S5" s="722"/>
      <c r="T5" s="722"/>
      <c r="U5" s="722"/>
      <c r="V5" s="722"/>
      <c r="W5" s="722"/>
      <c r="X5" s="723"/>
      <c r="Y5" s="723"/>
    </row>
    <row r="6" spans="2:25" s="724" customFormat="1" ht="19.5" customHeight="1" x14ac:dyDescent="0.2">
      <c r="F6" s="1495" t="s">
        <v>52</v>
      </c>
      <c r="G6" s="1495"/>
      <c r="H6" s="1495"/>
      <c r="I6" s="1495"/>
      <c r="J6" s="1495"/>
      <c r="K6" s="1495"/>
      <c r="L6" s="1495"/>
      <c r="M6" s="1495"/>
      <c r="N6" s="1495"/>
      <c r="O6" s="1495"/>
      <c r="P6" s="1495"/>
      <c r="Q6" s="1495"/>
      <c r="R6" s="1495"/>
      <c r="S6" s="1495"/>
      <c r="T6" s="1495"/>
      <c r="U6" s="1495"/>
      <c r="V6" s="1495"/>
      <c r="W6" s="1495"/>
      <c r="X6" s="725"/>
      <c r="Y6" s="725"/>
    </row>
    <row r="7" spans="2:25" s="724" customFormat="1" ht="64.5" customHeight="1" x14ac:dyDescent="0.2">
      <c r="B7" s="1496" t="s">
        <v>12</v>
      </c>
      <c r="C7" s="717"/>
      <c r="D7" s="715"/>
      <c r="E7" s="717"/>
      <c r="F7" s="1496" t="s">
        <v>32</v>
      </c>
      <c r="G7" s="1496"/>
      <c r="H7" s="1496" t="s">
        <v>33</v>
      </c>
      <c r="I7" s="1496"/>
      <c r="J7" s="1496" t="s">
        <v>48</v>
      </c>
      <c r="K7" s="1496"/>
      <c r="L7" s="1496" t="s">
        <v>34</v>
      </c>
      <c r="M7" s="1496"/>
      <c r="N7" s="1496" t="s">
        <v>190</v>
      </c>
      <c r="O7" s="1496"/>
      <c r="P7" s="715"/>
      <c r="Q7" s="715"/>
    </row>
    <row r="8" spans="2:25" s="717" customFormat="1" ht="20.25" customHeight="1" x14ac:dyDescent="0.2">
      <c r="B8" s="1496"/>
      <c r="D8" s="715"/>
      <c r="F8" s="715" t="s">
        <v>9</v>
      </c>
      <c r="G8" s="715" t="s">
        <v>28</v>
      </c>
      <c r="H8" s="715" t="s">
        <v>9</v>
      </c>
      <c r="I8" s="715" t="s">
        <v>28</v>
      </c>
      <c r="J8" s="715" t="s">
        <v>9</v>
      </c>
      <c r="K8" s="715" t="s">
        <v>28</v>
      </c>
      <c r="L8" s="715" t="s">
        <v>9</v>
      </c>
      <c r="M8" s="715" t="s">
        <v>28</v>
      </c>
      <c r="N8" s="715" t="s">
        <v>9</v>
      </c>
      <c r="O8" s="715" t="s">
        <v>28</v>
      </c>
      <c r="P8" s="715"/>
      <c r="Q8" s="715"/>
    </row>
    <row r="9" spans="2:25" s="717" customFormat="1" ht="8.25" customHeight="1" x14ac:dyDescent="0.2">
      <c r="B9" s="715"/>
      <c r="C9" s="697"/>
      <c r="E9" s="697"/>
      <c r="F9" s="715"/>
      <c r="G9" s="715"/>
      <c r="H9" s="715"/>
      <c r="I9" s="715"/>
      <c r="J9" s="715"/>
      <c r="K9" s="715"/>
      <c r="L9" s="715"/>
      <c r="M9" s="715"/>
      <c r="N9" s="715"/>
      <c r="O9" s="715"/>
      <c r="P9" s="715"/>
      <c r="Q9" s="715"/>
    </row>
    <row r="10" spans="2:25" s="697" customFormat="1" ht="18" customHeight="1" x14ac:dyDescent="0.2">
      <c r="B10" s="716" t="s">
        <v>8</v>
      </c>
      <c r="D10" s="703"/>
      <c r="F10" s="707">
        <f>'31dictsaad'!K10</f>
        <v>79578</v>
      </c>
      <c r="G10" s="560">
        <f t="shared" ref="G10:G27" si="0">F10*100/$N10</f>
        <v>21.02334870892577</v>
      </c>
      <c r="H10" s="707">
        <f>'31dictsaad'!N10</f>
        <v>138495</v>
      </c>
      <c r="I10" s="560">
        <f t="shared" ref="I10:I27" si="1">H10*100/$N10</f>
        <v>36.58836210312743</v>
      </c>
      <c r="J10" s="707">
        <f>'31dictsaad'!Q10</f>
        <v>91296</v>
      </c>
      <c r="K10" s="560">
        <f t="shared" ref="K10:K27" si="2">J10*100/$N10</f>
        <v>24.119073660183556</v>
      </c>
      <c r="L10" s="707">
        <f>'31dictsaad'!W10</f>
        <v>69153</v>
      </c>
      <c r="M10" s="560">
        <f t="shared" ref="M10:M27" si="3">L10*100/$N10</f>
        <v>18.269215527763247</v>
      </c>
      <c r="N10" s="707">
        <f>F10+H10+J10+L10</f>
        <v>378522</v>
      </c>
      <c r="O10" s="560">
        <f>G10+I10+K10+M10</f>
        <v>100.00000000000001</v>
      </c>
      <c r="P10" s="726"/>
      <c r="Q10" s="726"/>
    </row>
    <row r="11" spans="2:25" s="697" customFormat="1" ht="18" customHeight="1" x14ac:dyDescent="0.2">
      <c r="B11" s="716" t="s">
        <v>7</v>
      </c>
      <c r="D11" s="703"/>
      <c r="F11" s="707">
        <f>'31dictsaad'!K11</f>
        <v>11991</v>
      </c>
      <c r="G11" s="560">
        <f t="shared" si="0"/>
        <v>24.465437035827961</v>
      </c>
      <c r="H11" s="707">
        <f>'31dictsaad'!N11</f>
        <v>14755</v>
      </c>
      <c r="I11" s="560">
        <f t="shared" si="1"/>
        <v>30.104872276177264</v>
      </c>
      <c r="J11" s="707">
        <f>'31dictsaad'!Q11</f>
        <v>14306</v>
      </c>
      <c r="K11" s="560">
        <f t="shared" si="2"/>
        <v>29.188770097119072</v>
      </c>
      <c r="L11" s="707">
        <f>'31dictsaad'!W11</f>
        <v>7960</v>
      </c>
      <c r="M11" s="560">
        <f t="shared" si="3"/>
        <v>16.240920590875703</v>
      </c>
      <c r="N11" s="707">
        <f t="shared" ref="N11:O27" si="4">F11+H11+J11+L11</f>
        <v>49012</v>
      </c>
      <c r="O11" s="560">
        <f t="shared" si="4"/>
        <v>100</v>
      </c>
      <c r="P11" s="726"/>
      <c r="Q11" s="726"/>
    </row>
    <row r="12" spans="2:25" s="697" customFormat="1" ht="22.5" customHeight="1" x14ac:dyDescent="0.2">
      <c r="B12" s="716" t="s">
        <v>37</v>
      </c>
      <c r="D12" s="703"/>
      <c r="F12" s="703">
        <f>'31dictsaad'!K12</f>
        <v>7862</v>
      </c>
      <c r="G12" s="560">
        <f t="shared" si="0"/>
        <v>19.255449424442812</v>
      </c>
      <c r="H12" s="703">
        <f>'31dictsaad'!N12</f>
        <v>10840</v>
      </c>
      <c r="I12" s="560">
        <f t="shared" si="1"/>
        <v>26.549106049473426</v>
      </c>
      <c r="J12" s="703">
        <f>'31dictsaad'!Q12</f>
        <v>13518</v>
      </c>
      <c r="K12" s="560">
        <f t="shared" si="2"/>
        <v>33.10800881704629</v>
      </c>
      <c r="L12" s="703">
        <f>'31dictsaad'!W12</f>
        <v>8610</v>
      </c>
      <c r="M12" s="560">
        <f t="shared" si="3"/>
        <v>21.087435709037472</v>
      </c>
      <c r="N12" s="707">
        <f t="shared" si="4"/>
        <v>40830</v>
      </c>
      <c r="O12" s="560">
        <f t="shared" si="4"/>
        <v>100</v>
      </c>
      <c r="P12" s="726"/>
      <c r="Q12" s="726"/>
    </row>
    <row r="13" spans="2:25" s="697" customFormat="1" ht="18" customHeight="1" x14ac:dyDescent="0.2">
      <c r="B13" s="716" t="s">
        <v>38</v>
      </c>
      <c r="D13" s="703"/>
      <c r="F13" s="707">
        <f>'31dictsaad'!K13</f>
        <v>8509</v>
      </c>
      <c r="G13" s="560">
        <f t="shared" si="0"/>
        <v>20.110134240877294</v>
      </c>
      <c r="H13" s="707">
        <f>'31dictsaad'!N13</f>
        <v>11303</v>
      </c>
      <c r="I13" s="560">
        <f t="shared" si="1"/>
        <v>26.713461902060882</v>
      </c>
      <c r="J13" s="707">
        <f>'31dictsaad'!Q13</f>
        <v>14695</v>
      </c>
      <c r="K13" s="560">
        <f t="shared" si="2"/>
        <v>34.730100207978822</v>
      </c>
      <c r="L13" s="707">
        <f>'31dictsaad'!W13</f>
        <v>7805</v>
      </c>
      <c r="M13" s="560">
        <f t="shared" si="3"/>
        <v>18.446303649083003</v>
      </c>
      <c r="N13" s="707">
        <f t="shared" si="4"/>
        <v>42312</v>
      </c>
      <c r="O13" s="560">
        <f t="shared" si="4"/>
        <v>100</v>
      </c>
      <c r="P13" s="726"/>
      <c r="Q13" s="726"/>
    </row>
    <row r="14" spans="2:25" s="697" customFormat="1" ht="18" customHeight="1" x14ac:dyDescent="0.2">
      <c r="B14" s="716" t="s">
        <v>6</v>
      </c>
      <c r="D14" s="703"/>
      <c r="F14" s="707">
        <f>'31dictsaad'!K14</f>
        <v>15680</v>
      </c>
      <c r="G14" s="560">
        <f t="shared" si="0"/>
        <v>28.636131200233763</v>
      </c>
      <c r="H14" s="707">
        <f>'31dictsaad'!N14</f>
        <v>16934</v>
      </c>
      <c r="I14" s="560">
        <f t="shared" si="1"/>
        <v>30.926291182701441</v>
      </c>
      <c r="J14" s="707">
        <f>'31dictsaad'!Q14</f>
        <v>15544</v>
      </c>
      <c r="K14" s="560">
        <f t="shared" si="2"/>
        <v>28.387756592884799</v>
      </c>
      <c r="L14" s="707">
        <f>'31dictsaad'!W14</f>
        <v>6598</v>
      </c>
      <c r="M14" s="560">
        <f t="shared" si="3"/>
        <v>12.049821024179998</v>
      </c>
      <c r="N14" s="707">
        <f t="shared" si="4"/>
        <v>54756</v>
      </c>
      <c r="O14" s="560">
        <f t="shared" si="4"/>
        <v>100</v>
      </c>
      <c r="P14" s="726"/>
      <c r="Q14" s="726"/>
    </row>
    <row r="15" spans="2:25" s="697" customFormat="1" ht="18" customHeight="1" x14ac:dyDescent="0.2">
      <c r="B15" s="716" t="s">
        <v>5</v>
      </c>
      <c r="D15" s="703"/>
      <c r="F15" s="703">
        <f>'31dictsaad'!K15</f>
        <v>5342</v>
      </c>
      <c r="G15" s="560">
        <f t="shared" si="0"/>
        <v>23.441133880380885</v>
      </c>
      <c r="H15" s="703">
        <f>'31dictsaad'!N15</f>
        <v>7840</v>
      </c>
      <c r="I15" s="560">
        <f t="shared" si="1"/>
        <v>34.402562639870112</v>
      </c>
      <c r="J15" s="703">
        <f>'31dictsaad'!Q15</f>
        <v>5112</v>
      </c>
      <c r="K15" s="560">
        <f t="shared" si="2"/>
        <v>22.431875027425512</v>
      </c>
      <c r="L15" s="703">
        <f>'31dictsaad'!W15</f>
        <v>4495</v>
      </c>
      <c r="M15" s="560">
        <f t="shared" si="3"/>
        <v>19.72442845232349</v>
      </c>
      <c r="N15" s="707">
        <f t="shared" si="4"/>
        <v>22789</v>
      </c>
      <c r="O15" s="560">
        <f t="shared" si="4"/>
        <v>100.00000000000001</v>
      </c>
      <c r="P15" s="726"/>
      <c r="Q15" s="726"/>
    </row>
    <row r="16" spans="2:25" s="697" customFormat="1" ht="18" customHeight="1" x14ac:dyDescent="0.2">
      <c r="B16" s="716" t="s">
        <v>4</v>
      </c>
      <c r="D16" s="703"/>
      <c r="F16" s="707">
        <f>'31dictsaad'!K16</f>
        <v>34823</v>
      </c>
      <c r="G16" s="560">
        <f t="shared" si="0"/>
        <v>22.839546658971063</v>
      </c>
      <c r="H16" s="707">
        <f>'31dictsaad'!N16</f>
        <v>40950</v>
      </c>
      <c r="I16" s="560">
        <f t="shared" si="1"/>
        <v>26.858094813337882</v>
      </c>
      <c r="J16" s="707">
        <f>'31dictsaad'!Q16</f>
        <v>48972</v>
      </c>
      <c r="K16" s="560">
        <f t="shared" si="2"/>
        <v>32.119526720360994</v>
      </c>
      <c r="L16" s="707">
        <f>'31dictsaad'!W16</f>
        <v>27723</v>
      </c>
      <c r="M16" s="560">
        <f t="shared" si="3"/>
        <v>18.182831807330064</v>
      </c>
      <c r="N16" s="707">
        <f t="shared" si="4"/>
        <v>152468</v>
      </c>
      <c r="O16" s="560">
        <f t="shared" si="4"/>
        <v>100</v>
      </c>
      <c r="P16" s="726"/>
      <c r="Q16" s="726"/>
    </row>
    <row r="17" spans="2:25" s="697" customFormat="1" ht="18" customHeight="1" x14ac:dyDescent="0.2">
      <c r="B17" s="716" t="s">
        <v>40</v>
      </c>
      <c r="D17" s="703"/>
      <c r="F17" s="707">
        <f>'31dictsaad'!K17</f>
        <v>22938</v>
      </c>
      <c r="G17" s="560">
        <f t="shared" si="0"/>
        <v>24.45650435542856</v>
      </c>
      <c r="H17" s="707">
        <f>'31dictsaad'!N17</f>
        <v>25222</v>
      </c>
      <c r="I17" s="560">
        <f t="shared" si="1"/>
        <v>26.891706027230757</v>
      </c>
      <c r="J17" s="707">
        <f>'31dictsaad'!Q17</f>
        <v>28681</v>
      </c>
      <c r="K17" s="560">
        <f t="shared" si="2"/>
        <v>30.579693147530147</v>
      </c>
      <c r="L17" s="707">
        <f>'31dictsaad'!W17</f>
        <v>16950</v>
      </c>
      <c r="M17" s="560">
        <f t="shared" si="3"/>
        <v>18.072096469810536</v>
      </c>
      <c r="N17" s="707">
        <f t="shared" si="4"/>
        <v>93791</v>
      </c>
      <c r="O17" s="560">
        <f t="shared" si="4"/>
        <v>100</v>
      </c>
      <c r="P17" s="726"/>
      <c r="Q17" s="726"/>
    </row>
    <row r="18" spans="2:25" s="697" customFormat="1" ht="18" customHeight="1" x14ac:dyDescent="0.2">
      <c r="B18" s="716" t="s">
        <v>41</v>
      </c>
      <c r="D18" s="703"/>
      <c r="F18" s="707">
        <f>'31dictsaad'!K18</f>
        <v>49021</v>
      </c>
      <c r="G18" s="560">
        <f t="shared" si="0"/>
        <v>14.616467192634071</v>
      </c>
      <c r="H18" s="707">
        <f>'31dictsaad'!N18</f>
        <v>98205</v>
      </c>
      <c r="I18" s="560">
        <f t="shared" si="1"/>
        <v>29.281535681700269</v>
      </c>
      <c r="J18" s="707">
        <f>'31dictsaad'!Q18</f>
        <v>108835</v>
      </c>
      <c r="K18" s="560">
        <f t="shared" si="2"/>
        <v>32.451055810985679</v>
      </c>
      <c r="L18" s="707">
        <f>'31dictsaad'!W18</f>
        <v>79321</v>
      </c>
      <c r="M18" s="560">
        <f t="shared" si="3"/>
        <v>23.650941314679976</v>
      </c>
      <c r="N18" s="707">
        <f t="shared" si="4"/>
        <v>335382</v>
      </c>
      <c r="O18" s="560">
        <f t="shared" si="4"/>
        <v>100</v>
      </c>
      <c r="P18" s="726"/>
      <c r="Q18" s="726"/>
    </row>
    <row r="19" spans="2:25" s="697" customFormat="1" ht="18" customHeight="1" x14ac:dyDescent="0.2">
      <c r="B19" s="716" t="s">
        <v>3</v>
      </c>
      <c r="D19" s="703"/>
      <c r="F19" s="707">
        <f>'31dictsaad'!K19</f>
        <v>47893</v>
      </c>
      <c r="G19" s="560">
        <f t="shared" si="0"/>
        <v>24.68227872890877</v>
      </c>
      <c r="H19" s="707">
        <f>'31dictsaad'!N19</f>
        <v>62241</v>
      </c>
      <c r="I19" s="560">
        <f>H19*100/$N19</f>
        <v>32.076706624475619</v>
      </c>
      <c r="J19" s="707">
        <f>'31dictsaad'!Q19</f>
        <v>56297</v>
      </c>
      <c r="K19" s="560">
        <f>J19*100/$N19</f>
        <v>29.013389129964235</v>
      </c>
      <c r="L19" s="707">
        <f>'31dictsaad'!W19</f>
        <v>27607</v>
      </c>
      <c r="M19" s="560">
        <f t="shared" si="3"/>
        <v>14.227625516651377</v>
      </c>
      <c r="N19" s="707">
        <f t="shared" si="4"/>
        <v>194038</v>
      </c>
      <c r="O19" s="560">
        <f t="shared" si="4"/>
        <v>100</v>
      </c>
      <c r="P19" s="726"/>
      <c r="Q19" s="726"/>
    </row>
    <row r="20" spans="2:25" s="697" customFormat="1" ht="18" customHeight="1" x14ac:dyDescent="0.2">
      <c r="B20" s="716" t="s">
        <v>2</v>
      </c>
      <c r="D20" s="703"/>
      <c r="F20" s="707">
        <f>'31dictsaad'!K20</f>
        <v>13136</v>
      </c>
      <c r="G20" s="560">
        <f t="shared" si="0"/>
        <v>23.40990501309857</v>
      </c>
      <c r="H20" s="707">
        <f>'31dictsaad'!N20</f>
        <v>13406</v>
      </c>
      <c r="I20" s="560">
        <f>H20*100/$N20</f>
        <v>23.891076934043806</v>
      </c>
      <c r="J20" s="707">
        <f>'31dictsaad'!Q20</f>
        <v>13988</v>
      </c>
      <c r="K20" s="560">
        <f>J20*100/$N20</f>
        <v>24.928269741414645</v>
      </c>
      <c r="L20" s="707">
        <f>'31dictsaad'!W20</f>
        <v>15583</v>
      </c>
      <c r="M20" s="560">
        <f t="shared" si="3"/>
        <v>27.770748311442983</v>
      </c>
      <c r="N20" s="707">
        <f t="shared" si="4"/>
        <v>56113</v>
      </c>
      <c r="O20" s="560">
        <f t="shared" si="4"/>
        <v>100</v>
      </c>
      <c r="P20" s="726"/>
      <c r="Q20" s="726"/>
    </row>
    <row r="21" spans="2:25" s="697" customFormat="1" ht="18" customHeight="1" x14ac:dyDescent="0.2">
      <c r="B21" s="716" t="s">
        <v>35</v>
      </c>
      <c r="D21" s="703"/>
      <c r="F21" s="707">
        <f>'31dictsaad'!K21</f>
        <v>25972</v>
      </c>
      <c r="G21" s="560">
        <f t="shared" si="0"/>
        <v>31.233990355128498</v>
      </c>
      <c r="H21" s="707">
        <f>'31dictsaad'!N21</f>
        <v>26123</v>
      </c>
      <c r="I21" s="560">
        <f>H21*100/$N21</f>
        <v>31.415583322309477</v>
      </c>
      <c r="J21" s="707">
        <f>'31dictsaad'!Q21</f>
        <v>23853</v>
      </c>
      <c r="K21" s="560">
        <f>J21*100/$N21</f>
        <v>28.685675802436471</v>
      </c>
      <c r="L21" s="707">
        <f>'31dictsaad'!W21</f>
        <v>7205</v>
      </c>
      <c r="M21" s="560">
        <f t="shared" si="3"/>
        <v>8.6647505201255512</v>
      </c>
      <c r="N21" s="707">
        <f t="shared" si="4"/>
        <v>83153</v>
      </c>
      <c r="O21" s="560">
        <f t="shared" si="4"/>
        <v>100</v>
      </c>
      <c r="P21" s="726"/>
      <c r="Q21" s="726"/>
    </row>
    <row r="22" spans="2:25" s="697" customFormat="1" ht="21" customHeight="1" x14ac:dyDescent="0.2">
      <c r="B22" s="716" t="s">
        <v>42</v>
      </c>
      <c r="D22" s="703"/>
      <c r="F22" s="707">
        <f>'31dictsaad'!K22</f>
        <v>63350</v>
      </c>
      <c r="G22" s="560">
        <f t="shared" si="0"/>
        <v>25.40941853142786</v>
      </c>
      <c r="H22" s="707">
        <f>'31dictsaad'!N22</f>
        <v>72779</v>
      </c>
      <c r="I22" s="560">
        <f>H22*100/$N22</f>
        <v>29.191350770304471</v>
      </c>
      <c r="J22" s="707">
        <f>'31dictsaad'!Q22</f>
        <v>59460</v>
      </c>
      <c r="K22" s="560">
        <f>J22*100/$N22</f>
        <v>23.84915589390214</v>
      </c>
      <c r="L22" s="707">
        <f>'31dictsaad'!W22</f>
        <v>53728</v>
      </c>
      <c r="M22" s="560">
        <f t="shared" si="3"/>
        <v>21.550074804365526</v>
      </c>
      <c r="N22" s="707">
        <f t="shared" si="4"/>
        <v>249317</v>
      </c>
      <c r="O22" s="560">
        <f t="shared" si="4"/>
        <v>99.999999999999986</v>
      </c>
      <c r="P22" s="726"/>
      <c r="Q22" s="726"/>
    </row>
    <row r="23" spans="2:25" s="697" customFormat="1" ht="18" customHeight="1" x14ac:dyDescent="0.2">
      <c r="B23" s="716" t="s">
        <v>43</v>
      </c>
      <c r="D23" s="703"/>
      <c r="F23" s="707">
        <f>'31dictsaad'!K23</f>
        <v>14803</v>
      </c>
      <c r="G23" s="560">
        <f t="shared" si="0"/>
        <v>26.462281015373616</v>
      </c>
      <c r="H23" s="707">
        <f>'31dictsaad'!N23</f>
        <v>18761</v>
      </c>
      <c r="I23" s="560">
        <f>H23*100/$N23</f>
        <v>33.537718984626387</v>
      </c>
      <c r="J23" s="707">
        <f>'31dictsaad'!Q23</f>
        <v>15400</v>
      </c>
      <c r="K23" s="560">
        <f>J23*100/$N23</f>
        <v>27.529495888451912</v>
      </c>
      <c r="L23" s="707">
        <f>'31dictsaad'!W23</f>
        <v>6976</v>
      </c>
      <c r="M23" s="560">
        <f t="shared" si="3"/>
        <v>12.470504111548086</v>
      </c>
      <c r="N23" s="707">
        <f t="shared" si="4"/>
        <v>55940</v>
      </c>
      <c r="O23" s="560">
        <f t="shared" si="4"/>
        <v>100</v>
      </c>
      <c r="P23" s="726"/>
      <c r="Q23" s="726"/>
    </row>
    <row r="24" spans="2:25" s="697" customFormat="1" ht="22.5" customHeight="1" x14ac:dyDescent="0.2">
      <c r="B24" s="716" t="s">
        <v>44</v>
      </c>
      <c r="D24" s="703"/>
      <c r="F24" s="703">
        <f>'31dictsaad'!K24</f>
        <v>3375</v>
      </c>
      <c r="G24" s="705">
        <f t="shared" si="0"/>
        <v>15.6889178133135</v>
      </c>
      <c r="H24" s="703">
        <f>'31dictsaad'!N24</f>
        <v>6331</v>
      </c>
      <c r="I24" s="560">
        <f t="shared" si="1"/>
        <v>29.430085533655635</v>
      </c>
      <c r="J24" s="703">
        <f>'31dictsaad'!Q24</f>
        <v>6973</v>
      </c>
      <c r="K24" s="560">
        <f t="shared" si="2"/>
        <v>32.414466344365934</v>
      </c>
      <c r="L24" s="703">
        <f>'31dictsaad'!W24</f>
        <v>4833</v>
      </c>
      <c r="M24" s="560">
        <f t="shared" si="3"/>
        <v>22.466530308664932</v>
      </c>
      <c r="N24" s="703">
        <f t="shared" si="4"/>
        <v>21512</v>
      </c>
      <c r="O24" s="560">
        <f t="shared" si="4"/>
        <v>100</v>
      </c>
      <c r="P24" s="726"/>
      <c r="Q24" s="726"/>
    </row>
    <row r="25" spans="2:25" s="697" customFormat="1" ht="18" customHeight="1" x14ac:dyDescent="0.2">
      <c r="B25" s="716" t="s">
        <v>45</v>
      </c>
      <c r="D25" s="703"/>
      <c r="F25" s="703">
        <f>'31dictsaad'!K25</f>
        <v>19649</v>
      </c>
      <c r="G25" s="705">
        <f t="shared" si="0"/>
        <v>17.035572779844113</v>
      </c>
      <c r="H25" s="703">
        <f>'31dictsaad'!N25</f>
        <v>26665</v>
      </c>
      <c r="I25" s="560">
        <f t="shared" si="1"/>
        <v>23.118405423916908</v>
      </c>
      <c r="J25" s="703">
        <f>'31dictsaad'!Q25</f>
        <v>37124</v>
      </c>
      <c r="K25" s="560">
        <f t="shared" si="2"/>
        <v>32.186299754640586</v>
      </c>
      <c r="L25" s="703">
        <f>'31dictsaad'!W25</f>
        <v>31903</v>
      </c>
      <c r="M25" s="560">
        <f t="shared" si="3"/>
        <v>27.659722041598389</v>
      </c>
      <c r="N25" s="703">
        <f t="shared" si="4"/>
        <v>115341</v>
      </c>
      <c r="O25" s="560">
        <f t="shared" si="4"/>
        <v>99.999999999999986</v>
      </c>
      <c r="P25" s="726"/>
      <c r="Q25" s="726"/>
    </row>
    <row r="26" spans="2:25" s="697" customFormat="1" ht="18" customHeight="1" x14ac:dyDescent="0.2">
      <c r="B26" s="716" t="s">
        <v>46</v>
      </c>
      <c r="D26" s="703"/>
      <c r="F26" s="703">
        <f>'31dictsaad'!K26</f>
        <v>2523</v>
      </c>
      <c r="G26" s="705">
        <f t="shared" si="0"/>
        <v>17.095812440710123</v>
      </c>
      <c r="H26" s="703">
        <f>'31dictsaad'!N26</f>
        <v>4373</v>
      </c>
      <c r="I26" s="560">
        <f t="shared" si="1"/>
        <v>29.631386366716356</v>
      </c>
      <c r="J26" s="703">
        <f>'31dictsaad'!Q26</f>
        <v>3786</v>
      </c>
      <c r="K26" s="560">
        <f t="shared" si="2"/>
        <v>25.65388263992411</v>
      </c>
      <c r="L26" s="703">
        <f>'31dictsaad'!W26</f>
        <v>4076</v>
      </c>
      <c r="M26" s="560">
        <f t="shared" si="3"/>
        <v>27.618918552649411</v>
      </c>
      <c r="N26" s="703">
        <f t="shared" si="4"/>
        <v>14758</v>
      </c>
      <c r="O26" s="560">
        <f t="shared" si="4"/>
        <v>100</v>
      </c>
      <c r="P26" s="726"/>
      <c r="Q26" s="726"/>
    </row>
    <row r="27" spans="2:25" s="697" customFormat="1" ht="18" customHeight="1" x14ac:dyDescent="0.2">
      <c r="B27" s="716" t="s">
        <v>1</v>
      </c>
      <c r="D27" s="703"/>
      <c r="F27" s="703">
        <f>'31dictsaad'!K27</f>
        <v>1262</v>
      </c>
      <c r="G27" s="705">
        <f t="shared" si="0"/>
        <v>24.13001912045889</v>
      </c>
      <c r="H27" s="703">
        <f>'31dictsaad'!N27</f>
        <v>1402</v>
      </c>
      <c r="I27" s="560">
        <f t="shared" si="1"/>
        <v>26.806883365200765</v>
      </c>
      <c r="J27" s="703">
        <f>'31dictsaad'!Q27</f>
        <v>1220</v>
      </c>
      <c r="K27" s="560">
        <f t="shared" si="2"/>
        <v>23.326959847036328</v>
      </c>
      <c r="L27" s="703">
        <f>'31dictsaad'!W27</f>
        <v>1346</v>
      </c>
      <c r="M27" s="560">
        <f t="shared" si="3"/>
        <v>25.736137667304014</v>
      </c>
      <c r="N27" s="707">
        <f t="shared" si="4"/>
        <v>5230</v>
      </c>
      <c r="O27" s="560">
        <f t="shared" si="4"/>
        <v>100</v>
      </c>
      <c r="P27" s="726"/>
      <c r="Q27" s="726"/>
    </row>
    <row r="28" spans="2:25" s="697" customFormat="1" ht="8.25" customHeight="1" x14ac:dyDescent="0.2">
      <c r="B28" s="716"/>
      <c r="D28" s="727"/>
      <c r="F28" s="703"/>
      <c r="G28" s="706"/>
      <c r="H28" s="703"/>
      <c r="I28" s="706"/>
      <c r="J28" s="703"/>
      <c r="K28" s="706"/>
      <c r="L28" s="703"/>
      <c r="M28" s="706"/>
      <c r="N28" s="707"/>
      <c r="O28" s="726"/>
      <c r="P28" s="726"/>
      <c r="Q28" s="706"/>
    </row>
    <row r="29" spans="2:25" s="697" customFormat="1" x14ac:dyDescent="0.2">
      <c r="B29" s="716" t="s">
        <v>0</v>
      </c>
      <c r="D29" s="728"/>
      <c r="F29" s="729">
        <f>SUM(F10:F27)</f>
        <v>427707</v>
      </c>
      <c r="G29" s="715">
        <f>F29*100/$N29</f>
        <v>21.763335612925285</v>
      </c>
      <c r="H29" s="729">
        <f>SUM(H10:H27)</f>
        <v>596625</v>
      </c>
      <c r="I29" s="715">
        <f>H29*100/$N29</f>
        <v>30.358516718364555</v>
      </c>
      <c r="J29" s="729">
        <f>SUM(J10:J27)</f>
        <v>559060</v>
      </c>
      <c r="K29" s="715">
        <f>J29*100/$N29</f>
        <v>28.447068688990385</v>
      </c>
      <c r="L29" s="729">
        <f>SUM(L10:L27)</f>
        <v>381872</v>
      </c>
      <c r="M29" s="715">
        <f>L29*100/$N29</f>
        <v>19.431078979719771</v>
      </c>
      <c r="N29" s="729">
        <f>SUM(N10:N27)</f>
        <v>1965264</v>
      </c>
      <c r="O29" s="715">
        <f>N29*100/$N29</f>
        <v>100</v>
      </c>
      <c r="P29" s="715"/>
      <c r="Q29" s="715"/>
    </row>
    <row r="30" spans="2:25" s="697" customFormat="1" ht="20.25" customHeight="1" x14ac:dyDescent="0.2">
      <c r="B30" s="716" t="s">
        <v>0</v>
      </c>
      <c r="C30" s="717"/>
      <c r="D30" s="729">
        <f>SUM(D10:D29)</f>
        <v>0</v>
      </c>
      <c r="E30" s="717"/>
      <c r="F30" s="729">
        <f>SUM(F10:F27)</f>
        <v>427707</v>
      </c>
      <c r="G30" s="730">
        <f>F30*100/$N30</f>
        <v>21.763335612925285</v>
      </c>
      <c r="H30" s="729">
        <f>SUM(H10:H27)</f>
        <v>596625</v>
      </c>
      <c r="I30" s="730">
        <f>H30*100/$N30</f>
        <v>30.358516718364555</v>
      </c>
      <c r="J30" s="729">
        <f>SUM(J10:J27)</f>
        <v>559060</v>
      </c>
      <c r="K30" s="730">
        <f>J30*100/$N30</f>
        <v>28.447068688990385</v>
      </c>
      <c r="L30" s="729">
        <f>SUM(L10:L28)</f>
        <v>381872</v>
      </c>
      <c r="M30" s="730">
        <f>L30*100/$N30</f>
        <v>19.431078979719771</v>
      </c>
      <c r="N30" s="729">
        <f>F30+H30+J30+L30</f>
        <v>1965264</v>
      </c>
      <c r="O30" s="730">
        <f>G30+I30+K30+M30</f>
        <v>100</v>
      </c>
      <c r="P30" s="731"/>
      <c r="Q30" s="731" t="e">
        <f>(N30/D30)</f>
        <v>#DIV/0!</v>
      </c>
    </row>
    <row r="31" spans="2:25" s="697" customFormat="1" ht="5.25" customHeight="1" x14ac:dyDescent="0.2">
      <c r="B31" s="716"/>
      <c r="C31" s="717"/>
      <c r="D31" s="729"/>
      <c r="E31" s="717"/>
      <c r="F31" s="729"/>
      <c r="G31" s="731"/>
      <c r="H31" s="729"/>
      <c r="I31" s="731"/>
      <c r="J31" s="729"/>
      <c r="K31" s="731"/>
      <c r="L31" s="729"/>
      <c r="M31" s="731"/>
      <c r="N31" s="729"/>
      <c r="O31" s="731"/>
      <c r="P31" s="729"/>
      <c r="Q31" s="731"/>
      <c r="R31" s="729"/>
      <c r="S31" s="731"/>
      <c r="T31" s="729"/>
      <c r="U31" s="731"/>
      <c r="V31" s="729"/>
      <c r="W31" s="731"/>
      <c r="X31" s="731"/>
      <c r="Y31" s="731"/>
    </row>
    <row r="32" spans="2:25" s="697" customFormat="1" ht="18.75" customHeight="1" x14ac:dyDescent="0.2">
      <c r="B32" s="732" t="s">
        <v>39</v>
      </c>
      <c r="C32" s="733"/>
      <c r="D32" s="733"/>
      <c r="E32" s="733"/>
      <c r="F32" s="733"/>
      <c r="G32" s="733"/>
      <c r="H32" s="733"/>
      <c r="I32" s="733"/>
      <c r="J32" s="733"/>
      <c r="K32" s="733"/>
      <c r="L32" s="733"/>
      <c r="N32" s="733"/>
      <c r="O32" s="733"/>
      <c r="P32" s="733"/>
      <c r="Q32" s="733"/>
      <c r="R32" s="733"/>
      <c r="S32" s="733"/>
      <c r="T32" s="733"/>
      <c r="U32" s="733"/>
      <c r="V32" s="733"/>
      <c r="W32" s="733"/>
    </row>
    <row r="33" spans="1:25" x14ac:dyDescent="0.25">
      <c r="A33" s="734"/>
      <c r="B33" s="735" t="s">
        <v>47</v>
      </c>
    </row>
    <row r="36" spans="1:25" x14ac:dyDescent="0.2">
      <c r="D36" s="736"/>
      <c r="T36" s="734"/>
      <c r="U36" s="734"/>
      <c r="X36" s="615"/>
      <c r="Y36" s="615"/>
    </row>
    <row r="37" spans="1:25" x14ac:dyDescent="0.2">
      <c r="T37" s="734"/>
      <c r="U37" s="734"/>
      <c r="X37" s="615"/>
      <c r="Y37" s="615"/>
    </row>
    <row r="38" spans="1:25" x14ac:dyDescent="0.2">
      <c r="T38" s="734"/>
      <c r="U38" s="734"/>
      <c r="X38" s="615"/>
      <c r="Y38" s="615"/>
    </row>
    <row r="39" spans="1:25" x14ac:dyDescent="0.2">
      <c r="T39" s="734"/>
      <c r="U39" s="734"/>
      <c r="X39" s="615"/>
      <c r="Y39" s="615"/>
    </row>
    <row r="40" spans="1:25" x14ac:dyDescent="0.2">
      <c r="T40" s="734"/>
      <c r="U40" s="734"/>
      <c r="X40" s="615"/>
      <c r="Y40" s="615"/>
    </row>
    <row r="41" spans="1:25" x14ac:dyDescent="0.2">
      <c r="T41" s="734"/>
      <c r="U41" s="734"/>
      <c r="X41" s="615"/>
      <c r="Y41" s="615"/>
    </row>
    <row r="42" spans="1:25" x14ac:dyDescent="0.2">
      <c r="T42" s="734"/>
      <c r="U42" s="734"/>
      <c r="X42" s="615"/>
      <c r="Y42" s="615"/>
    </row>
    <row r="43" spans="1:25" x14ac:dyDescent="0.2">
      <c r="T43" s="734"/>
      <c r="U43" s="734"/>
      <c r="X43" s="615"/>
      <c r="Y43" s="615"/>
    </row>
    <row r="44" spans="1:25" x14ac:dyDescent="0.2">
      <c r="T44" s="734"/>
      <c r="U44" s="734"/>
      <c r="X44" s="615"/>
      <c r="Y44" s="615"/>
    </row>
    <row r="45" spans="1:25" x14ac:dyDescent="0.2">
      <c r="T45" s="734"/>
      <c r="U45" s="734"/>
      <c r="X45" s="615"/>
      <c r="Y45" s="615"/>
    </row>
    <row r="46" spans="1:25" x14ac:dyDescent="0.2">
      <c r="T46" s="734"/>
      <c r="U46" s="734"/>
      <c r="X46" s="615"/>
      <c r="Y46" s="615"/>
    </row>
    <row r="47" spans="1:25" x14ac:dyDescent="0.2">
      <c r="T47" s="734"/>
      <c r="U47" s="734"/>
      <c r="X47" s="615"/>
      <c r="Y47" s="615"/>
    </row>
    <row r="48" spans="1:25" x14ac:dyDescent="0.2">
      <c r="T48" s="734"/>
      <c r="U48" s="734"/>
      <c r="X48" s="615"/>
      <c r="Y48" s="615"/>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1: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2">
      <c r="B2" s="18"/>
      <c r="C2" s="18"/>
      <c r="D2" s="18"/>
      <c r="E2" s="18"/>
      <c r="F2" s="18"/>
      <c r="G2" s="18"/>
      <c r="H2" s="18"/>
      <c r="I2" s="18"/>
      <c r="J2" s="18"/>
      <c r="K2" s="18"/>
      <c r="X2" s="17"/>
      <c r="Y2" s="17"/>
    </row>
    <row r="3" spans="1:25" s="740" customFormat="1" ht="21" x14ac:dyDescent="0.2">
      <c r="B3" s="1494" t="s">
        <v>401</v>
      </c>
      <c r="C3" s="1494"/>
      <c r="D3" s="1494"/>
      <c r="E3" s="1494"/>
      <c r="F3" s="1494"/>
      <c r="G3" s="1494"/>
      <c r="H3" s="1494"/>
      <c r="I3" s="1494"/>
      <c r="J3" s="1494"/>
      <c r="K3" s="1494"/>
      <c r="L3" s="1494"/>
      <c r="M3" s="1494"/>
      <c r="N3" s="1494"/>
      <c r="O3" s="1494"/>
      <c r="P3" s="1494"/>
      <c r="Q3" s="1494"/>
      <c r="R3" s="1494"/>
      <c r="S3" s="1494"/>
      <c r="T3" s="1494"/>
      <c r="U3" s="1494"/>
      <c r="V3" s="1494"/>
      <c r="W3" s="1494"/>
      <c r="X3" s="1494"/>
      <c r="Y3" s="714"/>
    </row>
    <row r="4" spans="1:25" s="740"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741"/>
      <c r="Y4" s="741"/>
    </row>
    <row r="5" spans="1: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
      <c r="A6" s="132"/>
      <c r="F6" s="1497" t="s">
        <v>52</v>
      </c>
      <c r="G6" s="1497"/>
      <c r="H6" s="1497"/>
      <c r="I6" s="1497"/>
      <c r="J6" s="1497"/>
      <c r="K6" s="1497"/>
      <c r="L6" s="1497"/>
      <c r="M6" s="1497"/>
      <c r="N6" s="1497"/>
      <c r="O6" s="1497"/>
      <c r="P6" s="1497"/>
      <c r="Q6" s="1497"/>
      <c r="R6" s="1497"/>
      <c r="S6" s="1497"/>
      <c r="T6" s="1497"/>
      <c r="U6" s="1497"/>
      <c r="V6" s="1497"/>
      <c r="W6" s="1497"/>
      <c r="X6" s="154"/>
      <c r="Y6" s="154"/>
    </row>
    <row r="7" spans="1:25" s="133" customFormat="1" ht="64.5" customHeight="1" x14ac:dyDescent="0.2">
      <c r="A7" s="132"/>
      <c r="B7" s="1498" t="s">
        <v>12</v>
      </c>
      <c r="C7" s="155"/>
      <c r="D7" s="156"/>
      <c r="E7" s="155"/>
      <c r="F7" s="1499" t="s">
        <v>32</v>
      </c>
      <c r="G7" s="1499"/>
      <c r="H7" s="1499" t="s">
        <v>33</v>
      </c>
      <c r="I7" s="1499"/>
      <c r="J7" s="1499" t="s">
        <v>48</v>
      </c>
      <c r="K7" s="1499"/>
      <c r="L7" s="1499"/>
      <c r="M7" s="1499"/>
      <c r="N7" s="1499" t="s">
        <v>224</v>
      </c>
      <c r="O7" s="1499"/>
      <c r="P7" s="156"/>
      <c r="Q7" s="156"/>
    </row>
    <row r="8" spans="1:25" s="155" customFormat="1" ht="20.25" customHeight="1" x14ac:dyDescent="0.2">
      <c r="A8" s="189"/>
      <c r="B8" s="1498"/>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
      <c r="A9" s="190"/>
      <c r="B9" s="158"/>
      <c r="C9" s="159"/>
      <c r="D9" s="160"/>
      <c r="E9" s="159"/>
      <c r="F9" s="161"/>
      <c r="G9" s="161"/>
      <c r="H9" s="161"/>
      <c r="I9" s="161"/>
      <c r="J9" s="161"/>
      <c r="K9" s="161"/>
      <c r="L9" s="161"/>
      <c r="M9" s="161"/>
      <c r="N9" s="161"/>
      <c r="O9" s="161"/>
      <c r="P9" s="161"/>
      <c r="Q9" s="161"/>
    </row>
    <row r="10" spans="1:25" s="162" customFormat="1" ht="18" customHeight="1" x14ac:dyDescent="0.2">
      <c r="A10" s="191"/>
      <c r="B10" s="146" t="s">
        <v>8</v>
      </c>
      <c r="C10" s="159"/>
      <c r="D10" s="163"/>
      <c r="F10" s="164">
        <f>'31dictsaad'!K10</f>
        <v>79578</v>
      </c>
      <c r="G10" s="165">
        <f t="shared" ref="G10:G27" si="0">F10*100/$N10</f>
        <v>25.722680682292019</v>
      </c>
      <c r="H10" s="164">
        <f>'31dictsaad'!N10</f>
        <v>138495</v>
      </c>
      <c r="I10" s="165">
        <f t="shared" ref="I10:I27" si="1">H10*100/$N10</f>
        <v>44.76692881316486</v>
      </c>
      <c r="J10" s="164">
        <f>'31dictsaad'!Q10</f>
        <v>91296</v>
      </c>
      <c r="K10" s="165">
        <f t="shared" ref="K10:K27" si="2">J10*100/$N10</f>
        <v>29.510390504543118</v>
      </c>
      <c r="L10" s="164"/>
      <c r="M10" s="165"/>
      <c r="N10" s="164">
        <f>F10+H10+J10+L10</f>
        <v>309369</v>
      </c>
      <c r="O10" s="165">
        <f>G10+I10+K10+M10</f>
        <v>100</v>
      </c>
      <c r="P10" s="166"/>
      <c r="Q10" s="166"/>
    </row>
    <row r="11" spans="1:25" s="162" customFormat="1" ht="18" customHeight="1" x14ac:dyDescent="0.2">
      <c r="A11" s="191"/>
      <c r="B11" s="146" t="s">
        <v>7</v>
      </c>
      <c r="C11" s="159"/>
      <c r="D11" s="163"/>
      <c r="F11" s="164">
        <f>'31dictsaad'!K11</f>
        <v>11991</v>
      </c>
      <c r="G11" s="165">
        <f t="shared" si="0"/>
        <v>29.209295527623503</v>
      </c>
      <c r="H11" s="164">
        <f>'31dictsaad'!N11</f>
        <v>14755</v>
      </c>
      <c r="I11" s="165">
        <f t="shared" si="1"/>
        <v>35.942219623891653</v>
      </c>
      <c r="J11" s="164">
        <f>'31dictsaad'!Q11</f>
        <v>14306</v>
      </c>
      <c r="K11" s="165">
        <f t="shared" si="2"/>
        <v>34.848484848484851</v>
      </c>
      <c r="L11" s="164"/>
      <c r="M11" s="165"/>
      <c r="N11" s="164">
        <f t="shared" ref="N11:O27" si="3">F11+H11+J11+L11</f>
        <v>41052</v>
      </c>
      <c r="O11" s="165">
        <f t="shared" si="3"/>
        <v>100</v>
      </c>
      <c r="P11" s="166"/>
      <c r="Q11" s="166"/>
    </row>
    <row r="12" spans="1:25" s="162" customFormat="1" ht="22.5" customHeight="1" x14ac:dyDescent="0.2">
      <c r="A12" s="191"/>
      <c r="B12" s="146" t="s">
        <v>37</v>
      </c>
      <c r="C12" s="159"/>
      <c r="D12" s="163"/>
      <c r="F12" s="163">
        <f>'31dictsaad'!K12</f>
        <v>7862</v>
      </c>
      <c r="G12" s="165">
        <f t="shared" si="0"/>
        <v>24.400993171942893</v>
      </c>
      <c r="H12" s="163">
        <f>'31dictsaad'!N12</f>
        <v>10840</v>
      </c>
      <c r="I12" s="165">
        <f t="shared" si="1"/>
        <v>33.643699565487275</v>
      </c>
      <c r="J12" s="163">
        <f>'31dictsaad'!Q12</f>
        <v>13518</v>
      </c>
      <c r="K12" s="165">
        <f t="shared" si="2"/>
        <v>41.955307262569832</v>
      </c>
      <c r="L12" s="163"/>
      <c r="M12" s="165"/>
      <c r="N12" s="164">
        <f t="shared" si="3"/>
        <v>32220</v>
      </c>
      <c r="O12" s="165">
        <f t="shared" si="3"/>
        <v>100</v>
      </c>
      <c r="P12" s="166"/>
      <c r="Q12" s="166"/>
    </row>
    <row r="13" spans="1:25" s="162" customFormat="1" ht="18" customHeight="1" x14ac:dyDescent="0.2">
      <c r="A13" s="191"/>
      <c r="B13" s="146" t="s">
        <v>38</v>
      </c>
      <c r="C13" s="159"/>
      <c r="D13" s="163"/>
      <c r="F13" s="164">
        <f>'31dictsaad'!K13</f>
        <v>8509</v>
      </c>
      <c r="G13" s="165">
        <f t="shared" si="0"/>
        <v>24.658764888283535</v>
      </c>
      <c r="H13" s="164">
        <f>'31dictsaad'!N13</f>
        <v>11303</v>
      </c>
      <c r="I13" s="165">
        <f t="shared" si="1"/>
        <v>32.755672762048277</v>
      </c>
      <c r="J13" s="164">
        <f>'31dictsaad'!Q13</f>
        <v>14695</v>
      </c>
      <c r="K13" s="165">
        <f t="shared" si="2"/>
        <v>42.58556234966818</v>
      </c>
      <c r="L13" s="164"/>
      <c r="M13" s="165"/>
      <c r="N13" s="164">
        <f t="shared" si="3"/>
        <v>34507</v>
      </c>
      <c r="O13" s="165">
        <f t="shared" si="3"/>
        <v>100</v>
      </c>
      <c r="P13" s="166"/>
      <c r="Q13" s="166"/>
    </row>
    <row r="14" spans="1:25" s="162" customFormat="1" ht="18" customHeight="1" x14ac:dyDescent="0.2">
      <c r="A14" s="191"/>
      <c r="B14" s="146" t="s">
        <v>6</v>
      </c>
      <c r="C14" s="159"/>
      <c r="D14" s="163"/>
      <c r="F14" s="164">
        <f>'31dictsaad'!K14</f>
        <v>15680</v>
      </c>
      <c r="G14" s="165">
        <f t="shared" si="0"/>
        <v>32.559491673242242</v>
      </c>
      <c r="H14" s="164">
        <f>'31dictsaad'!N14</f>
        <v>16934</v>
      </c>
      <c r="I14" s="165">
        <f t="shared" si="1"/>
        <v>35.163420407824248</v>
      </c>
      <c r="J14" s="164">
        <f>'31dictsaad'!Q14</f>
        <v>15544</v>
      </c>
      <c r="K14" s="165">
        <f t="shared" si="2"/>
        <v>32.27708791893351</v>
      </c>
      <c r="L14" s="164"/>
      <c r="M14" s="165"/>
      <c r="N14" s="164">
        <f t="shared" si="3"/>
        <v>48158</v>
      </c>
      <c r="O14" s="165">
        <f t="shared" si="3"/>
        <v>100</v>
      </c>
      <c r="P14" s="166"/>
      <c r="Q14" s="166"/>
    </row>
    <row r="15" spans="1:25" s="162" customFormat="1" ht="18" customHeight="1" x14ac:dyDescent="0.2">
      <c r="A15" s="191"/>
      <c r="B15" s="146" t="s">
        <v>5</v>
      </c>
      <c r="C15" s="159"/>
      <c r="D15" s="163"/>
      <c r="F15" s="163">
        <f>'31dictsaad'!K15</f>
        <v>5342</v>
      </c>
      <c r="G15" s="165">
        <f t="shared" si="0"/>
        <v>29.200830873510441</v>
      </c>
      <c r="H15" s="163">
        <f>'31dictsaad'!N15</f>
        <v>7840</v>
      </c>
      <c r="I15" s="165">
        <f t="shared" si="1"/>
        <v>42.855581064829998</v>
      </c>
      <c r="J15" s="163">
        <f>'31dictsaad'!Q15</f>
        <v>5112</v>
      </c>
      <c r="K15" s="165">
        <f t="shared" si="2"/>
        <v>27.943588061659561</v>
      </c>
      <c r="L15" s="163"/>
      <c r="M15" s="165"/>
      <c r="N15" s="164">
        <f t="shared" si="3"/>
        <v>18294</v>
      </c>
      <c r="O15" s="165">
        <f t="shared" si="3"/>
        <v>100</v>
      </c>
      <c r="P15" s="166"/>
      <c r="Q15" s="166"/>
    </row>
    <row r="16" spans="1:25" s="162" customFormat="1" ht="18" customHeight="1" x14ac:dyDescent="0.2">
      <c r="A16" s="191"/>
      <c r="B16" s="146" t="s">
        <v>4</v>
      </c>
      <c r="C16" s="159"/>
      <c r="D16" s="163"/>
      <c r="F16" s="164">
        <f>'31dictsaad'!K16</f>
        <v>34823</v>
      </c>
      <c r="G16" s="165">
        <f t="shared" si="0"/>
        <v>27.915347308509361</v>
      </c>
      <c r="H16" s="164">
        <f>'31dictsaad'!N16</f>
        <v>40950</v>
      </c>
      <c r="I16" s="165">
        <f t="shared" si="1"/>
        <v>32.826967012705921</v>
      </c>
      <c r="J16" s="164">
        <f>'31dictsaad'!Q16</f>
        <v>48972</v>
      </c>
      <c r="K16" s="165">
        <f t="shared" si="2"/>
        <v>39.257685678784718</v>
      </c>
      <c r="L16" s="164"/>
      <c r="M16" s="165"/>
      <c r="N16" s="164">
        <f t="shared" si="3"/>
        <v>124745</v>
      </c>
      <c r="O16" s="165">
        <f t="shared" si="3"/>
        <v>100</v>
      </c>
      <c r="P16" s="166"/>
      <c r="Q16" s="166"/>
    </row>
    <row r="17" spans="1:25" s="162" customFormat="1" ht="18" customHeight="1" x14ac:dyDescent="0.2">
      <c r="A17" s="191"/>
      <c r="B17" s="146" t="s">
        <v>40</v>
      </c>
      <c r="C17" s="159"/>
      <c r="D17" s="163"/>
      <c r="F17" s="164">
        <f>'31dictsaad'!K17</f>
        <v>22938</v>
      </c>
      <c r="G17" s="165">
        <f t="shared" si="0"/>
        <v>29.851251285121226</v>
      </c>
      <c r="H17" s="164">
        <f>'31dictsaad'!N17</f>
        <v>25222</v>
      </c>
      <c r="I17" s="165">
        <f t="shared" si="1"/>
        <v>32.823622805533503</v>
      </c>
      <c r="J17" s="164">
        <f>'31dictsaad'!Q17</f>
        <v>28681</v>
      </c>
      <c r="K17" s="165">
        <f t="shared" si="2"/>
        <v>37.325125909345275</v>
      </c>
      <c r="L17" s="164"/>
      <c r="M17" s="165"/>
      <c r="N17" s="164">
        <f t="shared" si="3"/>
        <v>76841</v>
      </c>
      <c r="O17" s="165">
        <f t="shared" si="3"/>
        <v>100</v>
      </c>
      <c r="P17" s="166"/>
      <c r="Q17" s="166"/>
    </row>
    <row r="18" spans="1:25" s="162" customFormat="1" ht="18" customHeight="1" x14ac:dyDescent="0.2">
      <c r="A18" s="191"/>
      <c r="B18" s="146" t="s">
        <v>41</v>
      </c>
      <c r="C18" s="159"/>
      <c r="D18" s="163"/>
      <c r="F18" s="164">
        <f>'31dictsaad'!K18</f>
        <v>49021</v>
      </c>
      <c r="G18" s="165">
        <f t="shared" si="0"/>
        <v>19.144266405270621</v>
      </c>
      <c r="H18" s="164">
        <f>'31dictsaad'!N18</f>
        <v>98205</v>
      </c>
      <c r="I18" s="165">
        <f t="shared" si="1"/>
        <v>38.352189517341571</v>
      </c>
      <c r="J18" s="164">
        <f>'31dictsaad'!Q18</f>
        <v>108835</v>
      </c>
      <c r="K18" s="165">
        <f t="shared" si="2"/>
        <v>42.503544077387808</v>
      </c>
      <c r="L18" s="164"/>
      <c r="M18" s="165"/>
      <c r="N18" s="164">
        <f t="shared" si="3"/>
        <v>256061</v>
      </c>
      <c r="O18" s="165">
        <f t="shared" si="3"/>
        <v>100</v>
      </c>
      <c r="P18" s="166"/>
      <c r="Q18" s="166"/>
    </row>
    <row r="19" spans="1:25" s="162" customFormat="1" ht="18" customHeight="1" x14ac:dyDescent="0.2">
      <c r="A19" s="191"/>
      <c r="B19" s="146" t="s">
        <v>3</v>
      </c>
      <c r="C19" s="159"/>
      <c r="D19" s="163"/>
      <c r="F19" s="164">
        <f>'31dictsaad'!K19</f>
        <v>47893</v>
      </c>
      <c r="G19" s="165">
        <f t="shared" si="0"/>
        <v>28.776489956798915</v>
      </c>
      <c r="H19" s="164">
        <f>'31dictsaad'!N19</f>
        <v>62241</v>
      </c>
      <c r="I19" s="165">
        <f>H19*100/$N19</f>
        <v>37.397480036771995</v>
      </c>
      <c r="J19" s="164">
        <f>'31dictsaad'!Q19</f>
        <v>56297</v>
      </c>
      <c r="K19" s="165">
        <f>J19*100/$N19</f>
        <v>33.826030006429093</v>
      </c>
      <c r="L19" s="164"/>
      <c r="M19" s="165"/>
      <c r="N19" s="164">
        <f t="shared" si="3"/>
        <v>166431</v>
      </c>
      <c r="O19" s="165">
        <f t="shared" si="3"/>
        <v>100</v>
      </c>
      <c r="P19" s="166"/>
      <c r="Q19" s="166"/>
    </row>
    <row r="20" spans="1:25" s="162" customFormat="1" ht="18" customHeight="1" x14ac:dyDescent="0.2">
      <c r="A20" s="191"/>
      <c r="B20" s="146" t="s">
        <v>2</v>
      </c>
      <c r="C20" s="159"/>
      <c r="D20" s="163"/>
      <c r="F20" s="164">
        <f>'31dictsaad'!K20</f>
        <v>13136</v>
      </c>
      <c r="G20" s="165">
        <f t="shared" si="0"/>
        <v>32.410560078953864</v>
      </c>
      <c r="H20" s="164">
        <f>'31dictsaad'!N20</f>
        <v>13406</v>
      </c>
      <c r="I20" s="165">
        <f>H20*100/$N20</f>
        <v>33.076733283987167</v>
      </c>
      <c r="J20" s="164">
        <f>'31dictsaad'!Q20</f>
        <v>13988</v>
      </c>
      <c r="K20" s="165">
        <f>J20*100/$N20</f>
        <v>34.512706637058969</v>
      </c>
      <c r="L20" s="164"/>
      <c r="M20" s="165"/>
      <c r="N20" s="164">
        <f t="shared" si="3"/>
        <v>40530</v>
      </c>
      <c r="O20" s="165">
        <f t="shared" si="3"/>
        <v>100</v>
      </c>
      <c r="P20" s="166"/>
      <c r="Q20" s="166"/>
    </row>
    <row r="21" spans="1:25" s="162" customFormat="1" ht="18" customHeight="1" x14ac:dyDescent="0.2">
      <c r="A21" s="191"/>
      <c r="B21" s="146" t="s">
        <v>35</v>
      </c>
      <c r="C21" s="159"/>
      <c r="D21" s="163"/>
      <c r="F21" s="164">
        <f>'31dictsaad'!K21</f>
        <v>25972</v>
      </c>
      <c r="G21" s="165">
        <f t="shared" si="0"/>
        <v>34.197082214146519</v>
      </c>
      <c r="H21" s="164">
        <f>'31dictsaad'!N21</f>
        <v>26123</v>
      </c>
      <c r="I21" s="165">
        <f>H21*100/$N21</f>
        <v>34.395902459577606</v>
      </c>
      <c r="J21" s="164">
        <f>'31dictsaad'!Q21</f>
        <v>23853</v>
      </c>
      <c r="K21" s="165">
        <f>J21*100/$N21</f>
        <v>31.407015326275872</v>
      </c>
      <c r="L21" s="164"/>
      <c r="M21" s="165"/>
      <c r="N21" s="164">
        <f t="shared" si="3"/>
        <v>75948</v>
      </c>
      <c r="O21" s="165">
        <f t="shared" si="3"/>
        <v>99.999999999999986</v>
      </c>
      <c r="P21" s="166"/>
      <c r="Q21" s="166"/>
    </row>
    <row r="22" spans="1:25" s="162" customFormat="1" ht="21" customHeight="1" x14ac:dyDescent="0.2">
      <c r="A22" s="191"/>
      <c r="B22" s="146" t="s">
        <v>42</v>
      </c>
      <c r="C22" s="159"/>
      <c r="D22" s="163"/>
      <c r="F22" s="164">
        <f>'31dictsaad'!K22</f>
        <v>63350</v>
      </c>
      <c r="G22" s="165">
        <f t="shared" si="0"/>
        <v>32.38934704916943</v>
      </c>
      <c r="H22" s="164">
        <f>'31dictsaad'!N22</f>
        <v>72779</v>
      </c>
      <c r="I22" s="165">
        <f>H22*100/$N22</f>
        <v>37.210170306101055</v>
      </c>
      <c r="J22" s="164">
        <f>'31dictsaad'!Q22</f>
        <v>59460</v>
      </c>
      <c r="K22" s="165">
        <f>J22*100/$N22</f>
        <v>30.400482644729511</v>
      </c>
      <c r="L22" s="164"/>
      <c r="M22" s="165"/>
      <c r="N22" s="164">
        <f t="shared" si="3"/>
        <v>195589</v>
      </c>
      <c r="O22" s="165">
        <f t="shared" si="3"/>
        <v>99.999999999999986</v>
      </c>
      <c r="P22" s="166"/>
      <c r="Q22" s="166"/>
    </row>
    <row r="23" spans="1:25" s="162" customFormat="1" ht="18" customHeight="1" x14ac:dyDescent="0.2">
      <c r="A23" s="191"/>
      <c r="B23" s="146" t="s">
        <v>43</v>
      </c>
      <c r="C23" s="159"/>
      <c r="D23" s="163"/>
      <c r="F23" s="164">
        <f>'31dictsaad'!K23</f>
        <v>14803</v>
      </c>
      <c r="G23" s="165">
        <f t="shared" si="0"/>
        <v>30.232415652315986</v>
      </c>
      <c r="H23" s="164">
        <f>'31dictsaad'!N23</f>
        <v>18761</v>
      </c>
      <c r="I23" s="165">
        <f>H23*100/$N23</f>
        <v>38.315905563270974</v>
      </c>
      <c r="J23" s="164">
        <f>'31dictsaad'!Q23</f>
        <v>15400</v>
      </c>
      <c r="K23" s="165">
        <f>J23*100/$N23</f>
        <v>31.451678784413037</v>
      </c>
      <c r="L23" s="164"/>
      <c r="M23" s="165"/>
      <c r="N23" s="164">
        <f t="shared" si="3"/>
        <v>48964</v>
      </c>
      <c r="O23" s="165">
        <f t="shared" si="3"/>
        <v>99.999999999999986</v>
      </c>
      <c r="P23" s="166"/>
      <c r="Q23" s="166"/>
    </row>
    <row r="24" spans="1:25" s="162" customFormat="1" ht="22.5" customHeight="1" x14ac:dyDescent="0.2">
      <c r="A24" s="191"/>
      <c r="B24" s="146" t="s">
        <v>44</v>
      </c>
      <c r="C24" s="159"/>
      <c r="D24" s="163"/>
      <c r="F24" s="163">
        <f>'31dictsaad'!K24</f>
        <v>3375</v>
      </c>
      <c r="G24" s="167">
        <f t="shared" si="0"/>
        <v>20.235026080700283</v>
      </c>
      <c r="H24" s="163">
        <f>'31dictsaad'!N24</f>
        <v>6331</v>
      </c>
      <c r="I24" s="165">
        <f t="shared" si="1"/>
        <v>37.957911145752142</v>
      </c>
      <c r="J24" s="163">
        <f>'31dictsaad'!Q24</f>
        <v>6973</v>
      </c>
      <c r="K24" s="165">
        <f t="shared" si="2"/>
        <v>41.807062773547578</v>
      </c>
      <c r="L24" s="163"/>
      <c r="M24" s="165"/>
      <c r="N24" s="163">
        <f t="shared" si="3"/>
        <v>16679</v>
      </c>
      <c r="O24" s="165">
        <f t="shared" si="3"/>
        <v>100</v>
      </c>
      <c r="P24" s="166"/>
      <c r="Q24" s="166"/>
    </row>
    <row r="25" spans="1:25" s="162" customFormat="1" ht="18" customHeight="1" x14ac:dyDescent="0.2">
      <c r="A25" s="191"/>
      <c r="B25" s="146" t="s">
        <v>45</v>
      </c>
      <c r="C25" s="159"/>
      <c r="D25" s="163"/>
      <c r="F25" s="163">
        <f>'31dictsaad'!K25</f>
        <v>19649</v>
      </c>
      <c r="G25" s="167">
        <f t="shared" si="0"/>
        <v>23.549222176945754</v>
      </c>
      <c r="H25" s="163">
        <f>'31dictsaad'!N25</f>
        <v>26665</v>
      </c>
      <c r="I25" s="165">
        <f t="shared" si="1"/>
        <v>31.957860926676094</v>
      </c>
      <c r="J25" s="163">
        <f>'31dictsaad'!Q25</f>
        <v>37124</v>
      </c>
      <c r="K25" s="165">
        <f t="shared" si="2"/>
        <v>44.492916896378148</v>
      </c>
      <c r="L25" s="163"/>
      <c r="M25" s="165"/>
      <c r="N25" s="163">
        <f t="shared" si="3"/>
        <v>83438</v>
      </c>
      <c r="O25" s="165">
        <f t="shared" si="3"/>
        <v>100</v>
      </c>
      <c r="P25" s="166"/>
      <c r="Q25" s="166"/>
    </row>
    <row r="26" spans="1:25" s="162" customFormat="1" ht="18" customHeight="1" x14ac:dyDescent="0.2">
      <c r="A26" s="191"/>
      <c r="B26" s="146" t="s">
        <v>46</v>
      </c>
      <c r="C26" s="159"/>
      <c r="D26" s="163"/>
      <c r="F26" s="163">
        <f>'31dictsaad'!K26</f>
        <v>2523</v>
      </c>
      <c r="G26" s="167">
        <f t="shared" si="0"/>
        <v>23.619172439618048</v>
      </c>
      <c r="H26" s="163">
        <f>'31dictsaad'!N26</f>
        <v>4373</v>
      </c>
      <c r="I26" s="165">
        <f t="shared" si="1"/>
        <v>40.938026586781504</v>
      </c>
      <c r="J26" s="163">
        <f>'31dictsaad'!Q26</f>
        <v>3786</v>
      </c>
      <c r="K26" s="165">
        <f t="shared" si="2"/>
        <v>35.442800973600448</v>
      </c>
      <c r="L26" s="163"/>
      <c r="M26" s="165"/>
      <c r="N26" s="163">
        <f t="shared" si="3"/>
        <v>10682</v>
      </c>
      <c r="O26" s="165">
        <f t="shared" si="3"/>
        <v>100</v>
      </c>
      <c r="P26" s="166"/>
      <c r="Q26" s="166"/>
    </row>
    <row r="27" spans="1:25" s="162" customFormat="1" ht="18" customHeight="1" x14ac:dyDescent="0.2">
      <c r="A27" s="191"/>
      <c r="B27" s="146" t="s">
        <v>1</v>
      </c>
      <c r="C27" s="159"/>
      <c r="D27" s="163"/>
      <c r="F27" s="163">
        <f>'31dictsaad'!K27</f>
        <v>1262</v>
      </c>
      <c r="G27" s="167">
        <f t="shared" si="0"/>
        <v>32.492276004119468</v>
      </c>
      <c r="H27" s="163">
        <f>'31dictsaad'!N27</f>
        <v>1402</v>
      </c>
      <c r="I27" s="165">
        <f t="shared" si="1"/>
        <v>36.096807415036047</v>
      </c>
      <c r="J27" s="163">
        <f>'31dictsaad'!Q27</f>
        <v>1220</v>
      </c>
      <c r="K27" s="165">
        <f t="shared" si="2"/>
        <v>31.410916580844489</v>
      </c>
      <c r="L27" s="163"/>
      <c r="M27" s="165"/>
      <c r="N27" s="164">
        <f t="shared" si="3"/>
        <v>3884</v>
      </c>
      <c r="O27" s="165">
        <f t="shared" si="3"/>
        <v>100</v>
      </c>
      <c r="P27" s="166"/>
      <c r="Q27" s="166"/>
    </row>
    <row r="28" spans="1:25" s="162" customFormat="1" ht="8.25" customHeight="1" x14ac:dyDescent="0.2">
      <c r="A28" s="191"/>
      <c r="B28" s="168"/>
      <c r="C28" s="159"/>
      <c r="D28" s="169"/>
      <c r="F28" s="163"/>
      <c r="G28" s="170"/>
      <c r="H28" s="163"/>
      <c r="I28" s="170"/>
      <c r="J28" s="163"/>
      <c r="K28" s="170"/>
      <c r="L28" s="163"/>
      <c r="M28" s="170"/>
      <c r="N28" s="164"/>
      <c r="O28" s="166"/>
      <c r="P28" s="166"/>
      <c r="Q28" s="170"/>
    </row>
    <row r="29" spans="1:25" s="162" customFormat="1" x14ac:dyDescent="0.2">
      <c r="B29" s="208" t="s">
        <v>0</v>
      </c>
      <c r="C29" s="159"/>
      <c r="D29" s="171"/>
      <c r="F29" s="147">
        <f>SUM(F10:F27)</f>
        <v>427707</v>
      </c>
      <c r="G29" s="172">
        <f>F29*100/$N29</f>
        <v>27.012072815828297</v>
      </c>
      <c r="H29" s="147">
        <f>SUM(H10:H27)</f>
        <v>596625</v>
      </c>
      <c r="I29" s="172">
        <f>H29*100/$N29</f>
        <v>37.680182797437404</v>
      </c>
      <c r="J29" s="147">
        <f>SUM(J10:J27)</f>
        <v>559060</v>
      </c>
      <c r="K29" s="172">
        <f>J29*100/$N29</f>
        <v>35.307744386734299</v>
      </c>
      <c r="L29" s="147"/>
      <c r="M29" s="172"/>
      <c r="N29" s="147">
        <f>SUM(N10:N27)</f>
        <v>1583392</v>
      </c>
      <c r="O29" s="172">
        <f>N29*100/$N29</f>
        <v>100</v>
      </c>
      <c r="P29" s="172"/>
      <c r="Q29" s="172"/>
    </row>
    <row r="30" spans="1:25" s="162" customFormat="1" ht="20.25" customHeight="1" x14ac:dyDescent="0.2">
      <c r="B30" s="146" t="s">
        <v>0</v>
      </c>
      <c r="C30" s="173"/>
      <c r="D30" s="147">
        <f>SUM(D10:D29)</f>
        <v>0</v>
      </c>
      <c r="E30" s="174"/>
      <c r="F30" s="147">
        <f>SUM(F10:F27)</f>
        <v>427707</v>
      </c>
      <c r="G30" s="175">
        <f>F30*100/$N30</f>
        <v>27.012072815828297</v>
      </c>
      <c r="H30" s="147">
        <f>SUM(H10:H27)</f>
        <v>596625</v>
      </c>
      <c r="I30" s="175">
        <f>H30*100/$N30</f>
        <v>37.680182797437404</v>
      </c>
      <c r="J30" s="147">
        <f>SUM(J10:J27)</f>
        <v>559060</v>
      </c>
      <c r="K30" s="175">
        <f>J30*100/$N30</f>
        <v>35.307744386734299</v>
      </c>
      <c r="L30" s="147">
        <f>SUM(L10:L28)</f>
        <v>0</v>
      </c>
      <c r="M30" s="175">
        <f>L30*100/$N30</f>
        <v>0</v>
      </c>
      <c r="N30" s="147">
        <f>F30+H30+J30+L30</f>
        <v>1583392</v>
      </c>
      <c r="O30" s="175">
        <f>G30+I30+K30+M30</f>
        <v>100</v>
      </c>
      <c r="P30" s="176"/>
      <c r="Q30" s="176" t="e">
        <f>(N30/D30)</f>
        <v>#DIV/0!</v>
      </c>
    </row>
    <row r="31" spans="1: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333" customWidth="1"/>
    <col min="2" max="2" width="28.7109375" style="333" customWidth="1"/>
    <col min="3" max="3" width="0.7109375" style="333" customWidth="1"/>
    <col min="4" max="4" width="11.85546875" style="333" customWidth="1"/>
    <col min="5" max="5" width="7.7109375" style="333" customWidth="1"/>
    <col min="6" max="6" width="0.42578125" style="333" customWidth="1"/>
    <col min="7" max="7" width="16.5703125" style="333" customWidth="1"/>
    <col min="8" max="8" width="7.28515625" style="333" customWidth="1"/>
    <col min="9" max="9" width="0.7109375" style="333" customWidth="1"/>
    <col min="10" max="10" width="10.42578125" style="333" customWidth="1"/>
    <col min="11" max="11" width="9.5703125" style="333" customWidth="1"/>
    <col min="12" max="12" width="11" style="333" customWidth="1"/>
    <col min="13" max="19" width="11.42578125" style="333"/>
    <col min="20" max="20" width="2.28515625" style="333" customWidth="1"/>
    <col min="21" max="16384" width="11.42578125" style="333"/>
  </cols>
  <sheetData>
    <row r="1" spans="1:260" s="613" customFormat="1" ht="9" customHeight="1" x14ac:dyDescent="0.25">
      <c r="A1" s="340"/>
      <c r="B1" s="311"/>
      <c r="C1" s="341"/>
      <c r="D1" s="340"/>
      <c r="E1" s="340"/>
      <c r="F1" s="341"/>
      <c r="G1" s="340"/>
      <c r="H1" s="340"/>
      <c r="I1" s="341"/>
      <c r="J1" s="340"/>
      <c r="K1" s="340"/>
      <c r="L1" s="750"/>
      <c r="M1" s="750"/>
      <c r="N1" s="750"/>
      <c r="O1" s="750"/>
      <c r="P1" s="340"/>
      <c r="Q1" s="340"/>
      <c r="R1" s="340"/>
      <c r="S1" s="750"/>
      <c r="T1" s="75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25">
      <c r="A2" s="343"/>
      <c r="B2" s="751"/>
      <c r="C2" s="751"/>
      <c r="D2" s="751"/>
      <c r="E2" s="751"/>
      <c r="F2" s="751"/>
      <c r="G2" s="751"/>
      <c r="H2" s="751"/>
      <c r="I2" s="751"/>
      <c r="J2" s="343"/>
      <c r="K2" s="343"/>
      <c r="L2" s="750"/>
      <c r="M2" s="750"/>
      <c r="N2" s="750"/>
      <c r="O2" s="750"/>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6.95" customHeight="1" x14ac:dyDescent="0.25">
      <c r="A3" s="345"/>
      <c r="B3" s="1388"/>
      <c r="C3" s="1388"/>
      <c r="D3" s="1388"/>
      <c r="E3" s="1388"/>
      <c r="F3" s="1388"/>
      <c r="G3" s="1388"/>
      <c r="H3" s="1388"/>
      <c r="I3" s="1388"/>
      <c r="J3" s="345"/>
      <c r="K3" s="345"/>
      <c r="L3" s="750"/>
      <c r="M3" s="750"/>
      <c r="N3" s="750"/>
      <c r="O3" s="750"/>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
      <c r="A4" s="1459" t="s">
        <v>402</v>
      </c>
      <c r="B4" s="1459"/>
      <c r="C4" s="1459"/>
      <c r="D4" s="1459"/>
      <c r="E4" s="1459"/>
      <c r="F4" s="1459"/>
      <c r="G4" s="1459"/>
      <c r="H4" s="1459"/>
      <c r="I4" s="1459"/>
      <c r="J4" s="1459"/>
      <c r="K4" s="1459"/>
      <c r="L4" s="1459"/>
      <c r="M4" s="1459"/>
      <c r="N4" s="1459"/>
      <c r="O4" s="1459"/>
      <c r="P4" s="1459"/>
      <c r="Q4" s="1459"/>
      <c r="R4" s="1459"/>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
      <c r="A5" s="492"/>
      <c r="B5" s="1415" t="str">
        <f>porsaad!$B$6</f>
        <v>Situación a 31 de mayo de 2024</v>
      </c>
      <c r="C5" s="1415"/>
      <c r="D5" s="1415"/>
      <c r="E5" s="1415"/>
      <c r="F5" s="1415"/>
      <c r="G5" s="1415"/>
      <c r="H5" s="1415"/>
      <c r="I5" s="1415"/>
      <c r="J5" s="1415"/>
      <c r="K5" s="1415"/>
      <c r="L5" s="1415"/>
      <c r="M5" s="1415"/>
      <c r="N5" s="1415"/>
      <c r="O5" s="1415"/>
      <c r="P5" s="1415"/>
      <c r="Q5" s="1415"/>
      <c r="R5" s="1415"/>
      <c r="S5" s="752"/>
      <c r="T5" s="75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6.95" customHeight="1" x14ac:dyDescent="0.2">
      <c r="A6" s="345"/>
      <c r="B6" s="345"/>
      <c r="C6" s="345"/>
      <c r="D6" s="487"/>
      <c r="E6" s="487"/>
      <c r="F6" s="345"/>
      <c r="G6" s="345"/>
      <c r="H6" s="345"/>
      <c r="I6" s="345"/>
      <c r="J6" s="345"/>
      <c r="K6" s="345"/>
      <c r="L6" s="345"/>
      <c r="M6" s="753"/>
      <c r="N6" s="753"/>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
      <c r="A7" s="345"/>
      <c r="B7" s="345"/>
      <c r="C7" s="345"/>
      <c r="D7" s="345"/>
      <c r="E7" s="345"/>
      <c r="F7" s="322"/>
      <c r="G7" s="345"/>
      <c r="H7" s="345"/>
      <c r="I7" s="345"/>
      <c r="J7" s="345"/>
      <c r="K7" s="345"/>
      <c r="L7" s="345"/>
      <c r="M7" s="742"/>
      <c r="N7" s="742"/>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
      <c r="A8" s="492"/>
      <c r="B8" s="1500" t="s">
        <v>12</v>
      </c>
      <c r="C8" s="437"/>
      <c r="D8" s="1502" t="s">
        <v>478</v>
      </c>
      <c r="E8" s="1503"/>
      <c r="F8" s="437"/>
      <c r="G8" s="1502" t="s">
        <v>477</v>
      </c>
      <c r="H8" s="1503"/>
      <c r="I8" s="437"/>
      <c r="J8" s="1504" t="s">
        <v>244</v>
      </c>
      <c r="K8" s="1505"/>
      <c r="L8" s="1505"/>
      <c r="M8" s="755"/>
      <c r="N8" s="755"/>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
      <c r="A9" s="437"/>
      <c r="B9" s="1501"/>
      <c r="C9" s="437"/>
      <c r="D9" s="791" t="s">
        <v>9</v>
      </c>
      <c r="E9" s="792" t="s">
        <v>10</v>
      </c>
      <c r="F9" s="496"/>
      <c r="G9" s="791" t="s">
        <v>9</v>
      </c>
      <c r="H9" s="1224" t="s">
        <v>10</v>
      </c>
      <c r="I9" s="437"/>
      <c r="J9" s="791" t="s">
        <v>9</v>
      </c>
      <c r="K9" s="792" t="s">
        <v>111</v>
      </c>
      <c r="L9" s="1225" t="s">
        <v>110</v>
      </c>
      <c r="M9" s="743"/>
      <c r="N9" s="743"/>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
      <c r="A10" s="322"/>
      <c r="B10" s="322"/>
      <c r="C10" s="322"/>
      <c r="D10" s="327"/>
      <c r="E10" s="327"/>
      <c r="F10" s="350"/>
      <c r="G10" s="322"/>
      <c r="H10" s="322"/>
      <c r="I10" s="322"/>
      <c r="J10" s="322"/>
      <c r="K10" s="322"/>
      <c r="L10" s="322"/>
      <c r="M10" s="548"/>
      <c r="N10" s="756"/>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
      <c r="A11" s="328"/>
      <c r="B11" s="757" t="s">
        <v>8</v>
      </c>
      <c r="C11" s="758"/>
      <c r="D11" s="759">
        <v>8584147</v>
      </c>
      <c r="E11" s="676">
        <v>17.851892595752791</v>
      </c>
      <c r="F11" s="350"/>
      <c r="G11" s="760">
        <v>1014321</v>
      </c>
      <c r="H11" s="761">
        <v>16.031753056369972</v>
      </c>
      <c r="I11" s="758"/>
      <c r="J11" s="762">
        <v>378522</v>
      </c>
      <c r="K11" s="763">
        <f>J11*100/D11</f>
        <v>4.4095470406086941</v>
      </c>
      <c r="L11" s="761">
        <f>J11*100/G11</f>
        <v>37.317772184545127</v>
      </c>
      <c r="M11" s="396"/>
      <c r="N11" s="396">
        <f>_xlfn.RANK.EQ(L11,L$11:L$31,0)</f>
        <v>1</v>
      </c>
      <c r="O11" s="396">
        <v>1</v>
      </c>
      <c r="P11" s="396">
        <f>MATCH(O11,N$11:N$31,0)</f>
        <v>1</v>
      </c>
      <c r="Q11" s="568" t="str">
        <f>INDEX(B$11:B$31,P11,1)</f>
        <v>Andalucía</v>
      </c>
      <c r="R11" s="764">
        <f>INDEX(L$11:L$31,P11,1)</f>
        <v>37.317772184545127</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
      <c r="A12" s="331"/>
      <c r="B12" s="765" t="s">
        <v>7</v>
      </c>
      <c r="C12" s="758"/>
      <c r="D12" s="766">
        <v>1341289</v>
      </c>
      <c r="E12" s="684">
        <v>2.7893915572350596</v>
      </c>
      <c r="F12" s="350"/>
      <c r="G12" s="767">
        <v>186533</v>
      </c>
      <c r="H12" s="768">
        <v>2.9482293996317339</v>
      </c>
      <c r="I12" s="758"/>
      <c r="J12" s="769">
        <v>49012</v>
      </c>
      <c r="K12" s="448">
        <f t="shared" ref="K12:K28" si="0">J12*100/D12</f>
        <v>3.6540969172191824</v>
      </c>
      <c r="L12" s="768">
        <f t="shared" ref="L12:L28" si="1">J12*100/G12</f>
        <v>26.275243522593858</v>
      </c>
      <c r="M12" s="396"/>
      <c r="N12" s="396">
        <f t="shared" ref="N12:N31" si="2">_xlfn.RANK.EQ(L12,L$11:L$31,0)</f>
        <v>14</v>
      </c>
      <c r="O12" s="396">
        <v>2</v>
      </c>
      <c r="P12" s="396">
        <f t="shared" ref="P12:P29" si="3">MATCH(O12,N$11:N$31,0)</f>
        <v>11</v>
      </c>
      <c r="Q12" s="568" t="str">
        <f t="shared" ref="Q12:Q29" si="4">INDEX(B$11:B$31,P12,1)</f>
        <v>Extremadura</v>
      </c>
      <c r="R12" s="764">
        <f t="shared" ref="R12:R29" si="5">INDEX(L$11:L$31,P12,1)</f>
        <v>37.275221374147222</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
      <c r="A13" s="331"/>
      <c r="B13" s="765" t="s">
        <v>37</v>
      </c>
      <c r="C13" s="758"/>
      <c r="D13" s="766">
        <v>1006060</v>
      </c>
      <c r="E13" s="684">
        <v>2.0922375938905815</v>
      </c>
      <c r="F13" s="350"/>
      <c r="G13" s="767">
        <v>183865</v>
      </c>
      <c r="H13" s="768">
        <v>2.9060605821130245</v>
      </c>
      <c r="I13" s="758"/>
      <c r="J13" s="769">
        <v>40830</v>
      </c>
      <c r="K13" s="448">
        <f t="shared" si="0"/>
        <v>4.0584060592807587</v>
      </c>
      <c r="L13" s="768">
        <f t="shared" si="1"/>
        <v>22.206510211296333</v>
      </c>
      <c r="M13" s="396"/>
      <c r="N13" s="396">
        <f t="shared" si="2"/>
        <v>17</v>
      </c>
      <c r="O13" s="396">
        <v>3</v>
      </c>
      <c r="P13" s="396">
        <f>MATCH(O13,N$11:N$31,0)</f>
        <v>7</v>
      </c>
      <c r="Q13" s="568" t="str">
        <f t="shared" si="4"/>
        <v>Castilla y León</v>
      </c>
      <c r="R13" s="764">
        <f t="shared" si="5"/>
        <v>37.21790837835001</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
      <c r="A14" s="331"/>
      <c r="B14" s="765" t="s">
        <v>38</v>
      </c>
      <c r="C14" s="758"/>
      <c r="D14" s="766">
        <v>1209906</v>
      </c>
      <c r="E14" s="684">
        <v>2.516162871273858</v>
      </c>
      <c r="F14" s="350"/>
      <c r="G14" s="767">
        <v>122472</v>
      </c>
      <c r="H14" s="768">
        <v>1.9357194224705427</v>
      </c>
      <c r="I14" s="758"/>
      <c r="J14" s="769">
        <v>42312</v>
      </c>
      <c r="K14" s="448">
        <f t="shared" si="0"/>
        <v>3.4971311820918318</v>
      </c>
      <c r="L14" s="768">
        <f t="shared" si="1"/>
        <v>34.548304918675292</v>
      </c>
      <c r="M14" s="396"/>
      <c r="N14" s="396">
        <f t="shared" si="2"/>
        <v>6</v>
      </c>
      <c r="O14" s="396">
        <v>4</v>
      </c>
      <c r="P14" s="396">
        <f t="shared" si="3"/>
        <v>16</v>
      </c>
      <c r="Q14" s="568" t="str">
        <f t="shared" si="4"/>
        <v>País Vasco</v>
      </c>
      <c r="R14" s="764">
        <f t="shared" si="5"/>
        <v>35.12371149717557</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
      <c r="A15" s="331"/>
      <c r="B15" s="765" t="s">
        <v>6</v>
      </c>
      <c r="C15" s="758"/>
      <c r="D15" s="766">
        <v>2213016</v>
      </c>
      <c r="E15" s="684">
        <v>4.6022655418974603</v>
      </c>
      <c r="F15" s="350"/>
      <c r="G15" s="767">
        <v>253565</v>
      </c>
      <c r="H15" s="768">
        <v>4.0076972316835127</v>
      </c>
      <c r="I15" s="758"/>
      <c r="J15" s="769">
        <v>54756</v>
      </c>
      <c r="K15" s="448">
        <f t="shared" si="0"/>
        <v>2.4742704074439588</v>
      </c>
      <c r="L15" s="768">
        <f t="shared" si="1"/>
        <v>21.594462958215843</v>
      </c>
      <c r="M15" s="396"/>
      <c r="N15" s="396">
        <f t="shared" si="2"/>
        <v>18</v>
      </c>
      <c r="O15" s="396">
        <v>5</v>
      </c>
      <c r="P15" s="396">
        <f t="shared" si="3"/>
        <v>17</v>
      </c>
      <c r="Q15" s="568" t="str">
        <f t="shared" si="4"/>
        <v>Rioja, La</v>
      </c>
      <c r="R15" s="764">
        <f t="shared" si="5"/>
        <v>35.013879332843011</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
      <c r="A16" s="331"/>
      <c r="B16" s="765" t="s">
        <v>5</v>
      </c>
      <c r="C16" s="758"/>
      <c r="D16" s="770">
        <v>588387</v>
      </c>
      <c r="E16" s="684">
        <v>1.2236302021315801</v>
      </c>
      <c r="F16" s="350"/>
      <c r="G16" s="771">
        <v>99920</v>
      </c>
      <c r="H16" s="768">
        <v>1.579275954448826</v>
      </c>
      <c r="I16" s="758"/>
      <c r="J16" s="769">
        <v>22789</v>
      </c>
      <c r="K16" s="448">
        <f t="shared" si="0"/>
        <v>3.873131119484285</v>
      </c>
      <c r="L16" s="768">
        <f t="shared" si="1"/>
        <v>22.807245796637311</v>
      </c>
      <c r="M16" s="396"/>
      <c r="N16" s="396">
        <f t="shared" si="2"/>
        <v>16</v>
      </c>
      <c r="O16" s="396">
        <v>6</v>
      </c>
      <c r="P16" s="396">
        <f t="shared" si="3"/>
        <v>4</v>
      </c>
      <c r="Q16" s="568" t="str">
        <f t="shared" si="4"/>
        <v>Balears, Illes</v>
      </c>
      <c r="R16" s="772">
        <f t="shared" si="5"/>
        <v>34.548304918675292</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4" customFormat="1" ht="18" customHeight="1" x14ac:dyDescent="0.2">
      <c r="A17" s="450"/>
      <c r="B17" s="773" t="s">
        <v>4</v>
      </c>
      <c r="C17" s="758"/>
      <c r="D17" s="766">
        <v>2383703</v>
      </c>
      <c r="E17" s="684">
        <v>4.9572322021248834</v>
      </c>
      <c r="F17" s="350"/>
      <c r="G17" s="774">
        <v>409663</v>
      </c>
      <c r="H17" s="775">
        <v>6.4748891646053783</v>
      </c>
      <c r="I17" s="758"/>
      <c r="J17" s="776">
        <v>152468</v>
      </c>
      <c r="K17" s="587">
        <f t="shared" si="0"/>
        <v>6.3962666489910864</v>
      </c>
      <c r="L17" s="775">
        <f t="shared" si="1"/>
        <v>37.21790837835001</v>
      </c>
      <c r="M17" s="396"/>
      <c r="N17" s="396">
        <f t="shared" si="2"/>
        <v>3</v>
      </c>
      <c r="O17" s="396">
        <v>7</v>
      </c>
      <c r="P17" s="396">
        <f t="shared" si="3"/>
        <v>8</v>
      </c>
      <c r="Q17" s="568" t="str">
        <f t="shared" si="4"/>
        <v>Castilla - La Mancha</v>
      </c>
      <c r="R17" s="764">
        <f t="shared" si="5"/>
        <v>33.251201837854701</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4" customFormat="1" ht="18" customHeight="1" x14ac:dyDescent="0.2">
      <c r="A18" s="450"/>
      <c r="B18" s="773" t="s">
        <v>40</v>
      </c>
      <c r="C18" s="758"/>
      <c r="D18" s="766">
        <v>2084086</v>
      </c>
      <c r="E18" s="684">
        <v>4.3341382006053779</v>
      </c>
      <c r="F18" s="350"/>
      <c r="G18" s="774">
        <v>282068</v>
      </c>
      <c r="H18" s="775">
        <v>4.4581986581212121</v>
      </c>
      <c r="I18" s="758"/>
      <c r="J18" s="776">
        <v>93791</v>
      </c>
      <c r="K18" s="587">
        <f t="shared" si="0"/>
        <v>4.5003421164001871</v>
      </c>
      <c r="L18" s="775">
        <f t="shared" si="1"/>
        <v>33.251201837854701</v>
      </c>
      <c r="M18" s="396"/>
      <c r="N18" s="396">
        <f t="shared" si="2"/>
        <v>7</v>
      </c>
      <c r="O18" s="396">
        <v>8</v>
      </c>
      <c r="P18" s="396">
        <f t="shared" si="3"/>
        <v>9</v>
      </c>
      <c r="Q18" s="568" t="str">
        <f t="shared" si="4"/>
        <v>Cataluña</v>
      </c>
      <c r="R18" s="764">
        <f t="shared" si="5"/>
        <v>32.232555859787581</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4" customFormat="1" ht="18" customHeight="1" x14ac:dyDescent="0.2">
      <c r="A19" s="450"/>
      <c r="B19" s="773" t="s">
        <v>41</v>
      </c>
      <c r="C19" s="758"/>
      <c r="D19" s="766">
        <v>7901963</v>
      </c>
      <c r="E19" s="684">
        <v>16.433198868986342</v>
      </c>
      <c r="F19" s="350"/>
      <c r="G19" s="774">
        <v>1040507</v>
      </c>
      <c r="H19" s="775">
        <v>16.445633362046483</v>
      </c>
      <c r="I19" s="758"/>
      <c r="J19" s="776">
        <v>335382</v>
      </c>
      <c r="K19" s="587">
        <f t="shared" si="0"/>
        <v>4.2442871473835044</v>
      </c>
      <c r="L19" s="775">
        <f t="shared" si="1"/>
        <v>32.232555859787581</v>
      </c>
      <c r="M19" s="396"/>
      <c r="N19" s="396">
        <f t="shared" si="2"/>
        <v>8</v>
      </c>
      <c r="O19" s="396">
        <v>9</v>
      </c>
      <c r="P19" s="396">
        <f t="shared" si="3"/>
        <v>21</v>
      </c>
      <c r="Q19" s="568" t="str">
        <f>INDEX(B$11:B$31,P19,1)</f>
        <v>TOTAL</v>
      </c>
      <c r="R19" s="764">
        <f t="shared" si="5"/>
        <v>31.061791226420315</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4" customFormat="1" ht="18" customHeight="1" x14ac:dyDescent="0.2">
      <c r="A20" s="450"/>
      <c r="B20" s="773" t="s">
        <v>3</v>
      </c>
      <c r="C20" s="758"/>
      <c r="D20" s="766">
        <v>5216195</v>
      </c>
      <c r="E20" s="684">
        <v>10.847781718847862</v>
      </c>
      <c r="F20" s="350"/>
      <c r="G20" s="774">
        <v>644872</v>
      </c>
      <c r="H20" s="775">
        <v>10.192462402895551</v>
      </c>
      <c r="I20" s="758"/>
      <c r="J20" s="776">
        <v>194038</v>
      </c>
      <c r="K20" s="587">
        <f t="shared" si="0"/>
        <v>3.7199146120879298</v>
      </c>
      <c r="L20" s="775">
        <f>J20*100/G20</f>
        <v>30.089382078924189</v>
      </c>
      <c r="M20" s="396"/>
      <c r="N20" s="396">
        <f t="shared" si="2"/>
        <v>11</v>
      </c>
      <c r="O20" s="396">
        <v>10</v>
      </c>
      <c r="P20" s="396">
        <f t="shared" si="3"/>
        <v>13</v>
      </c>
      <c r="Q20" s="568" t="str">
        <f t="shared" si="4"/>
        <v>Madrid, Comunidad de</v>
      </c>
      <c r="R20" s="764">
        <f t="shared" si="5"/>
        <v>31.054497986515319</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
      <c r="A21" s="331"/>
      <c r="B21" s="765" t="s">
        <v>2</v>
      </c>
      <c r="C21" s="758"/>
      <c r="D21" s="766">
        <v>1054306</v>
      </c>
      <c r="E21" s="684">
        <v>2.1925716643782711</v>
      </c>
      <c r="F21" s="350"/>
      <c r="G21" s="767">
        <v>150537</v>
      </c>
      <c r="H21" s="768">
        <v>2.3792980820142406</v>
      </c>
      <c r="I21" s="758"/>
      <c r="J21" s="769">
        <v>56113</v>
      </c>
      <c r="K21" s="448">
        <f t="shared" si="0"/>
        <v>5.3222688669134008</v>
      </c>
      <c r="L21" s="768">
        <f t="shared" si="1"/>
        <v>37.275221374147222</v>
      </c>
      <c r="M21" s="396"/>
      <c r="N21" s="396">
        <f t="shared" si="2"/>
        <v>2</v>
      </c>
      <c r="O21" s="396">
        <v>11</v>
      </c>
      <c r="P21" s="396">
        <f t="shared" si="3"/>
        <v>10</v>
      </c>
      <c r="Q21" s="568" t="str">
        <f t="shared" si="4"/>
        <v>Comunitat Valenciana</v>
      </c>
      <c r="R21" s="764">
        <f t="shared" si="5"/>
        <v>30.089382078924189</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
      <c r="A22" s="331"/>
      <c r="B22" s="765" t="s">
        <v>35</v>
      </c>
      <c r="C22" s="758"/>
      <c r="D22" s="766">
        <v>2699424</v>
      </c>
      <c r="E22" s="684">
        <v>5.6138166457770797</v>
      </c>
      <c r="F22" s="350"/>
      <c r="G22" s="767">
        <v>469573</v>
      </c>
      <c r="H22" s="768">
        <v>7.4217909103122359</v>
      </c>
      <c r="I22" s="758"/>
      <c r="J22" s="769">
        <v>83153</v>
      </c>
      <c r="K22" s="448">
        <f t="shared" si="0"/>
        <v>3.0803978922910962</v>
      </c>
      <c r="L22" s="768">
        <f t="shared" si="1"/>
        <v>17.708215761979499</v>
      </c>
      <c r="M22" s="396"/>
      <c r="N22" s="396">
        <f t="shared" si="2"/>
        <v>19</v>
      </c>
      <c r="O22" s="396">
        <v>12</v>
      </c>
      <c r="P22" s="396">
        <f t="shared" si="3"/>
        <v>14</v>
      </c>
      <c r="Q22" s="568" t="str">
        <f t="shared" si="4"/>
        <v>Murcia, Región de</v>
      </c>
      <c r="R22" s="764">
        <f t="shared" si="5"/>
        <v>28.812922034107824</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
      <c r="A23" s="331"/>
      <c r="B23" s="765" t="s">
        <v>42</v>
      </c>
      <c r="C23" s="758"/>
      <c r="D23" s="766">
        <v>6871903</v>
      </c>
      <c r="E23" s="684">
        <v>14.291050034957625</v>
      </c>
      <c r="F23" s="350"/>
      <c r="G23" s="767">
        <v>802837</v>
      </c>
      <c r="H23" s="768">
        <v>12.689163024838193</v>
      </c>
      <c r="I23" s="758"/>
      <c r="J23" s="769">
        <v>249317</v>
      </c>
      <c r="K23" s="448">
        <f t="shared" si="0"/>
        <v>3.628063434539166</v>
      </c>
      <c r="L23" s="768">
        <f t="shared" si="1"/>
        <v>31.054497986515319</v>
      </c>
      <c r="M23" s="396"/>
      <c r="N23" s="396">
        <f t="shared" si="2"/>
        <v>10</v>
      </c>
      <c r="O23" s="396">
        <v>13</v>
      </c>
      <c r="P23" s="396">
        <f t="shared" si="3"/>
        <v>15</v>
      </c>
      <c r="Q23" s="568" t="str">
        <f t="shared" si="4"/>
        <v>Navarra, Comunidad Foral de</v>
      </c>
      <c r="R23" s="764">
        <f t="shared" si="5"/>
        <v>26.443436466669127</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
      <c r="A24" s="331"/>
      <c r="B24" s="765" t="s">
        <v>43</v>
      </c>
      <c r="C24" s="758"/>
      <c r="D24" s="766">
        <v>1551692</v>
      </c>
      <c r="E24" s="684">
        <v>3.2269530013510765</v>
      </c>
      <c r="F24" s="350"/>
      <c r="G24" s="767">
        <v>194149</v>
      </c>
      <c r="H24" s="768">
        <v>3.0686033554872409</v>
      </c>
      <c r="I24" s="758"/>
      <c r="J24" s="769">
        <v>55940</v>
      </c>
      <c r="K24" s="448">
        <f t="shared" si="0"/>
        <v>3.6050968877844314</v>
      </c>
      <c r="L24" s="768">
        <f>J24*100/G24</f>
        <v>28.812922034107824</v>
      </c>
      <c r="M24" s="396"/>
      <c r="N24" s="396">
        <f t="shared" si="2"/>
        <v>12</v>
      </c>
      <c r="O24" s="396">
        <v>14</v>
      </c>
      <c r="P24" s="396">
        <f t="shared" si="3"/>
        <v>2</v>
      </c>
      <c r="Q24" s="568" t="str">
        <f t="shared" si="4"/>
        <v>Aragón</v>
      </c>
      <c r="R24" s="764">
        <f t="shared" si="5"/>
        <v>26.275243522593858</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
      <c r="A25" s="331"/>
      <c r="B25" s="765" t="s">
        <v>44</v>
      </c>
      <c r="C25" s="758"/>
      <c r="D25" s="770">
        <v>672155</v>
      </c>
      <c r="E25" s="684">
        <v>1.3978370672937237</v>
      </c>
      <c r="F25" s="350"/>
      <c r="G25" s="771">
        <v>81351</v>
      </c>
      <c r="H25" s="768">
        <v>1.2857854100316899</v>
      </c>
      <c r="I25" s="758"/>
      <c r="J25" s="769">
        <v>21512</v>
      </c>
      <c r="K25" s="448">
        <f t="shared" si="0"/>
        <v>3.200452276632622</v>
      </c>
      <c r="L25" s="768">
        <f t="shared" si="1"/>
        <v>26.443436466669127</v>
      </c>
      <c r="M25" s="396"/>
      <c r="N25" s="396">
        <f t="shared" si="2"/>
        <v>13</v>
      </c>
      <c r="O25" s="396">
        <v>15</v>
      </c>
      <c r="P25" s="396">
        <f t="shared" si="3"/>
        <v>18</v>
      </c>
      <c r="Q25" s="568" t="str">
        <f t="shared" si="4"/>
        <v>Ceuta y Melilla</v>
      </c>
      <c r="R25" s="772">
        <f t="shared" si="5"/>
        <v>25.912896992518455</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
      <c r="A26" s="331"/>
      <c r="B26" s="765" t="s">
        <v>45</v>
      </c>
      <c r="C26" s="758"/>
      <c r="D26" s="770">
        <v>2216302</v>
      </c>
      <c r="E26" s="684">
        <v>4.6090992225263738</v>
      </c>
      <c r="F26" s="350"/>
      <c r="G26" s="771">
        <v>328385</v>
      </c>
      <c r="H26" s="768">
        <v>5.1902575490560219</v>
      </c>
      <c r="I26" s="758"/>
      <c r="J26" s="769">
        <v>115341</v>
      </c>
      <c r="K26" s="448">
        <f t="shared" si="0"/>
        <v>5.2042095346211843</v>
      </c>
      <c r="L26" s="768">
        <f t="shared" si="1"/>
        <v>35.12371149717557</v>
      </c>
      <c r="M26" s="396"/>
      <c r="N26" s="396">
        <f t="shared" si="2"/>
        <v>4</v>
      </c>
      <c r="O26" s="396">
        <v>16</v>
      </c>
      <c r="P26" s="396">
        <f t="shared" si="3"/>
        <v>6</v>
      </c>
      <c r="Q26" s="568" t="str">
        <f t="shared" si="4"/>
        <v>Cantabria</v>
      </c>
      <c r="R26" s="764">
        <f t="shared" si="5"/>
        <v>22.807245796637311</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
      <c r="A27" s="331"/>
      <c r="B27" s="765" t="s">
        <v>46</v>
      </c>
      <c r="C27" s="758"/>
      <c r="D27" s="770">
        <v>322282</v>
      </c>
      <c r="E27" s="686">
        <v>0.67022892892495911</v>
      </c>
      <c r="F27" s="350"/>
      <c r="G27" s="771">
        <v>42149</v>
      </c>
      <c r="H27" s="777">
        <v>0.66618196761472748</v>
      </c>
      <c r="I27" s="758"/>
      <c r="J27" s="769">
        <v>14758</v>
      </c>
      <c r="K27" s="448">
        <f t="shared" si="0"/>
        <v>4.5792194413588101</v>
      </c>
      <c r="L27" s="777">
        <f t="shared" si="1"/>
        <v>35.013879332843011</v>
      </c>
      <c r="M27" s="396"/>
      <c r="N27" s="396">
        <f t="shared" si="2"/>
        <v>5</v>
      </c>
      <c r="O27" s="396">
        <v>17</v>
      </c>
      <c r="P27" s="396">
        <f t="shared" si="3"/>
        <v>3</v>
      </c>
      <c r="Q27" s="568" t="str">
        <f t="shared" si="4"/>
        <v>Asturias, Principado de</v>
      </c>
      <c r="R27" s="764">
        <f t="shared" si="5"/>
        <v>22.206510211296333</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
      <c r="A28" s="331"/>
      <c r="B28" s="765" t="s">
        <v>1</v>
      </c>
      <c r="C28" s="758"/>
      <c r="D28" s="771">
        <v>168545</v>
      </c>
      <c r="E28" s="777">
        <v>0.35051208204509476</v>
      </c>
      <c r="F28" s="328"/>
      <c r="G28" s="771">
        <v>20183</v>
      </c>
      <c r="H28" s="777">
        <v>0.31900046625941408</v>
      </c>
      <c r="I28" s="758"/>
      <c r="J28" s="769">
        <v>5230</v>
      </c>
      <c r="K28" s="448">
        <f t="shared" si="0"/>
        <v>3.1030288646948887</v>
      </c>
      <c r="L28" s="777">
        <f t="shared" si="1"/>
        <v>25.912896992518455</v>
      </c>
      <c r="M28" s="396"/>
      <c r="N28" s="396">
        <f t="shared" si="2"/>
        <v>15</v>
      </c>
      <c r="O28" s="396">
        <v>18</v>
      </c>
      <c r="P28" s="396">
        <f t="shared" si="3"/>
        <v>5</v>
      </c>
      <c r="Q28" s="568" t="str">
        <f t="shared" si="4"/>
        <v>Canarias</v>
      </c>
      <c r="R28" s="764">
        <f t="shared" si="5"/>
        <v>21.594462958215843</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
      <c r="A29" s="331"/>
      <c r="B29" s="745"/>
      <c r="C29" s="331"/>
      <c r="D29" s="778"/>
      <c r="E29" s="779"/>
      <c r="F29" s="322"/>
      <c r="G29" s="778"/>
      <c r="H29" s="779"/>
      <c r="I29" s="331"/>
      <c r="J29" s="778"/>
      <c r="K29" s="780"/>
      <c r="L29" s="779"/>
      <c r="M29" s="396"/>
      <c r="N29" s="396"/>
      <c r="O29" s="396">
        <v>19</v>
      </c>
      <c r="P29" s="396">
        <f t="shared" si="3"/>
        <v>12</v>
      </c>
      <c r="Q29" s="568" t="str">
        <f t="shared" si="4"/>
        <v>Galicia</v>
      </c>
      <c r="R29" s="764">
        <f t="shared" si="5"/>
        <v>17.708215761979499</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
      <c r="A30" s="331"/>
      <c r="B30" s="781"/>
      <c r="C30" s="781"/>
      <c r="D30" s="327"/>
      <c r="E30" s="438"/>
      <c r="F30" s="449"/>
      <c r="G30" s="781"/>
      <c r="H30" s="782"/>
      <c r="I30" s="781"/>
      <c r="J30" s="328"/>
      <c r="K30" s="328"/>
      <c r="L30" s="783"/>
      <c r="M30" s="784"/>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0" customFormat="1" ht="15.75" customHeight="1" x14ac:dyDescent="0.2">
      <c r="A31" s="329"/>
      <c r="B31" s="1263" t="s">
        <v>0</v>
      </c>
      <c r="C31" s="320"/>
      <c r="D31" s="1264">
        <f>SUM(D11:D28)</f>
        <v>48085361</v>
      </c>
      <c r="E31" s="1265">
        <f>SUM(E11:E28)</f>
        <v>99.999999999999986</v>
      </c>
      <c r="F31" s="591"/>
      <c r="G31" s="1264">
        <f>SUM(G11:G28)</f>
        <v>6326950</v>
      </c>
      <c r="H31" s="1265">
        <f>SUM(H11:H28)</f>
        <v>100.00000000000003</v>
      </c>
      <c r="I31" s="320"/>
      <c r="J31" s="1264">
        <f>SUM(J11:J30)</f>
        <v>1965264</v>
      </c>
      <c r="K31" s="1266">
        <f>J31*100/D31</f>
        <v>4.0870318099514735</v>
      </c>
      <c r="L31" s="1265">
        <f>J31*100/G31</f>
        <v>31.061791226420315</v>
      </c>
      <c r="M31" s="329"/>
      <c r="N31" s="329">
        <f t="shared" si="2"/>
        <v>9</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
      <c r="A32" s="328"/>
      <c r="B32" s="785"/>
      <c r="C32" s="322"/>
      <c r="D32" s="451"/>
      <c r="E32" s="451"/>
      <c r="F32" s="322"/>
      <c r="G32" s="748"/>
      <c r="H32" s="749"/>
      <c r="I32" s="322"/>
      <c r="J32" s="748"/>
      <c r="K32" s="748"/>
      <c r="L32" s="749"/>
      <c r="M32" s="786"/>
      <c r="N32" s="786"/>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7" customFormat="1" ht="15" customHeight="1" x14ac:dyDescent="0.25">
      <c r="A33" s="496"/>
      <c r="B33" s="1419" t="str">
        <f>'22solcasaadpot'!B32:M32</f>
        <v>(1) Cifras INE de población referidas al 01/01/2023. Real Decreto 1085/2023, de 5 de diciembre BOE 23.12.22.</v>
      </c>
      <c r="C33" s="1419"/>
      <c r="D33" s="1419"/>
      <c r="E33" s="1419"/>
      <c r="F33" s="1419"/>
      <c r="G33" s="1419"/>
      <c r="H33" s="1419"/>
      <c r="I33" s="1419"/>
      <c r="J33" s="1419"/>
      <c r="K33" s="1419"/>
      <c r="L33" s="1419"/>
      <c r="M33" s="1230"/>
      <c r="N33" s="1230"/>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
      <c r="B34" s="1420" t="str">
        <f>'22solcasaadpot'!B33:Q33</f>
        <v>(2) Cifras de Población Potencialmente Dependiente calculadas según lo explicado en la metodología</v>
      </c>
      <c r="C34" s="1420"/>
      <c r="D34" s="1420"/>
      <c r="E34" s="1420"/>
      <c r="F34" s="1420"/>
      <c r="G34" s="1420"/>
      <c r="H34" s="1420"/>
      <c r="I34" s="1420"/>
      <c r="J34" s="1420"/>
      <c r="K34" s="1420"/>
      <c r="L34" s="1420"/>
      <c r="P34" s="787"/>
      <c r="Q34" s="787"/>
      <c r="R34" s="787"/>
    </row>
    <row r="35" spans="1:260" ht="15" customHeight="1" x14ac:dyDescent="0.25">
      <c r="B35" s="397" t="s">
        <v>47</v>
      </c>
      <c r="M35" s="447"/>
      <c r="N35" s="360"/>
      <c r="O35" s="360"/>
      <c r="P35" s="360"/>
      <c r="Q35" s="361"/>
      <c r="R35" s="788"/>
      <c r="S35" s="329"/>
    </row>
    <row r="36" spans="1:260" x14ac:dyDescent="0.25">
      <c r="M36" s="447"/>
      <c r="N36" s="360"/>
      <c r="O36" s="360"/>
      <c r="P36" s="360"/>
      <c r="Q36" s="361"/>
      <c r="R36" s="788"/>
      <c r="S36" s="329"/>
    </row>
    <row r="37" spans="1:260" x14ac:dyDescent="0.25">
      <c r="M37" s="447"/>
      <c r="N37" s="360"/>
      <c r="O37" s="360"/>
      <c r="P37" s="360"/>
      <c r="Q37" s="361"/>
      <c r="R37" s="789"/>
      <c r="S37" s="329"/>
    </row>
    <row r="38" spans="1:260" x14ac:dyDescent="0.25">
      <c r="M38" s="447"/>
      <c r="N38" s="360"/>
      <c r="O38" s="360"/>
      <c r="P38" s="360"/>
      <c r="Q38" s="361"/>
      <c r="R38" s="788"/>
      <c r="S38" s="329"/>
    </row>
    <row r="39" spans="1:260" x14ac:dyDescent="0.25">
      <c r="M39" s="447"/>
      <c r="N39" s="360"/>
      <c r="O39" s="360"/>
      <c r="P39" s="360"/>
      <c r="Q39" s="361"/>
      <c r="R39" s="788"/>
      <c r="S39" s="329"/>
    </row>
    <row r="40" spans="1:260" x14ac:dyDescent="0.25">
      <c r="M40" s="447"/>
      <c r="N40" s="360"/>
      <c r="O40" s="360"/>
      <c r="P40" s="360"/>
      <c r="Q40" s="361"/>
      <c r="R40" s="788"/>
      <c r="S40" s="329"/>
    </row>
    <row r="41" spans="1:260" x14ac:dyDescent="0.25">
      <c r="M41" s="447"/>
      <c r="N41" s="360"/>
      <c r="O41" s="360"/>
      <c r="P41" s="360"/>
      <c r="Q41" s="361"/>
      <c r="R41" s="788"/>
      <c r="S41" s="329"/>
    </row>
    <row r="42" spans="1:260" x14ac:dyDescent="0.25">
      <c r="M42" s="447"/>
      <c r="N42" s="360"/>
      <c r="O42" s="360"/>
      <c r="P42" s="360"/>
      <c r="Q42" s="361"/>
      <c r="R42" s="788"/>
      <c r="S42" s="329"/>
    </row>
    <row r="43" spans="1:260" x14ac:dyDescent="0.25">
      <c r="M43" s="447"/>
      <c r="N43" s="360"/>
      <c r="O43" s="360"/>
      <c r="P43" s="360"/>
      <c r="Q43" s="361"/>
      <c r="R43" s="788"/>
      <c r="S43" s="329"/>
    </row>
    <row r="44" spans="1:260" x14ac:dyDescent="0.25">
      <c r="M44" s="447"/>
      <c r="N44" s="360"/>
      <c r="O44" s="360"/>
      <c r="P44" s="360"/>
      <c r="Q44" s="361"/>
      <c r="R44" s="789"/>
      <c r="S44" s="329"/>
    </row>
    <row r="45" spans="1:260" x14ac:dyDescent="0.25">
      <c r="M45" s="447"/>
      <c r="N45" s="360"/>
      <c r="O45" s="360"/>
      <c r="P45" s="360"/>
      <c r="Q45" s="361"/>
      <c r="R45" s="788"/>
      <c r="S45" s="329"/>
    </row>
    <row r="46" spans="1:260" x14ac:dyDescent="0.25">
      <c r="M46" s="447"/>
      <c r="N46" s="360"/>
      <c r="O46" s="360"/>
      <c r="P46" s="360"/>
      <c r="Q46" s="361"/>
      <c r="R46" s="788"/>
      <c r="S46" s="329"/>
    </row>
    <row r="47" spans="1:260" x14ac:dyDescent="0.25">
      <c r="M47" s="447"/>
      <c r="N47" s="360"/>
      <c r="O47" s="360"/>
      <c r="P47" s="360"/>
      <c r="Q47" s="361"/>
      <c r="R47" s="788"/>
      <c r="S47" s="329"/>
    </row>
    <row r="48" spans="1:260" x14ac:dyDescent="0.25">
      <c r="M48" s="447"/>
      <c r="N48" s="360"/>
      <c r="O48" s="360"/>
      <c r="P48" s="360"/>
      <c r="Q48" s="361"/>
      <c r="R48" s="788"/>
      <c r="S48" s="329"/>
    </row>
    <row r="49" spans="13:19" x14ac:dyDescent="0.25">
      <c r="M49" s="447"/>
      <c r="N49" s="360"/>
      <c r="O49" s="360"/>
      <c r="P49" s="360"/>
      <c r="Q49" s="361"/>
      <c r="R49" s="788"/>
      <c r="S49" s="329"/>
    </row>
    <row r="50" spans="13:19" x14ac:dyDescent="0.25">
      <c r="M50" s="447"/>
      <c r="N50" s="360"/>
      <c r="O50" s="360"/>
      <c r="P50" s="360"/>
      <c r="Q50" s="361"/>
      <c r="R50" s="789"/>
      <c r="S50" s="329"/>
    </row>
    <row r="51" spans="13:19" x14ac:dyDescent="0.25">
      <c r="M51" s="447"/>
      <c r="N51" s="360"/>
      <c r="O51" s="360"/>
      <c r="P51" s="360"/>
      <c r="Q51" s="361"/>
      <c r="R51" s="788"/>
      <c r="S51" s="329"/>
    </row>
    <row r="52" spans="13:19" x14ac:dyDescent="0.25">
      <c r="M52" s="447"/>
      <c r="N52" s="360"/>
      <c r="O52" s="360"/>
      <c r="P52" s="360"/>
      <c r="Q52" s="361"/>
      <c r="R52" s="788"/>
      <c r="S52" s="329"/>
    </row>
    <row r="53" spans="13:19" x14ac:dyDescent="0.25">
      <c r="M53" s="447"/>
      <c r="N53" s="329"/>
      <c r="O53" s="329"/>
      <c r="P53" s="360"/>
      <c r="Q53" s="361"/>
      <c r="R53" s="788"/>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7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403</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244</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176</v>
      </c>
      <c r="K8" s="1401"/>
      <c r="L8" s="1401"/>
      <c r="M8" s="1401"/>
      <c r="N8" s="1401"/>
      <c r="O8" s="1402"/>
      <c r="P8" s="317"/>
      <c r="Q8" s="1400" t="s">
        <v>177</v>
      </c>
      <c r="R8" s="1401"/>
      <c r="S8" s="1401"/>
      <c r="T8" s="1401"/>
      <c r="U8" s="1401"/>
      <c r="V8" s="1402"/>
      <c r="W8" s="317"/>
      <c r="X8" s="1400" t="s">
        <v>178</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378522</v>
      </c>
      <c r="E12" s="352">
        <f>L12+S12+Z12</f>
        <v>236005</v>
      </c>
      <c r="F12" s="353">
        <f>E12/$D12*100</f>
        <v>62.349084069089777</v>
      </c>
      <c r="G12" s="352">
        <f>N12+U12+AB12</f>
        <v>142517</v>
      </c>
      <c r="H12" s="354">
        <f>G12/$D12*100</f>
        <v>37.650915930910223</v>
      </c>
      <c r="I12" s="350"/>
      <c r="J12" s="355">
        <v>112292</v>
      </c>
      <c r="K12" s="356">
        <v>29.665911096316727</v>
      </c>
      <c r="L12" s="357">
        <v>47125</v>
      </c>
      <c r="M12" s="353">
        <v>41.966480247925055</v>
      </c>
      <c r="N12" s="357">
        <v>65167</v>
      </c>
      <c r="O12" s="358">
        <v>58.033519752074945</v>
      </c>
      <c r="P12" s="350"/>
      <c r="Q12" s="355">
        <v>87823</v>
      </c>
      <c r="R12" s="356">
        <v>23.201557637336801</v>
      </c>
      <c r="S12" s="357">
        <v>58362</v>
      </c>
      <c r="T12" s="353">
        <v>66.45411794176924</v>
      </c>
      <c r="U12" s="357">
        <v>29461</v>
      </c>
      <c r="V12" s="358">
        <v>33.54588205823076</v>
      </c>
      <c r="W12" s="350"/>
      <c r="X12" s="355">
        <v>178407</v>
      </c>
      <c r="Y12" s="356">
        <v>47.132531266346476</v>
      </c>
      <c r="Z12" s="357">
        <v>130518</v>
      </c>
      <c r="AA12" s="353">
        <v>73.157443373858641</v>
      </c>
      <c r="AB12" s="357">
        <v>47889</v>
      </c>
      <c r="AC12" s="358">
        <f t="shared" ref="AC12:AC29" si="0">AB12/$X12*100</f>
        <v>26.842556626141352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49012</v>
      </c>
      <c r="E13" s="365">
        <f t="shared" ref="E13:E29" si="2">L13+S13+Z13</f>
        <v>31523</v>
      </c>
      <c r="F13" s="366">
        <f t="shared" ref="F13:H29" si="3">E13/$D13*100</f>
        <v>64.31690198318779</v>
      </c>
      <c r="G13" s="365">
        <f t="shared" ref="G13:G29" si="4">N13+U13+AB13</f>
        <v>17489</v>
      </c>
      <c r="H13" s="367">
        <f t="shared" si="3"/>
        <v>35.68309801681221</v>
      </c>
      <c r="I13" s="350"/>
      <c r="J13" s="368">
        <v>9961</v>
      </c>
      <c r="K13" s="369">
        <v>20.323594221823228</v>
      </c>
      <c r="L13" s="370">
        <v>4267</v>
      </c>
      <c r="M13" s="371">
        <v>42.83706455175183</v>
      </c>
      <c r="N13" s="370">
        <v>5694</v>
      </c>
      <c r="O13" s="372">
        <v>57.162935448248163</v>
      </c>
      <c r="P13" s="350"/>
      <c r="Q13" s="368">
        <v>9338</v>
      </c>
      <c r="R13" s="369">
        <v>19.052476944421777</v>
      </c>
      <c r="S13" s="370">
        <v>5766</v>
      </c>
      <c r="T13" s="371">
        <v>61.747697579781537</v>
      </c>
      <c r="U13" s="370">
        <v>3572</v>
      </c>
      <c r="V13" s="372">
        <v>38.252302420218463</v>
      </c>
      <c r="W13" s="350"/>
      <c r="X13" s="368">
        <v>29713</v>
      </c>
      <c r="Y13" s="369">
        <v>60.623928833755002</v>
      </c>
      <c r="Z13" s="370">
        <v>21490</v>
      </c>
      <c r="AA13" s="371">
        <v>72.325244842324906</v>
      </c>
      <c r="AB13" s="370">
        <v>8223</v>
      </c>
      <c r="AC13" s="372">
        <f t="shared" si="0"/>
        <v>27.67475515767509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40830</v>
      </c>
      <c r="E14" s="365">
        <f t="shared" si="2"/>
        <v>26456</v>
      </c>
      <c r="F14" s="366">
        <f t="shared" si="3"/>
        <v>64.795493509674259</v>
      </c>
      <c r="G14" s="365">
        <f t="shared" si="4"/>
        <v>14374</v>
      </c>
      <c r="H14" s="367">
        <f t="shared" si="3"/>
        <v>35.204506490325741</v>
      </c>
      <c r="I14" s="350"/>
      <c r="J14" s="368">
        <v>9536</v>
      </c>
      <c r="K14" s="369">
        <v>23.355375949057066</v>
      </c>
      <c r="L14" s="370">
        <v>4000</v>
      </c>
      <c r="M14" s="371">
        <v>41.946308724832214</v>
      </c>
      <c r="N14" s="370">
        <v>5536</v>
      </c>
      <c r="O14" s="372">
        <v>58.053691275167786</v>
      </c>
      <c r="P14" s="350"/>
      <c r="Q14" s="368">
        <v>8839</v>
      </c>
      <c r="R14" s="369">
        <v>21.648297820230223</v>
      </c>
      <c r="S14" s="370">
        <v>5395</v>
      </c>
      <c r="T14" s="371">
        <v>61.03631632537617</v>
      </c>
      <c r="U14" s="370">
        <v>3444</v>
      </c>
      <c r="V14" s="372">
        <v>38.96368367462383</v>
      </c>
      <c r="W14" s="350"/>
      <c r="X14" s="368">
        <v>22455</v>
      </c>
      <c r="Y14" s="369">
        <v>54.996326230712711</v>
      </c>
      <c r="Z14" s="370">
        <v>17061</v>
      </c>
      <c r="AA14" s="371">
        <v>75.978623914495657</v>
      </c>
      <c r="AB14" s="370">
        <v>5394</v>
      </c>
      <c r="AC14" s="372">
        <f t="shared" si="0"/>
        <v>24.021376085504343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42312</v>
      </c>
      <c r="E15" s="365">
        <f t="shared" si="2"/>
        <v>25872</v>
      </c>
      <c r="F15" s="366">
        <f t="shared" si="3"/>
        <v>61.145774248440155</v>
      </c>
      <c r="G15" s="365">
        <f t="shared" si="4"/>
        <v>16440</v>
      </c>
      <c r="H15" s="367">
        <f t="shared" si="3"/>
        <v>38.854225751559838</v>
      </c>
      <c r="I15" s="350"/>
      <c r="J15" s="368">
        <v>11951</v>
      </c>
      <c r="K15" s="369">
        <v>28.244942333144262</v>
      </c>
      <c r="L15" s="370">
        <v>5178</v>
      </c>
      <c r="M15" s="371">
        <v>43.326918249518869</v>
      </c>
      <c r="N15" s="370">
        <v>6773</v>
      </c>
      <c r="O15" s="372">
        <v>56.673081750481138</v>
      </c>
      <c r="P15" s="350"/>
      <c r="Q15" s="368">
        <v>9857</v>
      </c>
      <c r="R15" s="369">
        <v>23.295991680847042</v>
      </c>
      <c r="S15" s="370">
        <v>5913</v>
      </c>
      <c r="T15" s="371">
        <v>59.987825910520442</v>
      </c>
      <c r="U15" s="370">
        <v>3944</v>
      </c>
      <c r="V15" s="372">
        <v>40.012174089479558</v>
      </c>
      <c r="W15" s="350"/>
      <c r="X15" s="368">
        <v>20504</v>
      </c>
      <c r="Y15" s="369">
        <v>48.459065986008696</v>
      </c>
      <c r="Z15" s="370">
        <v>14781</v>
      </c>
      <c r="AA15" s="371">
        <v>72.088373000390177</v>
      </c>
      <c r="AB15" s="370">
        <v>5723</v>
      </c>
      <c r="AC15" s="372">
        <f t="shared" si="0"/>
        <v>27.911626999609833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54756</v>
      </c>
      <c r="E16" s="365">
        <f t="shared" si="2"/>
        <v>32157</v>
      </c>
      <c r="F16" s="366">
        <f t="shared" si="3"/>
        <v>58.727810650887569</v>
      </c>
      <c r="G16" s="365">
        <f t="shared" si="4"/>
        <v>22599</v>
      </c>
      <c r="H16" s="367">
        <f t="shared" si="3"/>
        <v>41.272189349112423</v>
      </c>
      <c r="I16" s="350"/>
      <c r="J16" s="368">
        <v>20407</v>
      </c>
      <c r="K16" s="369">
        <v>37.26897508948791</v>
      </c>
      <c r="L16" s="370">
        <v>8405</v>
      </c>
      <c r="M16" s="371">
        <v>41.186847650316068</v>
      </c>
      <c r="N16" s="370">
        <v>12002</v>
      </c>
      <c r="O16" s="372">
        <v>58.813152349683925</v>
      </c>
      <c r="P16" s="350"/>
      <c r="Q16" s="368">
        <v>11792</v>
      </c>
      <c r="R16" s="369">
        <v>21.535539484257431</v>
      </c>
      <c r="S16" s="370">
        <v>7165</v>
      </c>
      <c r="T16" s="371">
        <v>60.761533242876531</v>
      </c>
      <c r="U16" s="370">
        <v>4627</v>
      </c>
      <c r="V16" s="372">
        <v>39.238466757123476</v>
      </c>
      <c r="W16" s="350"/>
      <c r="X16" s="368">
        <v>22557</v>
      </c>
      <c r="Y16" s="369">
        <v>41.195485426254656</v>
      </c>
      <c r="Z16" s="370">
        <v>16587</v>
      </c>
      <c r="AA16" s="371">
        <v>73.533714589706079</v>
      </c>
      <c r="AB16" s="370">
        <v>5970</v>
      </c>
      <c r="AC16" s="372">
        <f t="shared" si="0"/>
        <v>26.466285410293921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22789</v>
      </c>
      <c r="E17" s="375">
        <f t="shared" si="2"/>
        <v>14083</v>
      </c>
      <c r="F17" s="376">
        <f t="shared" si="3"/>
        <v>61.797358374654443</v>
      </c>
      <c r="G17" s="375">
        <f t="shared" si="4"/>
        <v>8706</v>
      </c>
      <c r="H17" s="367">
        <f t="shared" si="3"/>
        <v>38.202641625345564</v>
      </c>
      <c r="I17" s="350"/>
      <c r="J17" s="377">
        <v>6318</v>
      </c>
      <c r="K17" s="378">
        <v>27.723901882487169</v>
      </c>
      <c r="L17" s="375">
        <v>2679</v>
      </c>
      <c r="M17" s="376">
        <v>42.402659069325736</v>
      </c>
      <c r="N17" s="375">
        <v>3639</v>
      </c>
      <c r="O17" s="372">
        <v>57.597340930674271</v>
      </c>
      <c r="P17" s="350"/>
      <c r="Q17" s="377">
        <v>4866</v>
      </c>
      <c r="R17" s="378">
        <v>21.352406862960198</v>
      </c>
      <c r="S17" s="375">
        <v>2776</v>
      </c>
      <c r="T17" s="376">
        <v>57.048910809699962</v>
      </c>
      <c r="U17" s="375">
        <v>2090</v>
      </c>
      <c r="V17" s="372">
        <v>42.951089190300038</v>
      </c>
      <c r="W17" s="350"/>
      <c r="X17" s="377">
        <v>11605</v>
      </c>
      <c r="Y17" s="378">
        <v>50.923691254552637</v>
      </c>
      <c r="Z17" s="375">
        <v>8628</v>
      </c>
      <c r="AA17" s="376">
        <v>74.347264110297289</v>
      </c>
      <c r="AB17" s="375">
        <v>2977</v>
      </c>
      <c r="AC17" s="372">
        <f t="shared" si="0"/>
        <v>25.652735889702715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152468</v>
      </c>
      <c r="E18" s="365">
        <f t="shared" si="2"/>
        <v>95186</v>
      </c>
      <c r="F18" s="366">
        <f t="shared" si="3"/>
        <v>62.430149277225389</v>
      </c>
      <c r="G18" s="365">
        <f t="shared" si="4"/>
        <v>57282</v>
      </c>
      <c r="H18" s="367">
        <f t="shared" si="3"/>
        <v>37.569850722774618</v>
      </c>
      <c r="I18" s="350"/>
      <c r="J18" s="368">
        <v>30991</v>
      </c>
      <c r="K18" s="369">
        <v>20.326232389747357</v>
      </c>
      <c r="L18" s="370">
        <v>13046</v>
      </c>
      <c r="M18" s="371">
        <v>42.09609241392662</v>
      </c>
      <c r="N18" s="370">
        <v>17945</v>
      </c>
      <c r="O18" s="372">
        <v>57.90390758607338</v>
      </c>
      <c r="P18" s="350"/>
      <c r="Q18" s="368">
        <v>27496</v>
      </c>
      <c r="R18" s="369">
        <v>18.033948107143793</v>
      </c>
      <c r="S18" s="370">
        <v>15935</v>
      </c>
      <c r="T18" s="371">
        <v>57.953884201338383</v>
      </c>
      <c r="U18" s="370">
        <v>11561</v>
      </c>
      <c r="V18" s="372">
        <v>42.046115798661617</v>
      </c>
      <c r="W18" s="350"/>
      <c r="X18" s="368">
        <v>93981</v>
      </c>
      <c r="Y18" s="369">
        <v>61.639819503108853</v>
      </c>
      <c r="Z18" s="370">
        <v>66205</v>
      </c>
      <c r="AA18" s="371">
        <v>70.445089964992917</v>
      </c>
      <c r="AB18" s="370">
        <v>27776</v>
      </c>
      <c r="AC18" s="372">
        <f t="shared" si="0"/>
        <v>29.554910035007076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93791</v>
      </c>
      <c r="E19" s="365">
        <f t="shared" si="2"/>
        <v>58882</v>
      </c>
      <c r="F19" s="366">
        <f t="shared" si="3"/>
        <v>62.780010875243896</v>
      </c>
      <c r="G19" s="365">
        <f t="shared" si="4"/>
        <v>34909</v>
      </c>
      <c r="H19" s="367">
        <f t="shared" si="3"/>
        <v>37.219989124756111</v>
      </c>
      <c r="I19" s="350"/>
      <c r="J19" s="368">
        <v>21895</v>
      </c>
      <c r="K19" s="369">
        <v>23.344457357315733</v>
      </c>
      <c r="L19" s="370">
        <v>9288</v>
      </c>
      <c r="M19" s="371">
        <v>42.420643982644442</v>
      </c>
      <c r="N19" s="370">
        <v>12607</v>
      </c>
      <c r="O19" s="372">
        <v>57.579356017355565</v>
      </c>
      <c r="P19" s="350"/>
      <c r="Q19" s="368">
        <v>18154</v>
      </c>
      <c r="R19" s="369">
        <v>19.355801729377021</v>
      </c>
      <c r="S19" s="370">
        <v>11388</v>
      </c>
      <c r="T19" s="371">
        <v>62.729976864602847</v>
      </c>
      <c r="U19" s="370">
        <v>6766</v>
      </c>
      <c r="V19" s="372">
        <v>37.270023135397153</v>
      </c>
      <c r="W19" s="350"/>
      <c r="X19" s="368">
        <v>53742</v>
      </c>
      <c r="Y19" s="369">
        <v>57.299740913307254</v>
      </c>
      <c r="Z19" s="370">
        <v>38206</v>
      </c>
      <c r="AA19" s="371">
        <v>71.091511294704318</v>
      </c>
      <c r="AB19" s="370">
        <v>15536</v>
      </c>
      <c r="AC19" s="372">
        <f t="shared" si="0"/>
        <v>28.908488705295671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335382</v>
      </c>
      <c r="E20" s="365">
        <f t="shared" si="2"/>
        <v>211411</v>
      </c>
      <c r="F20" s="366">
        <f t="shared" si="3"/>
        <v>63.035881472470201</v>
      </c>
      <c r="G20" s="365">
        <f t="shared" si="4"/>
        <v>123971</v>
      </c>
      <c r="H20" s="367">
        <f t="shared" si="3"/>
        <v>36.964118527529806</v>
      </c>
      <c r="I20" s="350"/>
      <c r="J20" s="368">
        <v>84483</v>
      </c>
      <c r="K20" s="369">
        <v>25.190081757518289</v>
      </c>
      <c r="L20" s="370">
        <v>37168</v>
      </c>
      <c r="M20" s="371">
        <v>43.994649811204624</v>
      </c>
      <c r="N20" s="370">
        <v>47315</v>
      </c>
      <c r="O20" s="372">
        <v>56.005350188795376</v>
      </c>
      <c r="P20" s="350"/>
      <c r="Q20" s="368">
        <v>75135</v>
      </c>
      <c r="R20" s="369">
        <v>22.402812315508882</v>
      </c>
      <c r="S20" s="370">
        <v>47272</v>
      </c>
      <c r="T20" s="371">
        <v>62.916084381446723</v>
      </c>
      <c r="U20" s="370">
        <v>27863</v>
      </c>
      <c r="V20" s="372">
        <v>37.08391561855327</v>
      </c>
      <c r="W20" s="350"/>
      <c r="X20" s="368">
        <v>175764</v>
      </c>
      <c r="Y20" s="369">
        <v>52.407105926972832</v>
      </c>
      <c r="Z20" s="370">
        <v>126971</v>
      </c>
      <c r="AA20" s="371">
        <v>72.239480212102592</v>
      </c>
      <c r="AB20" s="370">
        <v>48793</v>
      </c>
      <c r="AC20" s="372">
        <f t="shared" si="0"/>
        <v>27.760519787897408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194038</v>
      </c>
      <c r="E21" s="365">
        <f t="shared" si="2"/>
        <v>120114</v>
      </c>
      <c r="F21" s="366">
        <f t="shared" si="3"/>
        <v>61.902307795380281</v>
      </c>
      <c r="G21" s="365">
        <f t="shared" si="4"/>
        <v>73924</v>
      </c>
      <c r="H21" s="367">
        <f t="shared" si="3"/>
        <v>38.097692204619719</v>
      </c>
      <c r="I21" s="350"/>
      <c r="J21" s="368">
        <v>52458</v>
      </c>
      <c r="K21" s="369">
        <v>27.034910687597275</v>
      </c>
      <c r="L21" s="370">
        <v>21459</v>
      </c>
      <c r="M21" s="371">
        <v>40.907011323344392</v>
      </c>
      <c r="N21" s="370">
        <v>30999</v>
      </c>
      <c r="O21" s="372">
        <v>59.092988676655608</v>
      </c>
      <c r="P21" s="350"/>
      <c r="Q21" s="368">
        <v>41721</v>
      </c>
      <c r="R21" s="369">
        <v>21.501458477205496</v>
      </c>
      <c r="S21" s="370">
        <v>25790</v>
      </c>
      <c r="T21" s="371">
        <v>61.815392727882845</v>
      </c>
      <c r="U21" s="370">
        <v>15931</v>
      </c>
      <c r="V21" s="372">
        <v>38.184607272117162</v>
      </c>
      <c r="W21" s="350"/>
      <c r="X21" s="368">
        <v>99859</v>
      </c>
      <c r="Y21" s="369">
        <v>51.463630835197229</v>
      </c>
      <c r="Z21" s="370">
        <v>72865</v>
      </c>
      <c r="AA21" s="371">
        <v>72.967884717451597</v>
      </c>
      <c r="AB21" s="370">
        <v>26994</v>
      </c>
      <c r="AC21" s="372">
        <f t="shared" si="0"/>
        <v>27.032115282548393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56113</v>
      </c>
      <c r="E22" s="365">
        <f t="shared" si="2"/>
        <v>35676</v>
      </c>
      <c r="F22" s="366">
        <f t="shared" si="3"/>
        <v>63.578849820897119</v>
      </c>
      <c r="G22" s="365">
        <f t="shared" si="4"/>
        <v>20437</v>
      </c>
      <c r="H22" s="367">
        <f t="shared" si="3"/>
        <v>36.421150179102881</v>
      </c>
      <c r="I22" s="350"/>
      <c r="J22" s="368">
        <v>13061</v>
      </c>
      <c r="K22" s="369">
        <v>23.276246146169338</v>
      </c>
      <c r="L22" s="370">
        <v>5762</v>
      </c>
      <c r="M22" s="371">
        <v>44.116070744965931</v>
      </c>
      <c r="N22" s="370">
        <v>7299</v>
      </c>
      <c r="O22" s="372">
        <v>55.883929255034069</v>
      </c>
      <c r="P22" s="350"/>
      <c r="Q22" s="368">
        <v>12135</v>
      </c>
      <c r="R22" s="369">
        <v>21.626004669149751</v>
      </c>
      <c r="S22" s="370">
        <v>7760</v>
      </c>
      <c r="T22" s="371">
        <v>63.947259991759374</v>
      </c>
      <c r="U22" s="370">
        <v>4375</v>
      </c>
      <c r="V22" s="372">
        <v>36.052740008240626</v>
      </c>
      <c r="W22" s="350"/>
      <c r="X22" s="368">
        <v>30917</v>
      </c>
      <c r="Y22" s="369">
        <v>55.097749184680907</v>
      </c>
      <c r="Z22" s="370">
        <v>22154</v>
      </c>
      <c r="AA22" s="371">
        <v>71.656370281722019</v>
      </c>
      <c r="AB22" s="370">
        <v>8763</v>
      </c>
      <c r="AC22" s="372">
        <f t="shared" si="0"/>
        <v>28.343629718277967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83153</v>
      </c>
      <c r="E23" s="365">
        <f t="shared" si="2"/>
        <v>51816</v>
      </c>
      <c r="F23" s="366">
        <f t="shared" si="3"/>
        <v>62.31404759900424</v>
      </c>
      <c r="G23" s="365">
        <f t="shared" si="4"/>
        <v>31337</v>
      </c>
      <c r="H23" s="367">
        <f t="shared" si="3"/>
        <v>37.685952400995752</v>
      </c>
      <c r="I23" s="350"/>
      <c r="J23" s="368">
        <v>24080</v>
      </c>
      <c r="K23" s="369">
        <v>28.958666554423772</v>
      </c>
      <c r="L23" s="370">
        <v>9450</v>
      </c>
      <c r="M23" s="371">
        <v>39.244186046511622</v>
      </c>
      <c r="N23" s="370">
        <v>14630</v>
      </c>
      <c r="O23" s="372">
        <v>60.755813953488371</v>
      </c>
      <c r="P23" s="350"/>
      <c r="Q23" s="368">
        <v>14825</v>
      </c>
      <c r="R23" s="369">
        <v>17.828581049390881</v>
      </c>
      <c r="S23" s="370">
        <v>8707</v>
      </c>
      <c r="T23" s="371">
        <v>58.731871838111296</v>
      </c>
      <c r="U23" s="370">
        <v>6118</v>
      </c>
      <c r="V23" s="372">
        <v>41.268128161888704</v>
      </c>
      <c r="W23" s="350"/>
      <c r="X23" s="368">
        <v>44248</v>
      </c>
      <c r="Y23" s="369">
        <v>53.212752396185351</v>
      </c>
      <c r="Z23" s="370">
        <v>33659</v>
      </c>
      <c r="AA23" s="371">
        <v>76.06897486892062</v>
      </c>
      <c r="AB23" s="370">
        <v>10589</v>
      </c>
      <c r="AC23" s="372">
        <f t="shared" si="0"/>
        <v>23.93102513107937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249317</v>
      </c>
      <c r="E24" s="365">
        <f t="shared" si="2"/>
        <v>164576</v>
      </c>
      <c r="F24" s="366">
        <f t="shared" si="3"/>
        <v>66.010741345355513</v>
      </c>
      <c r="G24" s="365">
        <f t="shared" si="4"/>
        <v>84741</v>
      </c>
      <c r="H24" s="367">
        <f t="shared" si="3"/>
        <v>33.989258654644487</v>
      </c>
      <c r="I24" s="350"/>
      <c r="J24" s="368">
        <v>58908</v>
      </c>
      <c r="K24" s="369">
        <v>23.627751015775097</v>
      </c>
      <c r="L24" s="370">
        <v>27727</v>
      </c>
      <c r="M24" s="371">
        <v>47.068309906973589</v>
      </c>
      <c r="N24" s="370">
        <v>31181</v>
      </c>
      <c r="O24" s="372">
        <v>52.931690093026418</v>
      </c>
      <c r="P24" s="350"/>
      <c r="Q24" s="368">
        <v>48424</v>
      </c>
      <c r="R24" s="369">
        <v>19.422662714536113</v>
      </c>
      <c r="S24" s="370">
        <v>31873</v>
      </c>
      <c r="T24" s="371">
        <v>65.820667437634228</v>
      </c>
      <c r="U24" s="370">
        <v>16551</v>
      </c>
      <c r="V24" s="372">
        <v>34.179332562365772</v>
      </c>
      <c r="W24" s="350"/>
      <c r="X24" s="368">
        <v>141985</v>
      </c>
      <c r="Y24" s="369">
        <v>56.949586269688787</v>
      </c>
      <c r="Z24" s="370">
        <v>104976</v>
      </c>
      <c r="AA24" s="371">
        <v>73.934570553227445</v>
      </c>
      <c r="AB24" s="370">
        <v>37009</v>
      </c>
      <c r="AC24" s="372">
        <f t="shared" si="0"/>
        <v>26.065429446772548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55940</v>
      </c>
      <c r="E25" s="365">
        <f t="shared" si="2"/>
        <v>32515</v>
      </c>
      <c r="F25" s="366">
        <f t="shared" si="3"/>
        <v>58.124776546299607</v>
      </c>
      <c r="G25" s="365">
        <f t="shared" si="4"/>
        <v>23425</v>
      </c>
      <c r="H25" s="367">
        <f t="shared" si="3"/>
        <v>41.875223453700393</v>
      </c>
      <c r="I25" s="350"/>
      <c r="J25" s="368">
        <v>19930</v>
      </c>
      <c r="K25" s="369">
        <v>35.627457990704329</v>
      </c>
      <c r="L25" s="370">
        <v>7642</v>
      </c>
      <c r="M25" s="371">
        <v>38.344204716507782</v>
      </c>
      <c r="N25" s="370">
        <v>12288</v>
      </c>
      <c r="O25" s="372">
        <v>61.655795283492218</v>
      </c>
      <c r="P25" s="350"/>
      <c r="Q25" s="368">
        <v>12322</v>
      </c>
      <c r="R25" s="369">
        <v>22.027171969967824</v>
      </c>
      <c r="S25" s="370">
        <v>7782</v>
      </c>
      <c r="T25" s="371">
        <v>63.155331926635284</v>
      </c>
      <c r="U25" s="370">
        <v>4540</v>
      </c>
      <c r="V25" s="372">
        <v>36.844668073364709</v>
      </c>
      <c r="W25" s="350"/>
      <c r="X25" s="368">
        <v>23688</v>
      </c>
      <c r="Y25" s="369">
        <v>42.345370039327854</v>
      </c>
      <c r="Z25" s="370">
        <v>17091</v>
      </c>
      <c r="AA25" s="371">
        <v>72.150455927051667</v>
      </c>
      <c r="AB25" s="370">
        <v>6597</v>
      </c>
      <c r="AC25" s="372">
        <f t="shared" si="0"/>
        <v>27.84954407294833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21512</v>
      </c>
      <c r="E26" s="380">
        <f t="shared" si="2"/>
        <v>13467</v>
      </c>
      <c r="F26" s="381">
        <f t="shared" si="3"/>
        <v>62.602268501301594</v>
      </c>
      <c r="G26" s="380">
        <f t="shared" si="4"/>
        <v>8045</v>
      </c>
      <c r="H26" s="367">
        <f t="shared" si="3"/>
        <v>37.397731498698398</v>
      </c>
      <c r="I26" s="350"/>
      <c r="J26" s="377">
        <v>5154</v>
      </c>
      <c r="K26" s="378">
        <v>23.958720714020082</v>
      </c>
      <c r="L26" s="375">
        <v>2254</v>
      </c>
      <c r="M26" s="376">
        <v>43.73302289483896</v>
      </c>
      <c r="N26" s="375">
        <v>2900</v>
      </c>
      <c r="O26" s="372">
        <v>56.26697710516104</v>
      </c>
      <c r="P26" s="350"/>
      <c r="Q26" s="377">
        <v>3981</v>
      </c>
      <c r="R26" s="378">
        <v>18.505950167348455</v>
      </c>
      <c r="S26" s="375">
        <v>2203</v>
      </c>
      <c r="T26" s="376">
        <v>55.337854810349164</v>
      </c>
      <c r="U26" s="375">
        <v>1778</v>
      </c>
      <c r="V26" s="372">
        <v>44.662145189650843</v>
      </c>
      <c r="W26" s="350"/>
      <c r="X26" s="377">
        <v>12377</v>
      </c>
      <c r="Y26" s="378">
        <v>57.535329118631459</v>
      </c>
      <c r="Z26" s="375">
        <v>9010</v>
      </c>
      <c r="AA26" s="376">
        <v>72.796315746949986</v>
      </c>
      <c r="AB26" s="375">
        <v>3367</v>
      </c>
      <c r="AC26" s="372">
        <f t="shared" si="0"/>
        <v>27.203684253050014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115341</v>
      </c>
      <c r="E27" s="380">
        <f t="shared" si="2"/>
        <v>70090</v>
      </c>
      <c r="F27" s="381">
        <f t="shared" si="3"/>
        <v>60.767636833389695</v>
      </c>
      <c r="G27" s="380">
        <f t="shared" si="4"/>
        <v>45251</v>
      </c>
      <c r="H27" s="367">
        <f t="shared" si="3"/>
        <v>39.232363166610313</v>
      </c>
      <c r="I27" s="350"/>
      <c r="J27" s="377">
        <v>30400</v>
      </c>
      <c r="K27" s="378">
        <v>26.356629472607313</v>
      </c>
      <c r="L27" s="375">
        <v>12463</v>
      </c>
      <c r="M27" s="376">
        <v>40.996710526315788</v>
      </c>
      <c r="N27" s="375">
        <v>17937</v>
      </c>
      <c r="O27" s="372">
        <v>59.003289473684205</v>
      </c>
      <c r="P27" s="350"/>
      <c r="Q27" s="377">
        <v>23209</v>
      </c>
      <c r="R27" s="378">
        <v>20.122072810188918</v>
      </c>
      <c r="S27" s="375">
        <v>13276</v>
      </c>
      <c r="T27" s="376">
        <v>57.201947520358488</v>
      </c>
      <c r="U27" s="375">
        <v>9933</v>
      </c>
      <c r="V27" s="372">
        <v>42.79805247964152</v>
      </c>
      <c r="W27" s="350"/>
      <c r="X27" s="377">
        <v>61732</v>
      </c>
      <c r="Y27" s="378">
        <v>53.521297717203772</v>
      </c>
      <c r="Z27" s="375">
        <v>44351</v>
      </c>
      <c r="AA27" s="376">
        <v>71.844424285621727</v>
      </c>
      <c r="AB27" s="375">
        <v>17381</v>
      </c>
      <c r="AC27" s="372">
        <f t="shared" si="0"/>
        <v>28.15557571437828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14758</v>
      </c>
      <c r="E28" s="380">
        <f t="shared" si="2"/>
        <v>9142</v>
      </c>
      <c r="F28" s="381">
        <f t="shared" si="3"/>
        <v>61.946063152188643</v>
      </c>
      <c r="G28" s="380">
        <f t="shared" si="4"/>
        <v>5616</v>
      </c>
      <c r="H28" s="382">
        <f t="shared" si="3"/>
        <v>38.053936847811357</v>
      </c>
      <c r="I28" s="350"/>
      <c r="J28" s="377">
        <v>3435</v>
      </c>
      <c r="K28" s="378">
        <v>23.275511586935899</v>
      </c>
      <c r="L28" s="375">
        <v>1421</v>
      </c>
      <c r="M28" s="376">
        <v>41.368267831149929</v>
      </c>
      <c r="N28" s="375">
        <v>2014</v>
      </c>
      <c r="O28" s="383">
        <v>58.631732168850071</v>
      </c>
      <c r="P28" s="350"/>
      <c r="Q28" s="377">
        <v>2766</v>
      </c>
      <c r="R28" s="378">
        <v>18.742377015855809</v>
      </c>
      <c r="S28" s="375">
        <v>1646</v>
      </c>
      <c r="T28" s="376">
        <v>59.508315256688363</v>
      </c>
      <c r="U28" s="375">
        <v>1120</v>
      </c>
      <c r="V28" s="383">
        <v>40.491684743311637</v>
      </c>
      <c r="W28" s="350"/>
      <c r="X28" s="377">
        <v>8557</v>
      </c>
      <c r="Y28" s="378">
        <v>57.982111397208293</v>
      </c>
      <c r="Z28" s="375">
        <v>6075</v>
      </c>
      <c r="AA28" s="376">
        <v>70.994507420825059</v>
      </c>
      <c r="AB28" s="375">
        <v>2482</v>
      </c>
      <c r="AC28" s="383">
        <f t="shared" si="0"/>
        <v>29.005492579174945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5230</v>
      </c>
      <c r="E29" s="386">
        <f t="shared" si="2"/>
        <v>2884</v>
      </c>
      <c r="F29" s="387">
        <f t="shared" si="3"/>
        <v>55.143403441682601</v>
      </c>
      <c r="G29" s="386">
        <f t="shared" si="4"/>
        <v>2346</v>
      </c>
      <c r="H29" s="388">
        <f t="shared" si="3"/>
        <v>44.856596558317399</v>
      </c>
      <c r="I29" s="350"/>
      <c r="J29" s="389">
        <v>2803</v>
      </c>
      <c r="K29" s="390">
        <v>53.594646271510513</v>
      </c>
      <c r="L29" s="391">
        <v>1092</v>
      </c>
      <c r="M29" s="392">
        <v>38.958259008205495</v>
      </c>
      <c r="N29" s="391">
        <v>1711</v>
      </c>
      <c r="O29" s="393">
        <v>61.041740991794505</v>
      </c>
      <c r="P29" s="350"/>
      <c r="Q29" s="389">
        <v>950</v>
      </c>
      <c r="R29" s="390">
        <v>18.164435946462714</v>
      </c>
      <c r="S29" s="391">
        <v>651</v>
      </c>
      <c r="T29" s="392">
        <v>68.526315789473685</v>
      </c>
      <c r="U29" s="391">
        <v>299</v>
      </c>
      <c r="V29" s="393">
        <v>31.473684210526315</v>
      </c>
      <c r="W29" s="350"/>
      <c r="X29" s="389">
        <v>1477</v>
      </c>
      <c r="Y29" s="390">
        <v>28.24091778202677</v>
      </c>
      <c r="Z29" s="391">
        <v>1141</v>
      </c>
      <c r="AA29" s="392">
        <v>77.251184834123222</v>
      </c>
      <c r="AB29" s="391">
        <v>336</v>
      </c>
      <c r="AC29" s="393">
        <f t="shared" si="0"/>
        <v>22.748815165876778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1965264</v>
      </c>
      <c r="E31" s="1237">
        <f>L31+S31+Z31</f>
        <v>1231855</v>
      </c>
      <c r="F31" s="1238">
        <f>E31/$D31*100</f>
        <v>62.681400565013149</v>
      </c>
      <c r="G31" s="1237">
        <f>N31+U31+AB31</f>
        <v>733409</v>
      </c>
      <c r="H31" s="1239">
        <f>G31/$D31*100</f>
        <v>37.318599434986851</v>
      </c>
      <c r="I31" s="320"/>
      <c r="J31" s="1240">
        <f>SUM(J12:J29)</f>
        <v>518063</v>
      </c>
      <c r="K31" s="1241">
        <f>J31/$D31*100</f>
        <v>26.360987633213657</v>
      </c>
      <c r="L31" s="1237">
        <f>SUM(L12:L29)</f>
        <v>220426</v>
      </c>
      <c r="M31" s="1238">
        <f>L31/$J31*100</f>
        <v>42.548107083501428</v>
      </c>
      <c r="N31" s="1237">
        <f>SUM(N12:N29)</f>
        <v>297637</v>
      </c>
      <c r="O31" s="1242">
        <f>N31/$J31*100</f>
        <v>57.451892916498572</v>
      </c>
      <c r="P31" s="320"/>
      <c r="Q31" s="1240">
        <f>SUM(Q12:Q29)</f>
        <v>413633</v>
      </c>
      <c r="R31" s="1241">
        <f>Q31/$D31*100</f>
        <v>21.047197730177729</v>
      </c>
      <c r="S31" s="1237">
        <f>SUM(S12:S29)</f>
        <v>259660</v>
      </c>
      <c r="T31" s="1238">
        <f>S31/$Q31*100</f>
        <v>62.775455536671402</v>
      </c>
      <c r="U31" s="1237">
        <f>SUM(U12:U29)</f>
        <v>153973</v>
      </c>
      <c r="V31" s="1242">
        <f>U31/$Q31*100</f>
        <v>37.224544463328598</v>
      </c>
      <c r="W31" s="320"/>
      <c r="X31" s="1240">
        <f>SUM(X12:X29)</f>
        <v>1033568</v>
      </c>
      <c r="Y31" s="1241">
        <f>X31/$D31*100</f>
        <v>52.591814636608611</v>
      </c>
      <c r="Z31" s="1237">
        <f>SUM(Z12:Z29)</f>
        <v>751769</v>
      </c>
      <c r="AA31" s="1238">
        <f>Z31/$X31*100</f>
        <v>72.735320752964483</v>
      </c>
      <c r="AB31" s="1237">
        <f>SUM(AB12:AB29)</f>
        <v>281799</v>
      </c>
      <c r="AC31" s="1242">
        <f>AB31/$X31*100</f>
        <v>27.264679247035513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6" customFormat="1" ht="13.5" customHeight="1" x14ac:dyDescent="0.2">
      <c r="B34" s="1422"/>
      <c r="C34" s="1422"/>
      <c r="D34" s="1422"/>
      <c r="E34" s="1422"/>
      <c r="F34" s="1422"/>
      <c r="G34" s="1422"/>
      <c r="H34" s="1422"/>
      <c r="I34" s="1422"/>
      <c r="J34" s="1422"/>
      <c r="K34" s="1422"/>
      <c r="L34" s="1422"/>
      <c r="M34" s="1422"/>
      <c r="N34" s="1422"/>
      <c r="O34" s="1422"/>
    </row>
    <row r="35" spans="2:15" s="396" customFormat="1" ht="29.25" customHeight="1" x14ac:dyDescent="0.2">
      <c r="B35" s="1422"/>
      <c r="C35" s="1422"/>
      <c r="D35" s="1422"/>
      <c r="E35" s="1422"/>
      <c r="F35" s="1422"/>
      <c r="G35" s="1422"/>
      <c r="H35" s="1422"/>
      <c r="I35" s="1422"/>
      <c r="J35" s="1422"/>
      <c r="K35" s="1422"/>
      <c r="L35" s="1422"/>
      <c r="M35" s="1422"/>
    </row>
    <row r="36" spans="2:15" s="396" customFormat="1" ht="4.5" customHeight="1" x14ac:dyDescent="0.2">
      <c r="B36" s="1421"/>
      <c r="C36" s="1421"/>
      <c r="D36" s="1421"/>
      <c r="E36" s="1334"/>
      <c r="F36" s="1334"/>
      <c r="G36" s="1334"/>
    </row>
    <row r="37" spans="2:15" s="396" customFormat="1" x14ac:dyDescent="0.2"/>
    <row r="38" spans="2:15" s="396" customFormat="1" x14ac:dyDescent="0.2"/>
    <row r="39" spans="2:15" s="396" customFormat="1" x14ac:dyDescent="0.2"/>
    <row r="40" spans="2:15" s="396" customFormat="1" x14ac:dyDescent="0.2"/>
    <row r="41" spans="2:15" s="396" customFormat="1" x14ac:dyDescent="0.2"/>
    <row r="42" spans="2:15" s="396"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225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226</v>
      </c>
      <c r="K8" s="1401"/>
      <c r="L8" s="1401"/>
      <c r="M8" s="1401"/>
      <c r="N8" s="1401"/>
      <c r="O8" s="1402"/>
      <c r="P8" s="317"/>
      <c r="Q8" s="1400" t="s">
        <v>227</v>
      </c>
      <c r="R8" s="1401"/>
      <c r="S8" s="1401"/>
      <c r="T8" s="1401"/>
      <c r="U8" s="1401"/>
      <c r="V8" s="1402"/>
      <c r="W8" s="317"/>
      <c r="X8" s="1400" t="s">
        <v>228</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79578</v>
      </c>
      <c r="E12" s="352">
        <f>L12+S12+Z12</f>
        <v>47199</v>
      </c>
      <c r="F12" s="353">
        <f>E12/$D12*100</f>
        <v>59.311618789112565</v>
      </c>
      <c r="G12" s="352">
        <f>N12+U12+AB12</f>
        <v>32379</v>
      </c>
      <c r="H12" s="354">
        <f>G12/$D12*100</f>
        <v>40.688381210887428</v>
      </c>
      <c r="I12" s="350"/>
      <c r="J12" s="355">
        <f>L12+N12</f>
        <v>29099</v>
      </c>
      <c r="K12" s="356">
        <f>J12/$D12*100</f>
        <v>36.566639020834906</v>
      </c>
      <c r="L12" s="357">
        <v>11378</v>
      </c>
      <c r="M12" s="353">
        <v>39.101000034365441</v>
      </c>
      <c r="N12" s="357">
        <v>17721</v>
      </c>
      <c r="O12" s="358">
        <v>60.898999965634559</v>
      </c>
      <c r="P12" s="350"/>
      <c r="Q12" s="355">
        <v>13720</v>
      </c>
      <c r="R12" s="356">
        <v>17.240945990097767</v>
      </c>
      <c r="S12" s="357">
        <v>7910</v>
      </c>
      <c r="T12" s="353">
        <v>57.653061224489797</v>
      </c>
      <c r="U12" s="357">
        <v>5810</v>
      </c>
      <c r="V12" s="358">
        <v>42.346938775510203</v>
      </c>
      <c r="W12" s="350"/>
      <c r="X12" s="355">
        <v>36759</v>
      </c>
      <c r="Y12" s="356">
        <v>46.192414989067331</v>
      </c>
      <c r="Z12" s="357">
        <v>27911</v>
      </c>
      <c r="AA12" s="353">
        <v>75.929704290105832</v>
      </c>
      <c r="AB12" s="357">
        <v>8848</v>
      </c>
      <c r="AC12" s="358">
        <f t="shared" ref="AC12:AC29" si="0">AB12/$X12*100</f>
        <v>24.070295709894175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11991</v>
      </c>
      <c r="E13" s="365">
        <f t="shared" ref="E13:E29" si="2">L13+S13+Z13</f>
        <v>7963</v>
      </c>
      <c r="F13" s="366">
        <f t="shared" ref="F13:H29" si="3">E13/$D13*100</f>
        <v>66.408139437911757</v>
      </c>
      <c r="G13" s="365">
        <f t="shared" ref="G13:G29" si="4">N13+U13+AB13</f>
        <v>4028</v>
      </c>
      <c r="H13" s="367">
        <f t="shared" si="3"/>
        <v>33.591860562088236</v>
      </c>
      <c r="I13" s="350"/>
      <c r="J13" s="368">
        <f t="shared" ref="J13:J29" si="5">L13+N13</f>
        <v>2319</v>
      </c>
      <c r="K13" s="369">
        <f t="shared" ref="K13:K29" si="6">J13/$D13*100</f>
        <v>19.339504628471353</v>
      </c>
      <c r="L13" s="370">
        <v>950</v>
      </c>
      <c r="M13" s="371">
        <v>40.965933592065547</v>
      </c>
      <c r="N13" s="370">
        <v>1369</v>
      </c>
      <c r="O13" s="372">
        <v>59.034066407934446</v>
      </c>
      <c r="P13" s="350"/>
      <c r="Q13" s="368">
        <v>1775</v>
      </c>
      <c r="R13" s="369">
        <v>14.802768743224085</v>
      </c>
      <c r="S13" s="370">
        <v>1033</v>
      </c>
      <c r="T13" s="371">
        <v>58.197183098591552</v>
      </c>
      <c r="U13" s="370">
        <v>742</v>
      </c>
      <c r="V13" s="372">
        <v>41.802816901408448</v>
      </c>
      <c r="W13" s="350"/>
      <c r="X13" s="368">
        <v>7897</v>
      </c>
      <c r="Y13" s="369">
        <v>65.857726628304562</v>
      </c>
      <c r="Z13" s="370">
        <v>5980</v>
      </c>
      <c r="AA13" s="371">
        <v>75.724958845131056</v>
      </c>
      <c r="AB13" s="370">
        <v>1917</v>
      </c>
      <c r="AC13" s="372">
        <f t="shared" si="0"/>
        <v>24.275041154868937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7862</v>
      </c>
      <c r="E14" s="365">
        <f t="shared" si="2"/>
        <v>5254</v>
      </c>
      <c r="F14" s="366">
        <f t="shared" si="3"/>
        <v>66.827779191045536</v>
      </c>
      <c r="G14" s="365">
        <f t="shared" si="4"/>
        <v>2608</v>
      </c>
      <c r="H14" s="367">
        <f t="shared" si="3"/>
        <v>33.172220808954464</v>
      </c>
      <c r="I14" s="350"/>
      <c r="J14" s="368">
        <f t="shared" si="5"/>
        <v>1828</v>
      </c>
      <c r="K14" s="369">
        <f t="shared" si="6"/>
        <v>23.251081149834647</v>
      </c>
      <c r="L14" s="370">
        <v>754</v>
      </c>
      <c r="M14" s="371">
        <v>41.247264770240697</v>
      </c>
      <c r="N14" s="370">
        <v>1074</v>
      </c>
      <c r="O14" s="372">
        <v>58.752735229759303</v>
      </c>
      <c r="P14" s="350"/>
      <c r="Q14" s="368">
        <v>1418</v>
      </c>
      <c r="R14" s="369">
        <v>18.036123123887052</v>
      </c>
      <c r="S14" s="370">
        <v>831</v>
      </c>
      <c r="T14" s="371">
        <v>58.603667136812412</v>
      </c>
      <c r="U14" s="370">
        <v>587</v>
      </c>
      <c r="V14" s="372">
        <v>41.396332863187588</v>
      </c>
      <c r="W14" s="350"/>
      <c r="X14" s="368">
        <v>4616</v>
      </c>
      <c r="Y14" s="369">
        <v>58.712795726278301</v>
      </c>
      <c r="Z14" s="370">
        <v>3669</v>
      </c>
      <c r="AA14" s="371">
        <v>79.484402079722699</v>
      </c>
      <c r="AB14" s="370">
        <v>947</v>
      </c>
      <c r="AC14" s="372">
        <f t="shared" si="0"/>
        <v>20.515597920277294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8509</v>
      </c>
      <c r="E15" s="365">
        <f t="shared" si="2"/>
        <v>5425</v>
      </c>
      <c r="F15" s="366">
        <f t="shared" si="3"/>
        <v>63.756023034434129</v>
      </c>
      <c r="G15" s="365">
        <f t="shared" si="4"/>
        <v>3084</v>
      </c>
      <c r="H15" s="367">
        <f t="shared" si="3"/>
        <v>36.243976965565871</v>
      </c>
      <c r="I15" s="350"/>
      <c r="J15" s="368">
        <f t="shared" si="5"/>
        <v>1968</v>
      </c>
      <c r="K15" s="369">
        <f t="shared" si="6"/>
        <v>23.128452227053707</v>
      </c>
      <c r="L15" s="370">
        <v>764</v>
      </c>
      <c r="M15" s="371">
        <v>38.821138211382113</v>
      </c>
      <c r="N15" s="370">
        <v>1204</v>
      </c>
      <c r="O15" s="372">
        <v>61.178861788617887</v>
      </c>
      <c r="P15" s="350"/>
      <c r="Q15" s="368">
        <v>1531</v>
      </c>
      <c r="R15" s="369">
        <v>17.992713597367494</v>
      </c>
      <c r="S15" s="370">
        <v>879</v>
      </c>
      <c r="T15" s="371">
        <v>57.413455258001314</v>
      </c>
      <c r="U15" s="370">
        <v>652</v>
      </c>
      <c r="V15" s="372">
        <v>42.586544741998694</v>
      </c>
      <c r="W15" s="350"/>
      <c r="X15" s="368">
        <v>5010</v>
      </c>
      <c r="Y15" s="369">
        <v>58.878834175578795</v>
      </c>
      <c r="Z15" s="370">
        <v>3782</v>
      </c>
      <c r="AA15" s="371">
        <v>75.489021956087825</v>
      </c>
      <c r="AB15" s="370">
        <v>1228</v>
      </c>
      <c r="AC15" s="372">
        <f t="shared" si="0"/>
        <v>24.510978043912175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15680</v>
      </c>
      <c r="E16" s="365">
        <f t="shared" si="2"/>
        <v>9485</v>
      </c>
      <c r="F16" s="366">
        <f t="shared" si="3"/>
        <v>60.491071428571431</v>
      </c>
      <c r="G16" s="365">
        <f t="shared" si="4"/>
        <v>6195</v>
      </c>
      <c r="H16" s="367">
        <f t="shared" si="3"/>
        <v>39.508928571428569</v>
      </c>
      <c r="I16" s="350"/>
      <c r="J16" s="368">
        <f t="shared" si="5"/>
        <v>5392</v>
      </c>
      <c r="K16" s="369">
        <f t="shared" si="6"/>
        <v>34.387755102040821</v>
      </c>
      <c r="L16" s="370">
        <v>2198</v>
      </c>
      <c r="M16" s="371">
        <v>40.764094955489618</v>
      </c>
      <c r="N16" s="370">
        <v>3194</v>
      </c>
      <c r="O16" s="372">
        <v>59.235905044510382</v>
      </c>
      <c r="P16" s="350"/>
      <c r="Q16" s="368">
        <v>2836</v>
      </c>
      <c r="R16" s="369">
        <v>18.086734693877553</v>
      </c>
      <c r="S16" s="370">
        <v>1620</v>
      </c>
      <c r="T16" s="371">
        <v>57.122708039492245</v>
      </c>
      <c r="U16" s="370">
        <v>1216</v>
      </c>
      <c r="V16" s="372">
        <v>42.877291960507755</v>
      </c>
      <c r="W16" s="350"/>
      <c r="X16" s="368">
        <v>7452</v>
      </c>
      <c r="Y16" s="369">
        <v>47.525510204081634</v>
      </c>
      <c r="Z16" s="370">
        <v>5667</v>
      </c>
      <c r="AA16" s="371">
        <v>76.046698872785839</v>
      </c>
      <c r="AB16" s="370">
        <v>1785</v>
      </c>
      <c r="AC16" s="372">
        <f t="shared" si="0"/>
        <v>23.953301127214171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5342</v>
      </c>
      <c r="E17" s="375">
        <f t="shared" si="2"/>
        <v>3431</v>
      </c>
      <c r="F17" s="376">
        <f t="shared" si="3"/>
        <v>64.226881317858471</v>
      </c>
      <c r="G17" s="375">
        <f t="shared" si="4"/>
        <v>1911</v>
      </c>
      <c r="H17" s="367">
        <f t="shared" si="3"/>
        <v>35.773118682141522</v>
      </c>
      <c r="I17" s="350"/>
      <c r="J17" s="377">
        <f t="shared" si="5"/>
        <v>1295</v>
      </c>
      <c r="K17" s="378">
        <f t="shared" si="6"/>
        <v>24.241856982403593</v>
      </c>
      <c r="L17" s="375">
        <v>520</v>
      </c>
      <c r="M17" s="376">
        <v>40.154440154440152</v>
      </c>
      <c r="N17" s="375">
        <v>775</v>
      </c>
      <c r="O17" s="372">
        <v>59.845559845559848</v>
      </c>
      <c r="P17" s="350"/>
      <c r="Q17" s="377">
        <v>1007</v>
      </c>
      <c r="R17" s="378">
        <v>18.850617746162484</v>
      </c>
      <c r="S17" s="375">
        <v>564</v>
      </c>
      <c r="T17" s="376">
        <v>56.007944389275075</v>
      </c>
      <c r="U17" s="375">
        <v>443</v>
      </c>
      <c r="V17" s="372">
        <v>43.992055610724925</v>
      </c>
      <c r="W17" s="350"/>
      <c r="X17" s="377">
        <v>3040</v>
      </c>
      <c r="Y17" s="378">
        <v>56.907525271433926</v>
      </c>
      <c r="Z17" s="375">
        <v>2347</v>
      </c>
      <c r="AA17" s="376">
        <v>77.203947368421055</v>
      </c>
      <c r="AB17" s="375">
        <v>693</v>
      </c>
      <c r="AC17" s="372">
        <f t="shared" si="0"/>
        <v>22.796052631578949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34823</v>
      </c>
      <c r="E18" s="365">
        <f t="shared" si="2"/>
        <v>22818</v>
      </c>
      <c r="F18" s="366">
        <f t="shared" si="3"/>
        <v>65.525658329265141</v>
      </c>
      <c r="G18" s="365">
        <f t="shared" si="4"/>
        <v>12005</v>
      </c>
      <c r="H18" s="367">
        <f t="shared" si="3"/>
        <v>34.474341670734859</v>
      </c>
      <c r="I18" s="350"/>
      <c r="J18" s="368">
        <f t="shared" si="5"/>
        <v>6807</v>
      </c>
      <c r="K18" s="369">
        <f t="shared" si="6"/>
        <v>19.547425552077648</v>
      </c>
      <c r="L18" s="370">
        <v>2825</v>
      </c>
      <c r="M18" s="371">
        <v>41.501395622153666</v>
      </c>
      <c r="N18" s="370">
        <v>3982</v>
      </c>
      <c r="O18" s="372">
        <v>58.498604377846334</v>
      </c>
      <c r="P18" s="350"/>
      <c r="Q18" s="368">
        <v>5100</v>
      </c>
      <c r="R18" s="369">
        <v>14.645492921345088</v>
      </c>
      <c r="S18" s="370">
        <v>2873</v>
      </c>
      <c r="T18" s="371">
        <v>56.333333333333336</v>
      </c>
      <c r="U18" s="370">
        <v>2227</v>
      </c>
      <c r="V18" s="372">
        <v>43.666666666666664</v>
      </c>
      <c r="W18" s="350"/>
      <c r="X18" s="368">
        <v>22916</v>
      </c>
      <c r="Y18" s="369">
        <v>65.807081526577264</v>
      </c>
      <c r="Z18" s="370">
        <v>17120</v>
      </c>
      <c r="AA18" s="371">
        <v>74.707627858264971</v>
      </c>
      <c r="AB18" s="370">
        <v>5796</v>
      </c>
      <c r="AC18" s="372">
        <f t="shared" si="0"/>
        <v>25.292372141735029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22938</v>
      </c>
      <c r="E19" s="365">
        <f t="shared" si="2"/>
        <v>14634</v>
      </c>
      <c r="F19" s="366">
        <f t="shared" si="3"/>
        <v>63.798064347371174</v>
      </c>
      <c r="G19" s="365">
        <f t="shared" si="4"/>
        <v>8304</v>
      </c>
      <c r="H19" s="367">
        <f t="shared" si="3"/>
        <v>36.201935652628826</v>
      </c>
      <c r="I19" s="350"/>
      <c r="J19" s="368">
        <f t="shared" si="5"/>
        <v>5421</v>
      </c>
      <c r="K19" s="369">
        <f t="shared" si="6"/>
        <v>23.633272299241433</v>
      </c>
      <c r="L19" s="370">
        <v>2125</v>
      </c>
      <c r="M19" s="371">
        <v>39.199409703006829</v>
      </c>
      <c r="N19" s="370">
        <v>3296</v>
      </c>
      <c r="O19" s="372">
        <v>60.800590296993171</v>
      </c>
      <c r="P19" s="350"/>
      <c r="Q19" s="368">
        <v>3249</v>
      </c>
      <c r="R19" s="369">
        <v>14.164268898770599</v>
      </c>
      <c r="S19" s="370">
        <v>1921</v>
      </c>
      <c r="T19" s="371">
        <v>59.12588488765774</v>
      </c>
      <c r="U19" s="370">
        <v>1328</v>
      </c>
      <c r="V19" s="372">
        <v>40.87411511234226</v>
      </c>
      <c r="W19" s="350"/>
      <c r="X19" s="368">
        <v>14268</v>
      </c>
      <c r="Y19" s="369">
        <v>62.202458801987973</v>
      </c>
      <c r="Z19" s="370">
        <v>10588</v>
      </c>
      <c r="AA19" s="371">
        <v>74.208017942248389</v>
      </c>
      <c r="AB19" s="370">
        <v>3680</v>
      </c>
      <c r="AC19" s="372">
        <f t="shared" si="0"/>
        <v>25.791982057751611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49021</v>
      </c>
      <c r="E20" s="365">
        <f t="shared" si="2"/>
        <v>30936</v>
      </c>
      <c r="F20" s="366">
        <f t="shared" si="3"/>
        <v>63.107647742804104</v>
      </c>
      <c r="G20" s="365">
        <f t="shared" si="4"/>
        <v>18085</v>
      </c>
      <c r="H20" s="367">
        <f t="shared" si="3"/>
        <v>36.892352257195896</v>
      </c>
      <c r="I20" s="350"/>
      <c r="J20" s="368">
        <f t="shared" si="5"/>
        <v>13377</v>
      </c>
      <c r="K20" s="369">
        <f t="shared" si="6"/>
        <v>27.288305012137652</v>
      </c>
      <c r="L20" s="370">
        <v>5521</v>
      </c>
      <c r="M20" s="371">
        <v>41.272333109067802</v>
      </c>
      <c r="N20" s="370">
        <v>7856</v>
      </c>
      <c r="O20" s="372">
        <v>58.727666890932198</v>
      </c>
      <c r="P20" s="350"/>
      <c r="Q20" s="368">
        <v>7915</v>
      </c>
      <c r="R20" s="369">
        <v>16.146141449582831</v>
      </c>
      <c r="S20" s="370">
        <v>4471</v>
      </c>
      <c r="T20" s="371">
        <v>56.48768161718256</v>
      </c>
      <c r="U20" s="370">
        <v>3444</v>
      </c>
      <c r="V20" s="372">
        <v>43.512318382817433</v>
      </c>
      <c r="W20" s="350"/>
      <c r="X20" s="368">
        <v>27729</v>
      </c>
      <c r="Y20" s="369">
        <v>56.565553538279509</v>
      </c>
      <c r="Z20" s="370">
        <v>20944</v>
      </c>
      <c r="AA20" s="371">
        <v>75.531032493057808</v>
      </c>
      <c r="AB20" s="370">
        <v>6785</v>
      </c>
      <c r="AC20" s="372">
        <f t="shared" si="0"/>
        <v>24.468967506942192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47893</v>
      </c>
      <c r="E21" s="365">
        <f t="shared" si="2"/>
        <v>31101</v>
      </c>
      <c r="F21" s="366">
        <f t="shared" si="3"/>
        <v>64.938508759108842</v>
      </c>
      <c r="G21" s="365">
        <f t="shared" si="4"/>
        <v>16792</v>
      </c>
      <c r="H21" s="367">
        <f t="shared" si="3"/>
        <v>35.061491240891151</v>
      </c>
      <c r="I21" s="350"/>
      <c r="J21" s="368">
        <f t="shared" si="5"/>
        <v>10174</v>
      </c>
      <c r="K21" s="369">
        <f t="shared" si="6"/>
        <v>21.24318793978243</v>
      </c>
      <c r="L21" s="370">
        <v>4162</v>
      </c>
      <c r="M21" s="371">
        <v>40.908197365834482</v>
      </c>
      <c r="N21" s="370">
        <v>6012</v>
      </c>
      <c r="O21" s="372">
        <v>59.091802634165525</v>
      </c>
      <c r="P21" s="350"/>
      <c r="Q21" s="368">
        <v>8480</v>
      </c>
      <c r="R21" s="369">
        <v>17.706136596162278</v>
      </c>
      <c r="S21" s="370">
        <v>4835</v>
      </c>
      <c r="T21" s="371">
        <v>57.016509433962256</v>
      </c>
      <c r="U21" s="370">
        <v>3645</v>
      </c>
      <c r="V21" s="372">
        <v>42.983490566037737</v>
      </c>
      <c r="W21" s="350"/>
      <c r="X21" s="368">
        <v>29239</v>
      </c>
      <c r="Y21" s="369">
        <v>61.050675464055296</v>
      </c>
      <c r="Z21" s="370">
        <v>22104</v>
      </c>
      <c r="AA21" s="371">
        <v>75.597660658709259</v>
      </c>
      <c r="AB21" s="370">
        <v>7135</v>
      </c>
      <c r="AC21" s="372">
        <f t="shared" si="0"/>
        <v>24.402339341290741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13136</v>
      </c>
      <c r="E22" s="365">
        <f t="shared" si="2"/>
        <v>8590</v>
      </c>
      <c r="F22" s="366">
        <f t="shared" si="3"/>
        <v>65.392813641900133</v>
      </c>
      <c r="G22" s="365">
        <f t="shared" si="4"/>
        <v>4546</v>
      </c>
      <c r="H22" s="367">
        <f t="shared" si="3"/>
        <v>34.607186358099881</v>
      </c>
      <c r="I22" s="350"/>
      <c r="J22" s="368">
        <f t="shared" si="5"/>
        <v>2785</v>
      </c>
      <c r="K22" s="369">
        <f t="shared" si="6"/>
        <v>21.201278928136418</v>
      </c>
      <c r="L22" s="370">
        <v>1146</v>
      </c>
      <c r="M22" s="371">
        <v>41.149012567324952</v>
      </c>
      <c r="N22" s="370">
        <v>1639</v>
      </c>
      <c r="O22" s="372">
        <v>58.850987432675048</v>
      </c>
      <c r="P22" s="350"/>
      <c r="Q22" s="368">
        <v>2057</v>
      </c>
      <c r="R22" s="369">
        <v>15.659257003654082</v>
      </c>
      <c r="S22" s="370">
        <v>1185</v>
      </c>
      <c r="T22" s="371">
        <v>57.608167233835687</v>
      </c>
      <c r="U22" s="370">
        <v>872</v>
      </c>
      <c r="V22" s="372">
        <v>42.391832766164313</v>
      </c>
      <c r="W22" s="350"/>
      <c r="X22" s="368">
        <v>8294</v>
      </c>
      <c r="Y22" s="369">
        <v>63.139464068209506</v>
      </c>
      <c r="Z22" s="370">
        <v>6259</v>
      </c>
      <c r="AA22" s="371">
        <v>75.464190981432353</v>
      </c>
      <c r="AB22" s="370">
        <v>2035</v>
      </c>
      <c r="AC22" s="372">
        <f t="shared" si="0"/>
        <v>24.53580901856764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25972</v>
      </c>
      <c r="E23" s="365">
        <f t="shared" si="2"/>
        <v>17423</v>
      </c>
      <c r="F23" s="366">
        <f t="shared" si="3"/>
        <v>67.083782535037727</v>
      </c>
      <c r="G23" s="365">
        <f t="shared" si="4"/>
        <v>8549</v>
      </c>
      <c r="H23" s="367">
        <f t="shared" si="3"/>
        <v>32.916217464962266</v>
      </c>
      <c r="I23" s="350"/>
      <c r="J23" s="368">
        <f t="shared" si="5"/>
        <v>5236</v>
      </c>
      <c r="K23" s="369">
        <f t="shared" si="6"/>
        <v>20.160172493454489</v>
      </c>
      <c r="L23" s="370">
        <v>2226</v>
      </c>
      <c r="M23" s="371">
        <v>42.513368983957214</v>
      </c>
      <c r="N23" s="370">
        <v>3010</v>
      </c>
      <c r="O23" s="372">
        <v>57.486631016042779</v>
      </c>
      <c r="P23" s="350"/>
      <c r="Q23" s="368">
        <v>4291</v>
      </c>
      <c r="R23" s="369">
        <v>16.521638687817649</v>
      </c>
      <c r="S23" s="370">
        <v>2428</v>
      </c>
      <c r="T23" s="371">
        <v>56.583546958750873</v>
      </c>
      <c r="U23" s="370">
        <v>1863</v>
      </c>
      <c r="V23" s="372">
        <v>43.416453041249127</v>
      </c>
      <c r="W23" s="350"/>
      <c r="X23" s="368">
        <v>16445</v>
      </c>
      <c r="Y23" s="369">
        <v>63.318188818727862</v>
      </c>
      <c r="Z23" s="370">
        <v>12769</v>
      </c>
      <c r="AA23" s="371">
        <v>77.646701124961993</v>
      </c>
      <c r="AB23" s="370">
        <v>3676</v>
      </c>
      <c r="AC23" s="372">
        <f t="shared" si="0"/>
        <v>22.353298875038004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63350</v>
      </c>
      <c r="E24" s="365">
        <f t="shared" si="2"/>
        <v>42380</v>
      </c>
      <c r="F24" s="366">
        <f t="shared" si="3"/>
        <v>66.898184688239937</v>
      </c>
      <c r="G24" s="365">
        <f t="shared" si="4"/>
        <v>20970</v>
      </c>
      <c r="H24" s="367">
        <f t="shared" si="3"/>
        <v>33.101815311760063</v>
      </c>
      <c r="I24" s="350"/>
      <c r="J24" s="368">
        <f t="shared" si="5"/>
        <v>15681</v>
      </c>
      <c r="K24" s="369">
        <f t="shared" si="6"/>
        <v>24.752959747434886</v>
      </c>
      <c r="L24" s="370">
        <v>7631</v>
      </c>
      <c r="M24" s="371">
        <v>48.66398826605446</v>
      </c>
      <c r="N24" s="370">
        <v>8050</v>
      </c>
      <c r="O24" s="372">
        <v>51.33601173394554</v>
      </c>
      <c r="P24" s="350"/>
      <c r="Q24" s="368">
        <v>9658</v>
      </c>
      <c r="R24" s="369">
        <v>15.245461720599844</v>
      </c>
      <c r="S24" s="370">
        <v>5702</v>
      </c>
      <c r="T24" s="371">
        <v>59.039138537999577</v>
      </c>
      <c r="U24" s="370">
        <v>3956</v>
      </c>
      <c r="V24" s="372">
        <v>40.960861462000416</v>
      </c>
      <c r="W24" s="350"/>
      <c r="X24" s="368">
        <v>38011</v>
      </c>
      <c r="Y24" s="369">
        <v>60.001578531965272</v>
      </c>
      <c r="Z24" s="370">
        <v>29047</v>
      </c>
      <c r="AA24" s="371">
        <v>76.41735287153719</v>
      </c>
      <c r="AB24" s="370">
        <v>8964</v>
      </c>
      <c r="AC24" s="372">
        <f t="shared" si="0"/>
        <v>23.582647128462813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14803</v>
      </c>
      <c r="E25" s="365">
        <f t="shared" si="2"/>
        <v>8367</v>
      </c>
      <c r="F25" s="366">
        <f t="shared" si="3"/>
        <v>56.522326555427952</v>
      </c>
      <c r="G25" s="365">
        <f t="shared" si="4"/>
        <v>6436</v>
      </c>
      <c r="H25" s="367">
        <f t="shared" si="3"/>
        <v>43.477673444572048</v>
      </c>
      <c r="I25" s="350"/>
      <c r="J25" s="368">
        <f t="shared" si="5"/>
        <v>5436</v>
      </c>
      <c r="K25" s="369">
        <f t="shared" si="6"/>
        <v>36.722286023103422</v>
      </c>
      <c r="L25" s="370">
        <v>1929</v>
      </c>
      <c r="M25" s="371">
        <v>35.485651214128033</v>
      </c>
      <c r="N25" s="370">
        <v>3507</v>
      </c>
      <c r="O25" s="372">
        <v>64.51434878587196</v>
      </c>
      <c r="P25" s="350"/>
      <c r="Q25" s="368">
        <v>2260</v>
      </c>
      <c r="R25" s="369">
        <v>15.267175572519085</v>
      </c>
      <c r="S25" s="370">
        <v>1225</v>
      </c>
      <c r="T25" s="371">
        <v>54.203539823008853</v>
      </c>
      <c r="U25" s="370">
        <v>1035</v>
      </c>
      <c r="V25" s="372">
        <v>45.796460176991147</v>
      </c>
      <c r="W25" s="350"/>
      <c r="X25" s="368">
        <v>7107</v>
      </c>
      <c r="Y25" s="369">
        <v>48.010538404377492</v>
      </c>
      <c r="Z25" s="370">
        <v>5213</v>
      </c>
      <c r="AA25" s="371">
        <v>73.350218094836066</v>
      </c>
      <c r="AB25" s="370">
        <v>1894</v>
      </c>
      <c r="AC25" s="372">
        <f t="shared" si="0"/>
        <v>26.649781905163923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3375</v>
      </c>
      <c r="E26" s="380">
        <f t="shared" si="2"/>
        <v>2291</v>
      </c>
      <c r="F26" s="381">
        <f t="shared" si="3"/>
        <v>67.881481481481472</v>
      </c>
      <c r="G26" s="380">
        <f t="shared" si="4"/>
        <v>1084</v>
      </c>
      <c r="H26" s="367">
        <f t="shared" si="3"/>
        <v>32.11851851851852</v>
      </c>
      <c r="I26" s="350"/>
      <c r="J26" s="377">
        <f t="shared" si="5"/>
        <v>664</v>
      </c>
      <c r="K26" s="378">
        <f t="shared" si="6"/>
        <v>19.674074074074074</v>
      </c>
      <c r="L26" s="375">
        <v>314</v>
      </c>
      <c r="M26" s="376">
        <v>47.289156626506021</v>
      </c>
      <c r="N26" s="375">
        <v>350</v>
      </c>
      <c r="O26" s="372">
        <v>52.710843373493979</v>
      </c>
      <c r="P26" s="350"/>
      <c r="Q26" s="377">
        <v>508</v>
      </c>
      <c r="R26" s="378">
        <v>15.051851851851852</v>
      </c>
      <c r="S26" s="375">
        <v>291</v>
      </c>
      <c r="T26" s="376">
        <v>57.283464566929133</v>
      </c>
      <c r="U26" s="375">
        <v>217</v>
      </c>
      <c r="V26" s="372">
        <v>42.716535433070867</v>
      </c>
      <c r="W26" s="350"/>
      <c r="X26" s="377">
        <v>2203</v>
      </c>
      <c r="Y26" s="378">
        <v>65.274074074074079</v>
      </c>
      <c r="Z26" s="375">
        <v>1686</v>
      </c>
      <c r="AA26" s="376">
        <v>76.532001815705854</v>
      </c>
      <c r="AB26" s="375">
        <v>517</v>
      </c>
      <c r="AC26" s="372">
        <f t="shared" si="0"/>
        <v>23.467998184294146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19649</v>
      </c>
      <c r="E27" s="380">
        <f t="shared" si="2"/>
        <v>13221</v>
      </c>
      <c r="F27" s="381">
        <f t="shared" si="3"/>
        <v>67.285866965239961</v>
      </c>
      <c r="G27" s="380">
        <f t="shared" si="4"/>
        <v>6428</v>
      </c>
      <c r="H27" s="367">
        <f t="shared" si="3"/>
        <v>32.714133034760039</v>
      </c>
      <c r="I27" s="350"/>
      <c r="J27" s="377">
        <f t="shared" si="5"/>
        <v>3608</v>
      </c>
      <c r="K27" s="378">
        <f t="shared" si="6"/>
        <v>18.36225762125299</v>
      </c>
      <c r="L27" s="375">
        <v>1516</v>
      </c>
      <c r="M27" s="376">
        <v>42.017738359201772</v>
      </c>
      <c r="N27" s="375">
        <v>2092</v>
      </c>
      <c r="O27" s="372">
        <v>57.982261640798228</v>
      </c>
      <c r="P27" s="350"/>
      <c r="Q27" s="377">
        <v>3004</v>
      </c>
      <c r="R27" s="378">
        <v>15.288309837650772</v>
      </c>
      <c r="S27" s="375">
        <v>1696</v>
      </c>
      <c r="T27" s="376">
        <v>56.45805592543276</v>
      </c>
      <c r="U27" s="375">
        <v>1308</v>
      </c>
      <c r="V27" s="372">
        <v>43.541944074567247</v>
      </c>
      <c r="W27" s="350"/>
      <c r="X27" s="377">
        <v>13037</v>
      </c>
      <c r="Y27" s="378">
        <v>66.349432541096249</v>
      </c>
      <c r="Z27" s="375">
        <v>10009</v>
      </c>
      <c r="AA27" s="376">
        <v>76.773797652834247</v>
      </c>
      <c r="AB27" s="375">
        <v>3028</v>
      </c>
      <c r="AC27" s="372">
        <f t="shared" si="0"/>
        <v>23.22620234716576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2523</v>
      </c>
      <c r="E28" s="380">
        <f t="shared" si="2"/>
        <v>1622</v>
      </c>
      <c r="F28" s="381">
        <f t="shared" si="3"/>
        <v>64.288545382481175</v>
      </c>
      <c r="G28" s="380">
        <f t="shared" si="4"/>
        <v>901</v>
      </c>
      <c r="H28" s="382">
        <f t="shared" si="3"/>
        <v>35.711454617518825</v>
      </c>
      <c r="I28" s="350"/>
      <c r="J28" s="377">
        <f t="shared" si="5"/>
        <v>538</v>
      </c>
      <c r="K28" s="378">
        <f t="shared" si="6"/>
        <v>21.323820848196593</v>
      </c>
      <c r="L28" s="375">
        <v>233</v>
      </c>
      <c r="M28" s="376">
        <v>43.308550185873607</v>
      </c>
      <c r="N28" s="375">
        <v>305</v>
      </c>
      <c r="O28" s="383">
        <v>56.691449814126393</v>
      </c>
      <c r="P28" s="350"/>
      <c r="Q28" s="377">
        <v>378</v>
      </c>
      <c r="R28" s="378">
        <v>14.982164090368608</v>
      </c>
      <c r="S28" s="375">
        <v>206</v>
      </c>
      <c r="T28" s="376">
        <v>54.4973544973545</v>
      </c>
      <c r="U28" s="375">
        <v>172</v>
      </c>
      <c r="V28" s="383">
        <v>45.5026455026455</v>
      </c>
      <c r="W28" s="350"/>
      <c r="X28" s="377">
        <v>1607</v>
      </c>
      <c r="Y28" s="378">
        <v>63.694015061434797</v>
      </c>
      <c r="Z28" s="375">
        <v>1183</v>
      </c>
      <c r="AA28" s="376">
        <v>73.615432482887371</v>
      </c>
      <c r="AB28" s="375">
        <v>424</v>
      </c>
      <c r="AC28" s="383">
        <f t="shared" si="0"/>
        <v>26.384567517112632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1262</v>
      </c>
      <c r="E29" s="386">
        <f t="shared" si="2"/>
        <v>672</v>
      </c>
      <c r="F29" s="387">
        <f t="shared" si="3"/>
        <v>53.248811410459581</v>
      </c>
      <c r="G29" s="386">
        <f t="shared" si="4"/>
        <v>590</v>
      </c>
      <c r="H29" s="388">
        <f t="shared" si="3"/>
        <v>46.751188589540412</v>
      </c>
      <c r="I29" s="350"/>
      <c r="J29" s="389">
        <f t="shared" si="5"/>
        <v>682</v>
      </c>
      <c r="K29" s="390">
        <f t="shared" si="6"/>
        <v>54.04120443740095</v>
      </c>
      <c r="L29" s="391">
        <v>256</v>
      </c>
      <c r="M29" s="392">
        <v>37.536656891495603</v>
      </c>
      <c r="N29" s="391">
        <v>426</v>
      </c>
      <c r="O29" s="393">
        <v>62.463343108504397</v>
      </c>
      <c r="P29" s="350"/>
      <c r="Q29" s="389">
        <v>190</v>
      </c>
      <c r="R29" s="390">
        <v>15.055467511885896</v>
      </c>
      <c r="S29" s="391">
        <v>114</v>
      </c>
      <c r="T29" s="392">
        <v>60</v>
      </c>
      <c r="U29" s="391">
        <v>76</v>
      </c>
      <c r="V29" s="393">
        <v>40</v>
      </c>
      <c r="W29" s="350"/>
      <c r="X29" s="389">
        <v>390</v>
      </c>
      <c r="Y29" s="390">
        <v>30.903328050713153</v>
      </c>
      <c r="Z29" s="391">
        <v>302</v>
      </c>
      <c r="AA29" s="392">
        <v>77.435897435897445</v>
      </c>
      <c r="AB29" s="391">
        <v>88</v>
      </c>
      <c r="AC29" s="393">
        <f t="shared" si="0"/>
        <v>22.564102564102566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427707</v>
      </c>
      <c r="E31" s="1237">
        <f>L31+S31+Z31</f>
        <v>272812</v>
      </c>
      <c r="F31" s="1238">
        <f>E31/$D31*100</f>
        <v>63.784787249215</v>
      </c>
      <c r="G31" s="1237">
        <f>N31+U31+AB31</f>
        <v>154895</v>
      </c>
      <c r="H31" s="1239">
        <f>G31/$D31*100</f>
        <v>36.215212750785</v>
      </c>
      <c r="I31" s="320"/>
      <c r="J31" s="1240">
        <f>SUM(J12:J29)</f>
        <v>112310</v>
      </c>
      <c r="K31" s="1241">
        <f>J31/$D31*100</f>
        <v>26.258630324030236</v>
      </c>
      <c r="L31" s="1237">
        <f>SUM(L12:L29)</f>
        <v>46448</v>
      </c>
      <c r="M31" s="1238">
        <f>L31/$J31*100</f>
        <v>41.356958418662629</v>
      </c>
      <c r="N31" s="1237">
        <f>SUM(N12:N29)</f>
        <v>65862</v>
      </c>
      <c r="O31" s="1242">
        <f>N31/$J31*100</f>
        <v>58.643041581337371</v>
      </c>
      <c r="P31" s="320"/>
      <c r="Q31" s="1240">
        <f>SUM(Q12:Q29)</f>
        <v>69377</v>
      </c>
      <c r="R31" s="1241">
        <f>Q31/$D31*100</f>
        <v>16.220683785862754</v>
      </c>
      <c r="S31" s="1237">
        <f>SUM(S12:S29)</f>
        <v>39784</v>
      </c>
      <c r="T31" s="1238">
        <f>S31/$Q31*100</f>
        <v>57.344653127117049</v>
      </c>
      <c r="U31" s="1237">
        <f>SUM(U12:U29)</f>
        <v>29593</v>
      </c>
      <c r="V31" s="1242">
        <f>U31/$Q31*100</f>
        <v>42.655346872882944</v>
      </c>
      <c r="W31" s="320"/>
      <c r="X31" s="1240">
        <f>SUM(X12:X29)</f>
        <v>246020</v>
      </c>
      <c r="Y31" s="1241">
        <f>X31/$D31*100</f>
        <v>57.520685890107018</v>
      </c>
      <c r="Z31" s="1237">
        <f>SUM(Z12:Z29)</f>
        <v>186580</v>
      </c>
      <c r="AA31" s="1238">
        <f>Z31/$X31*100</f>
        <v>75.839362653442805</v>
      </c>
      <c r="AB31" s="1237">
        <f>SUM(AB12:AB29)</f>
        <v>59440</v>
      </c>
      <c r="AC31" s="1242">
        <f>AB31/$X31*100</f>
        <v>24.160637346557191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405</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229</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230</v>
      </c>
      <c r="K8" s="1401"/>
      <c r="L8" s="1401"/>
      <c r="M8" s="1401"/>
      <c r="N8" s="1401"/>
      <c r="O8" s="1402"/>
      <c r="P8" s="317"/>
      <c r="Q8" s="1400" t="s">
        <v>231</v>
      </c>
      <c r="R8" s="1401"/>
      <c r="S8" s="1401"/>
      <c r="T8" s="1401"/>
      <c r="U8" s="1401"/>
      <c r="V8" s="1402"/>
      <c r="W8" s="317"/>
      <c r="X8" s="1400" t="s">
        <v>232</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138495</v>
      </c>
      <c r="E12" s="352">
        <f>L12+S12+Z12</f>
        <v>86868</v>
      </c>
      <c r="F12" s="353">
        <f>E12/$D12*100</f>
        <v>62.72284197985487</v>
      </c>
      <c r="G12" s="352">
        <f>N12+U12+AB12</f>
        <v>51627</v>
      </c>
      <c r="H12" s="354">
        <f>G12/$D12*100</f>
        <v>37.27715802014513</v>
      </c>
      <c r="I12" s="350"/>
      <c r="J12" s="355">
        <f>L12+N12</f>
        <v>42642</v>
      </c>
      <c r="K12" s="356">
        <f>J12/$D12*100</f>
        <v>30.789559189862448</v>
      </c>
      <c r="L12" s="357">
        <v>17168</v>
      </c>
      <c r="M12" s="353">
        <v>40.260775760986824</v>
      </c>
      <c r="N12" s="357">
        <v>25474</v>
      </c>
      <c r="O12" s="358">
        <v>59.739224239013176</v>
      </c>
      <c r="P12" s="350"/>
      <c r="Q12" s="355">
        <v>27801</v>
      </c>
      <c r="R12" s="356">
        <v>20.07364886819019</v>
      </c>
      <c r="S12" s="357">
        <v>17806</v>
      </c>
      <c r="T12" s="353">
        <v>64.048055825330025</v>
      </c>
      <c r="U12" s="357">
        <v>9995</v>
      </c>
      <c r="V12" s="358">
        <v>35.951944174669975</v>
      </c>
      <c r="W12" s="350"/>
      <c r="X12" s="355">
        <v>68052</v>
      </c>
      <c r="Y12" s="356">
        <v>49.136791941947358</v>
      </c>
      <c r="Z12" s="357">
        <v>51894</v>
      </c>
      <c r="AA12" s="353">
        <v>76.256392170693005</v>
      </c>
      <c r="AB12" s="357">
        <v>16158</v>
      </c>
      <c r="AC12" s="358">
        <f t="shared" ref="AC12:AC29" si="0">AB12/$X12*100</f>
        <v>23.743607829307003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14755</v>
      </c>
      <c r="E13" s="365">
        <f t="shared" ref="E13:E29" si="2">L13+S13+Z13</f>
        <v>9314</v>
      </c>
      <c r="F13" s="366">
        <f t="shared" ref="F13:H29" si="3">E13/$D13*100</f>
        <v>63.124364622161977</v>
      </c>
      <c r="G13" s="365">
        <f t="shared" ref="G13:G29" si="4">N13+U13+AB13</f>
        <v>5441</v>
      </c>
      <c r="H13" s="367">
        <f t="shared" si="3"/>
        <v>36.875635377838023</v>
      </c>
      <c r="I13" s="350"/>
      <c r="J13" s="368">
        <f t="shared" ref="J13:J29" si="5">L13+N13</f>
        <v>3244</v>
      </c>
      <c r="K13" s="369">
        <f t="shared" ref="K13:K29" si="6">J13/$D13*100</f>
        <v>21.98576753642833</v>
      </c>
      <c r="L13" s="370">
        <v>1333</v>
      </c>
      <c r="M13" s="371">
        <v>41.091245376078916</v>
      </c>
      <c r="N13" s="370">
        <v>1911</v>
      </c>
      <c r="O13" s="372">
        <v>58.908754623921091</v>
      </c>
      <c r="P13" s="350"/>
      <c r="Q13" s="368">
        <v>2567</v>
      </c>
      <c r="R13" s="369">
        <v>17.397492375465944</v>
      </c>
      <c r="S13" s="370">
        <v>1496</v>
      </c>
      <c r="T13" s="371">
        <v>58.278145695364238</v>
      </c>
      <c r="U13" s="370">
        <v>1071</v>
      </c>
      <c r="V13" s="372">
        <v>41.721854304635762</v>
      </c>
      <c r="W13" s="350"/>
      <c r="X13" s="368">
        <v>8944</v>
      </c>
      <c r="Y13" s="369">
        <v>60.616740088105722</v>
      </c>
      <c r="Z13" s="370">
        <v>6485</v>
      </c>
      <c r="AA13" s="371">
        <v>72.506708407871201</v>
      </c>
      <c r="AB13" s="370">
        <v>2459</v>
      </c>
      <c r="AC13" s="372">
        <f t="shared" si="0"/>
        <v>27.493291592128799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10840</v>
      </c>
      <c r="E14" s="365">
        <f t="shared" si="2"/>
        <v>6992</v>
      </c>
      <c r="F14" s="366">
        <f t="shared" si="3"/>
        <v>64.501845018450183</v>
      </c>
      <c r="G14" s="365">
        <f t="shared" si="4"/>
        <v>3848</v>
      </c>
      <c r="H14" s="367">
        <f t="shared" si="3"/>
        <v>35.498154981549817</v>
      </c>
      <c r="I14" s="350"/>
      <c r="J14" s="368">
        <f t="shared" si="5"/>
        <v>2678</v>
      </c>
      <c r="K14" s="369">
        <f t="shared" si="6"/>
        <v>24.70479704797048</v>
      </c>
      <c r="L14" s="370">
        <v>1035</v>
      </c>
      <c r="M14" s="371">
        <v>38.648244958924572</v>
      </c>
      <c r="N14" s="370">
        <v>1643</v>
      </c>
      <c r="O14" s="372">
        <v>61.351755041075428</v>
      </c>
      <c r="P14" s="350"/>
      <c r="Q14" s="368">
        <v>2172</v>
      </c>
      <c r="R14" s="369">
        <v>20.036900369003689</v>
      </c>
      <c r="S14" s="370">
        <v>1287</v>
      </c>
      <c r="T14" s="371">
        <v>59.254143646408842</v>
      </c>
      <c r="U14" s="370">
        <v>885</v>
      </c>
      <c r="V14" s="372">
        <v>40.745856353591158</v>
      </c>
      <c r="W14" s="350"/>
      <c r="X14" s="368">
        <v>5990</v>
      </c>
      <c r="Y14" s="369">
        <v>55.258302583025831</v>
      </c>
      <c r="Z14" s="370">
        <v>4670</v>
      </c>
      <c r="AA14" s="371">
        <v>77.96327212020033</v>
      </c>
      <c r="AB14" s="370">
        <v>1320</v>
      </c>
      <c r="AC14" s="372">
        <f t="shared" si="0"/>
        <v>22.036727879799667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11303</v>
      </c>
      <c r="E15" s="365">
        <f t="shared" si="2"/>
        <v>6711</v>
      </c>
      <c r="F15" s="366">
        <f t="shared" si="3"/>
        <v>59.373617623639738</v>
      </c>
      <c r="G15" s="365">
        <f t="shared" si="4"/>
        <v>4592</v>
      </c>
      <c r="H15" s="367">
        <f t="shared" si="3"/>
        <v>40.626382376360262</v>
      </c>
      <c r="I15" s="350"/>
      <c r="J15" s="368">
        <f t="shared" si="5"/>
        <v>3308</v>
      </c>
      <c r="K15" s="369">
        <f t="shared" si="6"/>
        <v>29.266566398301336</v>
      </c>
      <c r="L15" s="370">
        <v>1312</v>
      </c>
      <c r="M15" s="371">
        <v>39.661426844014507</v>
      </c>
      <c r="N15" s="370">
        <v>1996</v>
      </c>
      <c r="O15" s="372">
        <v>60.338573155985486</v>
      </c>
      <c r="P15" s="350"/>
      <c r="Q15" s="368">
        <v>2366</v>
      </c>
      <c r="R15" s="369">
        <v>20.932495797575864</v>
      </c>
      <c r="S15" s="370">
        <v>1315</v>
      </c>
      <c r="T15" s="371">
        <v>55.579036348267117</v>
      </c>
      <c r="U15" s="370">
        <v>1051</v>
      </c>
      <c r="V15" s="372">
        <v>44.420963651732883</v>
      </c>
      <c r="W15" s="350"/>
      <c r="X15" s="368">
        <v>5629</v>
      </c>
      <c r="Y15" s="369">
        <v>49.800937804122796</v>
      </c>
      <c r="Z15" s="370">
        <v>4084</v>
      </c>
      <c r="AA15" s="371">
        <v>72.552851305738145</v>
      </c>
      <c r="AB15" s="370">
        <v>1545</v>
      </c>
      <c r="AC15" s="372">
        <f t="shared" si="0"/>
        <v>27.447148694261859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16934</v>
      </c>
      <c r="E16" s="365">
        <f t="shared" si="2"/>
        <v>9873</v>
      </c>
      <c r="F16" s="366">
        <f t="shared" si="3"/>
        <v>58.302822723514822</v>
      </c>
      <c r="G16" s="365">
        <f t="shared" si="4"/>
        <v>7061</v>
      </c>
      <c r="H16" s="367">
        <f t="shared" si="3"/>
        <v>41.697177276485178</v>
      </c>
      <c r="I16" s="350"/>
      <c r="J16" s="368">
        <f t="shared" si="5"/>
        <v>6759</v>
      </c>
      <c r="K16" s="369">
        <f t="shared" si="6"/>
        <v>39.913782921932203</v>
      </c>
      <c r="L16" s="370">
        <v>2742</v>
      </c>
      <c r="M16" s="371">
        <v>40.568131380381715</v>
      </c>
      <c r="N16" s="370">
        <v>4017</v>
      </c>
      <c r="O16" s="372">
        <v>59.431868619618285</v>
      </c>
      <c r="P16" s="350"/>
      <c r="Q16" s="368">
        <v>3446</v>
      </c>
      <c r="R16" s="369">
        <v>20.349592535726941</v>
      </c>
      <c r="S16" s="370">
        <v>2099</v>
      </c>
      <c r="T16" s="371">
        <v>60.911201392919324</v>
      </c>
      <c r="U16" s="370">
        <v>1347</v>
      </c>
      <c r="V16" s="372">
        <v>39.088798607080669</v>
      </c>
      <c r="W16" s="350"/>
      <c r="X16" s="368">
        <v>6729</v>
      </c>
      <c r="Y16" s="369">
        <v>39.736624542340856</v>
      </c>
      <c r="Z16" s="370">
        <v>5032</v>
      </c>
      <c r="AA16" s="371">
        <v>74.780799524446422</v>
      </c>
      <c r="AB16" s="370">
        <v>1697</v>
      </c>
      <c r="AC16" s="372">
        <f t="shared" si="0"/>
        <v>25.219200475553571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7840</v>
      </c>
      <c r="E17" s="375">
        <f t="shared" si="2"/>
        <v>4983</v>
      </c>
      <c r="F17" s="376">
        <f t="shared" si="3"/>
        <v>63.558673469387749</v>
      </c>
      <c r="G17" s="375">
        <f t="shared" si="4"/>
        <v>2857</v>
      </c>
      <c r="H17" s="367">
        <f t="shared" si="3"/>
        <v>36.441326530612244</v>
      </c>
      <c r="I17" s="350"/>
      <c r="J17" s="377">
        <f t="shared" si="5"/>
        <v>1909</v>
      </c>
      <c r="K17" s="378">
        <f t="shared" si="6"/>
        <v>24.349489795918366</v>
      </c>
      <c r="L17" s="375">
        <v>773</v>
      </c>
      <c r="M17" s="376">
        <v>40.492404400209537</v>
      </c>
      <c r="N17" s="375">
        <v>1136</v>
      </c>
      <c r="O17" s="372">
        <v>59.507595599790463</v>
      </c>
      <c r="P17" s="350"/>
      <c r="Q17" s="377">
        <v>1626</v>
      </c>
      <c r="R17" s="378">
        <v>20.739795918367346</v>
      </c>
      <c r="S17" s="375">
        <v>906</v>
      </c>
      <c r="T17" s="376">
        <v>55.719557195571959</v>
      </c>
      <c r="U17" s="375">
        <v>720</v>
      </c>
      <c r="V17" s="372">
        <v>44.280442804428041</v>
      </c>
      <c r="W17" s="350"/>
      <c r="X17" s="377">
        <v>4305</v>
      </c>
      <c r="Y17" s="378">
        <v>54.910714285714292</v>
      </c>
      <c r="Z17" s="375">
        <v>3304</v>
      </c>
      <c r="AA17" s="376">
        <v>76.747967479674799</v>
      </c>
      <c r="AB17" s="375">
        <v>1001</v>
      </c>
      <c r="AC17" s="372">
        <f t="shared" si="0"/>
        <v>23.252032520325201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40950</v>
      </c>
      <c r="E18" s="365">
        <f t="shared" si="2"/>
        <v>25902</v>
      </c>
      <c r="F18" s="366">
        <f t="shared" si="3"/>
        <v>63.252747252747255</v>
      </c>
      <c r="G18" s="365">
        <f t="shared" si="4"/>
        <v>15048</v>
      </c>
      <c r="H18" s="367">
        <f t="shared" si="3"/>
        <v>36.747252747252745</v>
      </c>
      <c r="I18" s="350"/>
      <c r="J18" s="368">
        <f t="shared" si="5"/>
        <v>9404</v>
      </c>
      <c r="K18" s="369">
        <f t="shared" si="6"/>
        <v>22.964590964590965</v>
      </c>
      <c r="L18" s="370">
        <v>3907</v>
      </c>
      <c r="M18" s="371">
        <v>41.546150574223731</v>
      </c>
      <c r="N18" s="370">
        <v>5497</v>
      </c>
      <c r="O18" s="372">
        <v>58.453849425776262</v>
      </c>
      <c r="P18" s="350"/>
      <c r="Q18" s="368">
        <v>6918</v>
      </c>
      <c r="R18" s="369">
        <v>16.893772893772894</v>
      </c>
      <c r="S18" s="370">
        <v>3941</v>
      </c>
      <c r="T18" s="371">
        <v>56.967331598727952</v>
      </c>
      <c r="U18" s="370">
        <v>2977</v>
      </c>
      <c r="V18" s="372">
        <v>43.032668401272048</v>
      </c>
      <c r="W18" s="350"/>
      <c r="X18" s="368">
        <v>24628</v>
      </c>
      <c r="Y18" s="369">
        <v>60.141636141636148</v>
      </c>
      <c r="Z18" s="370">
        <v>18054</v>
      </c>
      <c r="AA18" s="371">
        <v>73.306805262303072</v>
      </c>
      <c r="AB18" s="370">
        <v>6574</v>
      </c>
      <c r="AC18" s="372">
        <f t="shared" si="0"/>
        <v>26.693194737696928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25222</v>
      </c>
      <c r="E19" s="365">
        <f t="shared" si="2"/>
        <v>15536</v>
      </c>
      <c r="F19" s="366">
        <f t="shared" si="3"/>
        <v>61.597018475933709</v>
      </c>
      <c r="G19" s="365">
        <f t="shared" si="4"/>
        <v>9686</v>
      </c>
      <c r="H19" s="367">
        <f t="shared" si="3"/>
        <v>38.402981524066291</v>
      </c>
      <c r="I19" s="350"/>
      <c r="J19" s="368">
        <f t="shared" si="5"/>
        <v>6561</v>
      </c>
      <c r="K19" s="369">
        <f t="shared" si="6"/>
        <v>26.013004519863607</v>
      </c>
      <c r="L19" s="370">
        <v>2677</v>
      </c>
      <c r="M19" s="371">
        <v>40.801707056851086</v>
      </c>
      <c r="N19" s="370">
        <v>3884</v>
      </c>
      <c r="O19" s="372">
        <v>59.198292943148914</v>
      </c>
      <c r="P19" s="350"/>
      <c r="Q19" s="368">
        <v>4441</v>
      </c>
      <c r="R19" s="369">
        <v>17.607644120212512</v>
      </c>
      <c r="S19" s="370">
        <v>2598</v>
      </c>
      <c r="T19" s="371">
        <v>58.500337761765365</v>
      </c>
      <c r="U19" s="370">
        <v>1843</v>
      </c>
      <c r="V19" s="372">
        <v>41.499662238234627</v>
      </c>
      <c r="W19" s="350"/>
      <c r="X19" s="368">
        <v>14220</v>
      </c>
      <c r="Y19" s="369">
        <v>56.379351359923881</v>
      </c>
      <c r="Z19" s="370">
        <v>10261</v>
      </c>
      <c r="AA19" s="371">
        <v>72.158931082981709</v>
      </c>
      <c r="AB19" s="370">
        <v>3959</v>
      </c>
      <c r="AC19" s="372">
        <f t="shared" si="0"/>
        <v>27.841068917018287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98205</v>
      </c>
      <c r="E20" s="365">
        <f t="shared" si="2"/>
        <v>62489</v>
      </c>
      <c r="F20" s="366">
        <f t="shared" si="3"/>
        <v>63.631179675169292</v>
      </c>
      <c r="G20" s="365">
        <f t="shared" si="4"/>
        <v>35716</v>
      </c>
      <c r="H20" s="367">
        <f t="shared" si="3"/>
        <v>36.368820324830715</v>
      </c>
      <c r="I20" s="350"/>
      <c r="J20" s="368">
        <f t="shared" si="5"/>
        <v>21813</v>
      </c>
      <c r="K20" s="369">
        <f t="shared" si="6"/>
        <v>22.211700015274172</v>
      </c>
      <c r="L20" s="370">
        <v>8811</v>
      </c>
      <c r="M20" s="371">
        <v>40.393343419062028</v>
      </c>
      <c r="N20" s="370">
        <v>13002</v>
      </c>
      <c r="O20" s="372">
        <v>59.60665658093798</v>
      </c>
      <c r="P20" s="350"/>
      <c r="Q20" s="368">
        <v>18771</v>
      </c>
      <c r="R20" s="369">
        <v>19.114098060180236</v>
      </c>
      <c r="S20" s="370">
        <v>10884</v>
      </c>
      <c r="T20" s="371">
        <v>57.983058973949177</v>
      </c>
      <c r="U20" s="370">
        <v>7887</v>
      </c>
      <c r="V20" s="372">
        <v>42.016941026050823</v>
      </c>
      <c r="W20" s="350"/>
      <c r="X20" s="368">
        <v>57621</v>
      </c>
      <c r="Y20" s="369">
        <v>58.674201924545585</v>
      </c>
      <c r="Z20" s="370">
        <v>42794</v>
      </c>
      <c r="AA20" s="371">
        <v>74.268061991287908</v>
      </c>
      <c r="AB20" s="370">
        <v>14827</v>
      </c>
      <c r="AC20" s="372">
        <f t="shared" si="0"/>
        <v>25.731938008712103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62241</v>
      </c>
      <c r="E21" s="365">
        <f t="shared" si="2"/>
        <v>38689</v>
      </c>
      <c r="F21" s="366">
        <f t="shared" si="3"/>
        <v>62.159991002715252</v>
      </c>
      <c r="G21" s="365">
        <f t="shared" si="4"/>
        <v>23552</v>
      </c>
      <c r="H21" s="367">
        <f t="shared" si="3"/>
        <v>37.840008997284748</v>
      </c>
      <c r="I21" s="350"/>
      <c r="J21" s="368">
        <f t="shared" si="5"/>
        <v>16136</v>
      </c>
      <c r="K21" s="369">
        <f t="shared" si="6"/>
        <v>25.925033338153309</v>
      </c>
      <c r="L21" s="370">
        <v>6565</v>
      </c>
      <c r="M21" s="371">
        <v>40.68542389687655</v>
      </c>
      <c r="N21" s="370">
        <v>9571</v>
      </c>
      <c r="O21" s="372">
        <v>59.31457610312345</v>
      </c>
      <c r="P21" s="350"/>
      <c r="Q21" s="368">
        <v>12806</v>
      </c>
      <c r="R21" s="369">
        <v>20.574862229077297</v>
      </c>
      <c r="S21" s="370">
        <v>7652</v>
      </c>
      <c r="T21" s="371">
        <v>59.753240668436668</v>
      </c>
      <c r="U21" s="370">
        <v>5154</v>
      </c>
      <c r="V21" s="372">
        <v>40.246759331563332</v>
      </c>
      <c r="W21" s="350"/>
      <c r="X21" s="368">
        <v>33299</v>
      </c>
      <c r="Y21" s="369">
        <v>53.50010443276939</v>
      </c>
      <c r="Z21" s="370">
        <v>24472</v>
      </c>
      <c r="AA21" s="371">
        <v>73.491696447340757</v>
      </c>
      <c r="AB21" s="370">
        <v>8827</v>
      </c>
      <c r="AC21" s="372">
        <f t="shared" si="0"/>
        <v>26.508303552659239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13406</v>
      </c>
      <c r="E22" s="365">
        <f t="shared" si="2"/>
        <v>8537</v>
      </c>
      <c r="F22" s="366">
        <f t="shared" si="3"/>
        <v>63.680441593316431</v>
      </c>
      <c r="G22" s="365">
        <f t="shared" si="4"/>
        <v>4869</v>
      </c>
      <c r="H22" s="367">
        <f t="shared" si="3"/>
        <v>36.319558406683569</v>
      </c>
      <c r="I22" s="350"/>
      <c r="J22" s="368">
        <f t="shared" si="5"/>
        <v>3381</v>
      </c>
      <c r="K22" s="369">
        <f t="shared" si="6"/>
        <v>25.220050723556614</v>
      </c>
      <c r="L22" s="370">
        <v>1418</v>
      </c>
      <c r="M22" s="371">
        <v>41.94025436261461</v>
      </c>
      <c r="N22" s="370">
        <v>1963</v>
      </c>
      <c r="O22" s="372">
        <v>58.059745637385383</v>
      </c>
      <c r="P22" s="350"/>
      <c r="Q22" s="368">
        <v>2569</v>
      </c>
      <c r="R22" s="369">
        <v>19.163061315828735</v>
      </c>
      <c r="S22" s="370">
        <v>1575</v>
      </c>
      <c r="T22" s="371">
        <v>61.307901907356943</v>
      </c>
      <c r="U22" s="370">
        <v>994</v>
      </c>
      <c r="V22" s="372">
        <v>38.69209809264305</v>
      </c>
      <c r="W22" s="350"/>
      <c r="X22" s="368">
        <v>7456</v>
      </c>
      <c r="Y22" s="369">
        <v>55.616887960614648</v>
      </c>
      <c r="Z22" s="370">
        <v>5544</v>
      </c>
      <c r="AA22" s="371">
        <v>74.356223175965667</v>
      </c>
      <c r="AB22" s="370">
        <v>1912</v>
      </c>
      <c r="AC22" s="372">
        <f t="shared" si="0"/>
        <v>25.643776824034337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26123</v>
      </c>
      <c r="E23" s="365">
        <f t="shared" si="2"/>
        <v>16148</v>
      </c>
      <c r="F23" s="366">
        <f t="shared" si="3"/>
        <v>61.815258584389234</v>
      </c>
      <c r="G23" s="365">
        <f t="shared" si="4"/>
        <v>9975</v>
      </c>
      <c r="H23" s="367">
        <f t="shared" si="3"/>
        <v>38.184741415610759</v>
      </c>
      <c r="I23" s="350"/>
      <c r="J23" s="368">
        <f t="shared" si="5"/>
        <v>7735</v>
      </c>
      <c r="K23" s="369">
        <f t="shared" si="6"/>
        <v>29.609922290701679</v>
      </c>
      <c r="L23" s="370">
        <v>2976</v>
      </c>
      <c r="M23" s="371">
        <v>38.474466709760833</v>
      </c>
      <c r="N23" s="370">
        <v>4759</v>
      </c>
      <c r="O23" s="372">
        <v>61.525533290239174</v>
      </c>
      <c r="P23" s="350"/>
      <c r="Q23" s="368">
        <v>4850</v>
      </c>
      <c r="R23" s="369">
        <v>18.566014623129043</v>
      </c>
      <c r="S23" s="370">
        <v>2848</v>
      </c>
      <c r="T23" s="371">
        <v>58.721649484536087</v>
      </c>
      <c r="U23" s="370">
        <v>2002</v>
      </c>
      <c r="V23" s="372">
        <v>41.27835051546392</v>
      </c>
      <c r="W23" s="350"/>
      <c r="X23" s="368">
        <v>13538</v>
      </c>
      <c r="Y23" s="369">
        <v>51.824063086169282</v>
      </c>
      <c r="Z23" s="370">
        <v>10324</v>
      </c>
      <c r="AA23" s="371">
        <v>76.259417934702327</v>
      </c>
      <c r="AB23" s="370">
        <v>3214</v>
      </c>
      <c r="AC23" s="372">
        <f t="shared" si="0"/>
        <v>23.74058206529768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72779</v>
      </c>
      <c r="E24" s="365">
        <f t="shared" si="2"/>
        <v>46405</v>
      </c>
      <c r="F24" s="366">
        <f t="shared" si="3"/>
        <v>63.761524615617141</v>
      </c>
      <c r="G24" s="365">
        <f t="shared" si="4"/>
        <v>26374</v>
      </c>
      <c r="H24" s="367">
        <f t="shared" si="3"/>
        <v>36.238475384382859</v>
      </c>
      <c r="I24" s="350"/>
      <c r="J24" s="368">
        <f t="shared" si="5"/>
        <v>20862</v>
      </c>
      <c r="K24" s="369">
        <f t="shared" si="6"/>
        <v>28.66486211681941</v>
      </c>
      <c r="L24" s="370">
        <v>9333</v>
      </c>
      <c r="M24" s="371">
        <v>44.736842105263158</v>
      </c>
      <c r="N24" s="370">
        <v>11529</v>
      </c>
      <c r="O24" s="372">
        <v>55.26315789473685</v>
      </c>
      <c r="P24" s="350"/>
      <c r="Q24" s="368">
        <v>12950</v>
      </c>
      <c r="R24" s="369">
        <v>17.793594306049823</v>
      </c>
      <c r="S24" s="370">
        <v>7982</v>
      </c>
      <c r="T24" s="371">
        <v>61.637065637065632</v>
      </c>
      <c r="U24" s="370">
        <v>4968</v>
      </c>
      <c r="V24" s="372">
        <v>38.362934362934368</v>
      </c>
      <c r="W24" s="350"/>
      <c r="X24" s="368">
        <v>38967</v>
      </c>
      <c r="Y24" s="369">
        <v>53.541543577130767</v>
      </c>
      <c r="Z24" s="370">
        <v>29090</v>
      </c>
      <c r="AA24" s="371">
        <v>74.652911437883347</v>
      </c>
      <c r="AB24" s="370">
        <v>9877</v>
      </c>
      <c r="AC24" s="372">
        <f t="shared" si="0"/>
        <v>25.347088562116664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18761</v>
      </c>
      <c r="E25" s="365">
        <f t="shared" si="2"/>
        <v>10259</v>
      </c>
      <c r="F25" s="366">
        <f t="shared" si="3"/>
        <v>54.682586216086563</v>
      </c>
      <c r="G25" s="365">
        <f t="shared" si="4"/>
        <v>8502</v>
      </c>
      <c r="H25" s="367">
        <f t="shared" si="3"/>
        <v>45.317413783913437</v>
      </c>
      <c r="I25" s="350"/>
      <c r="J25" s="368">
        <f t="shared" si="5"/>
        <v>7712</v>
      </c>
      <c r="K25" s="369">
        <f t="shared" si="6"/>
        <v>41.106550823516869</v>
      </c>
      <c r="L25" s="370">
        <v>2825</v>
      </c>
      <c r="M25" s="371">
        <v>36.63122406639004</v>
      </c>
      <c r="N25" s="370">
        <v>4887</v>
      </c>
      <c r="O25" s="372">
        <v>63.368775933609953</v>
      </c>
      <c r="P25" s="350"/>
      <c r="Q25" s="368">
        <v>3536</v>
      </c>
      <c r="R25" s="369">
        <v>18.847609402483876</v>
      </c>
      <c r="S25" s="370">
        <v>1962</v>
      </c>
      <c r="T25" s="371">
        <v>55.486425339366519</v>
      </c>
      <c r="U25" s="370">
        <v>1574</v>
      </c>
      <c r="V25" s="372">
        <v>44.513574660633481</v>
      </c>
      <c r="W25" s="350"/>
      <c r="X25" s="368">
        <v>7513</v>
      </c>
      <c r="Y25" s="369">
        <v>40.045839773999255</v>
      </c>
      <c r="Z25" s="370">
        <v>5472</v>
      </c>
      <c r="AA25" s="371">
        <v>72.833754824970057</v>
      </c>
      <c r="AB25" s="370">
        <v>2041</v>
      </c>
      <c r="AC25" s="372">
        <f t="shared" si="0"/>
        <v>27.166245175029946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6331</v>
      </c>
      <c r="E26" s="380">
        <f t="shared" si="2"/>
        <v>4071</v>
      </c>
      <c r="F26" s="381">
        <f t="shared" si="3"/>
        <v>64.302637813931455</v>
      </c>
      <c r="G26" s="380">
        <f t="shared" si="4"/>
        <v>2260</v>
      </c>
      <c r="H26" s="367">
        <f t="shared" si="3"/>
        <v>35.697362186068553</v>
      </c>
      <c r="I26" s="350"/>
      <c r="J26" s="377">
        <f t="shared" si="5"/>
        <v>1171</v>
      </c>
      <c r="K26" s="378">
        <f t="shared" si="6"/>
        <v>18.49628810614437</v>
      </c>
      <c r="L26" s="375">
        <v>453</v>
      </c>
      <c r="M26" s="376">
        <v>38.684884713919729</v>
      </c>
      <c r="N26" s="375">
        <v>718</v>
      </c>
      <c r="O26" s="372">
        <v>61.315115286080271</v>
      </c>
      <c r="P26" s="350"/>
      <c r="Q26" s="377">
        <v>899</v>
      </c>
      <c r="R26" s="378">
        <v>14.199968409413993</v>
      </c>
      <c r="S26" s="375">
        <v>491</v>
      </c>
      <c r="T26" s="376">
        <v>54.616240266963288</v>
      </c>
      <c r="U26" s="375">
        <v>408</v>
      </c>
      <c r="V26" s="372">
        <v>45.383759733036705</v>
      </c>
      <c r="W26" s="350"/>
      <c r="X26" s="377">
        <v>4261</v>
      </c>
      <c r="Y26" s="378">
        <v>67.30374348444164</v>
      </c>
      <c r="Z26" s="375">
        <v>3127</v>
      </c>
      <c r="AA26" s="376">
        <v>73.386528983806613</v>
      </c>
      <c r="AB26" s="375">
        <v>1134</v>
      </c>
      <c r="AC26" s="372">
        <f t="shared" si="0"/>
        <v>26.61347101619338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26665</v>
      </c>
      <c r="E27" s="380">
        <f t="shared" si="2"/>
        <v>16299</v>
      </c>
      <c r="F27" s="381">
        <f t="shared" si="3"/>
        <v>61.125070316894806</v>
      </c>
      <c r="G27" s="380">
        <f t="shared" si="4"/>
        <v>10366</v>
      </c>
      <c r="H27" s="367">
        <f t="shared" si="3"/>
        <v>38.874929683105194</v>
      </c>
      <c r="I27" s="350"/>
      <c r="J27" s="377">
        <f t="shared" si="5"/>
        <v>6564</v>
      </c>
      <c r="K27" s="378">
        <f t="shared" si="6"/>
        <v>24.616538533658353</v>
      </c>
      <c r="L27" s="375">
        <v>2544</v>
      </c>
      <c r="M27" s="376">
        <v>38.756855575868371</v>
      </c>
      <c r="N27" s="375">
        <v>4020</v>
      </c>
      <c r="O27" s="372">
        <v>61.243144424131621</v>
      </c>
      <c r="P27" s="350"/>
      <c r="Q27" s="377">
        <v>4928</v>
      </c>
      <c r="R27" s="378">
        <v>18.481155072192013</v>
      </c>
      <c r="S27" s="375">
        <v>2658</v>
      </c>
      <c r="T27" s="376">
        <v>53.936688311688307</v>
      </c>
      <c r="U27" s="375">
        <v>2270</v>
      </c>
      <c r="V27" s="372">
        <v>46.063311688311686</v>
      </c>
      <c r="W27" s="350"/>
      <c r="X27" s="377">
        <v>15173</v>
      </c>
      <c r="Y27" s="378">
        <v>56.90230639414964</v>
      </c>
      <c r="Z27" s="375">
        <v>11097</v>
      </c>
      <c r="AA27" s="376">
        <v>73.136492453700654</v>
      </c>
      <c r="AB27" s="375">
        <v>4076</v>
      </c>
      <c r="AC27" s="372">
        <f t="shared" si="0"/>
        <v>26.863507546299349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4373</v>
      </c>
      <c r="E28" s="380">
        <f t="shared" si="2"/>
        <v>2800</v>
      </c>
      <c r="F28" s="381">
        <f t="shared" si="3"/>
        <v>64.029270523667961</v>
      </c>
      <c r="G28" s="380">
        <f t="shared" si="4"/>
        <v>1573</v>
      </c>
      <c r="H28" s="382">
        <f t="shared" si="3"/>
        <v>35.970729476332039</v>
      </c>
      <c r="I28" s="350"/>
      <c r="J28" s="377">
        <f t="shared" si="5"/>
        <v>722</v>
      </c>
      <c r="K28" s="378">
        <f t="shared" si="6"/>
        <v>16.510404756460094</v>
      </c>
      <c r="L28" s="375">
        <v>291</v>
      </c>
      <c r="M28" s="376">
        <v>40.304709141274238</v>
      </c>
      <c r="N28" s="375">
        <v>431</v>
      </c>
      <c r="O28" s="383">
        <v>59.695290858725755</v>
      </c>
      <c r="P28" s="350"/>
      <c r="Q28" s="377">
        <v>770</v>
      </c>
      <c r="R28" s="378">
        <v>17.608049394008692</v>
      </c>
      <c r="S28" s="375">
        <v>429</v>
      </c>
      <c r="T28" s="376">
        <v>55.714285714285715</v>
      </c>
      <c r="U28" s="375">
        <v>341</v>
      </c>
      <c r="V28" s="383">
        <v>44.285714285714285</v>
      </c>
      <c r="W28" s="350"/>
      <c r="X28" s="377">
        <v>2881</v>
      </c>
      <c r="Y28" s="378">
        <v>65.881545849531207</v>
      </c>
      <c r="Z28" s="375">
        <v>2080</v>
      </c>
      <c r="AA28" s="376">
        <v>72.197153766053461</v>
      </c>
      <c r="AB28" s="375">
        <v>801</v>
      </c>
      <c r="AC28" s="383">
        <f t="shared" si="0"/>
        <v>27.80284623394655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1402</v>
      </c>
      <c r="E29" s="386">
        <f t="shared" si="2"/>
        <v>741</v>
      </c>
      <c r="F29" s="387">
        <f t="shared" si="3"/>
        <v>52.853067047075605</v>
      </c>
      <c r="G29" s="386">
        <f t="shared" si="4"/>
        <v>661</v>
      </c>
      <c r="H29" s="388">
        <f t="shared" si="3"/>
        <v>47.146932952924395</v>
      </c>
      <c r="I29" s="350"/>
      <c r="J29" s="389">
        <f t="shared" si="5"/>
        <v>784</v>
      </c>
      <c r="K29" s="390">
        <f t="shared" si="6"/>
        <v>55.920114122681888</v>
      </c>
      <c r="L29" s="391">
        <v>277</v>
      </c>
      <c r="M29" s="392">
        <v>35.33163265306122</v>
      </c>
      <c r="N29" s="391">
        <v>507</v>
      </c>
      <c r="O29" s="393">
        <v>64.668367346938766</v>
      </c>
      <c r="P29" s="350"/>
      <c r="Q29" s="389">
        <v>214</v>
      </c>
      <c r="R29" s="390">
        <v>15.263908701854492</v>
      </c>
      <c r="S29" s="391">
        <v>154</v>
      </c>
      <c r="T29" s="392">
        <v>71.962616822429908</v>
      </c>
      <c r="U29" s="391">
        <v>60</v>
      </c>
      <c r="V29" s="393">
        <v>28.037383177570092</v>
      </c>
      <c r="W29" s="350"/>
      <c r="X29" s="389">
        <v>404</v>
      </c>
      <c r="Y29" s="390">
        <v>28.815977175463626</v>
      </c>
      <c r="Z29" s="391">
        <v>310</v>
      </c>
      <c r="AA29" s="392">
        <v>76.732673267326732</v>
      </c>
      <c r="AB29" s="391">
        <v>94</v>
      </c>
      <c r="AC29" s="393">
        <f t="shared" si="0"/>
        <v>23.267326732673268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596625</v>
      </c>
      <c r="E31" s="1237">
        <f>L31+S31+Z31</f>
        <v>372617</v>
      </c>
      <c r="F31" s="1238">
        <f>E31/$D31*100</f>
        <v>62.454137858789018</v>
      </c>
      <c r="G31" s="1237">
        <f>N31+U31+AB31</f>
        <v>224008</v>
      </c>
      <c r="H31" s="1239">
        <f>G31/$D31*100</f>
        <v>37.545862141210975</v>
      </c>
      <c r="I31" s="320"/>
      <c r="J31" s="1240">
        <f>SUM(J12:J29)</f>
        <v>163385</v>
      </c>
      <c r="K31" s="1241">
        <f>J31/$D31*100</f>
        <v>27.384873245338358</v>
      </c>
      <c r="L31" s="1237">
        <f>SUM(L12:L29)</f>
        <v>66440</v>
      </c>
      <c r="M31" s="1238">
        <f>L31/$J31*100</f>
        <v>40.664687700829326</v>
      </c>
      <c r="N31" s="1237">
        <f>SUM(N12:N29)</f>
        <v>96945</v>
      </c>
      <c r="O31" s="1242">
        <f>N31/$J31*100</f>
        <v>59.335312299170674</v>
      </c>
      <c r="P31" s="320"/>
      <c r="Q31" s="1240">
        <f>SUM(Q12:Q29)</f>
        <v>113630</v>
      </c>
      <c r="R31" s="1241">
        <f>Q31/$D31*100</f>
        <v>19.045464068719884</v>
      </c>
      <c r="S31" s="1237">
        <f>SUM(S12:S29)</f>
        <v>68083</v>
      </c>
      <c r="T31" s="1238">
        <f>S31/$Q31*100</f>
        <v>59.916395318137816</v>
      </c>
      <c r="U31" s="1237">
        <f>SUM(U12:U29)</f>
        <v>45547</v>
      </c>
      <c r="V31" s="1242">
        <f>U31/$Q31*100</f>
        <v>40.083604681862184</v>
      </c>
      <c r="W31" s="320"/>
      <c r="X31" s="1240">
        <f>SUM(X12:X29)</f>
        <v>319610</v>
      </c>
      <c r="Y31" s="1241">
        <f>X31/$D31*100</f>
        <v>53.569662685941758</v>
      </c>
      <c r="Z31" s="1237">
        <f>SUM(Z12:Z29)</f>
        <v>238094</v>
      </c>
      <c r="AA31" s="1238">
        <f>Z31/$X31*100</f>
        <v>74.495165983542449</v>
      </c>
      <c r="AB31" s="1237">
        <f>SUM(AB12:AB29)</f>
        <v>81516</v>
      </c>
      <c r="AC31" s="1242">
        <f>AB31/$X31*100</f>
        <v>25.504834016457558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406</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233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234</v>
      </c>
      <c r="K8" s="1401"/>
      <c r="L8" s="1401"/>
      <c r="M8" s="1401"/>
      <c r="N8" s="1401"/>
      <c r="O8" s="1402"/>
      <c r="P8" s="317"/>
      <c r="Q8" s="1400" t="s">
        <v>235</v>
      </c>
      <c r="R8" s="1401"/>
      <c r="S8" s="1401"/>
      <c r="T8" s="1401"/>
      <c r="U8" s="1401"/>
      <c r="V8" s="1402"/>
      <c r="W8" s="317"/>
      <c r="X8" s="1400" t="s">
        <v>236</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91296</v>
      </c>
      <c r="E12" s="352">
        <f>L12+S12+Z12</f>
        <v>59435</v>
      </c>
      <c r="F12" s="353">
        <f>E12/$D12*100</f>
        <v>65.101428321065541</v>
      </c>
      <c r="G12" s="352">
        <f>N12+U12+AB12</f>
        <v>31861</v>
      </c>
      <c r="H12" s="354">
        <f>G12/$D12*100</f>
        <v>34.898571678934452</v>
      </c>
      <c r="I12" s="350"/>
      <c r="J12" s="355">
        <f>L12+N12</f>
        <v>22289</v>
      </c>
      <c r="K12" s="356">
        <f>J12/$D12*100</f>
        <v>24.41399404135997</v>
      </c>
      <c r="L12" s="357">
        <v>9660</v>
      </c>
      <c r="M12" s="353">
        <v>43.339764009152496</v>
      </c>
      <c r="N12" s="357">
        <v>12629</v>
      </c>
      <c r="O12" s="358">
        <v>56.660235990847511</v>
      </c>
      <c r="P12" s="350"/>
      <c r="Q12" s="355">
        <v>23506</v>
      </c>
      <c r="R12" s="356">
        <v>25.747020679985983</v>
      </c>
      <c r="S12" s="357">
        <v>17015</v>
      </c>
      <c r="T12" s="353">
        <v>72.385773844975759</v>
      </c>
      <c r="U12" s="357">
        <v>6491</v>
      </c>
      <c r="V12" s="358">
        <v>27.614226155024252</v>
      </c>
      <c r="W12" s="350"/>
      <c r="X12" s="355">
        <v>45501</v>
      </c>
      <c r="Y12" s="356">
        <v>49.83898527865405</v>
      </c>
      <c r="Z12" s="357">
        <v>32760</v>
      </c>
      <c r="AA12" s="353">
        <v>71.99841761719523</v>
      </c>
      <c r="AB12" s="357">
        <v>12741</v>
      </c>
      <c r="AC12" s="358">
        <f t="shared" ref="AC12:AC29" si="0">AB12/$X12*100</f>
        <v>28.001582382804774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14306</v>
      </c>
      <c r="E13" s="365">
        <f t="shared" ref="E13:E29" si="2">L13+S13+Z13</f>
        <v>9212</v>
      </c>
      <c r="F13" s="366">
        <f t="shared" ref="F13:H29" si="3">E13/$D13*100</f>
        <v>64.392562561163146</v>
      </c>
      <c r="G13" s="365">
        <f t="shared" ref="G13:G29" si="4">N13+U13+AB13</f>
        <v>5094</v>
      </c>
      <c r="H13" s="367">
        <f t="shared" si="3"/>
        <v>35.607437438836854</v>
      </c>
      <c r="I13" s="350"/>
      <c r="J13" s="368">
        <f t="shared" ref="J13:J29" si="5">L13+N13</f>
        <v>2882</v>
      </c>
      <c r="K13" s="369">
        <f t="shared" ref="K13:K29" si="6">J13/$D13*100</f>
        <v>20.145393541171536</v>
      </c>
      <c r="L13" s="370">
        <v>1273</v>
      </c>
      <c r="M13" s="371">
        <v>44.170714781401806</v>
      </c>
      <c r="N13" s="370">
        <v>1609</v>
      </c>
      <c r="O13" s="372">
        <v>55.829285218598187</v>
      </c>
      <c r="P13" s="350"/>
      <c r="Q13" s="368">
        <v>3068</v>
      </c>
      <c r="R13" s="369">
        <v>21.445547322801623</v>
      </c>
      <c r="S13" s="370">
        <v>1967</v>
      </c>
      <c r="T13" s="371">
        <v>64.113428943937421</v>
      </c>
      <c r="U13" s="370">
        <v>1101</v>
      </c>
      <c r="V13" s="372">
        <v>35.886571056062586</v>
      </c>
      <c r="W13" s="350"/>
      <c r="X13" s="368">
        <v>8356</v>
      </c>
      <c r="Y13" s="369">
        <v>58.409059136026841</v>
      </c>
      <c r="Z13" s="370">
        <v>5972</v>
      </c>
      <c r="AA13" s="371">
        <v>71.469602680708476</v>
      </c>
      <c r="AB13" s="370">
        <v>2384</v>
      </c>
      <c r="AC13" s="372">
        <f t="shared" si="0"/>
        <v>28.530397319291527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13518</v>
      </c>
      <c r="E14" s="365">
        <f t="shared" si="2"/>
        <v>8673</v>
      </c>
      <c r="F14" s="366">
        <f t="shared" si="3"/>
        <v>64.158899245450513</v>
      </c>
      <c r="G14" s="365">
        <f t="shared" si="4"/>
        <v>4845</v>
      </c>
      <c r="H14" s="367">
        <f t="shared" si="3"/>
        <v>35.841100754549487</v>
      </c>
      <c r="I14" s="350"/>
      <c r="J14" s="368">
        <f t="shared" si="5"/>
        <v>3288</v>
      </c>
      <c r="K14" s="369">
        <f t="shared" si="6"/>
        <v>24.323124722592098</v>
      </c>
      <c r="L14" s="370">
        <v>1412</v>
      </c>
      <c r="M14" s="371">
        <v>42.944038929440389</v>
      </c>
      <c r="N14" s="370">
        <v>1876</v>
      </c>
      <c r="O14" s="372">
        <v>57.055961070559611</v>
      </c>
      <c r="P14" s="350"/>
      <c r="Q14" s="368">
        <v>3036</v>
      </c>
      <c r="R14" s="369">
        <v>22.458943630714604</v>
      </c>
      <c r="S14" s="370">
        <v>1799</v>
      </c>
      <c r="T14" s="371">
        <v>59.255599472990774</v>
      </c>
      <c r="U14" s="370">
        <v>1237</v>
      </c>
      <c r="V14" s="372">
        <v>40.744400527009219</v>
      </c>
      <c r="W14" s="350"/>
      <c r="X14" s="368">
        <v>7194</v>
      </c>
      <c r="Y14" s="369">
        <v>53.217931646693295</v>
      </c>
      <c r="Z14" s="370">
        <v>5462</v>
      </c>
      <c r="AA14" s="371">
        <v>75.924381428968587</v>
      </c>
      <c r="AB14" s="370">
        <v>1732</v>
      </c>
      <c r="AC14" s="372">
        <f t="shared" si="0"/>
        <v>24.075618571031416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14695</v>
      </c>
      <c r="E15" s="365">
        <f t="shared" si="2"/>
        <v>9097</v>
      </c>
      <c r="F15" s="366">
        <f t="shared" si="3"/>
        <v>61.905410003402515</v>
      </c>
      <c r="G15" s="365">
        <f t="shared" si="4"/>
        <v>5598</v>
      </c>
      <c r="H15" s="367">
        <f t="shared" si="3"/>
        <v>38.094589996597485</v>
      </c>
      <c r="I15" s="350"/>
      <c r="J15" s="368">
        <f t="shared" si="5"/>
        <v>4021</v>
      </c>
      <c r="K15" s="369">
        <f t="shared" si="6"/>
        <v>27.363048656005446</v>
      </c>
      <c r="L15" s="370">
        <v>1843</v>
      </c>
      <c r="M15" s="371">
        <v>45.834369559810995</v>
      </c>
      <c r="N15" s="370">
        <v>2178</v>
      </c>
      <c r="O15" s="372">
        <v>54.165630440189005</v>
      </c>
      <c r="P15" s="350"/>
      <c r="Q15" s="368">
        <v>3772</v>
      </c>
      <c r="R15" s="369">
        <v>25.668594760122492</v>
      </c>
      <c r="S15" s="370">
        <v>2331</v>
      </c>
      <c r="T15" s="371">
        <v>61.797454931071051</v>
      </c>
      <c r="U15" s="370">
        <v>1441</v>
      </c>
      <c r="V15" s="372">
        <v>38.202545068928949</v>
      </c>
      <c r="W15" s="350"/>
      <c r="X15" s="368">
        <v>6902</v>
      </c>
      <c r="Y15" s="369">
        <v>46.968356583872065</v>
      </c>
      <c r="Z15" s="370">
        <v>4923</v>
      </c>
      <c r="AA15" s="371">
        <v>71.327151550275275</v>
      </c>
      <c r="AB15" s="370">
        <v>1979</v>
      </c>
      <c r="AC15" s="372">
        <f t="shared" si="0"/>
        <v>28.672848449724718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15544</v>
      </c>
      <c r="E16" s="365">
        <f t="shared" si="2"/>
        <v>9025</v>
      </c>
      <c r="F16" s="366">
        <f t="shared" si="3"/>
        <v>58.060988162635098</v>
      </c>
      <c r="G16" s="365">
        <f t="shared" si="4"/>
        <v>6519</v>
      </c>
      <c r="H16" s="367">
        <f t="shared" si="3"/>
        <v>41.939011837364895</v>
      </c>
      <c r="I16" s="350"/>
      <c r="J16" s="368">
        <f t="shared" si="5"/>
        <v>6124</v>
      </c>
      <c r="K16" s="369">
        <f t="shared" si="6"/>
        <v>39.39783839423572</v>
      </c>
      <c r="L16" s="370">
        <v>2562</v>
      </c>
      <c r="M16" s="371">
        <v>41.835401698236446</v>
      </c>
      <c r="N16" s="370">
        <v>3562</v>
      </c>
      <c r="O16" s="372">
        <v>58.164598301763547</v>
      </c>
      <c r="P16" s="350"/>
      <c r="Q16" s="368">
        <v>3697</v>
      </c>
      <c r="R16" s="369">
        <v>23.784096757591353</v>
      </c>
      <c r="S16" s="370">
        <v>2330</v>
      </c>
      <c r="T16" s="371">
        <v>63.024073573167442</v>
      </c>
      <c r="U16" s="370">
        <v>1367</v>
      </c>
      <c r="V16" s="372">
        <v>36.975926426832565</v>
      </c>
      <c r="W16" s="350"/>
      <c r="X16" s="368">
        <v>5723</v>
      </c>
      <c r="Y16" s="369">
        <v>36.818064848172924</v>
      </c>
      <c r="Z16" s="370">
        <v>4133</v>
      </c>
      <c r="AA16" s="371">
        <v>72.217368513017647</v>
      </c>
      <c r="AB16" s="370">
        <v>1590</v>
      </c>
      <c r="AC16" s="372">
        <f t="shared" si="0"/>
        <v>27.78263148698235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5112</v>
      </c>
      <c r="E17" s="375">
        <f t="shared" si="2"/>
        <v>3028</v>
      </c>
      <c r="F17" s="376">
        <f t="shared" si="3"/>
        <v>59.233176838810643</v>
      </c>
      <c r="G17" s="375">
        <f t="shared" si="4"/>
        <v>2084</v>
      </c>
      <c r="H17" s="367">
        <f t="shared" si="3"/>
        <v>40.766823161189357</v>
      </c>
      <c r="I17" s="350"/>
      <c r="J17" s="377">
        <f t="shared" si="5"/>
        <v>1461</v>
      </c>
      <c r="K17" s="378">
        <f t="shared" si="6"/>
        <v>28.579812206572768</v>
      </c>
      <c r="L17" s="375">
        <v>629</v>
      </c>
      <c r="M17" s="376">
        <v>43.052703627652292</v>
      </c>
      <c r="N17" s="375">
        <v>832</v>
      </c>
      <c r="O17" s="372">
        <v>56.947296372347708</v>
      </c>
      <c r="P17" s="350"/>
      <c r="Q17" s="377">
        <v>1251</v>
      </c>
      <c r="R17" s="378">
        <v>24.471830985915492</v>
      </c>
      <c r="S17" s="375">
        <v>700</v>
      </c>
      <c r="T17" s="376">
        <v>55.955235811350924</v>
      </c>
      <c r="U17" s="375">
        <v>551</v>
      </c>
      <c r="V17" s="372">
        <v>44.044764188649083</v>
      </c>
      <c r="W17" s="350"/>
      <c r="X17" s="377">
        <v>2400</v>
      </c>
      <c r="Y17" s="378">
        <v>46.948356807511736</v>
      </c>
      <c r="Z17" s="375">
        <v>1699</v>
      </c>
      <c r="AA17" s="376">
        <v>70.791666666666657</v>
      </c>
      <c r="AB17" s="375">
        <v>701</v>
      </c>
      <c r="AC17" s="372">
        <f t="shared" si="0"/>
        <v>29.208333333333332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48972</v>
      </c>
      <c r="E18" s="365">
        <f t="shared" si="2"/>
        <v>30458</v>
      </c>
      <c r="F18" s="366">
        <f t="shared" si="3"/>
        <v>62.194723515478231</v>
      </c>
      <c r="G18" s="365">
        <f t="shared" si="4"/>
        <v>18514</v>
      </c>
      <c r="H18" s="367">
        <f t="shared" si="3"/>
        <v>37.805276484521769</v>
      </c>
      <c r="I18" s="350"/>
      <c r="J18" s="368">
        <f t="shared" si="5"/>
        <v>9472</v>
      </c>
      <c r="K18" s="369">
        <f t="shared" si="6"/>
        <v>19.341664624683492</v>
      </c>
      <c r="L18" s="370">
        <v>3991</v>
      </c>
      <c r="M18" s="371">
        <v>42.134712837837839</v>
      </c>
      <c r="N18" s="370">
        <v>5481</v>
      </c>
      <c r="O18" s="372">
        <v>57.865287162162161</v>
      </c>
      <c r="P18" s="350"/>
      <c r="Q18" s="368">
        <v>9462</v>
      </c>
      <c r="R18" s="369">
        <v>19.321244792942906</v>
      </c>
      <c r="S18" s="370">
        <v>5554</v>
      </c>
      <c r="T18" s="371">
        <v>58.697949693510886</v>
      </c>
      <c r="U18" s="370">
        <v>3908</v>
      </c>
      <c r="V18" s="372">
        <v>41.302050306489114</v>
      </c>
      <c r="W18" s="350"/>
      <c r="X18" s="368">
        <v>30038</v>
      </c>
      <c r="Y18" s="369">
        <v>61.337090582373598</v>
      </c>
      <c r="Z18" s="370">
        <v>20913</v>
      </c>
      <c r="AA18" s="371">
        <v>69.621812370996736</v>
      </c>
      <c r="AB18" s="370">
        <v>9125</v>
      </c>
      <c r="AC18" s="372">
        <f t="shared" si="0"/>
        <v>30.378187629003261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28681</v>
      </c>
      <c r="E19" s="365">
        <f t="shared" si="2"/>
        <v>18567</v>
      </c>
      <c r="F19" s="366">
        <f t="shared" si="3"/>
        <v>64.736236532896342</v>
      </c>
      <c r="G19" s="365">
        <f t="shared" si="4"/>
        <v>10114</v>
      </c>
      <c r="H19" s="367">
        <f t="shared" si="3"/>
        <v>35.263763467103658</v>
      </c>
      <c r="I19" s="350"/>
      <c r="J19" s="368">
        <f t="shared" si="5"/>
        <v>5568</v>
      </c>
      <c r="K19" s="369">
        <f t="shared" si="6"/>
        <v>19.413549039433772</v>
      </c>
      <c r="L19" s="370">
        <v>2398</v>
      </c>
      <c r="M19" s="371">
        <v>43.06752873563218</v>
      </c>
      <c r="N19" s="370">
        <v>3170</v>
      </c>
      <c r="O19" s="372">
        <v>56.932471264367813</v>
      </c>
      <c r="P19" s="350"/>
      <c r="Q19" s="368">
        <v>5974</v>
      </c>
      <c r="R19" s="369">
        <v>20.829120323559149</v>
      </c>
      <c r="S19" s="370">
        <v>3934</v>
      </c>
      <c r="T19" s="371">
        <v>65.852025443588886</v>
      </c>
      <c r="U19" s="370">
        <v>2040</v>
      </c>
      <c r="V19" s="372">
        <v>34.147974556411114</v>
      </c>
      <c r="W19" s="350"/>
      <c r="X19" s="368">
        <v>17139</v>
      </c>
      <c r="Y19" s="369">
        <v>59.75733063700708</v>
      </c>
      <c r="Z19" s="370">
        <v>12235</v>
      </c>
      <c r="AA19" s="371">
        <v>71.386895384794911</v>
      </c>
      <c r="AB19" s="370">
        <v>4904</v>
      </c>
      <c r="AC19" s="372">
        <f t="shared" si="0"/>
        <v>28.613104615205089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108835</v>
      </c>
      <c r="E20" s="365">
        <f t="shared" si="2"/>
        <v>68429</v>
      </c>
      <c r="F20" s="366">
        <f t="shared" si="3"/>
        <v>62.874075435291957</v>
      </c>
      <c r="G20" s="365">
        <f t="shared" si="4"/>
        <v>40406</v>
      </c>
      <c r="H20" s="367">
        <f t="shared" si="3"/>
        <v>37.125924564708043</v>
      </c>
      <c r="I20" s="350"/>
      <c r="J20" s="368">
        <f t="shared" si="5"/>
        <v>28505</v>
      </c>
      <c r="K20" s="369">
        <f t="shared" si="6"/>
        <v>26.19102310837506</v>
      </c>
      <c r="L20" s="370">
        <v>12736</v>
      </c>
      <c r="M20" s="371">
        <v>44.679880722680231</v>
      </c>
      <c r="N20" s="370">
        <v>15769</v>
      </c>
      <c r="O20" s="372">
        <v>55.320119277319769</v>
      </c>
      <c r="P20" s="350"/>
      <c r="Q20" s="368">
        <v>25898</v>
      </c>
      <c r="R20" s="369">
        <v>23.795653971608399</v>
      </c>
      <c r="S20" s="370">
        <v>16635</v>
      </c>
      <c r="T20" s="371">
        <v>64.232759286431389</v>
      </c>
      <c r="U20" s="370">
        <v>9263</v>
      </c>
      <c r="V20" s="372">
        <v>35.767240713568619</v>
      </c>
      <c r="W20" s="350"/>
      <c r="X20" s="368">
        <v>54432</v>
      </c>
      <c r="Y20" s="369">
        <v>50.013322920016535</v>
      </c>
      <c r="Z20" s="370">
        <v>39058</v>
      </c>
      <c r="AA20" s="371">
        <v>71.755584950029387</v>
      </c>
      <c r="AB20" s="370">
        <v>15374</v>
      </c>
      <c r="AC20" s="372">
        <f t="shared" si="0"/>
        <v>28.244415049970605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56297</v>
      </c>
      <c r="E21" s="365">
        <f t="shared" si="2"/>
        <v>34060</v>
      </c>
      <c r="F21" s="366">
        <f t="shared" si="3"/>
        <v>60.500559532479528</v>
      </c>
      <c r="G21" s="365">
        <f t="shared" si="4"/>
        <v>22237</v>
      </c>
      <c r="H21" s="367">
        <f t="shared" si="3"/>
        <v>39.499440467520472</v>
      </c>
      <c r="I21" s="350"/>
      <c r="J21" s="368">
        <f t="shared" si="5"/>
        <v>17336</v>
      </c>
      <c r="K21" s="369">
        <f t="shared" si="6"/>
        <v>30.793825603495744</v>
      </c>
      <c r="L21" s="370">
        <v>6798</v>
      </c>
      <c r="M21" s="371">
        <v>39.213197969543145</v>
      </c>
      <c r="N21" s="370">
        <v>10538</v>
      </c>
      <c r="O21" s="372">
        <v>60.786802030456855</v>
      </c>
      <c r="P21" s="350"/>
      <c r="Q21" s="368">
        <v>12831</v>
      </c>
      <c r="R21" s="369">
        <v>22.791622999449348</v>
      </c>
      <c r="S21" s="370">
        <v>8354</v>
      </c>
      <c r="T21" s="371">
        <v>65.107941703686393</v>
      </c>
      <c r="U21" s="370">
        <v>4477</v>
      </c>
      <c r="V21" s="372">
        <v>34.892058296313614</v>
      </c>
      <c r="W21" s="350"/>
      <c r="X21" s="368">
        <v>26130</v>
      </c>
      <c r="Y21" s="369">
        <v>46.414551397054908</v>
      </c>
      <c r="Z21" s="370">
        <v>18908</v>
      </c>
      <c r="AA21" s="371">
        <v>72.361270570225784</v>
      </c>
      <c r="AB21" s="370">
        <v>7222</v>
      </c>
      <c r="AC21" s="372">
        <f t="shared" si="0"/>
        <v>27.638729429774205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13988</v>
      </c>
      <c r="E22" s="365">
        <f t="shared" si="2"/>
        <v>8909</v>
      </c>
      <c r="F22" s="366">
        <f t="shared" si="3"/>
        <v>63.690305976551329</v>
      </c>
      <c r="G22" s="365">
        <f t="shared" si="4"/>
        <v>5079</v>
      </c>
      <c r="H22" s="367">
        <f t="shared" si="3"/>
        <v>36.309694023448671</v>
      </c>
      <c r="I22" s="350"/>
      <c r="J22" s="368">
        <f t="shared" si="5"/>
        <v>3435</v>
      </c>
      <c r="K22" s="369">
        <f t="shared" si="6"/>
        <v>24.556762939662569</v>
      </c>
      <c r="L22" s="370">
        <v>1501</v>
      </c>
      <c r="M22" s="371">
        <v>43.697234352256189</v>
      </c>
      <c r="N22" s="370">
        <v>1934</v>
      </c>
      <c r="O22" s="372">
        <v>56.302765647743811</v>
      </c>
      <c r="P22" s="350"/>
      <c r="Q22" s="368">
        <v>3128</v>
      </c>
      <c r="R22" s="369">
        <v>22.362024592507865</v>
      </c>
      <c r="S22" s="370">
        <v>2110</v>
      </c>
      <c r="T22" s="371">
        <v>67.455242966751911</v>
      </c>
      <c r="U22" s="370">
        <v>1018</v>
      </c>
      <c r="V22" s="372">
        <v>32.544757033248082</v>
      </c>
      <c r="W22" s="350"/>
      <c r="X22" s="368">
        <v>7425</v>
      </c>
      <c r="Y22" s="369">
        <v>53.081212467829566</v>
      </c>
      <c r="Z22" s="370">
        <v>5298</v>
      </c>
      <c r="AA22" s="371">
        <v>71.353535353535364</v>
      </c>
      <c r="AB22" s="370">
        <v>2127</v>
      </c>
      <c r="AC22" s="372">
        <f t="shared" si="0"/>
        <v>28.646464646464647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23853</v>
      </c>
      <c r="E23" s="365">
        <f t="shared" si="2"/>
        <v>13860</v>
      </c>
      <c r="F23" s="366">
        <f t="shared" si="3"/>
        <v>58.105898629103258</v>
      </c>
      <c r="G23" s="365">
        <f t="shared" si="4"/>
        <v>9993</v>
      </c>
      <c r="H23" s="367">
        <f t="shared" si="3"/>
        <v>41.894101370896742</v>
      </c>
      <c r="I23" s="350"/>
      <c r="J23" s="368">
        <f t="shared" si="5"/>
        <v>8564</v>
      </c>
      <c r="K23" s="369">
        <f t="shared" si="6"/>
        <v>35.903240682513733</v>
      </c>
      <c r="L23" s="370">
        <v>3122</v>
      </c>
      <c r="M23" s="371">
        <v>36.454927603923402</v>
      </c>
      <c r="N23" s="370">
        <v>5442</v>
      </c>
      <c r="O23" s="372">
        <v>63.545072396076598</v>
      </c>
      <c r="P23" s="350"/>
      <c r="Q23" s="368">
        <v>4393</v>
      </c>
      <c r="R23" s="369">
        <v>18.416970611663103</v>
      </c>
      <c r="S23" s="370">
        <v>2659</v>
      </c>
      <c r="T23" s="371">
        <v>60.528112906897334</v>
      </c>
      <c r="U23" s="370">
        <v>1734</v>
      </c>
      <c r="V23" s="372">
        <v>39.471887093102666</v>
      </c>
      <c r="W23" s="350"/>
      <c r="X23" s="368">
        <v>10896</v>
      </c>
      <c r="Y23" s="369">
        <v>45.679788705823164</v>
      </c>
      <c r="Z23" s="370">
        <v>8079</v>
      </c>
      <c r="AA23" s="371">
        <v>74.146475770925107</v>
      </c>
      <c r="AB23" s="370">
        <v>2817</v>
      </c>
      <c r="AC23" s="372">
        <f t="shared" si="0"/>
        <v>25.853524229074893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59460</v>
      </c>
      <c r="E24" s="365">
        <f t="shared" si="2"/>
        <v>39368</v>
      </c>
      <c r="F24" s="366">
        <f t="shared" si="3"/>
        <v>66.209216279852001</v>
      </c>
      <c r="G24" s="365">
        <f t="shared" si="4"/>
        <v>20092</v>
      </c>
      <c r="H24" s="367">
        <f t="shared" si="3"/>
        <v>33.790783720147999</v>
      </c>
      <c r="I24" s="350"/>
      <c r="J24" s="368">
        <f t="shared" si="5"/>
        <v>14236</v>
      </c>
      <c r="K24" s="369">
        <f t="shared" si="6"/>
        <v>23.942145980491087</v>
      </c>
      <c r="L24" s="370">
        <v>6629</v>
      </c>
      <c r="M24" s="371">
        <v>46.565046361337451</v>
      </c>
      <c r="N24" s="370">
        <v>7607</v>
      </c>
      <c r="O24" s="372">
        <v>53.434953638662542</v>
      </c>
      <c r="P24" s="350"/>
      <c r="Q24" s="368">
        <v>12786</v>
      </c>
      <c r="R24" s="369">
        <v>21.503531786074674</v>
      </c>
      <c r="S24" s="370">
        <v>8849</v>
      </c>
      <c r="T24" s="371">
        <v>69.208509307054584</v>
      </c>
      <c r="U24" s="370">
        <v>3937</v>
      </c>
      <c r="V24" s="372">
        <v>30.791490692945413</v>
      </c>
      <c r="W24" s="350"/>
      <c r="X24" s="368">
        <v>32438</v>
      </c>
      <c r="Y24" s="369">
        <v>54.554322233434235</v>
      </c>
      <c r="Z24" s="370">
        <v>23890</v>
      </c>
      <c r="AA24" s="371">
        <v>73.648190393982375</v>
      </c>
      <c r="AB24" s="370">
        <v>8548</v>
      </c>
      <c r="AC24" s="372">
        <f t="shared" si="0"/>
        <v>26.351809606017635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15400</v>
      </c>
      <c r="E25" s="365">
        <f t="shared" si="2"/>
        <v>9668</v>
      </c>
      <c r="F25" s="366">
        <f t="shared" si="3"/>
        <v>62.779220779220779</v>
      </c>
      <c r="G25" s="365">
        <f t="shared" si="4"/>
        <v>5732</v>
      </c>
      <c r="H25" s="367">
        <f t="shared" si="3"/>
        <v>37.220779220779221</v>
      </c>
      <c r="I25" s="350"/>
      <c r="J25" s="368">
        <f t="shared" si="5"/>
        <v>4267</v>
      </c>
      <c r="K25" s="369">
        <f t="shared" si="6"/>
        <v>27.70779220779221</v>
      </c>
      <c r="L25" s="370">
        <v>1710</v>
      </c>
      <c r="M25" s="371">
        <v>40.074994141082726</v>
      </c>
      <c r="N25" s="370">
        <v>2557</v>
      </c>
      <c r="O25" s="372">
        <v>59.925005858917267</v>
      </c>
      <c r="P25" s="350"/>
      <c r="Q25" s="368">
        <v>4111</v>
      </c>
      <c r="R25" s="369">
        <v>26.694805194805195</v>
      </c>
      <c r="S25" s="370">
        <v>2908</v>
      </c>
      <c r="T25" s="371">
        <v>70.737046947214793</v>
      </c>
      <c r="U25" s="370">
        <v>1203</v>
      </c>
      <c r="V25" s="372">
        <v>29.262953052785214</v>
      </c>
      <c r="W25" s="350"/>
      <c r="X25" s="368">
        <v>7022</v>
      </c>
      <c r="Y25" s="369">
        <v>45.597402597402599</v>
      </c>
      <c r="Z25" s="370">
        <v>5050</v>
      </c>
      <c r="AA25" s="371">
        <v>71.916832811164909</v>
      </c>
      <c r="AB25" s="370">
        <v>1972</v>
      </c>
      <c r="AC25" s="372">
        <f t="shared" si="0"/>
        <v>28.083167188835091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6973</v>
      </c>
      <c r="E26" s="380">
        <f t="shared" si="2"/>
        <v>4293</v>
      </c>
      <c r="F26" s="381">
        <f t="shared" si="3"/>
        <v>61.56604044170372</v>
      </c>
      <c r="G26" s="380">
        <f t="shared" si="4"/>
        <v>2680</v>
      </c>
      <c r="H26" s="367">
        <f t="shared" si="3"/>
        <v>38.433959558296287</v>
      </c>
      <c r="I26" s="350"/>
      <c r="J26" s="377">
        <f t="shared" si="5"/>
        <v>1660</v>
      </c>
      <c r="K26" s="378">
        <f t="shared" si="6"/>
        <v>23.806109278646208</v>
      </c>
      <c r="L26" s="375">
        <v>678</v>
      </c>
      <c r="M26" s="376">
        <v>40.843373493975903</v>
      </c>
      <c r="N26" s="375">
        <v>982</v>
      </c>
      <c r="O26" s="372">
        <v>59.156626506024104</v>
      </c>
      <c r="P26" s="350"/>
      <c r="Q26" s="377">
        <v>1393</v>
      </c>
      <c r="R26" s="378">
        <v>19.97705435250251</v>
      </c>
      <c r="S26" s="375">
        <v>784</v>
      </c>
      <c r="T26" s="376">
        <v>56.281407035175882</v>
      </c>
      <c r="U26" s="375">
        <v>609</v>
      </c>
      <c r="V26" s="372">
        <v>43.718592964824118</v>
      </c>
      <c r="W26" s="350"/>
      <c r="X26" s="377">
        <v>3920</v>
      </c>
      <c r="Y26" s="378">
        <v>56.21683636885129</v>
      </c>
      <c r="Z26" s="375">
        <v>2831</v>
      </c>
      <c r="AA26" s="376">
        <v>72.219387755102034</v>
      </c>
      <c r="AB26" s="375">
        <v>1089</v>
      </c>
      <c r="AC26" s="372">
        <f t="shared" si="0"/>
        <v>27.780612244897956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37124</v>
      </c>
      <c r="E27" s="380">
        <f t="shared" si="2"/>
        <v>21586</v>
      </c>
      <c r="F27" s="381">
        <f t="shared" si="3"/>
        <v>58.145673957547686</v>
      </c>
      <c r="G27" s="380">
        <f t="shared" si="4"/>
        <v>15538</v>
      </c>
      <c r="H27" s="367">
        <f t="shared" si="3"/>
        <v>41.854326042452321</v>
      </c>
      <c r="I27" s="350"/>
      <c r="J27" s="377">
        <f t="shared" si="5"/>
        <v>11454</v>
      </c>
      <c r="K27" s="378">
        <f t="shared" si="6"/>
        <v>30.853356319362135</v>
      </c>
      <c r="L27" s="375">
        <v>4425</v>
      </c>
      <c r="M27" s="376">
        <v>38.632792037716079</v>
      </c>
      <c r="N27" s="375">
        <v>7029</v>
      </c>
      <c r="O27" s="372">
        <v>61.367207962283921</v>
      </c>
      <c r="P27" s="350"/>
      <c r="Q27" s="377">
        <v>7765</v>
      </c>
      <c r="R27" s="378">
        <v>20.916388320224115</v>
      </c>
      <c r="S27" s="375">
        <v>4445</v>
      </c>
      <c r="T27" s="376">
        <v>57.244043786220224</v>
      </c>
      <c r="U27" s="375">
        <v>3320</v>
      </c>
      <c r="V27" s="372">
        <v>42.755956213779783</v>
      </c>
      <c r="W27" s="350"/>
      <c r="X27" s="377">
        <v>17905</v>
      </c>
      <c r="Y27" s="378">
        <v>48.23025536041375</v>
      </c>
      <c r="Z27" s="375">
        <v>12716</v>
      </c>
      <c r="AA27" s="376">
        <v>71.019268360793077</v>
      </c>
      <c r="AB27" s="375">
        <v>5189</v>
      </c>
      <c r="AC27" s="372">
        <f t="shared" si="0"/>
        <v>28.980731639206926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3786</v>
      </c>
      <c r="E28" s="380">
        <f t="shared" si="2"/>
        <v>2472</v>
      </c>
      <c r="F28" s="381">
        <f t="shared" si="3"/>
        <v>65.293185419968296</v>
      </c>
      <c r="G28" s="380">
        <f t="shared" si="4"/>
        <v>1314</v>
      </c>
      <c r="H28" s="382">
        <f t="shared" si="3"/>
        <v>34.706814580031697</v>
      </c>
      <c r="I28" s="350"/>
      <c r="J28" s="377">
        <f t="shared" si="5"/>
        <v>519</v>
      </c>
      <c r="K28" s="378">
        <f t="shared" si="6"/>
        <v>13.708399366085578</v>
      </c>
      <c r="L28" s="375">
        <v>233</v>
      </c>
      <c r="M28" s="376">
        <v>44.894026974951828</v>
      </c>
      <c r="N28" s="375">
        <v>286</v>
      </c>
      <c r="O28" s="383">
        <v>55.105973025048172</v>
      </c>
      <c r="P28" s="350"/>
      <c r="Q28" s="377">
        <v>846</v>
      </c>
      <c r="R28" s="378">
        <v>22.345483359746435</v>
      </c>
      <c r="S28" s="375">
        <v>533</v>
      </c>
      <c r="T28" s="376">
        <v>63.002364066193849</v>
      </c>
      <c r="U28" s="375">
        <v>313</v>
      </c>
      <c r="V28" s="383">
        <v>36.997635933806144</v>
      </c>
      <c r="W28" s="350"/>
      <c r="X28" s="377">
        <v>2421</v>
      </c>
      <c r="Y28" s="378">
        <v>63.946117274167989</v>
      </c>
      <c r="Z28" s="375">
        <v>1706</v>
      </c>
      <c r="AA28" s="376">
        <v>70.4667492771582</v>
      </c>
      <c r="AB28" s="375">
        <v>715</v>
      </c>
      <c r="AC28" s="383">
        <f t="shared" si="0"/>
        <v>29.533250722841803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1220</v>
      </c>
      <c r="E29" s="386">
        <f t="shared" si="2"/>
        <v>666</v>
      </c>
      <c r="F29" s="387">
        <f t="shared" si="3"/>
        <v>54.590163934426229</v>
      </c>
      <c r="G29" s="386">
        <f t="shared" si="4"/>
        <v>554</v>
      </c>
      <c r="H29" s="388">
        <f t="shared" si="3"/>
        <v>45.409836065573771</v>
      </c>
      <c r="I29" s="350"/>
      <c r="J29" s="389">
        <f t="shared" si="5"/>
        <v>646</v>
      </c>
      <c r="K29" s="390">
        <f t="shared" si="6"/>
        <v>52.950819672131146</v>
      </c>
      <c r="L29" s="391">
        <v>236</v>
      </c>
      <c r="M29" s="392">
        <v>36.532507739938083</v>
      </c>
      <c r="N29" s="391">
        <v>410</v>
      </c>
      <c r="O29" s="393">
        <v>63.467492260061917</v>
      </c>
      <c r="P29" s="350"/>
      <c r="Q29" s="389">
        <v>226</v>
      </c>
      <c r="R29" s="390">
        <v>18.524590163934427</v>
      </c>
      <c r="S29" s="391">
        <v>160</v>
      </c>
      <c r="T29" s="392">
        <v>70.796460176991147</v>
      </c>
      <c r="U29" s="391">
        <v>66</v>
      </c>
      <c r="V29" s="393">
        <v>29.20353982300885</v>
      </c>
      <c r="W29" s="350"/>
      <c r="X29" s="389">
        <v>348</v>
      </c>
      <c r="Y29" s="390">
        <v>28.524590163934427</v>
      </c>
      <c r="Z29" s="391">
        <v>270</v>
      </c>
      <c r="AA29" s="392">
        <v>77.58620689655173</v>
      </c>
      <c r="AB29" s="391">
        <v>78</v>
      </c>
      <c r="AC29" s="393">
        <f t="shared" si="0"/>
        <v>22.413793103448278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559060</v>
      </c>
      <c r="E31" s="1237">
        <f>L31+S31+Z31</f>
        <v>350806</v>
      </c>
      <c r="F31" s="1238">
        <f>E31/$D31*100</f>
        <v>62.749257682538548</v>
      </c>
      <c r="G31" s="1237">
        <f>N31+U31+AB31</f>
        <v>208254</v>
      </c>
      <c r="H31" s="1239">
        <f>G31/$D31*100</f>
        <v>37.250742317461452</v>
      </c>
      <c r="I31" s="320"/>
      <c r="J31" s="1240">
        <f>SUM(J12:J29)</f>
        <v>145727</v>
      </c>
      <c r="K31" s="1241">
        <f>J31/$D31*100</f>
        <v>26.066432941008124</v>
      </c>
      <c r="L31" s="1237">
        <f>SUM(L12:L29)</f>
        <v>61836</v>
      </c>
      <c r="M31" s="1238">
        <f>L31/$J31*100</f>
        <v>42.432768121212952</v>
      </c>
      <c r="N31" s="1237">
        <f>SUM(N12:N29)</f>
        <v>83891</v>
      </c>
      <c r="O31" s="1242">
        <f>N31/$J31*100</f>
        <v>57.567231878787048</v>
      </c>
      <c r="P31" s="320"/>
      <c r="Q31" s="1240">
        <f>SUM(Q12:Q29)</f>
        <v>127143</v>
      </c>
      <c r="R31" s="1241">
        <f>Q31/$D31*100</f>
        <v>22.742281687117664</v>
      </c>
      <c r="S31" s="1237">
        <f>SUM(S12:S29)</f>
        <v>83067</v>
      </c>
      <c r="T31" s="1238">
        <f>S31/$Q31*100</f>
        <v>65.333522097166181</v>
      </c>
      <c r="U31" s="1237">
        <f>SUM(U12:U29)</f>
        <v>44076</v>
      </c>
      <c r="V31" s="1242">
        <f>U31/$Q31*100</f>
        <v>34.666477902833812</v>
      </c>
      <c r="W31" s="320"/>
      <c r="X31" s="1240">
        <f>SUM(X12:X29)</f>
        <v>286190</v>
      </c>
      <c r="Y31" s="1241">
        <f>X31/$D31*100</f>
        <v>51.191285371874216</v>
      </c>
      <c r="Z31" s="1237">
        <f>SUM(Z12:Z29)</f>
        <v>205903</v>
      </c>
      <c r="AA31" s="1238">
        <f>Z31/$X31*100</f>
        <v>71.946259477969178</v>
      </c>
      <c r="AB31" s="1237">
        <f>SUM(AB12:AB29)</f>
        <v>80287</v>
      </c>
      <c r="AC31" s="1242">
        <f>AB31/$X31*100</f>
        <v>28.053740522030818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407</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237</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238</v>
      </c>
      <c r="K8" s="1401"/>
      <c r="L8" s="1401"/>
      <c r="M8" s="1401"/>
      <c r="N8" s="1401"/>
      <c r="O8" s="1402"/>
      <c r="P8" s="317"/>
      <c r="Q8" s="1400" t="s">
        <v>239</v>
      </c>
      <c r="R8" s="1401"/>
      <c r="S8" s="1401"/>
      <c r="T8" s="1401"/>
      <c r="U8" s="1401"/>
      <c r="V8" s="1402"/>
      <c r="W8" s="317"/>
      <c r="X8" s="1400" t="s">
        <v>240</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69153</v>
      </c>
      <c r="E12" s="352">
        <f>L12+S12+Z12</f>
        <v>42503</v>
      </c>
      <c r="F12" s="353">
        <f>E12/$D12*100</f>
        <v>61.46226483305135</v>
      </c>
      <c r="G12" s="352">
        <f>N12+U12+AB12</f>
        <v>26650</v>
      </c>
      <c r="H12" s="354">
        <f>G12/$D12*100</f>
        <v>38.53773516694865</v>
      </c>
      <c r="I12" s="350"/>
      <c r="J12" s="355">
        <f>L12+N12</f>
        <v>18262</v>
      </c>
      <c r="K12" s="356">
        <f>J12/$D12*100</f>
        <v>26.408109554176967</v>
      </c>
      <c r="L12" s="357">
        <v>8919</v>
      </c>
      <c r="M12" s="353">
        <v>48.839119483079621</v>
      </c>
      <c r="N12" s="357">
        <v>9343</v>
      </c>
      <c r="O12" s="358">
        <v>51.160880516920379</v>
      </c>
      <c r="P12" s="350"/>
      <c r="Q12" s="355">
        <v>22796</v>
      </c>
      <c r="R12" s="356">
        <v>32.964585773574541</v>
      </c>
      <c r="S12" s="357">
        <v>15631</v>
      </c>
      <c r="T12" s="353">
        <v>68.569047201263373</v>
      </c>
      <c r="U12" s="357">
        <v>7165</v>
      </c>
      <c r="V12" s="358">
        <v>31.430952798736623</v>
      </c>
      <c r="W12" s="350"/>
      <c r="X12" s="355">
        <v>28095</v>
      </c>
      <c r="Y12" s="356">
        <v>40.627304672248492</v>
      </c>
      <c r="Z12" s="357">
        <v>17953</v>
      </c>
      <c r="AA12" s="353">
        <v>63.901050008898387</v>
      </c>
      <c r="AB12" s="357">
        <v>10142</v>
      </c>
      <c r="AC12" s="358">
        <f t="shared" ref="AC12:AC29" si="0">AB12/$X12*100</f>
        <v>36.09894999110162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7960</v>
      </c>
      <c r="E13" s="365">
        <f t="shared" ref="E13:E29" si="2">L13+S13+Z13</f>
        <v>5034</v>
      </c>
      <c r="F13" s="366">
        <f t="shared" ref="F13:H29" si="3">E13/$D13*100</f>
        <v>63.241206030150757</v>
      </c>
      <c r="G13" s="365">
        <f t="shared" ref="G13:G29" si="4">N13+U13+AB13</f>
        <v>2926</v>
      </c>
      <c r="H13" s="367">
        <f t="shared" si="3"/>
        <v>36.758793969849243</v>
      </c>
      <c r="I13" s="350"/>
      <c r="J13" s="368">
        <f t="shared" ref="J13:J29" si="5">L13+N13</f>
        <v>1516</v>
      </c>
      <c r="K13" s="369">
        <f t="shared" ref="K13:K29" si="6">J13/$D13*100</f>
        <v>19.045226130653266</v>
      </c>
      <c r="L13" s="370">
        <v>711</v>
      </c>
      <c r="M13" s="371">
        <v>46.899736147757253</v>
      </c>
      <c r="N13" s="370">
        <v>805</v>
      </c>
      <c r="O13" s="372">
        <v>53.100263852242747</v>
      </c>
      <c r="P13" s="350"/>
      <c r="Q13" s="368">
        <v>1928</v>
      </c>
      <c r="R13" s="369">
        <v>24.221105527638191</v>
      </c>
      <c r="S13" s="370">
        <v>1270</v>
      </c>
      <c r="T13" s="371">
        <v>65.871369294605813</v>
      </c>
      <c r="U13" s="370">
        <v>658</v>
      </c>
      <c r="V13" s="372">
        <v>34.128630705394194</v>
      </c>
      <c r="W13" s="350"/>
      <c r="X13" s="368">
        <v>4516</v>
      </c>
      <c r="Y13" s="369">
        <v>56.733668341708544</v>
      </c>
      <c r="Z13" s="370">
        <v>3053</v>
      </c>
      <c r="AA13" s="371">
        <v>67.604074402125775</v>
      </c>
      <c r="AB13" s="370">
        <v>1463</v>
      </c>
      <c r="AC13" s="372">
        <f t="shared" si="0"/>
        <v>32.395925597874225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8610</v>
      </c>
      <c r="E14" s="365">
        <f t="shared" si="2"/>
        <v>5537</v>
      </c>
      <c r="F14" s="366">
        <f t="shared" si="3"/>
        <v>64.308943089430898</v>
      </c>
      <c r="G14" s="365">
        <f t="shared" si="4"/>
        <v>3073</v>
      </c>
      <c r="H14" s="367">
        <f t="shared" si="3"/>
        <v>35.69105691056911</v>
      </c>
      <c r="I14" s="350"/>
      <c r="J14" s="368">
        <f t="shared" si="5"/>
        <v>1742</v>
      </c>
      <c r="K14" s="369">
        <f t="shared" si="6"/>
        <v>20.232288037166086</v>
      </c>
      <c r="L14" s="370">
        <v>799</v>
      </c>
      <c r="M14" s="371">
        <v>45.866819747416763</v>
      </c>
      <c r="N14" s="370">
        <v>943</v>
      </c>
      <c r="O14" s="372">
        <v>54.133180252583237</v>
      </c>
      <c r="P14" s="350"/>
      <c r="Q14" s="368">
        <v>2213</v>
      </c>
      <c r="R14" s="369">
        <v>25.702671312427412</v>
      </c>
      <c r="S14" s="370">
        <v>1478</v>
      </c>
      <c r="T14" s="371">
        <v>66.787166741979206</v>
      </c>
      <c r="U14" s="370">
        <v>735</v>
      </c>
      <c r="V14" s="372">
        <v>33.212833258020787</v>
      </c>
      <c r="W14" s="350"/>
      <c r="X14" s="368">
        <v>4655</v>
      </c>
      <c r="Y14" s="369">
        <v>54.065040650406502</v>
      </c>
      <c r="Z14" s="370">
        <v>3260</v>
      </c>
      <c r="AA14" s="371">
        <v>70.032223415682054</v>
      </c>
      <c r="AB14" s="370">
        <v>1395</v>
      </c>
      <c r="AC14" s="372">
        <f t="shared" si="0"/>
        <v>29.967776584317939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7805</v>
      </c>
      <c r="E15" s="365">
        <f t="shared" si="2"/>
        <v>4639</v>
      </c>
      <c r="F15" s="366">
        <f t="shared" si="3"/>
        <v>59.436258808456124</v>
      </c>
      <c r="G15" s="365">
        <f t="shared" si="4"/>
        <v>3166</v>
      </c>
      <c r="H15" s="367">
        <f t="shared" si="3"/>
        <v>40.563741191543883</v>
      </c>
      <c r="I15" s="350"/>
      <c r="J15" s="368">
        <f t="shared" si="5"/>
        <v>2654</v>
      </c>
      <c r="K15" s="369">
        <f t="shared" si="6"/>
        <v>34.003843689942343</v>
      </c>
      <c r="L15" s="370">
        <v>1259</v>
      </c>
      <c r="M15" s="371">
        <v>47.437829691032398</v>
      </c>
      <c r="N15" s="370">
        <v>1395</v>
      </c>
      <c r="O15" s="372">
        <v>52.562170308967595</v>
      </c>
      <c r="P15" s="350"/>
      <c r="Q15" s="368">
        <v>2188</v>
      </c>
      <c r="R15" s="369">
        <v>28.033311979500319</v>
      </c>
      <c r="S15" s="370">
        <v>1388</v>
      </c>
      <c r="T15" s="371">
        <v>63.436928702010967</v>
      </c>
      <c r="U15" s="370">
        <v>800</v>
      </c>
      <c r="V15" s="372">
        <v>36.563071297989033</v>
      </c>
      <c r="W15" s="350"/>
      <c r="X15" s="368">
        <v>2963</v>
      </c>
      <c r="Y15" s="369">
        <v>37.962844330557331</v>
      </c>
      <c r="Z15" s="370">
        <v>1992</v>
      </c>
      <c r="AA15" s="371">
        <v>67.229159635504558</v>
      </c>
      <c r="AB15" s="370">
        <v>971</v>
      </c>
      <c r="AC15" s="372">
        <f t="shared" si="0"/>
        <v>32.770840364495449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6598</v>
      </c>
      <c r="E16" s="365">
        <f t="shared" si="2"/>
        <v>3774</v>
      </c>
      <c r="F16" s="366">
        <f t="shared" si="3"/>
        <v>57.199151257956956</v>
      </c>
      <c r="G16" s="365">
        <f t="shared" si="4"/>
        <v>2824</v>
      </c>
      <c r="H16" s="367">
        <f t="shared" si="3"/>
        <v>42.800848742043044</v>
      </c>
      <c r="I16" s="350"/>
      <c r="J16" s="368">
        <f t="shared" si="5"/>
        <v>2132</v>
      </c>
      <c r="K16" s="369">
        <f t="shared" si="6"/>
        <v>32.312822067293119</v>
      </c>
      <c r="L16" s="370">
        <v>903</v>
      </c>
      <c r="M16" s="371">
        <v>42.354596622889304</v>
      </c>
      <c r="N16" s="370">
        <v>1229</v>
      </c>
      <c r="O16" s="372">
        <v>57.645403377110696</v>
      </c>
      <c r="P16" s="350"/>
      <c r="Q16" s="368">
        <v>1813</v>
      </c>
      <c r="R16" s="369">
        <v>27.478023643528342</v>
      </c>
      <c r="S16" s="370">
        <v>1116</v>
      </c>
      <c r="T16" s="371">
        <v>61.555432984004412</v>
      </c>
      <c r="U16" s="370">
        <v>697</v>
      </c>
      <c r="V16" s="372">
        <v>38.444567015995588</v>
      </c>
      <c r="W16" s="350"/>
      <c r="X16" s="368">
        <v>2653</v>
      </c>
      <c r="Y16" s="369">
        <v>40.209154289178542</v>
      </c>
      <c r="Z16" s="370">
        <v>1755</v>
      </c>
      <c r="AA16" s="371">
        <v>66.151526573690163</v>
      </c>
      <c r="AB16" s="370">
        <v>898</v>
      </c>
      <c r="AC16" s="372">
        <f t="shared" si="0"/>
        <v>33.848473426309837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4495</v>
      </c>
      <c r="E17" s="375">
        <f t="shared" si="2"/>
        <v>2641</v>
      </c>
      <c r="F17" s="376">
        <f t="shared" si="3"/>
        <v>58.754171301446057</v>
      </c>
      <c r="G17" s="375">
        <f t="shared" si="4"/>
        <v>1854</v>
      </c>
      <c r="H17" s="367">
        <f t="shared" si="3"/>
        <v>41.24582869855395</v>
      </c>
      <c r="I17" s="350"/>
      <c r="J17" s="377">
        <f t="shared" si="5"/>
        <v>1653</v>
      </c>
      <c r="K17" s="378">
        <f t="shared" si="6"/>
        <v>36.774193548387096</v>
      </c>
      <c r="L17" s="375">
        <v>757</v>
      </c>
      <c r="M17" s="376">
        <v>45.795523290986083</v>
      </c>
      <c r="N17" s="375">
        <v>896</v>
      </c>
      <c r="O17" s="372">
        <v>54.204476709013917</v>
      </c>
      <c r="P17" s="350"/>
      <c r="Q17" s="377">
        <v>982</v>
      </c>
      <c r="R17" s="378">
        <v>21.846496106785317</v>
      </c>
      <c r="S17" s="375">
        <v>606</v>
      </c>
      <c r="T17" s="376">
        <v>61.710794297352344</v>
      </c>
      <c r="U17" s="375">
        <v>376</v>
      </c>
      <c r="V17" s="372">
        <v>38.289205702647656</v>
      </c>
      <c r="W17" s="350"/>
      <c r="X17" s="377">
        <v>1860</v>
      </c>
      <c r="Y17" s="378">
        <v>41.379310344827587</v>
      </c>
      <c r="Z17" s="375">
        <v>1278</v>
      </c>
      <c r="AA17" s="376">
        <v>68.709677419354847</v>
      </c>
      <c r="AB17" s="375">
        <v>582</v>
      </c>
      <c r="AC17" s="372">
        <f t="shared" si="0"/>
        <v>31.290322580645164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27723</v>
      </c>
      <c r="E18" s="365">
        <f t="shared" si="2"/>
        <v>16008</v>
      </c>
      <c r="F18" s="366">
        <f t="shared" si="3"/>
        <v>57.74266854236555</v>
      </c>
      <c r="G18" s="365">
        <f t="shared" si="4"/>
        <v>11715</v>
      </c>
      <c r="H18" s="367">
        <f t="shared" si="3"/>
        <v>42.257331457634457</v>
      </c>
      <c r="I18" s="350"/>
      <c r="J18" s="368">
        <f t="shared" si="5"/>
        <v>5308</v>
      </c>
      <c r="K18" s="369">
        <f t="shared" si="6"/>
        <v>19.146557010424559</v>
      </c>
      <c r="L18" s="370">
        <v>2323</v>
      </c>
      <c r="M18" s="371">
        <v>43.764129615674449</v>
      </c>
      <c r="N18" s="370">
        <v>2985</v>
      </c>
      <c r="O18" s="372">
        <v>56.235870384325551</v>
      </c>
      <c r="P18" s="350"/>
      <c r="Q18" s="368">
        <v>6016</v>
      </c>
      <c r="R18" s="369">
        <v>21.700393175341773</v>
      </c>
      <c r="S18" s="370">
        <v>3567</v>
      </c>
      <c r="T18" s="371">
        <v>59.29188829787234</v>
      </c>
      <c r="U18" s="370">
        <v>2449</v>
      </c>
      <c r="V18" s="372">
        <v>40.70811170212766</v>
      </c>
      <c r="W18" s="350"/>
      <c r="X18" s="368">
        <v>16399</v>
      </c>
      <c r="Y18" s="369">
        <v>59.153049814233668</v>
      </c>
      <c r="Z18" s="370">
        <v>10118</v>
      </c>
      <c r="AA18" s="371">
        <v>61.698884078297453</v>
      </c>
      <c r="AB18" s="370">
        <v>6281</v>
      </c>
      <c r="AC18" s="372">
        <f t="shared" si="0"/>
        <v>38.301115921702547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16950</v>
      </c>
      <c r="E19" s="365">
        <f t="shared" si="2"/>
        <v>10145</v>
      </c>
      <c r="F19" s="366">
        <f t="shared" si="3"/>
        <v>59.852507374631273</v>
      </c>
      <c r="G19" s="365">
        <f t="shared" si="4"/>
        <v>6805</v>
      </c>
      <c r="H19" s="367">
        <f t="shared" si="3"/>
        <v>40.147492625368727</v>
      </c>
      <c r="I19" s="350"/>
      <c r="J19" s="368">
        <f t="shared" si="5"/>
        <v>4345</v>
      </c>
      <c r="K19" s="369">
        <f t="shared" si="6"/>
        <v>25.634218289085549</v>
      </c>
      <c r="L19" s="370">
        <v>2088</v>
      </c>
      <c r="M19" s="371">
        <v>48.05523590333717</v>
      </c>
      <c r="N19" s="370">
        <v>2257</v>
      </c>
      <c r="O19" s="372">
        <v>51.94476409666283</v>
      </c>
      <c r="P19" s="350"/>
      <c r="Q19" s="368">
        <v>4490</v>
      </c>
      <c r="R19" s="369">
        <v>26.489675516224189</v>
      </c>
      <c r="S19" s="370">
        <v>2935</v>
      </c>
      <c r="T19" s="371">
        <v>65.36748329621382</v>
      </c>
      <c r="U19" s="370">
        <v>1555</v>
      </c>
      <c r="V19" s="372">
        <v>34.632516703786195</v>
      </c>
      <c r="W19" s="350"/>
      <c r="X19" s="368">
        <v>8115</v>
      </c>
      <c r="Y19" s="369">
        <v>47.876106194690266</v>
      </c>
      <c r="Z19" s="370">
        <v>5122</v>
      </c>
      <c r="AA19" s="371">
        <v>63.117683302526181</v>
      </c>
      <c r="AB19" s="370">
        <v>2993</v>
      </c>
      <c r="AC19" s="372">
        <f t="shared" si="0"/>
        <v>36.882316697473819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79321</v>
      </c>
      <c r="E20" s="365">
        <f t="shared" si="2"/>
        <v>49557</v>
      </c>
      <c r="F20" s="366">
        <f t="shared" si="3"/>
        <v>62.476519458907475</v>
      </c>
      <c r="G20" s="365">
        <f t="shared" si="4"/>
        <v>29764</v>
      </c>
      <c r="H20" s="367">
        <f t="shared" si="3"/>
        <v>37.523480541092525</v>
      </c>
      <c r="I20" s="350"/>
      <c r="J20" s="368">
        <f t="shared" si="5"/>
        <v>20788</v>
      </c>
      <c r="K20" s="369">
        <f t="shared" si="6"/>
        <v>26.207435609737651</v>
      </c>
      <c r="L20" s="370">
        <v>10100</v>
      </c>
      <c r="M20" s="371">
        <v>48.585722532230129</v>
      </c>
      <c r="N20" s="370">
        <v>10688</v>
      </c>
      <c r="O20" s="372">
        <v>51.414277467769864</v>
      </c>
      <c r="P20" s="350"/>
      <c r="Q20" s="368">
        <v>22551</v>
      </c>
      <c r="R20" s="369">
        <v>28.430050049797657</v>
      </c>
      <c r="S20" s="370">
        <v>15282</v>
      </c>
      <c r="T20" s="371">
        <v>67.766396168684324</v>
      </c>
      <c r="U20" s="370">
        <v>7269</v>
      </c>
      <c r="V20" s="372">
        <v>32.233603831315683</v>
      </c>
      <c r="W20" s="350"/>
      <c r="X20" s="368">
        <v>35982</v>
      </c>
      <c r="Y20" s="369">
        <v>45.362514340464692</v>
      </c>
      <c r="Z20" s="370">
        <v>24175</v>
      </c>
      <c r="AA20" s="371">
        <v>67.186370963259407</v>
      </c>
      <c r="AB20" s="370">
        <v>11807</v>
      </c>
      <c r="AC20" s="372">
        <f t="shared" si="0"/>
        <v>32.813629036740593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27607</v>
      </c>
      <c r="E21" s="365">
        <f t="shared" si="2"/>
        <v>16264</v>
      </c>
      <c r="F21" s="366">
        <f t="shared" si="3"/>
        <v>58.912594631796289</v>
      </c>
      <c r="G21" s="365">
        <f t="shared" si="4"/>
        <v>11343</v>
      </c>
      <c r="H21" s="367">
        <f t="shared" si="3"/>
        <v>41.087405368203719</v>
      </c>
      <c r="I21" s="350"/>
      <c r="J21" s="368">
        <f t="shared" si="5"/>
        <v>8812</v>
      </c>
      <c r="K21" s="369">
        <f t="shared" si="6"/>
        <v>31.919440721556125</v>
      </c>
      <c r="L21" s="370">
        <v>3934</v>
      </c>
      <c r="M21" s="371">
        <v>44.643667725828415</v>
      </c>
      <c r="N21" s="370">
        <v>4878</v>
      </c>
      <c r="O21" s="372">
        <v>55.356332274171585</v>
      </c>
      <c r="P21" s="350"/>
      <c r="Q21" s="368">
        <v>7604</v>
      </c>
      <c r="R21" s="369">
        <v>27.543738906799</v>
      </c>
      <c r="S21" s="370">
        <v>4949</v>
      </c>
      <c r="T21" s="371">
        <v>65.084166228300901</v>
      </c>
      <c r="U21" s="370">
        <v>2655</v>
      </c>
      <c r="V21" s="372">
        <v>34.915833771699106</v>
      </c>
      <c r="W21" s="350"/>
      <c r="X21" s="368">
        <v>11191</v>
      </c>
      <c r="Y21" s="369">
        <v>40.536820371644872</v>
      </c>
      <c r="Z21" s="370">
        <v>7381</v>
      </c>
      <c r="AA21" s="371">
        <v>65.954785095165761</v>
      </c>
      <c r="AB21" s="370">
        <v>3810</v>
      </c>
      <c r="AC21" s="372">
        <f t="shared" si="0"/>
        <v>34.045214904834239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15583</v>
      </c>
      <c r="E22" s="365">
        <f t="shared" si="2"/>
        <v>9640</v>
      </c>
      <c r="F22" s="366">
        <f t="shared" si="3"/>
        <v>61.862285824295704</v>
      </c>
      <c r="G22" s="365">
        <f t="shared" si="4"/>
        <v>5943</v>
      </c>
      <c r="H22" s="367">
        <f t="shared" si="3"/>
        <v>38.137714175704296</v>
      </c>
      <c r="I22" s="350"/>
      <c r="J22" s="368">
        <f t="shared" si="5"/>
        <v>3460</v>
      </c>
      <c r="K22" s="369">
        <f t="shared" si="6"/>
        <v>22.203683501251366</v>
      </c>
      <c r="L22" s="370">
        <v>1697</v>
      </c>
      <c r="M22" s="371">
        <v>49.046242774566473</v>
      </c>
      <c r="N22" s="370">
        <v>1763</v>
      </c>
      <c r="O22" s="372">
        <v>50.953757225433527</v>
      </c>
      <c r="P22" s="350"/>
      <c r="Q22" s="368">
        <v>4381</v>
      </c>
      <c r="R22" s="369">
        <v>28.113970352307</v>
      </c>
      <c r="S22" s="370">
        <v>2890</v>
      </c>
      <c r="T22" s="371">
        <v>65.966674275279615</v>
      </c>
      <c r="U22" s="370">
        <v>1491</v>
      </c>
      <c r="V22" s="372">
        <v>34.033325724720385</v>
      </c>
      <c r="W22" s="350"/>
      <c r="X22" s="368">
        <v>7742</v>
      </c>
      <c r="Y22" s="369">
        <v>49.682346146441638</v>
      </c>
      <c r="Z22" s="370">
        <v>5053</v>
      </c>
      <c r="AA22" s="371">
        <v>65.267372771893577</v>
      </c>
      <c r="AB22" s="370">
        <v>2689</v>
      </c>
      <c r="AC22" s="372">
        <f t="shared" si="0"/>
        <v>34.732627228106431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7205</v>
      </c>
      <c r="E23" s="365">
        <f t="shared" si="2"/>
        <v>4385</v>
      </c>
      <c r="F23" s="366">
        <f t="shared" si="3"/>
        <v>60.860513532269259</v>
      </c>
      <c r="G23" s="365">
        <f t="shared" si="4"/>
        <v>2820</v>
      </c>
      <c r="H23" s="367">
        <f t="shared" si="3"/>
        <v>39.139486467730741</v>
      </c>
      <c r="I23" s="350"/>
      <c r="J23" s="368">
        <f t="shared" si="5"/>
        <v>2545</v>
      </c>
      <c r="K23" s="369">
        <f t="shared" si="6"/>
        <v>35.322692574600971</v>
      </c>
      <c r="L23" s="370">
        <v>1126</v>
      </c>
      <c r="M23" s="371">
        <v>44.243614931237722</v>
      </c>
      <c r="N23" s="370">
        <v>1419</v>
      </c>
      <c r="O23" s="372">
        <v>55.756385068762285</v>
      </c>
      <c r="P23" s="350"/>
      <c r="Q23" s="368">
        <v>1291</v>
      </c>
      <c r="R23" s="369">
        <v>17.918112421929216</v>
      </c>
      <c r="S23" s="370">
        <v>772</v>
      </c>
      <c r="T23" s="371">
        <v>59.798605731990705</v>
      </c>
      <c r="U23" s="370">
        <v>519</v>
      </c>
      <c r="V23" s="372">
        <v>40.201394268009295</v>
      </c>
      <c r="W23" s="350"/>
      <c r="X23" s="368">
        <v>3369</v>
      </c>
      <c r="Y23" s="369">
        <v>46.759195003469813</v>
      </c>
      <c r="Z23" s="370">
        <v>2487</v>
      </c>
      <c r="AA23" s="371">
        <v>73.820124666073013</v>
      </c>
      <c r="AB23" s="370">
        <v>882</v>
      </c>
      <c r="AC23" s="372">
        <f t="shared" si="0"/>
        <v>26.179875333926983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53728</v>
      </c>
      <c r="E24" s="365">
        <f t="shared" si="2"/>
        <v>36423</v>
      </c>
      <c r="F24" s="366">
        <f t="shared" si="3"/>
        <v>67.791468135795114</v>
      </c>
      <c r="G24" s="365">
        <f t="shared" si="4"/>
        <v>17305</v>
      </c>
      <c r="H24" s="367">
        <f t="shared" si="3"/>
        <v>32.208531864204879</v>
      </c>
      <c r="I24" s="350"/>
      <c r="J24" s="368">
        <f t="shared" si="5"/>
        <v>8129</v>
      </c>
      <c r="K24" s="369">
        <f t="shared" si="6"/>
        <v>15.129913639070875</v>
      </c>
      <c r="L24" s="370">
        <v>4134</v>
      </c>
      <c r="M24" s="371">
        <v>50.85496371017345</v>
      </c>
      <c r="N24" s="370">
        <v>3995</v>
      </c>
      <c r="O24" s="372">
        <v>49.14503628982655</v>
      </c>
      <c r="P24" s="350"/>
      <c r="Q24" s="368">
        <v>13030</v>
      </c>
      <c r="R24" s="369">
        <v>24.251786777843957</v>
      </c>
      <c r="S24" s="370">
        <v>9340</v>
      </c>
      <c r="T24" s="371">
        <v>71.680736761320034</v>
      </c>
      <c r="U24" s="370">
        <v>3690</v>
      </c>
      <c r="V24" s="372">
        <v>28.319263238679969</v>
      </c>
      <c r="W24" s="350"/>
      <c r="X24" s="368">
        <v>32569</v>
      </c>
      <c r="Y24" s="369">
        <v>60.618299583085168</v>
      </c>
      <c r="Z24" s="370">
        <v>22949</v>
      </c>
      <c r="AA24" s="371">
        <v>70.462709938898954</v>
      </c>
      <c r="AB24" s="370">
        <v>9620</v>
      </c>
      <c r="AC24" s="372">
        <f t="shared" si="0"/>
        <v>29.537290061101046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6976</v>
      </c>
      <c r="E25" s="365">
        <f t="shared" si="2"/>
        <v>4221</v>
      </c>
      <c r="F25" s="366">
        <f t="shared" si="3"/>
        <v>60.507454128440365</v>
      </c>
      <c r="G25" s="365">
        <f t="shared" si="4"/>
        <v>2755</v>
      </c>
      <c r="H25" s="367">
        <f t="shared" si="3"/>
        <v>39.492545871559628</v>
      </c>
      <c r="I25" s="350"/>
      <c r="J25" s="368">
        <f t="shared" si="5"/>
        <v>2515</v>
      </c>
      <c r="K25" s="369">
        <f t="shared" si="6"/>
        <v>36.05217889908257</v>
      </c>
      <c r="L25" s="370">
        <v>1178</v>
      </c>
      <c r="M25" s="371">
        <v>46.838966202783297</v>
      </c>
      <c r="N25" s="370">
        <v>1337</v>
      </c>
      <c r="O25" s="372">
        <v>53.161033797216696</v>
      </c>
      <c r="P25" s="350"/>
      <c r="Q25" s="368">
        <v>2415</v>
      </c>
      <c r="R25" s="369">
        <v>34.618692660550458</v>
      </c>
      <c r="S25" s="370">
        <v>1687</v>
      </c>
      <c r="T25" s="371">
        <v>69.855072463768124</v>
      </c>
      <c r="U25" s="370">
        <v>728</v>
      </c>
      <c r="V25" s="372">
        <v>30.144927536231886</v>
      </c>
      <c r="W25" s="350"/>
      <c r="X25" s="368">
        <v>2046</v>
      </c>
      <c r="Y25" s="369">
        <v>29.329128440366976</v>
      </c>
      <c r="Z25" s="370">
        <v>1356</v>
      </c>
      <c r="AA25" s="371">
        <v>66.275659824046912</v>
      </c>
      <c r="AB25" s="370">
        <v>690</v>
      </c>
      <c r="AC25" s="372">
        <f t="shared" si="0"/>
        <v>33.724340175953074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4833</v>
      </c>
      <c r="E26" s="380">
        <f t="shared" si="2"/>
        <v>2812</v>
      </c>
      <c r="F26" s="381">
        <f t="shared" si="3"/>
        <v>58.183322987792266</v>
      </c>
      <c r="G26" s="380">
        <f t="shared" si="4"/>
        <v>2021</v>
      </c>
      <c r="H26" s="367">
        <f t="shared" si="3"/>
        <v>41.816677012207734</v>
      </c>
      <c r="I26" s="350"/>
      <c r="J26" s="377">
        <f t="shared" si="5"/>
        <v>1659</v>
      </c>
      <c r="K26" s="378">
        <f t="shared" si="6"/>
        <v>34.326505276225951</v>
      </c>
      <c r="L26" s="375">
        <v>809</v>
      </c>
      <c r="M26" s="376">
        <v>48.764315852923446</v>
      </c>
      <c r="N26" s="375">
        <v>850</v>
      </c>
      <c r="O26" s="372">
        <v>51.235684147076554</v>
      </c>
      <c r="P26" s="350"/>
      <c r="Q26" s="377">
        <v>1181</v>
      </c>
      <c r="R26" s="378">
        <v>24.436168011587007</v>
      </c>
      <c r="S26" s="375">
        <v>637</v>
      </c>
      <c r="T26" s="376">
        <v>53.937341236240478</v>
      </c>
      <c r="U26" s="375">
        <v>544</v>
      </c>
      <c r="V26" s="372">
        <v>46.062658763759522</v>
      </c>
      <c r="W26" s="350"/>
      <c r="X26" s="377">
        <v>1993</v>
      </c>
      <c r="Y26" s="378">
        <v>41.237326712187048</v>
      </c>
      <c r="Z26" s="375">
        <v>1366</v>
      </c>
      <c r="AA26" s="376">
        <v>68.539889613647759</v>
      </c>
      <c r="AB26" s="375">
        <v>627</v>
      </c>
      <c r="AC26" s="372">
        <f t="shared" si="0"/>
        <v>31.46011038635223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31903</v>
      </c>
      <c r="E27" s="380">
        <f t="shared" si="2"/>
        <v>18984</v>
      </c>
      <c r="F27" s="381">
        <f t="shared" si="3"/>
        <v>59.50537566999968</v>
      </c>
      <c r="G27" s="380">
        <f t="shared" si="4"/>
        <v>12919</v>
      </c>
      <c r="H27" s="367">
        <f t="shared" si="3"/>
        <v>40.494624330000313</v>
      </c>
      <c r="I27" s="350"/>
      <c r="J27" s="377">
        <f t="shared" si="5"/>
        <v>8774</v>
      </c>
      <c r="K27" s="378">
        <f t="shared" si="6"/>
        <v>27.502115788483845</v>
      </c>
      <c r="L27" s="375">
        <v>3978</v>
      </c>
      <c r="M27" s="376">
        <v>45.338500113973105</v>
      </c>
      <c r="N27" s="375">
        <v>4796</v>
      </c>
      <c r="O27" s="372">
        <v>54.661499886026895</v>
      </c>
      <c r="P27" s="350"/>
      <c r="Q27" s="377">
        <v>7512</v>
      </c>
      <c r="R27" s="378">
        <v>23.546374949064351</v>
      </c>
      <c r="S27" s="375">
        <v>4477</v>
      </c>
      <c r="T27" s="376">
        <v>59.597976570820023</v>
      </c>
      <c r="U27" s="375">
        <v>3035</v>
      </c>
      <c r="V27" s="372">
        <v>40.402023429179977</v>
      </c>
      <c r="W27" s="350"/>
      <c r="X27" s="377">
        <v>15617</v>
      </c>
      <c r="Y27" s="378">
        <v>48.951509262451808</v>
      </c>
      <c r="Z27" s="375">
        <v>10529</v>
      </c>
      <c r="AA27" s="376">
        <v>67.420119100979704</v>
      </c>
      <c r="AB27" s="375">
        <v>5088</v>
      </c>
      <c r="AC27" s="372">
        <f t="shared" si="0"/>
        <v>32.579880899020296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4076</v>
      </c>
      <c r="E28" s="380">
        <f t="shared" si="2"/>
        <v>2248</v>
      </c>
      <c r="F28" s="381">
        <f t="shared" si="3"/>
        <v>55.152109911678117</v>
      </c>
      <c r="G28" s="380">
        <f t="shared" si="4"/>
        <v>1828</v>
      </c>
      <c r="H28" s="382">
        <f t="shared" si="3"/>
        <v>44.847890088321883</v>
      </c>
      <c r="I28" s="350"/>
      <c r="J28" s="377">
        <f t="shared" si="5"/>
        <v>1656</v>
      </c>
      <c r="K28" s="378">
        <f t="shared" si="6"/>
        <v>40.628066732090282</v>
      </c>
      <c r="L28" s="375">
        <v>664</v>
      </c>
      <c r="M28" s="376">
        <v>40.096618357487927</v>
      </c>
      <c r="N28" s="375">
        <v>992</v>
      </c>
      <c r="O28" s="383">
        <v>59.903381642512073</v>
      </c>
      <c r="P28" s="350"/>
      <c r="Q28" s="377">
        <v>772</v>
      </c>
      <c r="R28" s="378">
        <v>18.940137389597645</v>
      </c>
      <c r="S28" s="375">
        <v>478</v>
      </c>
      <c r="T28" s="376">
        <v>61.917098445595855</v>
      </c>
      <c r="U28" s="375">
        <v>294</v>
      </c>
      <c r="V28" s="383">
        <v>38.082901554404145</v>
      </c>
      <c r="W28" s="350"/>
      <c r="X28" s="377">
        <v>1648</v>
      </c>
      <c r="Y28" s="378">
        <v>40.431795878312073</v>
      </c>
      <c r="Z28" s="375">
        <v>1106</v>
      </c>
      <c r="AA28" s="376">
        <v>67.111650485436897</v>
      </c>
      <c r="AB28" s="375">
        <v>542</v>
      </c>
      <c r="AC28" s="383">
        <f t="shared" si="0"/>
        <v>32.88834951456311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1346</v>
      </c>
      <c r="E29" s="386">
        <f t="shared" si="2"/>
        <v>805</v>
      </c>
      <c r="F29" s="387">
        <f t="shared" si="3"/>
        <v>59.806835066864785</v>
      </c>
      <c r="G29" s="386">
        <f t="shared" si="4"/>
        <v>541</v>
      </c>
      <c r="H29" s="388">
        <f t="shared" si="3"/>
        <v>40.193164933135215</v>
      </c>
      <c r="I29" s="350"/>
      <c r="J29" s="389">
        <f t="shared" si="5"/>
        <v>691</v>
      </c>
      <c r="K29" s="390">
        <f t="shared" si="6"/>
        <v>51.337295690936102</v>
      </c>
      <c r="L29" s="391">
        <v>323</v>
      </c>
      <c r="M29" s="392">
        <v>46.743849493487701</v>
      </c>
      <c r="N29" s="391">
        <v>368</v>
      </c>
      <c r="O29" s="393">
        <v>53.256150506512299</v>
      </c>
      <c r="P29" s="350"/>
      <c r="Q29" s="389">
        <v>320</v>
      </c>
      <c r="R29" s="390">
        <v>23.774145616641899</v>
      </c>
      <c r="S29" s="391">
        <v>223</v>
      </c>
      <c r="T29" s="392">
        <v>69.6875</v>
      </c>
      <c r="U29" s="391">
        <v>97</v>
      </c>
      <c r="V29" s="393">
        <v>30.312499999999996</v>
      </c>
      <c r="W29" s="350"/>
      <c r="X29" s="389">
        <v>335</v>
      </c>
      <c r="Y29" s="390">
        <v>24.888558692421991</v>
      </c>
      <c r="Z29" s="391">
        <v>259</v>
      </c>
      <c r="AA29" s="392">
        <v>77.31343283582089</v>
      </c>
      <c r="AB29" s="391">
        <v>76</v>
      </c>
      <c r="AC29" s="393">
        <f t="shared" si="0"/>
        <v>22.686567164179106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381872</v>
      </c>
      <c r="E31" s="1237">
        <f>L31+S31+Z31</f>
        <v>235620</v>
      </c>
      <c r="F31" s="1238">
        <f>E31/$D31*100</f>
        <v>61.701303054426617</v>
      </c>
      <c r="G31" s="1237">
        <f>N31+U31+AB31</f>
        <v>146252</v>
      </c>
      <c r="H31" s="1239">
        <f>G31/$D31*100</f>
        <v>38.298696945573383</v>
      </c>
      <c r="I31" s="320"/>
      <c r="J31" s="1240">
        <f>SUM(J12:J29)</f>
        <v>96641</v>
      </c>
      <c r="K31" s="1241">
        <f>J31/$D31*100</f>
        <v>25.307170989231992</v>
      </c>
      <c r="L31" s="1237">
        <f>SUM(L12:L29)</f>
        <v>45702</v>
      </c>
      <c r="M31" s="1238">
        <f>L31/$J31*100</f>
        <v>47.290487474260409</v>
      </c>
      <c r="N31" s="1237">
        <f>SUM(N12:N29)</f>
        <v>50939</v>
      </c>
      <c r="O31" s="1242">
        <f>N31/$J31*100</f>
        <v>52.709512525739591</v>
      </c>
      <c r="P31" s="320"/>
      <c r="Q31" s="1240">
        <f>SUM(Q12:Q29)</f>
        <v>103483</v>
      </c>
      <c r="R31" s="1241">
        <f>Q31/$D31*100</f>
        <v>27.098870825826456</v>
      </c>
      <c r="S31" s="1237">
        <f>SUM(S12:S29)</f>
        <v>68726</v>
      </c>
      <c r="T31" s="1238">
        <f>S31/$Q31*100</f>
        <v>66.412840756452752</v>
      </c>
      <c r="U31" s="1237">
        <f>SUM(U12:U29)</f>
        <v>34757</v>
      </c>
      <c r="V31" s="1242">
        <f>U31/$Q31*100</f>
        <v>33.587159243547248</v>
      </c>
      <c r="W31" s="320"/>
      <c r="X31" s="1240">
        <f>SUM(X12:X29)</f>
        <v>181748</v>
      </c>
      <c r="Y31" s="1241">
        <f>X31/$D31*100</f>
        <v>47.593958184941556</v>
      </c>
      <c r="Z31" s="1237">
        <f>SUM(Z12:Z29)</f>
        <v>121192</v>
      </c>
      <c r="AA31" s="1238">
        <f>Z31/$X31*100</f>
        <v>66.681338996852787</v>
      </c>
      <c r="AB31" s="1237">
        <f>SUM(AB12:AB29)</f>
        <v>60556</v>
      </c>
      <c r="AC31" s="1242">
        <f>AB31/$X31*100</f>
        <v>33.318661003147213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7"/>
      <c r="C2" s="1387"/>
    </row>
    <row r="3" spans="1:38" s="345" customFormat="1" ht="4.5" customHeight="1" x14ac:dyDescent="0.2">
      <c r="B3" s="1388"/>
      <c r="C3" s="1388"/>
    </row>
    <row r="4" spans="1:38" s="492" customFormat="1" ht="17.25" customHeight="1" x14ac:dyDescent="0.2">
      <c r="A4" s="1414" t="s">
        <v>408</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mayo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91" t="s">
        <v>12</v>
      </c>
      <c r="D7" s="1394" t="s">
        <v>244</v>
      </c>
      <c r="E7" s="1395"/>
      <c r="F7" s="489"/>
      <c r="G7" s="1425"/>
      <c r="H7" s="1425"/>
      <c r="I7" s="489"/>
      <c r="J7" s="1425"/>
      <c r="K7" s="1425"/>
      <c r="L7" s="489"/>
      <c r="M7" s="1425"/>
      <c r="N7" s="1426"/>
      <c r="O7" s="488"/>
      <c r="P7" s="488"/>
      <c r="W7" s="490"/>
    </row>
    <row r="8" spans="1:38" s="437" customFormat="1" ht="33.75" customHeight="1" x14ac:dyDescent="0.2">
      <c r="A8" s="488"/>
      <c r="B8" s="1392"/>
      <c r="D8" s="1423"/>
      <c r="E8" s="1424"/>
      <c r="F8" s="491"/>
      <c r="G8" s="1400" t="s">
        <v>222</v>
      </c>
      <c r="H8" s="1402"/>
      <c r="J8" s="1400" t="s">
        <v>177</v>
      </c>
      <c r="K8" s="1402"/>
      <c r="M8" s="1400" t="s">
        <v>178</v>
      </c>
      <c r="N8" s="1402"/>
      <c r="O8" s="488"/>
      <c r="P8" s="488"/>
      <c r="W8" s="490"/>
    </row>
    <row r="9" spans="1:38" s="437" customFormat="1" ht="6" customHeight="1" x14ac:dyDescent="0.2">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378522</v>
      </c>
      <c r="E12" s="498">
        <f>D12/'20pobl'!D12*100</f>
        <v>4.4095470406086941</v>
      </c>
      <c r="F12" s="350"/>
      <c r="G12" s="355">
        <v>112292</v>
      </c>
      <c r="H12" s="498">
        <v>1.6004887040633786</v>
      </c>
      <c r="I12" s="350"/>
      <c r="J12" s="355">
        <v>87823</v>
      </c>
      <c r="K12" s="498">
        <v>7.663765728203038</v>
      </c>
      <c r="L12" s="350"/>
      <c r="M12" s="355">
        <v>178407</v>
      </c>
      <c r="N12" s="498">
        <f>M12/'20pobl'!X12*100</f>
        <v>42.267626022000101</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49012</v>
      </c>
      <c r="E13" s="500">
        <f>D13/'20pobl'!D13*100</f>
        <v>3.6540969172191824</v>
      </c>
      <c r="F13" s="350"/>
      <c r="G13" s="368">
        <v>9961</v>
      </c>
      <c r="H13" s="501">
        <v>0.95390040019574063</v>
      </c>
      <c r="I13" s="350"/>
      <c r="J13" s="368">
        <v>9338</v>
      </c>
      <c r="K13" s="501">
        <v>4.6459329429383116</v>
      </c>
      <c r="L13" s="350"/>
      <c r="M13" s="368">
        <v>29713</v>
      </c>
      <c r="N13" s="501">
        <f>M13/'20pobl'!X13*100</f>
        <v>30.932675390653465</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40830</v>
      </c>
      <c r="E14" s="500">
        <f>D14/'20pobl'!D14*100</f>
        <v>4.0584060592807587</v>
      </c>
      <c r="F14" s="350"/>
      <c r="G14" s="368">
        <v>9536</v>
      </c>
      <c r="H14" s="501">
        <v>1.3083176127593894</v>
      </c>
      <c r="I14" s="350"/>
      <c r="J14" s="368">
        <v>8839</v>
      </c>
      <c r="K14" s="501">
        <v>4.5728742006911824</v>
      </c>
      <c r="L14" s="350"/>
      <c r="M14" s="368">
        <v>22455</v>
      </c>
      <c r="N14" s="501">
        <f>M14/'20pobl'!X14*100</f>
        <v>26.76623794595497</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42312</v>
      </c>
      <c r="E15" s="500">
        <f>D15/'20pobl'!D15*100</f>
        <v>3.4971311820918318</v>
      </c>
      <c r="F15" s="350"/>
      <c r="G15" s="368">
        <v>11951</v>
      </c>
      <c r="H15" s="501">
        <v>1.1828925488953994</v>
      </c>
      <c r="I15" s="350"/>
      <c r="J15" s="368">
        <v>9857</v>
      </c>
      <c r="K15" s="501">
        <v>6.7038004298267087</v>
      </c>
      <c r="L15" s="350"/>
      <c r="M15" s="368">
        <v>20504</v>
      </c>
      <c r="N15" s="501">
        <f>M15/'20pobl'!X15*100</f>
        <v>39.018078020932442</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54756</v>
      </c>
      <c r="E16" s="500">
        <f>D16/'20pobl'!D16*100</f>
        <v>2.4742704074439588</v>
      </c>
      <c r="F16" s="350"/>
      <c r="G16" s="368">
        <v>20407</v>
      </c>
      <c r="H16" s="501">
        <v>1.1172924369370627</v>
      </c>
      <c r="I16" s="350"/>
      <c r="J16" s="368">
        <v>11792</v>
      </c>
      <c r="K16" s="501">
        <v>4.0919864109406507</v>
      </c>
      <c r="L16" s="350"/>
      <c r="M16" s="368">
        <v>22557</v>
      </c>
      <c r="N16" s="501">
        <f>M16/'20pobl'!X16*100</f>
        <v>22.929839185150549</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22789</v>
      </c>
      <c r="E17" s="502">
        <f>D17/'20pobl'!D17*100</f>
        <v>3.8731311194842846</v>
      </c>
      <c r="F17" s="350"/>
      <c r="G17" s="377">
        <v>6318</v>
      </c>
      <c r="H17" s="502">
        <v>1.4033326373680071</v>
      </c>
      <c r="I17" s="350"/>
      <c r="J17" s="377">
        <v>4866</v>
      </c>
      <c r="K17" s="502">
        <v>4.9910251807785011</v>
      </c>
      <c r="L17" s="350"/>
      <c r="M17" s="377">
        <v>11605</v>
      </c>
      <c r="N17" s="502">
        <f>M17/'20pobl'!X17*100</f>
        <v>28.528934559221202</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152468</v>
      </c>
      <c r="E18" s="500">
        <f>D18/'20pobl'!D18*100</f>
        <v>6.3962666489910864</v>
      </c>
      <c r="F18" s="350"/>
      <c r="G18" s="368">
        <v>30991</v>
      </c>
      <c r="H18" s="501">
        <v>1.7683204122866631</v>
      </c>
      <c r="I18" s="350"/>
      <c r="J18" s="368">
        <v>27496</v>
      </c>
      <c r="K18" s="501">
        <v>6.6457034714954526</v>
      </c>
      <c r="L18" s="350"/>
      <c r="M18" s="368">
        <v>93981</v>
      </c>
      <c r="N18" s="501">
        <f>M18/'20pobl'!X18*100</f>
        <v>43.230525081073623</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93791</v>
      </c>
      <c r="E19" s="500">
        <f>D19/'20pobl'!D19*100</f>
        <v>4.5003421164001871</v>
      </c>
      <c r="F19" s="350"/>
      <c r="G19" s="368">
        <v>21895</v>
      </c>
      <c r="H19" s="501">
        <v>1.303545381478284</v>
      </c>
      <c r="I19" s="350"/>
      <c r="J19" s="368">
        <v>18154</v>
      </c>
      <c r="K19" s="501">
        <v>6.6393592509965984</v>
      </c>
      <c r="L19" s="350"/>
      <c r="M19" s="368">
        <v>53742</v>
      </c>
      <c r="N19" s="501">
        <f>M19/'20pobl'!X19*100</f>
        <v>41.022548585560962</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335382</v>
      </c>
      <c r="E20" s="500">
        <f>D20/'20pobl'!D20*100</f>
        <v>4.2442871473835044</v>
      </c>
      <c r="F20" s="350"/>
      <c r="G20" s="368">
        <v>84483</v>
      </c>
      <c r="H20" s="501">
        <v>1.325681227353946</v>
      </c>
      <c r="I20" s="350"/>
      <c r="J20" s="368">
        <v>75135</v>
      </c>
      <c r="K20" s="501">
        <v>6.9816517341926705</v>
      </c>
      <c r="L20" s="350"/>
      <c r="M20" s="368">
        <v>175764</v>
      </c>
      <c r="N20" s="501">
        <f>M20/'20pobl'!X20*100</f>
        <v>38.801199154057741</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194038</v>
      </c>
      <c r="E21" s="500">
        <f>D21/'20pobl'!D21*100</f>
        <v>3.7199146120879303</v>
      </c>
      <c r="F21" s="350"/>
      <c r="G21" s="368">
        <v>52458</v>
      </c>
      <c r="H21" s="501">
        <v>1.2583896843614772</v>
      </c>
      <c r="I21" s="350"/>
      <c r="J21" s="368">
        <v>41721</v>
      </c>
      <c r="K21" s="501">
        <v>5.5239409169628058</v>
      </c>
      <c r="L21" s="350"/>
      <c r="M21" s="368">
        <v>99859</v>
      </c>
      <c r="N21" s="501">
        <f>M21/'20pobl'!X21*100</f>
        <v>34.168098050352768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56113</v>
      </c>
      <c r="E22" s="500">
        <f>D22/'20pobl'!D22*100</f>
        <v>5.3222688669134008</v>
      </c>
      <c r="F22" s="350"/>
      <c r="G22" s="368">
        <v>13061</v>
      </c>
      <c r="H22" s="501">
        <v>1.5849977974343448</v>
      </c>
      <c r="I22" s="350"/>
      <c r="J22" s="368">
        <v>12135</v>
      </c>
      <c r="K22" s="501">
        <v>7.7190728207215908</v>
      </c>
      <c r="L22" s="350"/>
      <c r="M22" s="368">
        <v>30917</v>
      </c>
      <c r="N22" s="501">
        <f>M22/'20pobl'!X22*100</f>
        <v>42.317852694397679</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83153</v>
      </c>
      <c r="E23" s="500">
        <f>D23/'20pobl'!D23*100</f>
        <v>3.0803978922910962</v>
      </c>
      <c r="F23" s="350"/>
      <c r="G23" s="368">
        <v>24080</v>
      </c>
      <c r="H23" s="501">
        <v>1.210401815200596</v>
      </c>
      <c r="I23" s="350"/>
      <c r="J23" s="368">
        <v>14825</v>
      </c>
      <c r="K23" s="501">
        <v>3.1332161063158872</v>
      </c>
      <c r="L23" s="350"/>
      <c r="M23" s="368">
        <v>44248</v>
      </c>
      <c r="N23" s="501">
        <f>M23/'20pobl'!X23*100</f>
        <v>18.682181670790303</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249317</v>
      </c>
      <c r="E24" s="500">
        <f>D24/'20pobl'!D24*100</f>
        <v>3.628063434539166</v>
      </c>
      <c r="F24" s="350"/>
      <c r="G24" s="368">
        <v>58908</v>
      </c>
      <c r="H24" s="501">
        <v>1.0509217508583295</v>
      </c>
      <c r="I24" s="350"/>
      <c r="J24" s="368">
        <v>48424</v>
      </c>
      <c r="K24" s="501">
        <v>5.4360735975931478</v>
      </c>
      <c r="L24" s="350"/>
      <c r="M24" s="368">
        <v>141985</v>
      </c>
      <c r="N24" s="501">
        <f>M24/'20pobl'!X24*100</f>
        <v>37.787293611675906</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55940</v>
      </c>
      <c r="E25" s="500">
        <f>D25/'20pobl'!D25*100</f>
        <v>3.6050968877844314</v>
      </c>
      <c r="F25" s="350"/>
      <c r="G25" s="368">
        <v>19930</v>
      </c>
      <c r="H25" s="501">
        <v>1.5353930043704387</v>
      </c>
      <c r="I25" s="350"/>
      <c r="J25" s="368">
        <v>12322</v>
      </c>
      <c r="K25" s="501">
        <v>6.7575571447374196</v>
      </c>
      <c r="L25" s="350"/>
      <c r="M25" s="368">
        <v>23688</v>
      </c>
      <c r="N25" s="501">
        <f>M25/'20pobl'!X25*100</f>
        <v>33.218808285069208</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21512</v>
      </c>
      <c r="E26" s="504">
        <f>D26/'20pobl'!D26*100</f>
        <v>3.200452276632622</v>
      </c>
      <c r="F26" s="350"/>
      <c r="G26" s="377">
        <v>5154</v>
      </c>
      <c r="H26" s="502">
        <v>0.96386713818982228</v>
      </c>
      <c r="I26" s="350"/>
      <c r="J26" s="377">
        <v>3981</v>
      </c>
      <c r="K26" s="502">
        <v>4.1599180764689283</v>
      </c>
      <c r="L26" s="350"/>
      <c r="M26" s="377">
        <v>12377</v>
      </c>
      <c r="N26" s="502">
        <f>M26/'20pobl'!X26*100</f>
        <v>29.656163891218402</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115341</v>
      </c>
      <c r="E27" s="504">
        <f>D27/'20pobl'!D27*100</f>
        <v>5.2042095346211843</v>
      </c>
      <c r="F27" s="350"/>
      <c r="G27" s="377">
        <v>30400</v>
      </c>
      <c r="H27" s="502">
        <v>1.7923915337800949</v>
      </c>
      <c r="I27" s="350"/>
      <c r="J27" s="377">
        <v>23209</v>
      </c>
      <c r="K27" s="502">
        <v>6.4234631181569597</v>
      </c>
      <c r="L27" s="350"/>
      <c r="M27" s="377">
        <v>61732</v>
      </c>
      <c r="N27" s="502">
        <f>M27/'20pobl'!X27*100</f>
        <v>38.842746400885936</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14758</v>
      </c>
      <c r="E28" s="504">
        <f>D28/'20pobl'!D28*100</f>
        <v>4.5792194413588101</v>
      </c>
      <c r="F28" s="350"/>
      <c r="G28" s="377">
        <v>3435</v>
      </c>
      <c r="H28" s="502">
        <v>1.3625491370522131</v>
      </c>
      <c r="I28" s="350"/>
      <c r="J28" s="377">
        <v>2766</v>
      </c>
      <c r="K28" s="502">
        <v>5.7504001995800502</v>
      </c>
      <c r="L28" s="350"/>
      <c r="M28" s="377">
        <v>8557</v>
      </c>
      <c r="N28" s="502">
        <f>M28/'20pobl'!X28*100</f>
        <v>38.75452898550725</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5230</v>
      </c>
      <c r="E29" s="506">
        <f>D29/'20pobl'!D29*100</f>
        <v>3.1030288646948887</v>
      </c>
      <c r="F29" s="350"/>
      <c r="G29" s="389">
        <v>2803</v>
      </c>
      <c r="H29" s="507">
        <v>1.8946998425026531</v>
      </c>
      <c r="I29" s="350"/>
      <c r="J29" s="389">
        <v>950</v>
      </c>
      <c r="K29" s="507">
        <v>6.0344279997459189</v>
      </c>
      <c r="L29" s="350"/>
      <c r="M29" s="389">
        <v>1477</v>
      </c>
      <c r="N29" s="507">
        <f>M29/'20pobl'!X29*100</f>
        <v>30.37219823154431</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3" t="s">
        <v>0</v>
      </c>
      <c r="C31" s="320"/>
      <c r="D31" s="1249">
        <f>G31+J31+M31</f>
        <v>1965264</v>
      </c>
      <c r="E31" s="1250">
        <f>D31/'20pobl'!D31*100</f>
        <v>4.0870318099514735</v>
      </c>
      <c r="F31" s="320"/>
      <c r="G31" s="1249">
        <f>SUM(G12:G29)</f>
        <v>518063</v>
      </c>
      <c r="H31" s="1250">
        <f>G31/'20pobl'!J31*100</f>
        <v>1.3492072483204347</v>
      </c>
      <c r="I31" s="320"/>
      <c r="J31" s="1249">
        <f>SUM(J12:J29)</f>
        <v>413633</v>
      </c>
      <c r="K31" s="1250">
        <f>J31/'20pobl'!Q31*100</f>
        <v>6.0686287196361697</v>
      </c>
      <c r="L31" s="320"/>
      <c r="M31" s="1249">
        <f>SUM(M12:M29)</f>
        <v>1033568</v>
      </c>
      <c r="N31" s="1250">
        <f>M31/'20pobl'!X31*100</f>
        <v>35.989573286107159</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19" t="str">
        <f>'24solcasaad_pobl'!B34:N34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
      <c r="B35" s="1433"/>
      <c r="C35" s="1433"/>
      <c r="D35" s="1433"/>
      <c r="E35" s="510"/>
    </row>
    <row r="36" spans="2:14" ht="4.5" customHeight="1" x14ac:dyDescent="0.2">
      <c r="B36" s="1413"/>
      <c r="C36" s="1413"/>
      <c r="D36" s="141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10" zoomScaleNormal="100" workbookViewId="0">
      <selection activeCell="A33" sqref="A33:XFD33"/>
    </sheetView>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5"/>
      <c r="C2" s="1355"/>
      <c r="D2" s="1355"/>
      <c r="E2" s="1355"/>
      <c r="F2" s="1355"/>
      <c r="G2" s="1355"/>
      <c r="H2" s="1355"/>
      <c r="I2" s="1355"/>
      <c r="J2" s="1355"/>
      <c r="K2" s="1355"/>
      <c r="L2" s="1355"/>
      <c r="M2" s="1355"/>
      <c r="N2" s="1355"/>
      <c r="O2" s="1355"/>
      <c r="P2" s="1355"/>
      <c r="Q2" s="1355"/>
      <c r="R2" s="1355"/>
      <c r="S2" s="210"/>
      <c r="T2" s="210"/>
    </row>
    <row r="3" spans="1:20" x14ac:dyDescent="0.2">
      <c r="C3" s="1356" t="s">
        <v>315</v>
      </c>
      <c r="D3" s="1356"/>
      <c r="E3" s="1356"/>
    </row>
    <row r="5" spans="1:20" ht="23.25" customHeight="1" x14ac:dyDescent="0.2">
      <c r="B5" s="1357" t="s">
        <v>291</v>
      </c>
      <c r="C5" s="1358"/>
      <c r="D5" s="1358"/>
      <c r="E5" s="1358"/>
      <c r="F5" s="1358"/>
      <c r="G5" s="1358"/>
      <c r="H5" s="1358"/>
      <c r="I5" s="1358"/>
      <c r="J5" s="1358"/>
      <c r="K5" s="1358"/>
      <c r="L5" s="1358"/>
      <c r="M5" s="1358"/>
      <c r="N5" s="1358"/>
      <c r="O5" s="1358"/>
      <c r="P5" s="1358"/>
      <c r="Q5" s="1359">
        <v>45443</v>
      </c>
      <c r="R5" s="1360"/>
      <c r="S5" s="1360"/>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61" t="s">
        <v>316</v>
      </c>
      <c r="C7" s="1361"/>
      <c r="D7" s="1361"/>
      <c r="E7" s="1361"/>
      <c r="F7" s="1361"/>
      <c r="G7" s="1361"/>
      <c r="H7" s="1361"/>
      <c r="I7" s="1361"/>
      <c r="J7" s="1361"/>
      <c r="K7" s="1361"/>
      <c r="L7" s="1361"/>
      <c r="M7" s="1361"/>
      <c r="N7" s="1361"/>
      <c r="O7" s="1361"/>
      <c r="P7" s="1361"/>
      <c r="Q7" s="1361"/>
      <c r="R7" s="1361"/>
      <c r="S7" s="1361"/>
    </row>
    <row r="8" spans="1:20" ht="18.75" customHeight="1" x14ac:dyDescent="0.2">
      <c r="B8" s="1354" t="s">
        <v>317</v>
      </c>
      <c r="C8" s="1354"/>
      <c r="D8" s="1354"/>
      <c r="E8" s="1354"/>
      <c r="F8" s="1354"/>
      <c r="G8" s="1354"/>
      <c r="H8" s="1354"/>
      <c r="I8" s="1354"/>
      <c r="J8" s="1354"/>
      <c r="K8" s="1354"/>
      <c r="L8" s="1354"/>
      <c r="M8" s="1354"/>
      <c r="N8" s="1354"/>
      <c r="O8" s="1354"/>
      <c r="P8" s="1354"/>
      <c r="Q8" s="1354"/>
      <c r="R8" s="1354"/>
      <c r="S8" s="1354"/>
      <c r="T8" s="1354"/>
    </row>
    <row r="9" spans="1:20" ht="18.75" customHeight="1" x14ac:dyDescent="0.2">
      <c r="B9" s="1354" t="s">
        <v>318</v>
      </c>
      <c r="C9" s="1354"/>
      <c r="D9" s="1354"/>
      <c r="E9" s="1354"/>
      <c r="F9" s="1354"/>
      <c r="G9" s="1354"/>
      <c r="H9" s="1354"/>
      <c r="I9" s="1354"/>
      <c r="J9" s="1354"/>
      <c r="K9" s="1354"/>
      <c r="L9" s="1354"/>
      <c r="M9" s="1354"/>
      <c r="N9" s="1354"/>
      <c r="O9" s="1354"/>
      <c r="P9" s="1354"/>
      <c r="Q9" s="1354"/>
      <c r="R9" s="1354"/>
      <c r="S9" s="1354"/>
      <c r="T9" s="1354"/>
    </row>
    <row r="10" spans="1:20" ht="18.75" customHeight="1" x14ac:dyDescent="0.2">
      <c r="B10" s="1354" t="s">
        <v>319</v>
      </c>
      <c r="C10" s="1354"/>
      <c r="D10" s="1354"/>
      <c r="E10" s="1354"/>
      <c r="F10" s="1354"/>
      <c r="G10" s="1354"/>
      <c r="H10" s="1354"/>
      <c r="I10" s="1354"/>
      <c r="J10" s="1354"/>
      <c r="K10" s="1354"/>
      <c r="L10" s="1354"/>
      <c r="M10" s="1354"/>
      <c r="N10" s="1354"/>
      <c r="O10" s="1354"/>
      <c r="P10" s="1354"/>
      <c r="Q10" s="1354"/>
      <c r="R10" s="1354"/>
      <c r="S10" s="1354"/>
      <c r="T10" s="1354"/>
    </row>
    <row r="11" spans="1:20" ht="18.75" customHeight="1" x14ac:dyDescent="0.2">
      <c r="B11" s="1354" t="s">
        <v>320</v>
      </c>
      <c r="C11" s="1354"/>
      <c r="D11" s="1354"/>
      <c r="E11" s="1354"/>
      <c r="F11" s="1354"/>
      <c r="G11" s="1354"/>
      <c r="H11" s="1354"/>
      <c r="I11" s="1354"/>
      <c r="J11" s="1354"/>
      <c r="K11" s="1354"/>
      <c r="L11" s="1354"/>
      <c r="M11" s="1354"/>
      <c r="N11" s="1354"/>
      <c r="O11" s="1354"/>
      <c r="P11" s="1354"/>
      <c r="Q11" s="1354"/>
      <c r="R11" s="1354"/>
      <c r="S11" s="1354"/>
      <c r="T11" s="1354"/>
    </row>
    <row r="12" spans="1:20" ht="18.75" customHeight="1" x14ac:dyDescent="0.2">
      <c r="B12" s="1354" t="s">
        <v>321</v>
      </c>
      <c r="C12" s="1354"/>
      <c r="D12" s="1354"/>
      <c r="E12" s="1354"/>
      <c r="F12" s="1354"/>
      <c r="G12" s="1354"/>
      <c r="H12" s="1354"/>
      <c r="I12" s="1354"/>
      <c r="J12" s="1354"/>
      <c r="K12" s="1354"/>
      <c r="L12" s="1354"/>
      <c r="M12" s="1354"/>
      <c r="N12" s="1354"/>
      <c r="O12" s="1354"/>
      <c r="P12" s="1354"/>
      <c r="Q12" s="1354"/>
      <c r="R12" s="1354"/>
      <c r="S12" s="1354"/>
      <c r="T12" s="1354"/>
    </row>
    <row r="13" spans="1:20" ht="18.75" customHeight="1" x14ac:dyDescent="0.2">
      <c r="B13" s="1354" t="s">
        <v>322</v>
      </c>
      <c r="C13" s="1354"/>
      <c r="D13" s="1354"/>
      <c r="E13" s="1354"/>
      <c r="F13" s="1354"/>
      <c r="G13" s="1354"/>
      <c r="H13" s="1354"/>
      <c r="I13" s="1354"/>
      <c r="J13" s="1354"/>
      <c r="K13" s="1354"/>
      <c r="L13" s="1354"/>
      <c r="M13" s="1354"/>
      <c r="N13" s="1354"/>
      <c r="O13" s="1354"/>
      <c r="P13" s="1354"/>
      <c r="Q13" s="1354"/>
      <c r="R13" s="1354"/>
      <c r="S13" s="1354"/>
      <c r="T13" s="1354"/>
    </row>
    <row r="14" spans="1:20" ht="18.75" customHeight="1" x14ac:dyDescent="0.2">
      <c r="B14" s="214"/>
      <c r="C14" s="214"/>
      <c r="D14" s="214"/>
      <c r="E14" s="214"/>
      <c r="F14" s="214"/>
      <c r="G14" s="214"/>
      <c r="H14" s="214"/>
      <c r="I14" s="214"/>
      <c r="J14" s="214"/>
      <c r="K14" s="214"/>
      <c r="L14" s="214"/>
      <c r="M14" s="214"/>
      <c r="N14" s="214"/>
      <c r="O14" s="214"/>
      <c r="P14" s="214"/>
      <c r="Q14" s="214"/>
      <c r="R14" s="214"/>
      <c r="S14" s="214"/>
    </row>
    <row r="15" spans="1:20" ht="18.75" customHeight="1" x14ac:dyDescent="0.2">
      <c r="B15" s="1361" t="s">
        <v>323</v>
      </c>
      <c r="C15" s="1361"/>
      <c r="D15" s="1361"/>
      <c r="E15" s="1361"/>
      <c r="F15" s="1361"/>
      <c r="G15" s="1361"/>
      <c r="H15" s="1361"/>
      <c r="I15" s="1361"/>
      <c r="J15" s="1361"/>
      <c r="K15" s="1361"/>
      <c r="L15" s="1361"/>
      <c r="M15" s="1361"/>
      <c r="N15" s="1361"/>
      <c r="O15" s="1361"/>
      <c r="P15" s="1361"/>
      <c r="Q15" s="1361"/>
      <c r="R15" s="1361"/>
      <c r="S15" s="1361"/>
    </row>
    <row r="16" spans="1:20" ht="18.75" customHeight="1" x14ac:dyDescent="0.2">
      <c r="B16" s="1354" t="s">
        <v>324</v>
      </c>
      <c r="C16" s="1354"/>
      <c r="D16" s="1354"/>
      <c r="E16" s="1354"/>
      <c r="F16" s="1354"/>
      <c r="G16" s="1354"/>
      <c r="H16" s="1354"/>
      <c r="I16" s="1354"/>
      <c r="J16" s="1354"/>
      <c r="K16" s="1354"/>
      <c r="L16" s="1354"/>
      <c r="M16" s="1354"/>
      <c r="N16" s="1354"/>
      <c r="O16" s="1354"/>
      <c r="P16" s="1354"/>
      <c r="Q16" s="1354"/>
      <c r="R16" s="1354"/>
      <c r="S16" s="1354"/>
    </row>
    <row r="17" spans="2:20" ht="18.75" customHeight="1" x14ac:dyDescent="0.2">
      <c r="B17" s="1354" t="s">
        <v>325</v>
      </c>
      <c r="C17" s="1354"/>
      <c r="D17" s="1354"/>
      <c r="E17" s="1354"/>
      <c r="F17" s="1354"/>
      <c r="G17" s="1354"/>
      <c r="H17" s="1354"/>
      <c r="I17" s="1354"/>
      <c r="J17" s="1354"/>
      <c r="K17" s="1354"/>
      <c r="L17" s="1354"/>
      <c r="M17" s="1354"/>
      <c r="N17" s="1354"/>
      <c r="O17" s="1354"/>
      <c r="P17" s="1354"/>
      <c r="Q17" s="1354"/>
      <c r="R17" s="1354"/>
      <c r="S17" s="1354"/>
      <c r="T17" s="214"/>
    </row>
    <row r="18" spans="2:20" ht="18.75" customHeight="1" x14ac:dyDescent="0.2">
      <c r="B18" s="1354" t="s">
        <v>326</v>
      </c>
      <c r="C18" s="1354"/>
      <c r="D18" s="1354"/>
      <c r="E18" s="1354"/>
      <c r="F18" s="1354"/>
      <c r="G18" s="1354"/>
      <c r="H18" s="1354"/>
      <c r="I18" s="1354"/>
      <c r="J18" s="1354"/>
      <c r="K18" s="1354"/>
      <c r="L18" s="1354"/>
      <c r="M18" s="1354"/>
      <c r="N18" s="1354"/>
      <c r="O18" s="1354"/>
      <c r="P18" s="1354"/>
      <c r="Q18" s="1354"/>
      <c r="R18" s="1354"/>
      <c r="S18" s="1354"/>
      <c r="T18" s="214"/>
    </row>
    <row r="19" spans="2:20" ht="18.75" customHeight="1" x14ac:dyDescent="0.2">
      <c r="B19" s="214"/>
      <c r="C19" s="214"/>
      <c r="D19" s="214"/>
      <c r="E19" s="214"/>
      <c r="F19" s="214"/>
      <c r="G19" s="214"/>
      <c r="H19" s="214"/>
      <c r="I19" s="214"/>
      <c r="J19" s="214"/>
      <c r="K19" s="214"/>
      <c r="L19" s="214"/>
      <c r="M19" s="214"/>
      <c r="N19" s="214"/>
      <c r="O19" s="214"/>
      <c r="P19" s="214"/>
      <c r="Q19" s="214"/>
      <c r="R19" s="214"/>
      <c r="S19" s="214"/>
    </row>
    <row r="20" spans="2:20" ht="18.75" customHeight="1" x14ac:dyDescent="0.2">
      <c r="B20" s="1361" t="s">
        <v>327</v>
      </c>
      <c r="C20" s="1361"/>
      <c r="D20" s="1361"/>
      <c r="E20" s="1361"/>
      <c r="F20" s="1361"/>
      <c r="G20" s="1361"/>
      <c r="H20" s="1361"/>
      <c r="I20" s="1361"/>
      <c r="J20" s="1361"/>
      <c r="K20" s="1361"/>
      <c r="L20" s="1361"/>
      <c r="M20" s="1361"/>
      <c r="N20" s="1361"/>
      <c r="O20" s="1361"/>
      <c r="P20" s="1361"/>
      <c r="Q20" s="1361"/>
      <c r="R20" s="1361"/>
      <c r="S20" s="1361"/>
    </row>
    <row r="21" spans="2:20" ht="18.75" customHeight="1" x14ac:dyDescent="0.2">
      <c r="B21" s="1354" t="s">
        <v>328</v>
      </c>
      <c r="C21" s="1354"/>
      <c r="D21" s="1354"/>
      <c r="E21" s="1354"/>
      <c r="F21" s="1354"/>
      <c r="G21" s="1354"/>
      <c r="H21" s="1354"/>
      <c r="I21" s="1354"/>
      <c r="J21" s="1354"/>
      <c r="K21" s="1354"/>
      <c r="L21" s="1354"/>
      <c r="M21" s="1354"/>
      <c r="N21" s="1354"/>
      <c r="O21" s="1354"/>
      <c r="P21" s="1354"/>
      <c r="Q21" s="1354"/>
      <c r="R21" s="1354"/>
      <c r="S21" s="1354"/>
    </row>
    <row r="22" spans="2:20" ht="18.75" customHeight="1" x14ac:dyDescent="0.2">
      <c r="B22" s="214"/>
      <c r="C22" s="214"/>
      <c r="D22" s="214"/>
      <c r="E22" s="214"/>
      <c r="F22" s="214"/>
      <c r="G22" s="214"/>
      <c r="H22" s="214"/>
      <c r="I22" s="214"/>
      <c r="J22" s="214"/>
      <c r="K22" s="214"/>
      <c r="L22" s="214"/>
      <c r="M22" s="214"/>
      <c r="N22" s="214"/>
      <c r="O22" s="214"/>
      <c r="P22" s="214"/>
      <c r="Q22" s="214"/>
      <c r="R22" s="214"/>
      <c r="S22" s="214"/>
    </row>
    <row r="23" spans="2:20" ht="18.75" customHeight="1" x14ac:dyDescent="0.2">
      <c r="B23" s="1361" t="s">
        <v>329</v>
      </c>
      <c r="C23" s="1361"/>
      <c r="D23" s="1361"/>
      <c r="E23" s="1361"/>
      <c r="F23" s="1361"/>
      <c r="G23" s="1361"/>
      <c r="H23" s="1361"/>
      <c r="I23" s="1361"/>
      <c r="J23" s="1361"/>
      <c r="K23" s="1361"/>
      <c r="L23" s="1361"/>
      <c r="M23" s="1361"/>
      <c r="N23" s="1361"/>
      <c r="O23" s="1361"/>
      <c r="P23" s="1361"/>
      <c r="Q23" s="1361"/>
      <c r="R23" s="1361"/>
      <c r="S23" s="1361"/>
    </row>
    <row r="24" spans="2:20" ht="18.75" customHeight="1" x14ac:dyDescent="0.2">
      <c r="B24" s="1354" t="s">
        <v>329</v>
      </c>
      <c r="C24" s="1354"/>
      <c r="D24" s="1354"/>
      <c r="E24" s="1354"/>
      <c r="F24" s="1354"/>
      <c r="G24" s="1354"/>
      <c r="H24" s="1354"/>
      <c r="I24" s="1354"/>
      <c r="J24" s="1354"/>
      <c r="K24" s="1354"/>
      <c r="L24" s="1354"/>
      <c r="M24" s="1354"/>
      <c r="N24" s="1354"/>
      <c r="O24" s="1354"/>
      <c r="P24" s="1354"/>
      <c r="Q24" s="1354"/>
      <c r="R24" s="1354"/>
      <c r="S24" s="1354"/>
    </row>
    <row r="25" spans="2:20" ht="18.75" customHeight="1" x14ac:dyDescent="0.2">
      <c r="B25" s="1354" t="s">
        <v>330</v>
      </c>
      <c r="C25" s="1354"/>
      <c r="D25" s="1354"/>
      <c r="E25" s="1354"/>
      <c r="F25" s="1354"/>
      <c r="G25" s="1354"/>
      <c r="H25" s="1354"/>
      <c r="I25" s="1354"/>
      <c r="J25" s="1354"/>
      <c r="K25" s="1354"/>
      <c r="L25" s="1354"/>
      <c r="M25" s="1354"/>
      <c r="N25" s="1354"/>
      <c r="O25" s="1354"/>
      <c r="P25" s="1354"/>
      <c r="Q25" s="1354"/>
      <c r="R25" s="1354"/>
      <c r="S25" s="1354"/>
    </row>
    <row r="26" spans="2:20" ht="18.75" customHeight="1" x14ac:dyDescent="0.2">
      <c r="B26" s="214"/>
      <c r="C26" s="214"/>
      <c r="D26" s="214"/>
      <c r="E26" s="214"/>
      <c r="F26" s="214"/>
      <c r="G26" s="214"/>
      <c r="H26" s="214"/>
      <c r="I26" s="214"/>
      <c r="J26" s="214"/>
      <c r="K26" s="214"/>
      <c r="L26" s="214"/>
      <c r="M26" s="214"/>
      <c r="N26" s="214"/>
      <c r="O26" s="214"/>
      <c r="P26" s="214"/>
      <c r="Q26" s="214"/>
      <c r="R26" s="214"/>
      <c r="S26" s="214"/>
    </row>
    <row r="27" spans="2:20" ht="18.75" customHeight="1" x14ac:dyDescent="0.2">
      <c r="B27" s="1361" t="s">
        <v>331</v>
      </c>
      <c r="C27" s="1361"/>
      <c r="D27" s="1361"/>
      <c r="E27" s="1361"/>
      <c r="F27" s="1361"/>
      <c r="G27" s="1361"/>
      <c r="H27" s="1361"/>
      <c r="I27" s="1361"/>
      <c r="J27" s="1361"/>
      <c r="K27" s="1361"/>
      <c r="L27" s="1361"/>
      <c r="M27" s="1361"/>
      <c r="N27" s="1361"/>
      <c r="O27" s="1361"/>
      <c r="P27" s="1361"/>
      <c r="Q27" s="1361"/>
      <c r="R27" s="1361"/>
      <c r="S27" s="1361"/>
    </row>
    <row r="28" spans="2:20" ht="18.75" customHeight="1" x14ac:dyDescent="0.2">
      <c r="B28" s="1354" t="s">
        <v>331</v>
      </c>
      <c r="C28" s="1354"/>
      <c r="D28" s="1354"/>
      <c r="E28" s="1354"/>
      <c r="F28" s="1354"/>
      <c r="G28" s="1354"/>
      <c r="H28" s="1354"/>
      <c r="I28" s="1354"/>
      <c r="J28" s="1354"/>
      <c r="K28" s="1354"/>
      <c r="L28" s="1354"/>
      <c r="M28" s="1354"/>
      <c r="N28" s="1354"/>
      <c r="O28" s="1354"/>
      <c r="P28" s="1354"/>
      <c r="Q28" s="1354"/>
      <c r="R28" s="1354"/>
      <c r="S28" s="1354"/>
    </row>
    <row r="29" spans="2:20" ht="18.75" customHeight="1" x14ac:dyDescent="0.2">
      <c r="B29" s="1354" t="s">
        <v>332</v>
      </c>
      <c r="C29" s="1354"/>
      <c r="D29" s="1354"/>
      <c r="E29" s="1354"/>
      <c r="F29" s="1354"/>
      <c r="G29" s="1354"/>
      <c r="H29" s="1354"/>
      <c r="I29" s="1354"/>
      <c r="J29" s="1354"/>
      <c r="K29" s="1354"/>
      <c r="L29" s="1354"/>
      <c r="M29" s="1354"/>
      <c r="N29" s="1354"/>
      <c r="O29" s="1354"/>
      <c r="P29" s="1354"/>
      <c r="Q29" s="1354"/>
      <c r="R29" s="1354"/>
      <c r="S29" s="1354"/>
    </row>
    <row r="30" spans="2:20" ht="18.75" customHeight="1" x14ac:dyDescent="0.2">
      <c r="B30" s="214"/>
      <c r="C30" s="214"/>
      <c r="D30" s="214"/>
      <c r="E30" s="214"/>
      <c r="F30" s="214"/>
      <c r="G30" s="214"/>
      <c r="H30" s="214"/>
      <c r="I30" s="214"/>
      <c r="J30" s="214"/>
      <c r="K30" s="214"/>
      <c r="L30" s="214"/>
      <c r="M30" s="214"/>
      <c r="N30" s="214"/>
      <c r="O30" s="214"/>
      <c r="P30" s="214"/>
      <c r="Q30" s="214"/>
      <c r="R30" s="214"/>
      <c r="S30" s="214"/>
    </row>
    <row r="31" spans="2:20" ht="18.75" customHeight="1" x14ac:dyDescent="0.2">
      <c r="B31" s="1361" t="s">
        <v>333</v>
      </c>
      <c r="C31" s="1361"/>
      <c r="D31" s="1361"/>
      <c r="E31" s="1361"/>
      <c r="F31" s="1361"/>
      <c r="G31" s="1361"/>
      <c r="H31" s="1361"/>
      <c r="I31" s="1361"/>
      <c r="J31" s="1361"/>
      <c r="K31" s="1361"/>
      <c r="L31" s="1361"/>
      <c r="M31" s="1361"/>
      <c r="N31" s="1361"/>
      <c r="O31" s="1361"/>
      <c r="P31" s="1361"/>
      <c r="Q31" s="1361"/>
      <c r="R31" s="1361"/>
      <c r="S31" s="1361"/>
    </row>
    <row r="32" spans="2:20" ht="18.75" customHeight="1" x14ac:dyDescent="0.2">
      <c r="B32" s="1354" t="s">
        <v>334</v>
      </c>
      <c r="C32" s="1354"/>
      <c r="D32" s="1354"/>
      <c r="E32" s="1354"/>
      <c r="F32" s="1354"/>
      <c r="G32" s="1354"/>
      <c r="H32" s="1354"/>
      <c r="I32" s="1354"/>
      <c r="J32" s="1354"/>
      <c r="K32" s="1354"/>
      <c r="L32" s="1354"/>
      <c r="M32" s="1354"/>
      <c r="N32" s="1354"/>
      <c r="O32" s="1354"/>
      <c r="P32" s="1354"/>
      <c r="Q32" s="1354"/>
      <c r="R32" s="1354"/>
      <c r="S32" s="1354"/>
    </row>
    <row r="33" spans="2:20" ht="18.75" customHeight="1" x14ac:dyDescent="0.2">
      <c r="B33" s="1354" t="s">
        <v>335</v>
      </c>
      <c r="C33" s="1354"/>
      <c r="D33" s="1354"/>
      <c r="E33" s="1354"/>
      <c r="F33" s="1354"/>
      <c r="G33" s="1354"/>
      <c r="H33" s="1354"/>
      <c r="I33" s="1354"/>
      <c r="J33" s="1354"/>
      <c r="K33" s="1354"/>
      <c r="L33" s="1354"/>
      <c r="M33" s="1354"/>
      <c r="N33" s="1354"/>
      <c r="O33" s="1354"/>
      <c r="P33" s="1354"/>
      <c r="Q33" s="1354"/>
      <c r="R33" s="1354"/>
      <c r="S33" s="1354"/>
      <c r="T33" s="214"/>
    </row>
    <row r="34" spans="2:20" ht="18.75" customHeight="1" x14ac:dyDescent="0.2">
      <c r="B34" s="1354" t="s">
        <v>336</v>
      </c>
      <c r="C34" s="1354"/>
      <c r="D34" s="1354"/>
      <c r="E34" s="1354"/>
      <c r="F34" s="1354"/>
      <c r="G34" s="1354"/>
      <c r="H34" s="1354"/>
      <c r="I34" s="1354"/>
      <c r="J34" s="1354"/>
      <c r="K34" s="1354"/>
      <c r="L34" s="1354"/>
      <c r="M34" s="1354"/>
      <c r="N34" s="1354"/>
      <c r="O34" s="1354"/>
      <c r="P34" s="1354"/>
      <c r="Q34" s="1354"/>
      <c r="R34" s="1354"/>
      <c r="S34" s="1354"/>
      <c r="T34" s="214"/>
    </row>
    <row r="35" spans="2:20" ht="15" customHeight="1" x14ac:dyDescent="0.2">
      <c r="B35" s="1354" t="s">
        <v>337</v>
      </c>
      <c r="C35" s="1354"/>
      <c r="D35" s="1354"/>
      <c r="E35" s="1354"/>
      <c r="F35" s="1354"/>
      <c r="G35" s="1354"/>
      <c r="H35" s="1354"/>
      <c r="I35" s="1354"/>
      <c r="J35" s="1354"/>
      <c r="K35" s="1354"/>
      <c r="L35" s="1354"/>
      <c r="M35" s="1354"/>
      <c r="N35" s="1354"/>
      <c r="O35" s="1354"/>
      <c r="P35" s="1354"/>
      <c r="Q35" s="1354"/>
      <c r="R35" s="1354"/>
      <c r="S35" s="1354"/>
      <c r="T35" s="214"/>
    </row>
    <row r="36" spans="2:20" ht="15.95" customHeight="1" x14ac:dyDescent="0.2">
      <c r="O36" s="215"/>
      <c r="Q36" s="215"/>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8"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32" t="s">
        <v>135</v>
      </c>
      <c r="V1" s="32" t="s">
        <v>16</v>
      </c>
      <c r="Y1" s="32" t="s">
        <v>15</v>
      </c>
    </row>
    <row r="2" spans="1:50" s="36" customFormat="1" ht="52.5" customHeight="1" x14ac:dyDescent="0.2">
      <c r="B2" s="1442"/>
      <c r="C2" s="1442"/>
      <c r="D2" s="1442"/>
      <c r="E2" s="1442"/>
      <c r="F2" s="1442"/>
      <c r="G2" s="1442"/>
      <c r="H2" s="1442"/>
      <c r="I2" s="1442"/>
      <c r="O2" s="37"/>
    </row>
    <row r="3" spans="1:50" s="38" customFormat="1" ht="4.5" customHeight="1" x14ac:dyDescent="0.2">
      <c r="B3" s="1443"/>
      <c r="C3" s="1443"/>
      <c r="D3" s="1443"/>
      <c r="E3" s="1443"/>
      <c r="F3" s="1443"/>
      <c r="G3" s="1443"/>
      <c r="H3" s="1443"/>
      <c r="I3" s="1443"/>
      <c r="O3" s="37"/>
    </row>
    <row r="4" spans="1:50" s="38" customFormat="1" ht="17.25" customHeight="1" x14ac:dyDescent="0.2">
      <c r="A4" s="1443" t="s">
        <v>193</v>
      </c>
      <c r="B4" s="1443"/>
      <c r="C4" s="1443"/>
      <c r="D4" s="1443"/>
      <c r="E4" s="1443"/>
      <c r="F4" s="1443"/>
      <c r="G4" s="1443"/>
      <c r="H4" s="1443"/>
      <c r="I4" s="1443"/>
      <c r="J4" s="1443"/>
      <c r="K4" s="1443"/>
      <c r="L4" s="1443"/>
      <c r="M4" s="1443"/>
      <c r="N4" s="1443"/>
      <c r="O4" s="1443"/>
      <c r="P4" s="1443"/>
      <c r="Q4" s="1443"/>
      <c r="R4" s="1443"/>
      <c r="S4" s="1443"/>
      <c r="T4" s="1443"/>
      <c r="U4" s="1443"/>
      <c r="V4" s="1443"/>
      <c r="W4" s="1443"/>
      <c r="X4" s="1443"/>
      <c r="Y4" s="1443"/>
      <c r="Z4" s="1443"/>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4" t="s">
        <v>12</v>
      </c>
      <c r="C7" s="40"/>
      <c r="D7" s="1439" t="s">
        <v>109</v>
      </c>
      <c r="E7" s="1437"/>
      <c r="F7" s="181"/>
      <c r="G7" s="1437"/>
      <c r="H7" s="1437"/>
      <c r="I7" s="181"/>
      <c r="J7" s="1437"/>
      <c r="K7" s="1437"/>
      <c r="L7" s="181"/>
      <c r="M7" s="1437"/>
      <c r="N7" s="1438"/>
      <c r="O7" s="40"/>
      <c r="P7" s="1439" t="s">
        <v>30</v>
      </c>
      <c r="Q7" s="1437"/>
      <c r="R7" s="181"/>
      <c r="S7" s="1437"/>
      <c r="T7" s="1437"/>
      <c r="U7" s="181"/>
      <c r="V7" s="1437"/>
      <c r="W7" s="1437"/>
      <c r="X7" s="181"/>
      <c r="Y7" s="1437"/>
      <c r="Z7" s="1438"/>
      <c r="AA7" s="116"/>
      <c r="AB7" s="116"/>
      <c r="AC7" s="117"/>
      <c r="AD7" s="117"/>
      <c r="AE7" s="117"/>
      <c r="AF7" s="117"/>
      <c r="AG7" s="117"/>
      <c r="AH7" s="117"/>
      <c r="AI7" s="118"/>
    </row>
    <row r="8" spans="1:50" s="41" customFormat="1" ht="33.75" customHeight="1" x14ac:dyDescent="0.2">
      <c r="A8" s="39"/>
      <c r="B8" s="1445"/>
      <c r="C8" s="40"/>
      <c r="D8" s="1448"/>
      <c r="E8" s="1449"/>
      <c r="F8" s="40"/>
      <c r="G8" s="1439" t="s">
        <v>169</v>
      </c>
      <c r="H8" s="1438"/>
      <c r="I8" s="40"/>
      <c r="J8" s="1439" t="s">
        <v>175</v>
      </c>
      <c r="K8" s="1438"/>
      <c r="L8" s="40"/>
      <c r="M8" s="1439" t="s">
        <v>170</v>
      </c>
      <c r="N8" s="1438"/>
      <c r="O8" s="40"/>
      <c r="P8" s="1448"/>
      <c r="Q8" s="1450"/>
      <c r="R8" s="130"/>
      <c r="S8" s="1439" t="s">
        <v>176</v>
      </c>
      <c r="T8" s="1438"/>
      <c r="U8" s="40"/>
      <c r="V8" s="1439" t="s">
        <v>177</v>
      </c>
      <c r="W8" s="1438"/>
      <c r="X8" s="40"/>
      <c r="Y8" s="1439" t="s">
        <v>178</v>
      </c>
      <c r="Z8" s="1438"/>
      <c r="AA8" s="116"/>
      <c r="AB8" s="116"/>
      <c r="AC8" s="117"/>
      <c r="AD8" s="117"/>
      <c r="AE8" s="117"/>
      <c r="AF8" s="117"/>
      <c r="AG8" s="117"/>
      <c r="AH8" s="117"/>
      <c r="AI8" s="118"/>
    </row>
    <row r="9" spans="1:50" s="46" customFormat="1" ht="36.75" customHeight="1" x14ac:dyDescent="0.2">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7" t="s">
        <v>217</v>
      </c>
      <c r="C33" s="1447"/>
      <c r="D33" s="1447"/>
      <c r="E33" s="1447"/>
      <c r="F33" s="1447"/>
      <c r="G33" s="1447"/>
      <c r="H33" s="1447"/>
      <c r="I33" s="1447"/>
      <c r="J33" s="1447"/>
      <c r="K33" s="1447"/>
      <c r="L33" s="1447"/>
      <c r="M33" s="1447"/>
      <c r="O33" s="86"/>
    </row>
    <row r="34" spans="2:19" ht="29.25" customHeight="1" x14ac:dyDescent="0.2">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
      <c r="B35" s="1440"/>
      <c r="C35" s="1440"/>
      <c r="D35" s="1440"/>
      <c r="E35" s="1440"/>
      <c r="F35" s="1440"/>
      <c r="G35" s="1440"/>
      <c r="H35" s="1440"/>
      <c r="I35" s="1440"/>
      <c r="J35" s="1440"/>
      <c r="K35" s="1440"/>
      <c r="L35" s="1440"/>
      <c r="M35" s="1440"/>
      <c r="N35" s="1440"/>
      <c r="O35" s="1440"/>
      <c r="P35" s="1440"/>
      <c r="Q35" s="89"/>
      <c r="R35" s="89"/>
      <c r="S35" s="89"/>
    </row>
    <row r="38" spans="2:19" x14ac:dyDescent="0.2">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9" zoomScaleNormal="100" workbookViewId="0">
      <selection activeCell="B5" sqref="B5:Z5"/>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87"/>
      <c r="C2" s="1387"/>
      <c r="D2" s="1387"/>
      <c r="E2" s="1387"/>
      <c r="F2" s="1387"/>
      <c r="G2" s="1387"/>
      <c r="H2" s="1387"/>
      <c r="I2" s="138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88"/>
      <c r="C3" s="1388"/>
      <c r="D3" s="1388"/>
      <c r="E3" s="1388"/>
      <c r="F3" s="1388"/>
      <c r="G3" s="1388"/>
      <c r="H3" s="1388"/>
      <c r="I3" s="138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4" t="s">
        <v>409</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row>
    <row r="5" spans="1:50" s="492" customFormat="1" ht="17.2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2" t="s">
        <v>12</v>
      </c>
      <c r="D7" s="1452" t="s">
        <v>209</v>
      </c>
      <c r="E7" s="1452"/>
      <c r="G7" s="1452"/>
      <c r="H7" s="1452"/>
      <c r="J7" s="1452"/>
      <c r="K7" s="1452"/>
      <c r="M7" s="1452"/>
      <c r="N7" s="1452"/>
      <c r="P7" s="1452" t="s">
        <v>30</v>
      </c>
      <c r="Q7" s="1452"/>
      <c r="S7" s="1452"/>
      <c r="T7" s="1452"/>
      <c r="V7" s="1452"/>
      <c r="W7" s="1452"/>
      <c r="Y7" s="1452"/>
      <c r="Z7" s="1452"/>
      <c r="AA7" s="512"/>
      <c r="AB7" s="512"/>
      <c r="AI7" s="514"/>
    </row>
    <row r="8" spans="1:50" s="513" customFormat="1" ht="33.75" customHeight="1" x14ac:dyDescent="0.2">
      <c r="A8" s="512"/>
      <c r="B8" s="1452"/>
      <c r="D8" s="1452"/>
      <c r="E8" s="1452"/>
      <c r="G8" s="1452" t="s">
        <v>169</v>
      </c>
      <c r="H8" s="1452"/>
      <c r="J8" s="1452" t="s">
        <v>175</v>
      </c>
      <c r="K8" s="1452"/>
      <c r="M8" s="1452" t="s">
        <v>170</v>
      </c>
      <c r="N8" s="1452"/>
      <c r="P8" s="1452"/>
      <c r="Q8" s="1452"/>
      <c r="S8" s="1452" t="s">
        <v>176</v>
      </c>
      <c r="T8" s="1452"/>
      <c r="V8" s="1452" t="s">
        <v>177</v>
      </c>
      <c r="W8" s="1452"/>
      <c r="Y8" s="1452" t="s">
        <v>178</v>
      </c>
      <c r="Z8" s="1452"/>
      <c r="AA8" s="512"/>
      <c r="AB8" s="512"/>
      <c r="AI8" s="514"/>
    </row>
    <row r="9" spans="1:50" s="513" customFormat="1" ht="36.75" customHeight="1" x14ac:dyDescent="0.2">
      <c r="A9" s="512"/>
      <c r="B9" s="145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 t="shared" ref="P11:P28" si="2">S11+V11+Y11</f>
        <v>378522</v>
      </c>
      <c r="Q11" s="564">
        <f>P11*100/D11</f>
        <v>4.4095470406086941</v>
      </c>
      <c r="R11" s="558"/>
      <c r="S11" s="561">
        <f>'34adictcasaad'!G12</f>
        <v>112292</v>
      </c>
      <c r="T11" s="565">
        <f>S11*100/G11</f>
        <v>1.6004887040633788</v>
      </c>
      <c r="U11" s="558"/>
      <c r="V11" s="561">
        <f>'34adictcasaad'!J12</f>
        <v>87823</v>
      </c>
      <c r="W11" s="565">
        <f>V11*100/J11</f>
        <v>7.663765728203038</v>
      </c>
      <c r="X11" s="558"/>
      <c r="Y11" s="561">
        <f>'34adictcasaad'!M12</f>
        <v>178407</v>
      </c>
      <c r="Z11" s="565">
        <f>Y11*100/M11</f>
        <v>42.267626022000101</v>
      </c>
      <c r="AA11" s="566"/>
      <c r="AB11" s="567">
        <f t="shared" ref="AB11:AB28" si="3">_xlfn.RANK.EQ(Q11,Q$11:Q$30,0)</f>
        <v>6</v>
      </c>
      <c r="AC11" s="567">
        <v>1</v>
      </c>
      <c r="AD11" s="567">
        <f>MATCH(AC11,AB$11:AB$30,0)</f>
        <v>7</v>
      </c>
      <c r="AE11" s="568" t="str">
        <f t="shared" ref="AE11:AE29" si="4">INDEX(B$11:B$30,AD11,1)</f>
        <v>Castilla y León</v>
      </c>
      <c r="AF11" s="569">
        <f t="shared" ref="AF11:AF29" si="5">INDEX(Q$11:Q$30,AD11,1)</f>
        <v>6.3962666489910864</v>
      </c>
      <c r="AH11" s="567">
        <f>_xlfn.RANK.EQ(T11,T$11:T$30,0)</f>
        <v>4</v>
      </c>
      <c r="AI11" s="567">
        <v>1</v>
      </c>
      <c r="AJ11" s="567">
        <f>MATCH(AI11,AH$11:AH$30,0)</f>
        <v>18</v>
      </c>
      <c r="AK11" s="568" t="str">
        <f>INDEX(B$11:B$30,AJ11,1)</f>
        <v>Ceuta y Melilla</v>
      </c>
      <c r="AL11" s="569">
        <f>INDEX(T$11:T$30,AJ11,1)</f>
        <v>1.8946998425026531</v>
      </c>
      <c r="AN11" s="567">
        <f>_xlfn.RANK.EQ(W11,W$11:W$30,0)</f>
        <v>2</v>
      </c>
      <c r="AO11" s="567">
        <v>1</v>
      </c>
      <c r="AP11" s="567">
        <f>MATCH(AO11,AN$11:AN$30,0)</f>
        <v>11</v>
      </c>
      <c r="AQ11" s="568" t="str">
        <f>INDEX(B$11:B$30,AP11,1)</f>
        <v>Extremadura</v>
      </c>
      <c r="AR11" s="569">
        <f>INDEX(W$11:W$30,AP11,1)</f>
        <v>7.7190728207215917</v>
      </c>
      <c r="AT11" s="567">
        <f>_xlfn.RANK.EQ(Z11,Z$11:Z$30,0)</f>
        <v>3</v>
      </c>
      <c r="AU11" s="567">
        <v>1</v>
      </c>
      <c r="AV11" s="567">
        <f>MATCH(AU11,AT$11:AT$30,0)</f>
        <v>7</v>
      </c>
      <c r="AW11" s="568" t="str">
        <f>INDEX(B$11:B$30,AV11,1)</f>
        <v>Castilla y León</v>
      </c>
      <c r="AX11" s="569">
        <f>INDEX(Z$11:Z$30,AV11,1)</f>
        <v>43.230525081073623</v>
      </c>
    </row>
    <row r="12" spans="1:50" s="396" customFormat="1" ht="18" customHeight="1" x14ac:dyDescent="0.25">
      <c r="A12" s="519"/>
      <c r="B12" s="557" t="s">
        <v>7</v>
      </c>
      <c r="C12" s="558"/>
      <c r="D12" s="559">
        <f t="shared" ref="D12:D28" si="6">G12+J12+M12</f>
        <v>1341289</v>
      </c>
      <c r="E12" s="560">
        <f t="shared" si="0"/>
        <v>2.7893915572350596</v>
      </c>
      <c r="F12" s="558"/>
      <c r="G12" s="561">
        <f>'20pobl'!J13</f>
        <v>1044239</v>
      </c>
      <c r="H12" s="562">
        <f t="shared" ref="H12:H28" si="7">G12*100/$G$30</f>
        <v>2.7195434296193368</v>
      </c>
      <c r="I12" s="558"/>
      <c r="J12" s="561">
        <f>'20pobl'!Q13</f>
        <v>200993</v>
      </c>
      <c r="K12" s="562">
        <f t="shared" ref="K12:K28" si="8">J12*100/$J$30</f>
        <v>2.9488747083666742</v>
      </c>
      <c r="L12" s="558"/>
      <c r="M12" s="561">
        <f>'20pobl'!X13</f>
        <v>96057</v>
      </c>
      <c r="N12" s="562">
        <f t="shared" si="1"/>
        <v>3.3447730977967542</v>
      </c>
      <c r="O12" s="558"/>
      <c r="P12" s="563">
        <f t="shared" si="2"/>
        <v>49012</v>
      </c>
      <c r="Q12" s="564">
        <f t="shared" ref="Q12:Q28" si="9">P12*100/D12</f>
        <v>3.6540969172191824</v>
      </c>
      <c r="R12" s="558"/>
      <c r="S12" s="561">
        <f>'34adictcasaad'!G13</f>
        <v>9961</v>
      </c>
      <c r="T12" s="565">
        <f t="shared" ref="T12:T28" si="10">S12*100/G12</f>
        <v>0.95390040019574063</v>
      </c>
      <c r="U12" s="558"/>
      <c r="V12" s="561">
        <f>'34adictcasaad'!J13</f>
        <v>9338</v>
      </c>
      <c r="W12" s="565">
        <f t="shared" ref="W12:W28" si="11">V12*100/J12</f>
        <v>4.6459329429383116</v>
      </c>
      <c r="X12" s="558"/>
      <c r="Y12" s="561">
        <f>'34adictcasaad'!M13</f>
        <v>29713</v>
      </c>
      <c r="Z12" s="565">
        <f t="shared" ref="Z12:Z28" si="12">Y12*100/M12</f>
        <v>30.932675390653465</v>
      </c>
      <c r="AA12" s="566"/>
      <c r="AB12" s="567">
        <f t="shared" si="3"/>
        <v>12</v>
      </c>
      <c r="AC12" s="567">
        <v>2</v>
      </c>
      <c r="AD12" s="567">
        <f t="shared" ref="AD12:AD28" si="13">MATCH(AC12,AB$11:AB$30,0)</f>
        <v>11</v>
      </c>
      <c r="AE12" s="568" t="str">
        <f t="shared" si="4"/>
        <v>Extremadura</v>
      </c>
      <c r="AF12" s="569">
        <f t="shared" si="5"/>
        <v>5.3222688669134008</v>
      </c>
      <c r="AH12" s="567">
        <f t="shared" ref="AH12:AH30" si="14">_xlfn.RANK.EQ(T12,T$11:T$30,0)</f>
        <v>19</v>
      </c>
      <c r="AI12" s="567">
        <v>2</v>
      </c>
      <c r="AJ12" s="567">
        <f t="shared" ref="AJ12:AJ28" si="15">MATCH(AI12,AH$11:AH$30,0)</f>
        <v>16</v>
      </c>
      <c r="AK12" s="568" t="str">
        <f t="shared" ref="AK12:AK29" si="16">INDEX(B$11:B$30,AJ12,1)</f>
        <v>País Vasco</v>
      </c>
      <c r="AL12" s="569">
        <f t="shared" ref="AL12:AL29" si="17">INDEX(T$11:T$30,AJ12,1)</f>
        <v>1.7923915337800949</v>
      </c>
      <c r="AN12" s="567">
        <f t="shared" ref="AN12:AN30" si="18">_xlfn.RANK.EQ(W12,W$11:W$30,0)</f>
        <v>15</v>
      </c>
      <c r="AO12" s="567">
        <v>2</v>
      </c>
      <c r="AP12" s="567">
        <f t="shared" ref="AP12:AP28" si="19">MATCH(AO12,AN$11:AN$30,0)</f>
        <v>1</v>
      </c>
      <c r="AQ12" s="568" t="str">
        <f t="shared" ref="AQ12:AQ29" si="20">INDEX(B$11:B$30,AP12,1)</f>
        <v>Andalucía</v>
      </c>
      <c r="AR12" s="569">
        <f t="shared" ref="AR12:AR28" si="21">INDEX(W$11:W$30,AP12,1)</f>
        <v>7.663765728203038</v>
      </c>
      <c r="AT12" s="567">
        <f t="shared" ref="AT12:AT30" si="22">_xlfn.RANK.EQ(Z12,Z$11:Z$30,0)</f>
        <v>13</v>
      </c>
      <c r="AU12" s="567">
        <v>2</v>
      </c>
      <c r="AV12" s="567">
        <f t="shared" ref="AV12:AV28" si="23">MATCH(AU12,AT$11:AT$30,0)</f>
        <v>11</v>
      </c>
      <c r="AW12" s="568" t="str">
        <f t="shared" ref="AW12:AW29" si="24">INDEX(B$11:B$30,AV12,1)</f>
        <v>Extremadura</v>
      </c>
      <c r="AX12" s="569">
        <f t="shared" ref="AX12:AX29" si="25">INDEX(Z$11:Z$30,AV12,1)</f>
        <v>42.317852694397679</v>
      </c>
    </row>
    <row r="13" spans="1:50" s="396" customFormat="1" ht="18" customHeight="1" x14ac:dyDescent="0.25">
      <c r="A13" s="519"/>
      <c r="B13" s="557" t="s">
        <v>37</v>
      </c>
      <c r="C13" s="558"/>
      <c r="D13" s="559">
        <f t="shared" si="6"/>
        <v>1006060</v>
      </c>
      <c r="E13" s="560">
        <f t="shared" si="0"/>
        <v>2.0922375938905815</v>
      </c>
      <c r="F13" s="558"/>
      <c r="G13" s="561">
        <f>'20pobl'!J14</f>
        <v>728875</v>
      </c>
      <c r="H13" s="562">
        <f t="shared" si="7"/>
        <v>1.8982313601232994</v>
      </c>
      <c r="I13" s="558"/>
      <c r="J13" s="561">
        <f>'20pobl'!Q14</f>
        <v>193292</v>
      </c>
      <c r="K13" s="562">
        <f t="shared" si="8"/>
        <v>2.8358892604698234</v>
      </c>
      <c r="L13" s="558"/>
      <c r="M13" s="561">
        <f>'20pobl'!X14</f>
        <v>83893</v>
      </c>
      <c r="N13" s="562">
        <f t="shared" si="1"/>
        <v>2.9212139614339727</v>
      </c>
      <c r="O13" s="558"/>
      <c r="P13" s="563">
        <f t="shared" si="2"/>
        <v>40830</v>
      </c>
      <c r="Q13" s="564">
        <f t="shared" si="9"/>
        <v>4.0584060592807587</v>
      </c>
      <c r="R13" s="558"/>
      <c r="S13" s="561">
        <f>'34adictcasaad'!G14</f>
        <v>9536</v>
      </c>
      <c r="T13" s="565">
        <f t="shared" si="10"/>
        <v>1.3083176127593894</v>
      </c>
      <c r="U13" s="558"/>
      <c r="V13" s="561">
        <f>'34adictcasaad'!J14</f>
        <v>8839</v>
      </c>
      <c r="W13" s="565">
        <f t="shared" si="11"/>
        <v>4.5728742006911824</v>
      </c>
      <c r="X13" s="558"/>
      <c r="Y13" s="561">
        <f>'34adictcasaad'!M14</f>
        <v>22455</v>
      </c>
      <c r="Z13" s="565">
        <f t="shared" si="12"/>
        <v>26.766237945954966</v>
      </c>
      <c r="AA13" s="566"/>
      <c r="AB13" s="567">
        <f t="shared" si="3"/>
        <v>9</v>
      </c>
      <c r="AC13" s="567">
        <v>3</v>
      </c>
      <c r="AD13" s="567">
        <f t="shared" si="13"/>
        <v>16</v>
      </c>
      <c r="AE13" s="568" t="str">
        <f t="shared" si="4"/>
        <v>País Vasco</v>
      </c>
      <c r="AF13" s="570">
        <f t="shared" si="5"/>
        <v>5.2042095346211843</v>
      </c>
      <c r="AH13" s="567">
        <f t="shared" si="14"/>
        <v>11</v>
      </c>
      <c r="AI13" s="567">
        <v>3</v>
      </c>
      <c r="AJ13" s="567">
        <f t="shared" si="15"/>
        <v>7</v>
      </c>
      <c r="AK13" s="568" t="str">
        <f t="shared" si="16"/>
        <v>Castilla y León</v>
      </c>
      <c r="AL13" s="569">
        <f t="shared" si="17"/>
        <v>1.7683204122866629</v>
      </c>
      <c r="AN13" s="567">
        <f t="shared" si="18"/>
        <v>16</v>
      </c>
      <c r="AO13" s="567">
        <v>3</v>
      </c>
      <c r="AP13" s="567">
        <f t="shared" si="19"/>
        <v>9</v>
      </c>
      <c r="AQ13" s="568" t="str">
        <f t="shared" si="20"/>
        <v>Cataluña</v>
      </c>
      <c r="AR13" s="569">
        <f t="shared" si="21"/>
        <v>6.9816517341926705</v>
      </c>
      <c r="AT13" s="567">
        <f t="shared" si="22"/>
        <v>17</v>
      </c>
      <c r="AU13" s="567">
        <v>3</v>
      </c>
      <c r="AV13" s="567">
        <f t="shared" si="23"/>
        <v>1</v>
      </c>
      <c r="AW13" s="568" t="str">
        <f t="shared" si="24"/>
        <v>Andalucía</v>
      </c>
      <c r="AX13" s="569">
        <f t="shared" si="25"/>
        <v>42.267626022000101</v>
      </c>
    </row>
    <row r="14" spans="1:50" s="396" customFormat="1" ht="18" customHeight="1" x14ac:dyDescent="0.25">
      <c r="A14" s="519"/>
      <c r="B14" s="557" t="s">
        <v>38</v>
      </c>
      <c r="C14" s="558"/>
      <c r="D14" s="559">
        <f t="shared" si="6"/>
        <v>1209906</v>
      </c>
      <c r="E14" s="560">
        <f t="shared" si="0"/>
        <v>2.516162871273858</v>
      </c>
      <c r="F14" s="558"/>
      <c r="G14" s="561">
        <f>'20pobl'!J15</f>
        <v>1010320</v>
      </c>
      <c r="H14" s="562">
        <f t="shared" si="7"/>
        <v>2.6312071449285157</v>
      </c>
      <c r="I14" s="558"/>
      <c r="J14" s="561">
        <f>'20pobl'!Q15</f>
        <v>147036</v>
      </c>
      <c r="K14" s="562">
        <f t="shared" si="8"/>
        <v>2.1572429966187991</v>
      </c>
      <c r="L14" s="558"/>
      <c r="M14" s="561">
        <f>'20pobl'!X15</f>
        <v>52550</v>
      </c>
      <c r="N14" s="562">
        <f t="shared" si="1"/>
        <v>1.8298283965689064</v>
      </c>
      <c r="O14" s="558"/>
      <c r="P14" s="563">
        <f t="shared" si="2"/>
        <v>42312</v>
      </c>
      <c r="Q14" s="564">
        <f t="shared" si="9"/>
        <v>3.4971311820918318</v>
      </c>
      <c r="R14" s="558"/>
      <c r="S14" s="561">
        <f>'34adictcasaad'!G15</f>
        <v>11951</v>
      </c>
      <c r="T14" s="565">
        <f t="shared" si="10"/>
        <v>1.1828925488953994</v>
      </c>
      <c r="U14" s="558"/>
      <c r="V14" s="561">
        <f>'34adictcasaad'!J15</f>
        <v>9857</v>
      </c>
      <c r="W14" s="565">
        <f t="shared" si="11"/>
        <v>6.7038004298267095</v>
      </c>
      <c r="X14" s="558"/>
      <c r="Y14" s="561">
        <f>'34adictcasaad'!M15</f>
        <v>20504</v>
      </c>
      <c r="Z14" s="565">
        <f t="shared" si="12"/>
        <v>39.018078020932442</v>
      </c>
      <c r="AA14" s="566"/>
      <c r="AB14" s="567">
        <f t="shared" si="3"/>
        <v>15</v>
      </c>
      <c r="AC14" s="567">
        <v>4</v>
      </c>
      <c r="AD14" s="567">
        <f t="shared" si="13"/>
        <v>17</v>
      </c>
      <c r="AE14" s="568" t="str">
        <f t="shared" si="4"/>
        <v>Rioja, La</v>
      </c>
      <c r="AF14" s="569">
        <f t="shared" si="5"/>
        <v>4.5792194413588101</v>
      </c>
      <c r="AH14" s="567">
        <f t="shared" si="14"/>
        <v>15</v>
      </c>
      <c r="AI14" s="567">
        <v>4</v>
      </c>
      <c r="AJ14" s="567">
        <f t="shared" si="15"/>
        <v>1</v>
      </c>
      <c r="AK14" s="568" t="str">
        <f t="shared" si="16"/>
        <v>Andalucía</v>
      </c>
      <c r="AL14" s="569">
        <f t="shared" si="17"/>
        <v>1.6004887040633788</v>
      </c>
      <c r="AN14" s="567">
        <f t="shared" si="18"/>
        <v>5</v>
      </c>
      <c r="AO14" s="567">
        <v>4</v>
      </c>
      <c r="AP14" s="567">
        <f t="shared" si="19"/>
        <v>14</v>
      </c>
      <c r="AQ14" s="568" t="str">
        <f t="shared" si="20"/>
        <v>Murcia, Región de</v>
      </c>
      <c r="AR14" s="569">
        <f t="shared" si="21"/>
        <v>6.7575571447374196</v>
      </c>
      <c r="AT14" s="567">
        <f t="shared" si="22"/>
        <v>5</v>
      </c>
      <c r="AU14" s="567">
        <v>4</v>
      </c>
      <c r="AV14" s="567">
        <f t="shared" si="23"/>
        <v>8</v>
      </c>
      <c r="AW14" s="568" t="str">
        <f t="shared" si="24"/>
        <v>Castilla - La Mancha</v>
      </c>
      <c r="AX14" s="569">
        <f t="shared" si="25"/>
        <v>41.022548585560969</v>
      </c>
    </row>
    <row r="15" spans="1:50" s="396" customFormat="1" ht="18" customHeight="1" x14ac:dyDescent="0.25">
      <c r="A15" s="519"/>
      <c r="B15" s="557" t="s">
        <v>6</v>
      </c>
      <c r="C15" s="558"/>
      <c r="D15" s="559">
        <f t="shared" si="6"/>
        <v>2213016</v>
      </c>
      <c r="E15" s="560">
        <f t="shared" si="0"/>
        <v>4.6022655418974603</v>
      </c>
      <c r="F15" s="558"/>
      <c r="G15" s="561">
        <f>'20pobl'!J16</f>
        <v>1826469</v>
      </c>
      <c r="H15" s="562">
        <f t="shared" si="7"/>
        <v>4.7567288411497755</v>
      </c>
      <c r="I15" s="558"/>
      <c r="J15" s="561">
        <f>'20pobl'!Q16</f>
        <v>288173</v>
      </c>
      <c r="K15" s="562">
        <f t="shared" si="8"/>
        <v>4.2279386413166113</v>
      </c>
      <c r="L15" s="558"/>
      <c r="M15" s="561">
        <f>'20pobl'!X16</f>
        <v>98374</v>
      </c>
      <c r="N15" s="562">
        <f t="shared" si="1"/>
        <v>3.4254526866616479</v>
      </c>
      <c r="O15" s="558"/>
      <c r="P15" s="563">
        <f t="shared" si="2"/>
        <v>54756</v>
      </c>
      <c r="Q15" s="564">
        <f t="shared" si="9"/>
        <v>2.4742704074439588</v>
      </c>
      <c r="R15" s="558"/>
      <c r="S15" s="561">
        <f>'34adictcasaad'!G16</f>
        <v>20407</v>
      </c>
      <c r="T15" s="565">
        <f t="shared" si="10"/>
        <v>1.1172924369370627</v>
      </c>
      <c r="U15" s="558"/>
      <c r="V15" s="561">
        <f>'34adictcasaad'!J16</f>
        <v>11792</v>
      </c>
      <c r="W15" s="565">
        <f t="shared" si="11"/>
        <v>4.0919864109406499</v>
      </c>
      <c r="X15" s="558"/>
      <c r="Y15" s="561">
        <f>'34adictcasaad'!M16</f>
        <v>22557</v>
      </c>
      <c r="Z15" s="565">
        <f t="shared" si="12"/>
        <v>22.929839185150549</v>
      </c>
      <c r="AA15" s="566"/>
      <c r="AB15" s="567">
        <f t="shared" si="3"/>
        <v>19</v>
      </c>
      <c r="AC15" s="567">
        <v>5</v>
      </c>
      <c r="AD15" s="567">
        <f t="shared" si="13"/>
        <v>8</v>
      </c>
      <c r="AE15" s="568" t="str">
        <f t="shared" si="4"/>
        <v>Castilla - La Mancha</v>
      </c>
      <c r="AF15" s="569">
        <f t="shared" si="5"/>
        <v>4.5003421164001871</v>
      </c>
      <c r="AH15" s="567">
        <f t="shared" si="14"/>
        <v>16</v>
      </c>
      <c r="AI15" s="567">
        <v>5</v>
      </c>
      <c r="AJ15" s="567">
        <f t="shared" si="15"/>
        <v>11</v>
      </c>
      <c r="AK15" s="568" t="str">
        <f t="shared" si="16"/>
        <v>Extremadura</v>
      </c>
      <c r="AL15" s="569">
        <f t="shared" si="17"/>
        <v>1.5849977974343448</v>
      </c>
      <c r="AN15" s="567">
        <f t="shared" si="18"/>
        <v>18</v>
      </c>
      <c r="AO15" s="567">
        <v>5</v>
      </c>
      <c r="AP15" s="567">
        <f t="shared" si="19"/>
        <v>4</v>
      </c>
      <c r="AQ15" s="568" t="str">
        <f t="shared" si="20"/>
        <v>Balears, Illes</v>
      </c>
      <c r="AR15" s="569">
        <f t="shared" si="21"/>
        <v>6.7038004298267095</v>
      </c>
      <c r="AT15" s="567">
        <f t="shared" si="22"/>
        <v>18</v>
      </c>
      <c r="AU15" s="567">
        <v>5</v>
      </c>
      <c r="AV15" s="567">
        <f t="shared" si="23"/>
        <v>4</v>
      </c>
      <c r="AW15" s="568" t="str">
        <f t="shared" si="24"/>
        <v>Balears, Illes</v>
      </c>
      <c r="AX15" s="569">
        <f t="shared" si="25"/>
        <v>39.018078020932442</v>
      </c>
    </row>
    <row r="16" spans="1:50" s="396" customFormat="1" ht="18" customHeight="1" x14ac:dyDescent="0.25">
      <c r="A16" s="519"/>
      <c r="B16" s="557" t="s">
        <v>5</v>
      </c>
      <c r="C16" s="558"/>
      <c r="D16" s="571">
        <f t="shared" si="6"/>
        <v>588387</v>
      </c>
      <c r="E16" s="560">
        <f t="shared" si="0"/>
        <v>1.2236302021315801</v>
      </c>
      <c r="F16" s="558"/>
      <c r="G16" s="572">
        <f>'20pobl'!J17</f>
        <v>450214</v>
      </c>
      <c r="H16" s="562">
        <f t="shared" si="7"/>
        <v>1.1725060313037916</v>
      </c>
      <c r="I16" s="558"/>
      <c r="J16" s="572">
        <f>'20pobl'!Q17</f>
        <v>97495</v>
      </c>
      <c r="K16" s="562">
        <f t="shared" si="8"/>
        <v>1.4304007586941283</v>
      </c>
      <c r="L16" s="558"/>
      <c r="M16" s="572">
        <f>'20pobl'!X17</f>
        <v>40678</v>
      </c>
      <c r="N16" s="562">
        <f t="shared" si="1"/>
        <v>1.4164369080043762</v>
      </c>
      <c r="O16" s="558"/>
      <c r="P16" s="572">
        <f t="shared" si="2"/>
        <v>22789</v>
      </c>
      <c r="Q16" s="564">
        <f t="shared" si="9"/>
        <v>3.873131119484285</v>
      </c>
      <c r="R16" s="558"/>
      <c r="S16" s="572">
        <f>'34adictcasaad'!G17</f>
        <v>6318</v>
      </c>
      <c r="T16" s="565">
        <f t="shared" si="10"/>
        <v>1.4033326373680073</v>
      </c>
      <c r="U16" s="558"/>
      <c r="V16" s="572">
        <f>'34adictcasaad'!J17</f>
        <v>4866</v>
      </c>
      <c r="W16" s="565">
        <f t="shared" si="11"/>
        <v>4.9910251807785011</v>
      </c>
      <c r="X16" s="558"/>
      <c r="Y16" s="572">
        <f>'34adictcasaad'!M17</f>
        <v>11605</v>
      </c>
      <c r="Z16" s="565">
        <f t="shared" si="12"/>
        <v>28.528934559221202</v>
      </c>
      <c r="AA16" s="566"/>
      <c r="AB16" s="567">
        <f t="shared" si="3"/>
        <v>10</v>
      </c>
      <c r="AC16" s="567">
        <v>6</v>
      </c>
      <c r="AD16" s="567">
        <f t="shared" si="13"/>
        <v>1</v>
      </c>
      <c r="AE16" s="568" t="str">
        <f t="shared" si="4"/>
        <v>Andalucía</v>
      </c>
      <c r="AF16" s="569">
        <f t="shared" si="5"/>
        <v>4.4095470406086941</v>
      </c>
      <c r="AH16" s="567">
        <f t="shared" si="14"/>
        <v>7</v>
      </c>
      <c r="AI16" s="567">
        <v>6</v>
      </c>
      <c r="AJ16" s="567">
        <f t="shared" si="15"/>
        <v>14</v>
      </c>
      <c r="AK16" s="568" t="str">
        <f t="shared" si="16"/>
        <v>Murcia, Región de</v>
      </c>
      <c r="AL16" s="569">
        <f t="shared" si="17"/>
        <v>1.5353930043704387</v>
      </c>
      <c r="AN16" s="567">
        <f t="shared" si="18"/>
        <v>14</v>
      </c>
      <c r="AO16" s="567">
        <v>6</v>
      </c>
      <c r="AP16" s="567">
        <f t="shared" si="19"/>
        <v>7</v>
      </c>
      <c r="AQ16" s="568" t="str">
        <f t="shared" si="20"/>
        <v>Castilla y León</v>
      </c>
      <c r="AR16" s="569">
        <f t="shared" si="21"/>
        <v>6.6457034714954526</v>
      </c>
      <c r="AT16" s="567">
        <f t="shared" si="22"/>
        <v>16</v>
      </c>
      <c r="AU16" s="567">
        <v>6</v>
      </c>
      <c r="AV16" s="567">
        <f t="shared" si="23"/>
        <v>16</v>
      </c>
      <c r="AW16" s="568" t="str">
        <f t="shared" si="24"/>
        <v>País Vasco</v>
      </c>
      <c r="AX16" s="569">
        <f t="shared" si="25"/>
        <v>38.842746400885936</v>
      </c>
    </row>
    <row r="17" spans="1:50" s="396" customFormat="1" ht="18" customHeight="1" x14ac:dyDescent="0.25">
      <c r="A17" s="519"/>
      <c r="B17" s="557" t="s">
        <v>4</v>
      </c>
      <c r="C17" s="558"/>
      <c r="D17" s="559">
        <f t="shared" si="6"/>
        <v>2383703</v>
      </c>
      <c r="E17" s="560">
        <f t="shared" si="0"/>
        <v>4.9572322021248834</v>
      </c>
      <c r="F17" s="558"/>
      <c r="G17" s="561">
        <f>'20pobl'!J18</f>
        <v>1752567</v>
      </c>
      <c r="H17" s="562">
        <f t="shared" si="7"/>
        <v>4.5642636118912163</v>
      </c>
      <c r="I17" s="558"/>
      <c r="J17" s="561">
        <f>'20pobl'!Q18</f>
        <v>413741</v>
      </c>
      <c r="K17" s="562">
        <f t="shared" si="8"/>
        <v>6.0702132448111934</v>
      </c>
      <c r="L17" s="558"/>
      <c r="M17" s="561">
        <f>'20pobl'!X18</f>
        <v>217395</v>
      </c>
      <c r="N17" s="562">
        <f t="shared" si="1"/>
        <v>7.5698486065099413</v>
      </c>
      <c r="O17" s="558"/>
      <c r="P17" s="563">
        <f t="shared" si="2"/>
        <v>152468</v>
      </c>
      <c r="Q17" s="564">
        <f>P17*100/D17</f>
        <v>6.3962666489910864</v>
      </c>
      <c r="R17" s="558"/>
      <c r="S17" s="561">
        <f>'34adictcasaad'!G18</f>
        <v>30991</v>
      </c>
      <c r="T17" s="565">
        <f>S17*100/G17</f>
        <v>1.7683204122866629</v>
      </c>
      <c r="U17" s="558"/>
      <c r="V17" s="561">
        <f>'34adictcasaad'!J18</f>
        <v>27496</v>
      </c>
      <c r="W17" s="565">
        <f>V17*100/J17</f>
        <v>6.6457034714954526</v>
      </c>
      <c r="X17" s="558"/>
      <c r="Y17" s="561">
        <f>'34adictcasaad'!M18</f>
        <v>93981</v>
      </c>
      <c r="Z17" s="565">
        <f>Y17*100/M17</f>
        <v>43.230525081073623</v>
      </c>
      <c r="AA17" s="566"/>
      <c r="AB17" s="567">
        <f t="shared" si="3"/>
        <v>1</v>
      </c>
      <c r="AC17" s="567">
        <v>7</v>
      </c>
      <c r="AD17" s="567">
        <f t="shared" si="13"/>
        <v>9</v>
      </c>
      <c r="AE17" s="568" t="str">
        <f t="shared" si="4"/>
        <v>Cataluña</v>
      </c>
      <c r="AF17" s="569">
        <f t="shared" si="5"/>
        <v>4.2442871473835044</v>
      </c>
      <c r="AH17" s="567">
        <f t="shared" si="14"/>
        <v>3</v>
      </c>
      <c r="AI17" s="567">
        <v>7</v>
      </c>
      <c r="AJ17" s="567">
        <f t="shared" si="15"/>
        <v>6</v>
      </c>
      <c r="AK17" s="568" t="str">
        <f t="shared" si="16"/>
        <v>Cantabria</v>
      </c>
      <c r="AL17" s="569">
        <f t="shared" si="17"/>
        <v>1.4033326373680073</v>
      </c>
      <c r="AN17" s="567">
        <f t="shared" si="18"/>
        <v>6</v>
      </c>
      <c r="AO17" s="567">
        <v>7</v>
      </c>
      <c r="AP17" s="567">
        <f t="shared" si="19"/>
        <v>8</v>
      </c>
      <c r="AQ17" s="568" t="str">
        <f t="shared" si="20"/>
        <v>Castilla - La Mancha</v>
      </c>
      <c r="AR17" s="569">
        <f t="shared" si="21"/>
        <v>6.6393592509965984</v>
      </c>
      <c r="AT17" s="567">
        <f t="shared" si="22"/>
        <v>1</v>
      </c>
      <c r="AU17" s="567">
        <v>7</v>
      </c>
      <c r="AV17" s="567">
        <f t="shared" si="23"/>
        <v>9</v>
      </c>
      <c r="AW17" s="568" t="str">
        <f t="shared" si="24"/>
        <v>Cataluña</v>
      </c>
      <c r="AX17" s="569">
        <f t="shared" si="25"/>
        <v>38.801199154057741</v>
      </c>
    </row>
    <row r="18" spans="1:50" s="396" customFormat="1" ht="18" customHeight="1" x14ac:dyDescent="0.25">
      <c r="A18" s="519"/>
      <c r="B18" s="557" t="s">
        <v>40</v>
      </c>
      <c r="C18" s="558"/>
      <c r="D18" s="559">
        <f t="shared" si="6"/>
        <v>2084086</v>
      </c>
      <c r="E18" s="560">
        <f t="shared" si="0"/>
        <v>4.3341382006053779</v>
      </c>
      <c r="F18" s="558"/>
      <c r="G18" s="561">
        <f>'20pobl'!J19</f>
        <v>1679650</v>
      </c>
      <c r="H18" s="562">
        <f t="shared" si="7"/>
        <v>4.3743636481304753</v>
      </c>
      <c r="I18" s="558"/>
      <c r="J18" s="561">
        <f>'20pobl'!Q19</f>
        <v>273430</v>
      </c>
      <c r="K18" s="562">
        <f t="shared" si="8"/>
        <v>4.0116362833964354</v>
      </c>
      <c r="L18" s="558"/>
      <c r="M18" s="561">
        <f>'20pobl'!X19</f>
        <v>131006</v>
      </c>
      <c r="N18" s="562">
        <f t="shared" si="1"/>
        <v>4.5617221488278998</v>
      </c>
      <c r="O18" s="558"/>
      <c r="P18" s="563">
        <f t="shared" si="2"/>
        <v>93791</v>
      </c>
      <c r="Q18" s="564">
        <f t="shared" si="9"/>
        <v>4.5003421164001871</v>
      </c>
      <c r="R18" s="558"/>
      <c r="S18" s="561">
        <f>'34adictcasaad'!G19</f>
        <v>21895</v>
      </c>
      <c r="T18" s="565">
        <f t="shared" si="10"/>
        <v>1.3035453814782842</v>
      </c>
      <c r="U18" s="558"/>
      <c r="V18" s="561">
        <f>'34adictcasaad'!J19</f>
        <v>18154</v>
      </c>
      <c r="W18" s="565">
        <f t="shared" si="11"/>
        <v>6.6393592509965984</v>
      </c>
      <c r="X18" s="558"/>
      <c r="Y18" s="561">
        <f>'34adictcasaad'!M19</f>
        <v>53742</v>
      </c>
      <c r="Z18" s="565">
        <f t="shared" si="12"/>
        <v>41.022548585560969</v>
      </c>
      <c r="AA18" s="566"/>
      <c r="AB18" s="567">
        <f t="shared" si="3"/>
        <v>5</v>
      </c>
      <c r="AC18" s="567">
        <v>8</v>
      </c>
      <c r="AD18" s="567">
        <f t="shared" si="13"/>
        <v>20</v>
      </c>
      <c r="AE18" s="568" t="str">
        <f t="shared" si="4"/>
        <v>TOTAL</v>
      </c>
      <c r="AF18" s="569">
        <f t="shared" si="5"/>
        <v>4.0870318099514735</v>
      </c>
      <c r="AH18" s="567">
        <f t="shared" si="14"/>
        <v>12</v>
      </c>
      <c r="AI18" s="567">
        <v>8</v>
      </c>
      <c r="AJ18" s="567">
        <f t="shared" si="15"/>
        <v>17</v>
      </c>
      <c r="AK18" s="568" t="str">
        <f t="shared" si="16"/>
        <v>Rioja, La</v>
      </c>
      <c r="AL18" s="569">
        <f t="shared" si="17"/>
        <v>1.3625491370522131</v>
      </c>
      <c r="AN18" s="567">
        <f t="shared" si="18"/>
        <v>7</v>
      </c>
      <c r="AO18" s="567">
        <v>8</v>
      </c>
      <c r="AP18" s="567">
        <f t="shared" si="19"/>
        <v>16</v>
      </c>
      <c r="AQ18" s="568" t="str">
        <f t="shared" si="20"/>
        <v>País Vasco</v>
      </c>
      <c r="AR18" s="569">
        <f t="shared" si="21"/>
        <v>6.4234631181569597</v>
      </c>
      <c r="AT18" s="567">
        <f t="shared" si="22"/>
        <v>4</v>
      </c>
      <c r="AU18" s="567">
        <v>8</v>
      </c>
      <c r="AV18" s="567">
        <f t="shared" si="23"/>
        <v>17</v>
      </c>
      <c r="AW18" s="568" t="str">
        <f t="shared" si="24"/>
        <v>Rioja, La</v>
      </c>
      <c r="AX18" s="569">
        <f t="shared" si="25"/>
        <v>38.75452898550725</v>
      </c>
    </row>
    <row r="19" spans="1:50" s="396" customFormat="1" ht="18" customHeight="1" x14ac:dyDescent="0.25">
      <c r="A19" s="519"/>
      <c r="B19" s="557" t="s">
        <v>41</v>
      </c>
      <c r="C19" s="558"/>
      <c r="D19" s="559">
        <f t="shared" si="6"/>
        <v>7901963</v>
      </c>
      <c r="E19" s="560">
        <f t="shared" si="0"/>
        <v>16.433198868986342</v>
      </c>
      <c r="F19" s="558"/>
      <c r="G19" s="561">
        <f>'20pobl'!J20</f>
        <v>6372799</v>
      </c>
      <c r="H19" s="562">
        <f t="shared" si="7"/>
        <v>16.596874516978087</v>
      </c>
      <c r="I19" s="558"/>
      <c r="J19" s="561">
        <f>'20pobl'!Q20</f>
        <v>1076178</v>
      </c>
      <c r="K19" s="562">
        <f t="shared" si="8"/>
        <v>15.789177164879527</v>
      </c>
      <c r="L19" s="558"/>
      <c r="M19" s="561">
        <f>'20pobl'!X20</f>
        <v>452986</v>
      </c>
      <c r="N19" s="562">
        <f t="shared" si="1"/>
        <v>15.773294881982162</v>
      </c>
      <c r="O19" s="558"/>
      <c r="P19" s="563">
        <f t="shared" si="2"/>
        <v>335382</v>
      </c>
      <c r="Q19" s="564">
        <f t="shared" si="9"/>
        <v>4.2442871473835044</v>
      </c>
      <c r="R19" s="558"/>
      <c r="S19" s="561">
        <f>'34adictcasaad'!G20</f>
        <v>84483</v>
      </c>
      <c r="T19" s="565">
        <f t="shared" si="10"/>
        <v>1.325681227353946</v>
      </c>
      <c r="U19" s="558"/>
      <c r="V19" s="561">
        <f>'34adictcasaad'!J20</f>
        <v>75135</v>
      </c>
      <c r="W19" s="565">
        <f t="shared" si="11"/>
        <v>6.9816517341926705</v>
      </c>
      <c r="X19" s="558"/>
      <c r="Y19" s="561">
        <f>'34adictcasaad'!M20</f>
        <v>175764</v>
      </c>
      <c r="Z19" s="565">
        <f t="shared" si="12"/>
        <v>38.801199154057741</v>
      </c>
      <c r="AA19" s="566"/>
      <c r="AB19" s="567">
        <f t="shared" si="3"/>
        <v>7</v>
      </c>
      <c r="AC19" s="567">
        <v>9</v>
      </c>
      <c r="AD19" s="567">
        <f t="shared" si="13"/>
        <v>3</v>
      </c>
      <c r="AE19" s="568" t="str">
        <f t="shared" si="4"/>
        <v>Asturias, Principado de</v>
      </c>
      <c r="AF19" s="569">
        <f t="shared" si="5"/>
        <v>4.0584060592807587</v>
      </c>
      <c r="AH19" s="567">
        <f t="shared" si="14"/>
        <v>10</v>
      </c>
      <c r="AI19" s="567">
        <v>9</v>
      </c>
      <c r="AJ19" s="567">
        <f t="shared" si="15"/>
        <v>20</v>
      </c>
      <c r="AK19" s="568" t="str">
        <f t="shared" si="16"/>
        <v>TOTAL</v>
      </c>
      <c r="AL19" s="569">
        <f t="shared" si="17"/>
        <v>1.3492072483204347</v>
      </c>
      <c r="AN19" s="567">
        <f t="shared" si="18"/>
        <v>3</v>
      </c>
      <c r="AO19" s="567">
        <v>9</v>
      </c>
      <c r="AP19" s="567">
        <f t="shared" si="19"/>
        <v>20</v>
      </c>
      <c r="AQ19" s="568" t="str">
        <f t="shared" si="20"/>
        <v>TOTAL</v>
      </c>
      <c r="AR19" s="569">
        <f t="shared" si="21"/>
        <v>6.0686287196361697</v>
      </c>
      <c r="AT19" s="567">
        <f t="shared" si="22"/>
        <v>7</v>
      </c>
      <c r="AU19" s="567">
        <v>9</v>
      </c>
      <c r="AV19" s="567">
        <f t="shared" si="23"/>
        <v>13</v>
      </c>
      <c r="AW19" s="568" t="str">
        <f t="shared" si="24"/>
        <v>Madrid, Comunidad de</v>
      </c>
      <c r="AX19" s="569">
        <f t="shared" si="25"/>
        <v>37.787293611675913</v>
      </c>
    </row>
    <row r="20" spans="1:50" s="396" customFormat="1" ht="18" customHeight="1" x14ac:dyDescent="0.25">
      <c r="A20" s="519"/>
      <c r="B20" s="557" t="s">
        <v>3</v>
      </c>
      <c r="C20" s="558"/>
      <c r="D20" s="559">
        <f t="shared" si="6"/>
        <v>5216195</v>
      </c>
      <c r="E20" s="560">
        <f t="shared" si="0"/>
        <v>10.847781718847862</v>
      </c>
      <c r="F20" s="558"/>
      <c r="G20" s="561">
        <f>'20pobl'!J21</f>
        <v>4168661</v>
      </c>
      <c r="H20" s="562">
        <f t="shared" si="7"/>
        <v>10.856570797356136</v>
      </c>
      <c r="I20" s="558"/>
      <c r="J20" s="561">
        <f>'20pobl'!Q21</f>
        <v>755276</v>
      </c>
      <c r="K20" s="562">
        <f t="shared" si="8"/>
        <v>11.08105403788365</v>
      </c>
      <c r="L20" s="558"/>
      <c r="M20" s="561">
        <f>'20pobl'!X21</f>
        <v>292258</v>
      </c>
      <c r="N20" s="562">
        <f t="shared" si="1"/>
        <v>10.176631541854148</v>
      </c>
      <c r="O20" s="558"/>
      <c r="P20" s="563">
        <f t="shared" si="2"/>
        <v>194038</v>
      </c>
      <c r="Q20" s="564">
        <f t="shared" si="9"/>
        <v>3.7199146120879298</v>
      </c>
      <c r="R20" s="558"/>
      <c r="S20" s="561">
        <f>'34adictcasaad'!G21</f>
        <v>52458</v>
      </c>
      <c r="T20" s="565">
        <f t="shared" si="10"/>
        <v>1.2583896843614772</v>
      </c>
      <c r="U20" s="558"/>
      <c r="V20" s="561">
        <f>'34adictcasaad'!J21</f>
        <v>41721</v>
      </c>
      <c r="W20" s="565">
        <f t="shared" si="11"/>
        <v>5.5239409169628058</v>
      </c>
      <c r="X20" s="558"/>
      <c r="Y20" s="561">
        <f>'34adictcasaad'!M21</f>
        <v>99859</v>
      </c>
      <c r="Z20" s="565">
        <f t="shared" si="12"/>
        <v>34.168098050352768</v>
      </c>
      <c r="AA20" s="566"/>
      <c r="AB20" s="567">
        <f t="shared" si="3"/>
        <v>11</v>
      </c>
      <c r="AC20" s="567">
        <v>10</v>
      </c>
      <c r="AD20" s="567">
        <f t="shared" si="13"/>
        <v>6</v>
      </c>
      <c r="AE20" s="568" t="str">
        <f t="shared" si="4"/>
        <v>Cantabria</v>
      </c>
      <c r="AF20" s="570">
        <f t="shared" si="5"/>
        <v>3.873131119484285</v>
      </c>
      <c r="AH20" s="567">
        <f t="shared" si="14"/>
        <v>13</v>
      </c>
      <c r="AI20" s="567">
        <v>10</v>
      </c>
      <c r="AJ20" s="567">
        <f t="shared" si="15"/>
        <v>9</v>
      </c>
      <c r="AK20" s="568" t="str">
        <f t="shared" si="16"/>
        <v>Cataluña</v>
      </c>
      <c r="AL20" s="569">
        <f t="shared" si="17"/>
        <v>1.325681227353946</v>
      </c>
      <c r="AN20" s="567">
        <f t="shared" si="18"/>
        <v>12</v>
      </c>
      <c r="AO20" s="567">
        <v>10</v>
      </c>
      <c r="AP20" s="567">
        <f t="shared" si="19"/>
        <v>18</v>
      </c>
      <c r="AQ20" s="568" t="str">
        <f t="shared" si="20"/>
        <v>Ceuta y Melilla</v>
      </c>
      <c r="AR20" s="569">
        <f t="shared" si="21"/>
        <v>6.0344279997459189</v>
      </c>
      <c r="AT20" s="567">
        <f t="shared" si="22"/>
        <v>11</v>
      </c>
      <c r="AU20" s="567">
        <v>10</v>
      </c>
      <c r="AV20" s="567">
        <f t="shared" si="23"/>
        <v>20</v>
      </c>
      <c r="AW20" s="568" t="str">
        <f t="shared" si="24"/>
        <v>TOTAL</v>
      </c>
      <c r="AX20" s="569">
        <f t="shared" si="25"/>
        <v>35.989573286107159</v>
      </c>
    </row>
    <row r="21" spans="1:50" s="329" customFormat="1" ht="18" customHeight="1" x14ac:dyDescent="0.25">
      <c r="A21" s="348"/>
      <c r="B21" s="548" t="s">
        <v>2</v>
      </c>
      <c r="C21" s="573"/>
      <c r="D21" s="574">
        <f t="shared" si="6"/>
        <v>1054306</v>
      </c>
      <c r="E21" s="575">
        <f t="shared" si="0"/>
        <v>2.1925716643782711</v>
      </c>
      <c r="F21" s="573"/>
      <c r="G21" s="576">
        <f>'20pobl'!J22</f>
        <v>824039</v>
      </c>
      <c r="H21" s="577">
        <f t="shared" si="7"/>
        <v>2.1460698635083428</v>
      </c>
      <c r="I21" s="573"/>
      <c r="J21" s="576">
        <f>'20pobl'!Q22</f>
        <v>157208</v>
      </c>
      <c r="K21" s="577">
        <f t="shared" si="8"/>
        <v>2.3064817936590236</v>
      </c>
      <c r="L21" s="573"/>
      <c r="M21" s="576">
        <f>'20pobl'!X22</f>
        <v>73059</v>
      </c>
      <c r="N21" s="577">
        <f t="shared" si="1"/>
        <v>2.5439663715495286</v>
      </c>
      <c r="O21" s="573"/>
      <c r="P21" s="578">
        <f t="shared" si="2"/>
        <v>56113</v>
      </c>
      <c r="Q21" s="579">
        <f t="shared" si="9"/>
        <v>5.3222688669134008</v>
      </c>
      <c r="R21" s="573"/>
      <c r="S21" s="576">
        <f>'34adictcasaad'!G22</f>
        <v>13061</v>
      </c>
      <c r="T21" s="580">
        <f t="shared" si="10"/>
        <v>1.5849977974343448</v>
      </c>
      <c r="U21" s="573"/>
      <c r="V21" s="576">
        <f>'34adictcasaad'!J22</f>
        <v>12135</v>
      </c>
      <c r="W21" s="580">
        <f t="shared" si="11"/>
        <v>7.7190728207215917</v>
      </c>
      <c r="X21" s="573"/>
      <c r="Y21" s="576">
        <f>'34adictcasaad'!M22</f>
        <v>30917</v>
      </c>
      <c r="Z21" s="565">
        <f t="shared" si="12"/>
        <v>42.317852694397679</v>
      </c>
      <c r="AA21" s="566"/>
      <c r="AB21" s="567">
        <f t="shared" si="3"/>
        <v>2</v>
      </c>
      <c r="AC21" s="567">
        <v>11</v>
      </c>
      <c r="AD21" s="567">
        <f t="shared" si="13"/>
        <v>10</v>
      </c>
      <c r="AE21" s="568" t="str">
        <f t="shared" si="4"/>
        <v>Comunitat Valenciana</v>
      </c>
      <c r="AF21" s="569">
        <f t="shared" si="5"/>
        <v>3.7199146120879298</v>
      </c>
      <c r="AG21" s="396"/>
      <c r="AH21" s="567">
        <f t="shared" si="14"/>
        <v>5</v>
      </c>
      <c r="AI21" s="567">
        <v>11</v>
      </c>
      <c r="AJ21" s="567">
        <f t="shared" si="15"/>
        <v>3</v>
      </c>
      <c r="AK21" s="568" t="str">
        <f t="shared" si="16"/>
        <v>Asturias, Principado de</v>
      </c>
      <c r="AL21" s="569">
        <f t="shared" si="17"/>
        <v>1.3083176127593894</v>
      </c>
      <c r="AM21" s="396"/>
      <c r="AN21" s="567">
        <f t="shared" si="18"/>
        <v>1</v>
      </c>
      <c r="AO21" s="567">
        <v>11</v>
      </c>
      <c r="AP21" s="567">
        <f t="shared" si="19"/>
        <v>17</v>
      </c>
      <c r="AQ21" s="568" t="str">
        <f t="shared" si="20"/>
        <v>Rioja, La</v>
      </c>
      <c r="AR21" s="569">
        <f t="shared" si="21"/>
        <v>5.7504001995800502</v>
      </c>
      <c r="AS21" s="396"/>
      <c r="AT21" s="567">
        <f t="shared" si="22"/>
        <v>2</v>
      </c>
      <c r="AU21" s="567">
        <v>11</v>
      </c>
      <c r="AV21" s="567">
        <f t="shared" si="23"/>
        <v>10</v>
      </c>
      <c r="AW21" s="568" t="str">
        <f t="shared" si="24"/>
        <v>Comunitat Valenciana</v>
      </c>
      <c r="AX21" s="569">
        <f t="shared" si="25"/>
        <v>34.168098050352768</v>
      </c>
    </row>
    <row r="22" spans="1:50" s="329" customFormat="1" ht="18" customHeight="1" x14ac:dyDescent="0.25">
      <c r="A22" s="348"/>
      <c r="B22" s="548" t="s">
        <v>35</v>
      </c>
      <c r="C22" s="573"/>
      <c r="D22" s="574">
        <f t="shared" si="6"/>
        <v>2699424</v>
      </c>
      <c r="E22" s="575">
        <f t="shared" si="0"/>
        <v>5.6138166457770797</v>
      </c>
      <c r="F22" s="573"/>
      <c r="G22" s="576">
        <f>'20pobl'!J23</f>
        <v>1989422</v>
      </c>
      <c r="H22" s="577">
        <f t="shared" si="7"/>
        <v>5.181112301724184</v>
      </c>
      <c r="I22" s="573"/>
      <c r="J22" s="576">
        <f>'20pobl'!Q23</f>
        <v>473156</v>
      </c>
      <c r="K22" s="577">
        <f t="shared" si="8"/>
        <v>6.9419221640153745</v>
      </c>
      <c r="L22" s="573"/>
      <c r="M22" s="576">
        <f>'20pobl'!X23</f>
        <v>236846</v>
      </c>
      <c r="N22" s="577">
        <f t="shared" si="1"/>
        <v>8.2471462685777208</v>
      </c>
      <c r="O22" s="573"/>
      <c r="P22" s="578">
        <f t="shared" si="2"/>
        <v>83153</v>
      </c>
      <c r="Q22" s="579">
        <f t="shared" si="9"/>
        <v>3.0803978922910962</v>
      </c>
      <c r="R22" s="573"/>
      <c r="S22" s="576">
        <f>'34adictcasaad'!G23</f>
        <v>24080</v>
      </c>
      <c r="T22" s="580">
        <f t="shared" si="10"/>
        <v>1.210401815200596</v>
      </c>
      <c r="U22" s="573"/>
      <c r="V22" s="576">
        <f>'34adictcasaad'!J23</f>
        <v>14825</v>
      </c>
      <c r="W22" s="580">
        <f t="shared" si="11"/>
        <v>3.1332161063158872</v>
      </c>
      <c r="X22" s="573"/>
      <c r="Y22" s="576">
        <f>'34adictcasaad'!M23</f>
        <v>44248</v>
      </c>
      <c r="Z22" s="565">
        <f t="shared" si="12"/>
        <v>18.682181670790303</v>
      </c>
      <c r="AA22" s="566"/>
      <c r="AB22" s="567">
        <f t="shared" si="3"/>
        <v>18</v>
      </c>
      <c r="AC22" s="567">
        <v>12</v>
      </c>
      <c r="AD22" s="567">
        <f t="shared" si="13"/>
        <v>2</v>
      </c>
      <c r="AE22" s="568" t="str">
        <f t="shared" si="4"/>
        <v>Aragón</v>
      </c>
      <c r="AF22" s="569">
        <f t="shared" si="5"/>
        <v>3.6540969172191824</v>
      </c>
      <c r="AG22" s="396"/>
      <c r="AH22" s="567">
        <f t="shared" si="14"/>
        <v>14</v>
      </c>
      <c r="AI22" s="567">
        <v>12</v>
      </c>
      <c r="AJ22" s="567">
        <f t="shared" si="15"/>
        <v>8</v>
      </c>
      <c r="AK22" s="568" t="str">
        <f t="shared" si="16"/>
        <v>Castilla - La Mancha</v>
      </c>
      <c r="AL22" s="569">
        <f t="shared" si="17"/>
        <v>1.3035453814782842</v>
      </c>
      <c r="AM22" s="396"/>
      <c r="AN22" s="567">
        <f t="shared" si="18"/>
        <v>19</v>
      </c>
      <c r="AO22" s="567">
        <v>12</v>
      </c>
      <c r="AP22" s="567">
        <f t="shared" si="19"/>
        <v>10</v>
      </c>
      <c r="AQ22" s="568" t="str">
        <f t="shared" si="20"/>
        <v>Comunitat Valenciana</v>
      </c>
      <c r="AR22" s="569">
        <f t="shared" si="21"/>
        <v>5.5239409169628058</v>
      </c>
      <c r="AS22" s="396"/>
      <c r="AT22" s="567">
        <f t="shared" si="22"/>
        <v>19</v>
      </c>
      <c r="AU22" s="567">
        <v>12</v>
      </c>
      <c r="AV22" s="567">
        <f t="shared" si="23"/>
        <v>14</v>
      </c>
      <c r="AW22" s="568" t="str">
        <f t="shared" si="24"/>
        <v>Murcia, Región de</v>
      </c>
      <c r="AX22" s="569">
        <f t="shared" si="25"/>
        <v>33.218808285069208</v>
      </c>
    </row>
    <row r="23" spans="1:50" s="329" customFormat="1" ht="18" customHeight="1" x14ac:dyDescent="0.25">
      <c r="A23" s="348"/>
      <c r="B23" s="548" t="s">
        <v>42</v>
      </c>
      <c r="C23" s="573"/>
      <c r="D23" s="574">
        <f t="shared" si="6"/>
        <v>6871903</v>
      </c>
      <c r="E23" s="575">
        <f t="shared" si="0"/>
        <v>14.291050034957625</v>
      </c>
      <c r="F23" s="573"/>
      <c r="G23" s="576">
        <f>'20pobl'!J24</f>
        <v>5605365</v>
      </c>
      <c r="H23" s="577">
        <f t="shared" si="7"/>
        <v>14.598222778854451</v>
      </c>
      <c r="I23" s="573"/>
      <c r="J23" s="576">
        <f>'20pobl'!Q24</f>
        <v>890790</v>
      </c>
      <c r="K23" s="577">
        <f t="shared" si="8"/>
        <v>13.069251672774424</v>
      </c>
      <c r="L23" s="573"/>
      <c r="M23" s="576">
        <f>'20pobl'!X24</f>
        <v>375748</v>
      </c>
      <c r="N23" s="577">
        <f t="shared" si="1"/>
        <v>13.083812756498068</v>
      </c>
      <c r="O23" s="573"/>
      <c r="P23" s="578">
        <f t="shared" si="2"/>
        <v>249317</v>
      </c>
      <c r="Q23" s="579">
        <f t="shared" si="9"/>
        <v>3.628063434539166</v>
      </c>
      <c r="R23" s="573"/>
      <c r="S23" s="576">
        <f>'34adictcasaad'!G24</f>
        <v>58908</v>
      </c>
      <c r="T23" s="580">
        <f t="shared" si="10"/>
        <v>1.0509217508583295</v>
      </c>
      <c r="U23" s="573"/>
      <c r="V23" s="576">
        <f>'34adictcasaad'!J24</f>
        <v>48424</v>
      </c>
      <c r="W23" s="580">
        <f t="shared" si="11"/>
        <v>5.4360735975931478</v>
      </c>
      <c r="X23" s="573"/>
      <c r="Y23" s="576">
        <f>'34adictcasaad'!M24</f>
        <v>141985</v>
      </c>
      <c r="Z23" s="565">
        <f t="shared" si="12"/>
        <v>37.787293611675913</v>
      </c>
      <c r="AA23" s="566"/>
      <c r="AB23" s="567">
        <f t="shared" si="3"/>
        <v>13</v>
      </c>
      <c r="AC23" s="567">
        <v>13</v>
      </c>
      <c r="AD23" s="567">
        <f t="shared" si="13"/>
        <v>13</v>
      </c>
      <c r="AE23" s="568" t="str">
        <f t="shared" si="4"/>
        <v>Madrid, Comunidad de</v>
      </c>
      <c r="AF23" s="569">
        <f t="shared" si="5"/>
        <v>3.628063434539166</v>
      </c>
      <c r="AG23" s="396"/>
      <c r="AH23" s="567">
        <f t="shared" si="14"/>
        <v>17</v>
      </c>
      <c r="AI23" s="567">
        <v>13</v>
      </c>
      <c r="AJ23" s="567">
        <f t="shared" si="15"/>
        <v>10</v>
      </c>
      <c r="AK23" s="568" t="str">
        <f t="shared" si="16"/>
        <v>Comunitat Valenciana</v>
      </c>
      <c r="AL23" s="569">
        <f t="shared" si="17"/>
        <v>1.2583896843614772</v>
      </c>
      <c r="AM23" s="396"/>
      <c r="AN23" s="567">
        <f t="shared" si="18"/>
        <v>13</v>
      </c>
      <c r="AO23" s="567">
        <v>13</v>
      </c>
      <c r="AP23" s="567">
        <f t="shared" si="19"/>
        <v>13</v>
      </c>
      <c r="AQ23" s="568" t="str">
        <f t="shared" si="20"/>
        <v>Madrid, Comunidad de</v>
      </c>
      <c r="AR23" s="569">
        <f t="shared" si="21"/>
        <v>5.4360735975931478</v>
      </c>
      <c r="AS23" s="396"/>
      <c r="AT23" s="567">
        <f t="shared" si="22"/>
        <v>9</v>
      </c>
      <c r="AU23" s="567">
        <v>13</v>
      </c>
      <c r="AV23" s="567">
        <f t="shared" si="23"/>
        <v>2</v>
      </c>
      <c r="AW23" s="568" t="str">
        <f t="shared" si="24"/>
        <v>Aragón</v>
      </c>
      <c r="AX23" s="569">
        <f t="shared" si="25"/>
        <v>30.932675390653465</v>
      </c>
    </row>
    <row r="24" spans="1:50" s="329" customFormat="1" ht="18" customHeight="1" x14ac:dyDescent="0.25">
      <c r="A24" s="348"/>
      <c r="B24" s="548" t="s">
        <v>43</v>
      </c>
      <c r="C24" s="573"/>
      <c r="D24" s="574">
        <f t="shared" si="6"/>
        <v>1551692</v>
      </c>
      <c r="E24" s="575">
        <f t="shared" si="0"/>
        <v>3.2269530013510765</v>
      </c>
      <c r="F24" s="573"/>
      <c r="G24" s="576">
        <f>'20pobl'!J25</f>
        <v>1298039</v>
      </c>
      <c r="H24" s="577">
        <f t="shared" si="7"/>
        <v>3.3805224990061222</v>
      </c>
      <c r="I24" s="573"/>
      <c r="J24" s="576">
        <f>'20pobl'!Q25</f>
        <v>182344</v>
      </c>
      <c r="K24" s="577">
        <f t="shared" si="8"/>
        <v>2.6752653566164635</v>
      </c>
      <c r="L24" s="573"/>
      <c r="M24" s="576">
        <f>'20pobl'!X25</f>
        <v>71309</v>
      </c>
      <c r="N24" s="577">
        <f t="shared" si="1"/>
        <v>2.4830301261832948</v>
      </c>
      <c r="O24" s="573"/>
      <c r="P24" s="578">
        <f t="shared" si="2"/>
        <v>55940</v>
      </c>
      <c r="Q24" s="579">
        <f t="shared" si="9"/>
        <v>3.6050968877844314</v>
      </c>
      <c r="R24" s="573"/>
      <c r="S24" s="576">
        <f>'34adictcasaad'!G25</f>
        <v>19930</v>
      </c>
      <c r="T24" s="580">
        <f t="shared" si="10"/>
        <v>1.5353930043704387</v>
      </c>
      <c r="U24" s="573"/>
      <c r="V24" s="576">
        <f>'34adictcasaad'!J25</f>
        <v>12322</v>
      </c>
      <c r="W24" s="580">
        <f t="shared" si="11"/>
        <v>6.7575571447374196</v>
      </c>
      <c r="X24" s="573"/>
      <c r="Y24" s="576">
        <f>'34adictcasaad'!M25</f>
        <v>23688</v>
      </c>
      <c r="Z24" s="565">
        <f t="shared" si="12"/>
        <v>33.218808285069208</v>
      </c>
      <c r="AA24" s="566"/>
      <c r="AB24" s="567">
        <f t="shared" si="3"/>
        <v>14</v>
      </c>
      <c r="AC24" s="567">
        <v>14</v>
      </c>
      <c r="AD24" s="567">
        <f t="shared" si="13"/>
        <v>14</v>
      </c>
      <c r="AE24" s="568" t="str">
        <f t="shared" si="4"/>
        <v>Murcia, Región de</v>
      </c>
      <c r="AF24" s="569">
        <f t="shared" si="5"/>
        <v>3.6050968877844314</v>
      </c>
      <c r="AG24" s="396"/>
      <c r="AH24" s="567">
        <f t="shared" si="14"/>
        <v>6</v>
      </c>
      <c r="AI24" s="567">
        <v>14</v>
      </c>
      <c r="AJ24" s="567">
        <f t="shared" si="15"/>
        <v>12</v>
      </c>
      <c r="AK24" s="568" t="str">
        <f t="shared" si="16"/>
        <v>Galicia</v>
      </c>
      <c r="AL24" s="569">
        <f t="shared" si="17"/>
        <v>1.210401815200596</v>
      </c>
      <c r="AM24" s="396"/>
      <c r="AN24" s="567">
        <f t="shared" si="18"/>
        <v>4</v>
      </c>
      <c r="AO24" s="567">
        <v>14</v>
      </c>
      <c r="AP24" s="567">
        <f t="shared" si="19"/>
        <v>6</v>
      </c>
      <c r="AQ24" s="568" t="str">
        <f t="shared" si="20"/>
        <v>Cantabria</v>
      </c>
      <c r="AR24" s="569">
        <f t="shared" si="21"/>
        <v>4.9910251807785011</v>
      </c>
      <c r="AS24" s="396"/>
      <c r="AT24" s="567">
        <f t="shared" si="22"/>
        <v>12</v>
      </c>
      <c r="AU24" s="567">
        <v>14</v>
      </c>
      <c r="AV24" s="567">
        <f t="shared" si="23"/>
        <v>18</v>
      </c>
      <c r="AW24" s="568" t="str">
        <f t="shared" si="24"/>
        <v>Ceuta y Melilla</v>
      </c>
      <c r="AX24" s="569">
        <f t="shared" si="25"/>
        <v>30.372198231544314</v>
      </c>
    </row>
    <row r="25" spans="1:50" s="329" customFormat="1" ht="18" customHeight="1" x14ac:dyDescent="0.25">
      <c r="B25" s="548" t="s">
        <v>44</v>
      </c>
      <c r="C25" s="573"/>
      <c r="D25" s="581">
        <f t="shared" si="6"/>
        <v>672155</v>
      </c>
      <c r="E25" s="575">
        <f t="shared" si="0"/>
        <v>1.3978370672937237</v>
      </c>
      <c r="F25" s="573"/>
      <c r="G25" s="582">
        <f>'20pobl'!J26</f>
        <v>534721</v>
      </c>
      <c r="H25" s="577">
        <f t="shared" si="7"/>
        <v>1.3925901850337723</v>
      </c>
      <c r="I25" s="573"/>
      <c r="J25" s="582">
        <f>'20pobl'!Q26</f>
        <v>95699</v>
      </c>
      <c r="K25" s="577">
        <f t="shared" si="8"/>
        <v>1.4040506918946549</v>
      </c>
      <c r="L25" s="573"/>
      <c r="M25" s="582">
        <f>'20pobl'!X26</f>
        <v>41735</v>
      </c>
      <c r="N25" s="577">
        <f t="shared" si="1"/>
        <v>1.4532424002055815</v>
      </c>
      <c r="O25" s="573"/>
      <c r="P25" s="583">
        <f t="shared" si="2"/>
        <v>21512</v>
      </c>
      <c r="Q25" s="579">
        <f t="shared" si="9"/>
        <v>3.200452276632622</v>
      </c>
      <c r="R25" s="573"/>
      <c r="S25" s="582">
        <f>'34adictcasaad'!G26</f>
        <v>5154</v>
      </c>
      <c r="T25" s="580">
        <f t="shared" si="10"/>
        <v>0.96386713818982239</v>
      </c>
      <c r="U25" s="573"/>
      <c r="V25" s="582">
        <f>'34adictcasaad'!J26</f>
        <v>3981</v>
      </c>
      <c r="W25" s="580">
        <f t="shared" si="11"/>
        <v>4.1599180764689283</v>
      </c>
      <c r="X25" s="573"/>
      <c r="Y25" s="582">
        <f>'34adictcasaad'!M26</f>
        <v>12377</v>
      </c>
      <c r="Z25" s="565">
        <f t="shared" si="12"/>
        <v>29.656163891218402</v>
      </c>
      <c r="AA25" s="566"/>
      <c r="AB25" s="567">
        <f t="shared" si="3"/>
        <v>16</v>
      </c>
      <c r="AC25" s="567">
        <v>15</v>
      </c>
      <c r="AD25" s="567">
        <f t="shared" si="13"/>
        <v>4</v>
      </c>
      <c r="AE25" s="568" t="str">
        <f t="shared" si="4"/>
        <v>Balears, Illes</v>
      </c>
      <c r="AF25" s="569">
        <f t="shared" si="5"/>
        <v>3.4971311820918318</v>
      </c>
      <c r="AG25" s="396"/>
      <c r="AH25" s="567">
        <f t="shared" si="14"/>
        <v>18</v>
      </c>
      <c r="AI25" s="567">
        <v>15</v>
      </c>
      <c r="AJ25" s="567">
        <f t="shared" si="15"/>
        <v>4</v>
      </c>
      <c r="AK25" s="568" t="str">
        <f t="shared" si="16"/>
        <v>Balears, Illes</v>
      </c>
      <c r="AL25" s="569">
        <f t="shared" si="17"/>
        <v>1.1828925488953994</v>
      </c>
      <c r="AM25" s="396"/>
      <c r="AN25" s="567">
        <f t="shared" si="18"/>
        <v>17</v>
      </c>
      <c r="AO25" s="567">
        <v>15</v>
      </c>
      <c r="AP25" s="567">
        <f t="shared" si="19"/>
        <v>2</v>
      </c>
      <c r="AQ25" s="568" t="str">
        <f t="shared" si="20"/>
        <v>Aragón</v>
      </c>
      <c r="AR25" s="569">
        <f t="shared" si="21"/>
        <v>4.6459329429383116</v>
      </c>
      <c r="AS25" s="396"/>
      <c r="AT25" s="567">
        <f t="shared" si="22"/>
        <v>15</v>
      </c>
      <c r="AU25" s="567">
        <v>15</v>
      </c>
      <c r="AV25" s="567">
        <f t="shared" si="23"/>
        <v>15</v>
      </c>
      <c r="AW25" s="568" t="str">
        <f t="shared" si="24"/>
        <v>Navarra, Comunidad Foral de</v>
      </c>
      <c r="AX25" s="569">
        <f t="shared" si="25"/>
        <v>29.656163891218402</v>
      </c>
    </row>
    <row r="26" spans="1:50" s="329" customFormat="1" ht="18" customHeight="1" x14ac:dyDescent="0.25">
      <c r="B26" s="548" t="s">
        <v>45</v>
      </c>
      <c r="C26" s="573"/>
      <c r="D26" s="581">
        <f t="shared" si="6"/>
        <v>2216302</v>
      </c>
      <c r="E26" s="575">
        <f t="shared" si="0"/>
        <v>4.6090992225263738</v>
      </c>
      <c r="F26" s="573"/>
      <c r="G26" s="582">
        <f>'20pobl'!J27</f>
        <v>1696058</v>
      </c>
      <c r="H26" s="577">
        <f t="shared" si="7"/>
        <v>4.4170955022301532</v>
      </c>
      <c r="I26" s="573"/>
      <c r="J26" s="582">
        <f>'20pobl'!Q27</f>
        <v>361316</v>
      </c>
      <c r="K26" s="577">
        <f t="shared" si="8"/>
        <v>5.3010583161016225</v>
      </c>
      <c r="L26" s="573"/>
      <c r="M26" s="582">
        <f>'20pobl'!X27</f>
        <v>158928</v>
      </c>
      <c r="N26" s="577">
        <f t="shared" si="1"/>
        <v>5.5339860591798891</v>
      </c>
      <c r="O26" s="573"/>
      <c r="P26" s="583">
        <f t="shared" si="2"/>
        <v>115341</v>
      </c>
      <c r="Q26" s="579">
        <f t="shared" si="9"/>
        <v>5.2042095346211843</v>
      </c>
      <c r="R26" s="573"/>
      <c r="S26" s="582">
        <f>'34adictcasaad'!G27</f>
        <v>30400</v>
      </c>
      <c r="T26" s="580">
        <f t="shared" si="10"/>
        <v>1.7923915337800949</v>
      </c>
      <c r="U26" s="573"/>
      <c r="V26" s="582">
        <f>'34adictcasaad'!J27</f>
        <v>23209</v>
      </c>
      <c r="W26" s="580">
        <f t="shared" si="11"/>
        <v>6.4234631181569597</v>
      </c>
      <c r="X26" s="573"/>
      <c r="Y26" s="582">
        <f>'34adictcasaad'!M27</f>
        <v>61732</v>
      </c>
      <c r="Z26" s="565">
        <f t="shared" si="12"/>
        <v>38.842746400885936</v>
      </c>
      <c r="AA26" s="566"/>
      <c r="AB26" s="567">
        <f t="shared" si="3"/>
        <v>3</v>
      </c>
      <c r="AC26" s="567">
        <v>16</v>
      </c>
      <c r="AD26" s="567">
        <f t="shared" si="13"/>
        <v>15</v>
      </c>
      <c r="AE26" s="568" t="str">
        <f t="shared" si="4"/>
        <v>Navarra, Comunidad Foral de</v>
      </c>
      <c r="AF26" s="570">
        <f t="shared" si="5"/>
        <v>3.200452276632622</v>
      </c>
      <c r="AG26" s="396"/>
      <c r="AH26" s="567">
        <f t="shared" si="14"/>
        <v>2</v>
      </c>
      <c r="AI26" s="567">
        <v>16</v>
      </c>
      <c r="AJ26" s="567">
        <f t="shared" si="15"/>
        <v>5</v>
      </c>
      <c r="AK26" s="568" t="str">
        <f t="shared" si="16"/>
        <v>Canarias</v>
      </c>
      <c r="AL26" s="569">
        <f t="shared" si="17"/>
        <v>1.1172924369370627</v>
      </c>
      <c r="AM26" s="396"/>
      <c r="AN26" s="567">
        <f t="shared" si="18"/>
        <v>8</v>
      </c>
      <c r="AO26" s="567">
        <v>16</v>
      </c>
      <c r="AP26" s="567">
        <f t="shared" si="19"/>
        <v>3</v>
      </c>
      <c r="AQ26" s="568" t="str">
        <f t="shared" si="20"/>
        <v>Asturias, Principado de</v>
      </c>
      <c r="AR26" s="569">
        <f t="shared" si="21"/>
        <v>4.5728742006911824</v>
      </c>
      <c r="AS26" s="396"/>
      <c r="AT26" s="567">
        <f t="shared" si="22"/>
        <v>6</v>
      </c>
      <c r="AU26" s="567">
        <v>16</v>
      </c>
      <c r="AV26" s="567">
        <f t="shared" si="23"/>
        <v>6</v>
      </c>
      <c r="AW26" s="568" t="str">
        <f t="shared" si="24"/>
        <v>Cantabria</v>
      </c>
      <c r="AX26" s="569">
        <f t="shared" si="25"/>
        <v>28.528934559221202</v>
      </c>
    </row>
    <row r="27" spans="1:50" s="329" customFormat="1" ht="18" customHeight="1" x14ac:dyDescent="0.25">
      <c r="B27" s="548" t="s">
        <v>46</v>
      </c>
      <c r="C27" s="573"/>
      <c r="D27" s="581">
        <f t="shared" si="6"/>
        <v>322282</v>
      </c>
      <c r="E27" s="584">
        <f t="shared" si="0"/>
        <v>0.67022892892495911</v>
      </c>
      <c r="F27" s="573"/>
      <c r="G27" s="582">
        <f>'20pobl'!J28</f>
        <v>252101</v>
      </c>
      <c r="H27" s="585">
        <f t="shared" si="7"/>
        <v>0.65655431194435798</v>
      </c>
      <c r="I27" s="573"/>
      <c r="J27" s="582">
        <f>'20pobl'!Q28</f>
        <v>48101</v>
      </c>
      <c r="K27" s="585">
        <f t="shared" si="8"/>
        <v>0.70571523559101768</v>
      </c>
      <c r="L27" s="573"/>
      <c r="M27" s="582">
        <f>'20pobl'!X28</f>
        <v>22080</v>
      </c>
      <c r="N27" s="585">
        <f t="shared" si="1"/>
        <v>0.7688413129636813</v>
      </c>
      <c r="O27" s="573"/>
      <c r="P27" s="583">
        <f t="shared" si="2"/>
        <v>14758</v>
      </c>
      <c r="Q27" s="586">
        <f t="shared" si="9"/>
        <v>4.5792194413588101</v>
      </c>
      <c r="R27" s="573"/>
      <c r="S27" s="582">
        <f>'34adictcasaad'!G28</f>
        <v>3435</v>
      </c>
      <c r="T27" s="587">
        <f t="shared" si="10"/>
        <v>1.3625491370522131</v>
      </c>
      <c r="U27" s="573"/>
      <c r="V27" s="582">
        <f>'34adictcasaad'!J28</f>
        <v>2766</v>
      </c>
      <c r="W27" s="587">
        <f t="shared" si="11"/>
        <v>5.7504001995800502</v>
      </c>
      <c r="X27" s="573"/>
      <c r="Y27" s="582">
        <f>'34adictcasaad'!M28</f>
        <v>8557</v>
      </c>
      <c r="Z27" s="588">
        <f t="shared" si="12"/>
        <v>38.75452898550725</v>
      </c>
      <c r="AA27" s="566"/>
      <c r="AB27" s="567">
        <f t="shared" si="3"/>
        <v>4</v>
      </c>
      <c r="AC27" s="567">
        <v>17</v>
      </c>
      <c r="AD27" s="567">
        <f t="shared" si="13"/>
        <v>18</v>
      </c>
      <c r="AE27" s="568" t="str">
        <f t="shared" si="4"/>
        <v>Ceuta y Melilla</v>
      </c>
      <c r="AF27" s="569">
        <f t="shared" si="5"/>
        <v>3.1030288646948887</v>
      </c>
      <c r="AG27" s="396"/>
      <c r="AH27" s="567">
        <f t="shared" si="14"/>
        <v>8</v>
      </c>
      <c r="AI27" s="567">
        <v>17</v>
      </c>
      <c r="AJ27" s="567">
        <f t="shared" si="15"/>
        <v>13</v>
      </c>
      <c r="AK27" s="568" t="str">
        <f t="shared" si="16"/>
        <v>Madrid, Comunidad de</v>
      </c>
      <c r="AL27" s="569">
        <f t="shared" si="17"/>
        <v>1.0509217508583295</v>
      </c>
      <c r="AM27" s="396"/>
      <c r="AN27" s="567">
        <f t="shared" si="18"/>
        <v>11</v>
      </c>
      <c r="AO27" s="567">
        <v>17</v>
      </c>
      <c r="AP27" s="567">
        <f t="shared" si="19"/>
        <v>15</v>
      </c>
      <c r="AQ27" s="568" t="str">
        <f t="shared" si="20"/>
        <v>Navarra, Comunidad Foral de</v>
      </c>
      <c r="AR27" s="569">
        <f t="shared" si="21"/>
        <v>4.1599180764689283</v>
      </c>
      <c r="AS27" s="396"/>
      <c r="AT27" s="567">
        <f t="shared" si="22"/>
        <v>8</v>
      </c>
      <c r="AU27" s="567">
        <v>17</v>
      </c>
      <c r="AV27" s="567">
        <f t="shared" si="23"/>
        <v>3</v>
      </c>
      <c r="AW27" s="568" t="str">
        <f t="shared" si="24"/>
        <v>Asturias, Principado de</v>
      </c>
      <c r="AX27" s="569">
        <f t="shared" si="25"/>
        <v>26.766237945954966</v>
      </c>
    </row>
    <row r="28" spans="1:50" s="329" customFormat="1" ht="18" customHeight="1" x14ac:dyDescent="0.25">
      <c r="B28" s="548" t="s">
        <v>1</v>
      </c>
      <c r="C28" s="573"/>
      <c r="D28" s="581">
        <f t="shared" si="6"/>
        <v>168545</v>
      </c>
      <c r="E28" s="584">
        <f t="shared" si="0"/>
        <v>0.35051208204509476</v>
      </c>
      <c r="F28" s="573"/>
      <c r="G28" s="582">
        <f>'20pobl'!J29</f>
        <v>147939</v>
      </c>
      <c r="H28" s="585">
        <f t="shared" si="7"/>
        <v>0.38528204312849362</v>
      </c>
      <c r="I28" s="573"/>
      <c r="J28" s="582">
        <f>'20pobl'!Q29</f>
        <v>15743</v>
      </c>
      <c r="K28" s="585">
        <f t="shared" si="8"/>
        <v>0.23097388731854621</v>
      </c>
      <c r="L28" s="573"/>
      <c r="M28" s="582">
        <f>'20pobl'!X29</f>
        <v>4863</v>
      </c>
      <c r="N28" s="585">
        <f t="shared" si="1"/>
        <v>0.16933312069485426</v>
      </c>
      <c r="O28" s="573"/>
      <c r="P28" s="583">
        <f t="shared" si="2"/>
        <v>5230</v>
      </c>
      <c r="Q28" s="586">
        <f t="shared" si="9"/>
        <v>3.1030288646948887</v>
      </c>
      <c r="R28" s="573"/>
      <c r="S28" s="582">
        <f>'34adictcasaad'!G29</f>
        <v>2803</v>
      </c>
      <c r="T28" s="587">
        <f t="shared" si="10"/>
        <v>1.8946998425026531</v>
      </c>
      <c r="U28" s="573"/>
      <c r="V28" s="582">
        <f>'34adictcasaad'!J29</f>
        <v>950</v>
      </c>
      <c r="W28" s="587">
        <f t="shared" si="11"/>
        <v>6.0344279997459189</v>
      </c>
      <c r="X28" s="573"/>
      <c r="Y28" s="582">
        <f>'34adictcasaad'!M29</f>
        <v>1477</v>
      </c>
      <c r="Z28" s="588">
        <f t="shared" si="12"/>
        <v>30.372198231544314</v>
      </c>
      <c r="AA28" s="566"/>
      <c r="AB28" s="567">
        <f t="shared" si="3"/>
        <v>17</v>
      </c>
      <c r="AC28" s="567">
        <v>18</v>
      </c>
      <c r="AD28" s="567">
        <f t="shared" si="13"/>
        <v>12</v>
      </c>
      <c r="AE28" s="568" t="str">
        <f t="shared" si="4"/>
        <v>Galicia</v>
      </c>
      <c r="AF28" s="569">
        <f t="shared" si="5"/>
        <v>3.0803978922910962</v>
      </c>
      <c r="AG28" s="396"/>
      <c r="AH28" s="567">
        <f t="shared" si="14"/>
        <v>1</v>
      </c>
      <c r="AI28" s="567">
        <v>18</v>
      </c>
      <c r="AJ28" s="567">
        <f t="shared" si="15"/>
        <v>15</v>
      </c>
      <c r="AK28" s="568" t="str">
        <f t="shared" si="16"/>
        <v>Navarra, Comunidad Foral de</v>
      </c>
      <c r="AL28" s="569">
        <f t="shared" si="17"/>
        <v>0.96386713818982239</v>
      </c>
      <c r="AM28" s="396"/>
      <c r="AN28" s="567">
        <f t="shared" si="18"/>
        <v>10</v>
      </c>
      <c r="AO28" s="567">
        <v>18</v>
      </c>
      <c r="AP28" s="567">
        <f t="shared" si="19"/>
        <v>5</v>
      </c>
      <c r="AQ28" s="568" t="str">
        <f t="shared" si="20"/>
        <v>Canarias</v>
      </c>
      <c r="AR28" s="569">
        <f t="shared" si="21"/>
        <v>4.0919864109406499</v>
      </c>
      <c r="AS28" s="396"/>
      <c r="AT28" s="567">
        <f t="shared" si="22"/>
        <v>14</v>
      </c>
      <c r="AU28" s="567">
        <v>18</v>
      </c>
      <c r="AV28" s="567">
        <f t="shared" si="23"/>
        <v>5</v>
      </c>
      <c r="AW28" s="568" t="str">
        <f t="shared" si="24"/>
        <v>Canarias</v>
      </c>
      <c r="AX28" s="569">
        <f t="shared" si="25"/>
        <v>22.929839185150549</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2.4742704074439588</v>
      </c>
      <c r="AG29" s="396"/>
      <c r="AH29" s="396"/>
      <c r="AI29" s="396"/>
      <c r="AJ29" s="567">
        <f>MATCH(AI30,AH$11:AH$30,0)</f>
        <v>2</v>
      </c>
      <c r="AK29" s="568" t="str">
        <f t="shared" si="16"/>
        <v>Aragón</v>
      </c>
      <c r="AL29" s="569">
        <f t="shared" si="17"/>
        <v>0.95390040019574063</v>
      </c>
      <c r="AM29" s="396"/>
      <c r="AN29" s="396"/>
      <c r="AO29" s="396"/>
      <c r="AP29" s="567">
        <f>MATCH(AO30,AN$11:AN$30,0)</f>
        <v>12</v>
      </c>
      <c r="AQ29" s="568" t="str">
        <f t="shared" si="20"/>
        <v>Galicia</v>
      </c>
      <c r="AR29" s="569">
        <f>INDEX(W$11:W$30,AP29,1)</f>
        <v>3.1332161063158872</v>
      </c>
      <c r="AS29" s="396"/>
      <c r="AT29" s="396"/>
      <c r="AU29" s="396"/>
      <c r="AV29" s="567">
        <f>MATCH(AU30,AT$11:AT$30,0)</f>
        <v>12</v>
      </c>
      <c r="AW29" s="568" t="str">
        <f t="shared" si="24"/>
        <v>Galicia</v>
      </c>
      <c r="AX29" s="569">
        <f t="shared" si="25"/>
        <v>18.682181670790303</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1965264</v>
      </c>
      <c r="Q30" s="545">
        <f>P30*100/D30</f>
        <v>4.0870318099514735</v>
      </c>
      <c r="R30" s="320"/>
      <c r="S30" s="549">
        <f>SUM(S11:S28)</f>
        <v>518063</v>
      </c>
      <c r="T30" s="546">
        <f>S30*100/G30</f>
        <v>1.3492072483204347</v>
      </c>
      <c r="U30" s="320"/>
      <c r="V30" s="549">
        <f>SUM(V11:V28)</f>
        <v>413633</v>
      </c>
      <c r="W30" s="546">
        <f>V30*100/J30</f>
        <v>6.0686287196361697</v>
      </c>
      <c r="X30" s="320"/>
      <c r="Y30" s="549">
        <f>SUM(Y11:Y28)</f>
        <v>1033568</v>
      </c>
      <c r="Z30" s="551">
        <f>Y30*100/M30</f>
        <v>35.989573286107159</v>
      </c>
      <c r="AA30" s="566"/>
      <c r="AB30" s="567">
        <f>_xlfn.RANK.EQ(Q30,Q$11:Q$30,0)</f>
        <v>8</v>
      </c>
      <c r="AC30" s="567">
        <v>19</v>
      </c>
      <c r="AD30" s="396"/>
      <c r="AE30" s="396"/>
      <c r="AF30" s="589"/>
      <c r="AG30" s="396"/>
      <c r="AH30" s="567">
        <f t="shared" si="14"/>
        <v>9</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3" t="s">
        <v>171</v>
      </c>
      <c r="C33" s="1453"/>
      <c r="D33" s="1453"/>
      <c r="E33" s="1453"/>
      <c r="F33" s="1453"/>
      <c r="G33" s="1453"/>
      <c r="H33" s="1453"/>
      <c r="I33" s="1453"/>
      <c r="J33" s="1453"/>
      <c r="K33" s="1453"/>
      <c r="L33" s="1453"/>
      <c r="M33" s="145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4"/>
      <c r="C34" s="1454"/>
      <c r="D34" s="1454"/>
      <c r="E34" s="1454"/>
      <c r="F34" s="1454"/>
      <c r="G34" s="1454"/>
      <c r="H34" s="1454"/>
      <c r="I34" s="1454"/>
      <c r="J34" s="1454"/>
      <c r="K34" s="1454"/>
      <c r="L34" s="1454"/>
      <c r="M34" s="1454"/>
      <c r="N34" s="1454"/>
      <c r="O34" s="1454"/>
      <c r="P34" s="1454"/>
    </row>
    <row r="35" spans="2:50" s="329" customFormat="1" ht="4.5" customHeight="1" x14ac:dyDescent="0.2">
      <c r="B35" s="1376"/>
      <c r="C35" s="1376"/>
      <c r="D35" s="1376"/>
      <c r="E35" s="1376"/>
      <c r="F35" s="1376"/>
      <c r="G35" s="1376"/>
      <c r="H35" s="1376"/>
      <c r="I35" s="1376"/>
      <c r="J35" s="1376"/>
      <c r="K35" s="1376"/>
      <c r="L35" s="1376"/>
      <c r="M35" s="1376"/>
      <c r="N35" s="1376"/>
      <c r="O35" s="1376"/>
      <c r="P35" s="137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2"/>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4.7109375" style="396" bestFit="1" customWidth="1"/>
    <col min="28" max="28" width="8.140625" style="396" bestFit="1" customWidth="1"/>
    <col min="29" max="29" width="8.42578125" style="396" bestFit="1" customWidth="1"/>
    <col min="30" max="30" width="4.28515625" style="329"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342"/>
      <c r="AB1" s="342"/>
      <c r="AC1" s="342"/>
      <c r="AD1" s="311"/>
    </row>
    <row r="2" spans="1:34" s="343" customFormat="1" x14ac:dyDescent="0.25">
      <c r="B2" s="1387"/>
      <c r="C2" s="1387"/>
      <c r="X2" s="599"/>
      <c r="Y2" s="599"/>
      <c r="Z2" s="599"/>
      <c r="AA2" s="556"/>
      <c r="AB2" s="556"/>
      <c r="AC2" s="556"/>
      <c r="AD2" s="893"/>
    </row>
    <row r="3" spans="1:34" s="345" customFormat="1" ht="32.25" customHeight="1" x14ac:dyDescent="0.2">
      <c r="B3" s="1388"/>
      <c r="C3" s="1388"/>
      <c r="X3" s="599"/>
      <c r="Y3" s="599"/>
      <c r="Z3" s="599"/>
      <c r="AA3" s="556"/>
      <c r="AB3" s="556"/>
      <c r="AC3" s="556"/>
      <c r="AD3" s="893"/>
    </row>
    <row r="4" spans="1:34" s="492" customFormat="1" ht="19.5" customHeight="1" x14ac:dyDescent="0.2">
      <c r="A4" s="1459" t="s">
        <v>472</v>
      </c>
      <c r="B4" s="1459"/>
      <c r="C4" s="1459"/>
      <c r="D4" s="1459"/>
      <c r="E4" s="1459"/>
      <c r="F4" s="1459"/>
      <c r="G4" s="1459"/>
      <c r="H4" s="1459"/>
      <c r="I4" s="1459"/>
      <c r="J4" s="1459"/>
      <c r="K4" s="1459"/>
      <c r="L4" s="1459"/>
      <c r="M4" s="1459"/>
      <c r="N4" s="1459"/>
      <c r="O4" s="1459"/>
      <c r="P4" s="1459"/>
      <c r="Q4" s="1459"/>
      <c r="R4" s="1459"/>
      <c r="S4" s="1459"/>
      <c r="T4" s="1459"/>
      <c r="U4" s="1459"/>
      <c r="V4" s="1459"/>
      <c r="AA4" s="556"/>
      <c r="AB4" s="556"/>
      <c r="AC4" s="556"/>
      <c r="AD4" s="893"/>
    </row>
    <row r="5" spans="1:34" s="492" customFormat="1" ht="15.75"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1415"/>
      <c r="V5" s="1415"/>
      <c r="AA5" s="556"/>
      <c r="AB5" s="556"/>
      <c r="AC5" s="556"/>
      <c r="AD5" s="893"/>
    </row>
    <row r="6" spans="1:34" s="492" customFormat="1" ht="6" customHeight="1" x14ac:dyDescent="0.2">
      <c r="AA6" s="556"/>
      <c r="AB6" s="556"/>
      <c r="AC6" s="556"/>
      <c r="AD6" s="893"/>
    </row>
    <row r="7" spans="1:34" s="437" customFormat="1" ht="7.5" customHeight="1" x14ac:dyDescent="0.2">
      <c r="A7" s="488"/>
      <c r="B7" s="1391" t="s">
        <v>12</v>
      </c>
      <c r="D7" s="1416" t="s">
        <v>244</v>
      </c>
      <c r="E7" s="593"/>
      <c r="F7" s="1456"/>
      <c r="G7" s="1456"/>
      <c r="H7" s="489"/>
      <c r="I7" s="445"/>
      <c r="J7" s="445"/>
      <c r="K7" s="445"/>
      <c r="L7" s="445"/>
      <c r="M7" s="489"/>
      <c r="N7" s="489"/>
      <c r="O7" s="489"/>
      <c r="P7" s="489"/>
      <c r="Q7" s="489"/>
      <c r="R7" s="489"/>
      <c r="S7" s="594"/>
      <c r="T7" s="489"/>
      <c r="U7" s="489"/>
      <c r="V7" s="595"/>
      <c r="AA7" s="513"/>
      <c r="AB7" s="513"/>
      <c r="AC7" s="513"/>
      <c r="AD7" s="320"/>
    </row>
    <row r="8" spans="1:34" s="437" customFormat="1" ht="15" customHeight="1" x14ac:dyDescent="0.2">
      <c r="A8" s="488"/>
      <c r="B8" s="1392"/>
      <c r="D8" s="1455"/>
      <c r="F8" s="1416" t="s">
        <v>383</v>
      </c>
      <c r="G8" s="1417"/>
      <c r="I8" s="1416" t="s">
        <v>384</v>
      </c>
      <c r="J8" s="1418"/>
      <c r="K8" s="1464" t="s">
        <v>372</v>
      </c>
      <c r="L8" s="1465"/>
      <c r="M8" s="1465"/>
      <c r="N8" s="1465"/>
      <c r="O8" s="1465"/>
      <c r="P8" s="1465"/>
      <c r="Q8" s="1465"/>
      <c r="R8" s="1465"/>
      <c r="S8" s="1465"/>
      <c r="T8" s="1465"/>
      <c r="U8" s="1465"/>
      <c r="V8" s="1466"/>
      <c r="AA8" s="513"/>
      <c r="AB8" s="513"/>
      <c r="AC8" s="513"/>
      <c r="AD8" s="320"/>
    </row>
    <row r="9" spans="1:34" s="437" customFormat="1" ht="25.5" customHeight="1" x14ac:dyDescent="0.2">
      <c r="A9" s="488"/>
      <c r="B9" s="1392"/>
      <c r="D9" s="1427"/>
      <c r="E9" s="491"/>
      <c r="F9" s="1457"/>
      <c r="G9" s="1458"/>
      <c r="I9" s="1457"/>
      <c r="J9" s="1463"/>
      <c r="K9" s="1460" t="s">
        <v>373</v>
      </c>
      <c r="L9" s="1461"/>
      <c r="M9" s="1460" t="s">
        <v>374</v>
      </c>
      <c r="N9" s="1462"/>
      <c r="O9" s="1460" t="s">
        <v>375</v>
      </c>
      <c r="P9" s="1461"/>
      <c r="Q9" s="1468" t="s">
        <v>376</v>
      </c>
      <c r="R9" s="1468"/>
      <c r="S9" s="1469" t="s">
        <v>377</v>
      </c>
      <c r="T9" s="1470"/>
      <c r="U9" s="1471" t="s">
        <v>378</v>
      </c>
      <c r="V9" s="1472"/>
      <c r="AA9" s="513"/>
      <c r="AB9" s="513"/>
      <c r="AC9" s="513"/>
      <c r="AD9" s="320"/>
    </row>
    <row r="10" spans="1:34" s="437" customFormat="1" ht="38.25" x14ac:dyDescent="0.2">
      <c r="A10" s="488"/>
      <c r="B10" s="1393"/>
      <c r="D10" s="600" t="s">
        <v>9</v>
      </c>
      <c r="E10" s="493"/>
      <c r="F10" s="455" t="s">
        <v>9</v>
      </c>
      <c r="G10" s="401" t="s">
        <v>273</v>
      </c>
      <c r="H10" s="494"/>
      <c r="I10" s="400" t="s">
        <v>9</v>
      </c>
      <c r="J10" s="406" t="s">
        <v>273</v>
      </c>
      <c r="K10" s="601" t="s">
        <v>9</v>
      </c>
      <c r="L10" s="403" t="s">
        <v>379</v>
      </c>
      <c r="M10" s="405" t="s">
        <v>9</v>
      </c>
      <c r="N10" s="403" t="s">
        <v>379</v>
      </c>
      <c r="O10" s="407" t="s">
        <v>9</v>
      </c>
      <c r="P10" s="403" t="s">
        <v>379</v>
      </c>
      <c r="Q10" s="406" t="s">
        <v>9</v>
      </c>
      <c r="R10" s="737" t="s">
        <v>379</v>
      </c>
      <c r="S10" s="406" t="s">
        <v>9</v>
      </c>
      <c r="T10" s="738" t="s">
        <v>379</v>
      </c>
      <c r="U10" s="407" t="s">
        <v>9</v>
      </c>
      <c r="V10" s="737" t="s">
        <v>379</v>
      </c>
      <c r="AA10" s="568" t="s">
        <v>208</v>
      </c>
      <c r="AB10" s="602" t="s">
        <v>385</v>
      </c>
      <c r="AC10" s="603" t="s">
        <v>386</v>
      </c>
      <c r="AD10" s="320"/>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29"/>
    </row>
    <row r="12" spans="1:34" s="331" customFormat="1" x14ac:dyDescent="0.25">
      <c r="A12" s="330"/>
      <c r="B12" s="349" t="s">
        <v>8</v>
      </c>
      <c r="C12" s="350"/>
      <c r="D12" s="605">
        <v>378522</v>
      </c>
      <c r="E12" s="350"/>
      <c r="F12" s="355">
        <v>1129</v>
      </c>
      <c r="G12" s="358">
        <v>0.29826535842038243</v>
      </c>
      <c r="H12" s="350"/>
      <c r="I12" s="355">
        <v>3566</v>
      </c>
      <c r="J12" s="358">
        <v>0.94208526849165963</v>
      </c>
      <c r="K12" s="355">
        <v>2938</v>
      </c>
      <c r="L12" s="358">
        <v>82.389231632080765</v>
      </c>
      <c r="M12" s="355">
        <v>51</v>
      </c>
      <c r="N12" s="358">
        <v>1.4301738642736961</v>
      </c>
      <c r="O12" s="355">
        <v>3</v>
      </c>
      <c r="P12" s="358">
        <v>8.4127874369040942E-2</v>
      </c>
      <c r="Q12" s="355">
        <v>471</v>
      </c>
      <c r="R12" s="358">
        <v>13.20807627593943</v>
      </c>
      <c r="S12" s="355">
        <v>24</v>
      </c>
      <c r="T12" s="358">
        <v>0.67302299495232754</v>
      </c>
      <c r="U12" s="355">
        <v>79</v>
      </c>
      <c r="V12" s="358">
        <v>2.2153673583847446</v>
      </c>
      <c r="X12" s="606"/>
      <c r="Y12" s="606"/>
      <c r="Z12" s="606"/>
      <c r="AA12" s="604">
        <v>44316</v>
      </c>
      <c r="AB12" s="602">
        <v>26707</v>
      </c>
      <c r="AC12" s="602">
        <v>18034</v>
      </c>
      <c r="AD12" s="360"/>
      <c r="AE12" s="360"/>
      <c r="AF12" s="360"/>
      <c r="AG12" s="361"/>
      <c r="AH12" s="607"/>
    </row>
    <row r="13" spans="1:34" s="331" customFormat="1" x14ac:dyDescent="0.25">
      <c r="A13" s="330"/>
      <c r="B13" s="363" t="s">
        <v>7</v>
      </c>
      <c r="C13" s="350"/>
      <c r="D13" s="608">
        <v>49012</v>
      </c>
      <c r="E13" s="350"/>
      <c r="F13" s="368">
        <v>814</v>
      </c>
      <c r="G13" s="372">
        <v>1.6608177589161839</v>
      </c>
      <c r="H13" s="350"/>
      <c r="I13" s="368">
        <v>545</v>
      </c>
      <c r="J13" s="372">
        <v>1.1119725781441281</v>
      </c>
      <c r="K13" s="368">
        <v>528</v>
      </c>
      <c r="L13" s="372">
        <v>96.88073394495413</v>
      </c>
      <c r="M13" s="368">
        <v>7</v>
      </c>
      <c r="N13" s="372">
        <v>1.2844036697247707</v>
      </c>
      <c r="O13" s="368">
        <v>0</v>
      </c>
      <c r="P13" s="372">
        <v>0</v>
      </c>
      <c r="Q13" s="368">
        <v>0</v>
      </c>
      <c r="R13" s="372">
        <v>0</v>
      </c>
      <c r="S13" s="368">
        <v>0</v>
      </c>
      <c r="T13" s="372">
        <v>0</v>
      </c>
      <c r="U13" s="368">
        <v>10</v>
      </c>
      <c r="V13" s="372">
        <v>1.834862385321101</v>
      </c>
      <c r="X13" s="606"/>
      <c r="Y13" s="606"/>
      <c r="Z13" s="606"/>
      <c r="AA13" s="604">
        <v>44347</v>
      </c>
      <c r="AB13" s="602">
        <v>28175</v>
      </c>
      <c r="AC13" s="602">
        <v>15503</v>
      </c>
      <c r="AD13" s="360"/>
      <c r="AE13" s="360"/>
      <c r="AF13" s="360"/>
      <c r="AG13" s="361"/>
      <c r="AH13" s="607"/>
    </row>
    <row r="14" spans="1:34" s="331" customFormat="1" x14ac:dyDescent="0.25">
      <c r="A14" s="330"/>
      <c r="B14" s="363" t="s">
        <v>37</v>
      </c>
      <c r="C14" s="350"/>
      <c r="D14" s="608">
        <v>40830</v>
      </c>
      <c r="E14" s="350"/>
      <c r="F14" s="368">
        <v>595</v>
      </c>
      <c r="G14" s="372">
        <v>1.4572618172912075</v>
      </c>
      <c r="H14" s="350"/>
      <c r="I14" s="368">
        <v>567</v>
      </c>
      <c r="J14" s="372">
        <v>1.3886847905951505</v>
      </c>
      <c r="K14" s="368">
        <v>500</v>
      </c>
      <c r="L14" s="372">
        <v>88.183421516754848</v>
      </c>
      <c r="M14" s="368">
        <v>10</v>
      </c>
      <c r="N14" s="372">
        <v>1.7636684303350969</v>
      </c>
      <c r="O14" s="368">
        <v>43</v>
      </c>
      <c r="P14" s="372">
        <v>7.5837742504409169</v>
      </c>
      <c r="Q14" s="368">
        <v>0</v>
      </c>
      <c r="R14" s="372">
        <v>0</v>
      </c>
      <c r="S14" s="368">
        <v>0</v>
      </c>
      <c r="T14" s="372">
        <v>0</v>
      </c>
      <c r="U14" s="368">
        <v>14</v>
      </c>
      <c r="V14" s="372">
        <v>2.4691358024691357</v>
      </c>
      <c r="X14" s="606"/>
      <c r="Y14" s="606"/>
      <c r="Z14" s="606"/>
      <c r="AA14" s="604">
        <v>44377</v>
      </c>
      <c r="AB14" s="602">
        <v>28047</v>
      </c>
      <c r="AC14" s="602">
        <v>18622</v>
      </c>
      <c r="AD14" s="360"/>
      <c r="AE14" s="360"/>
      <c r="AF14" s="360"/>
      <c r="AG14" s="361"/>
      <c r="AH14" s="607"/>
    </row>
    <row r="15" spans="1:34" s="331" customFormat="1" x14ac:dyDescent="0.25">
      <c r="A15" s="330"/>
      <c r="B15" s="363" t="s">
        <v>38</v>
      </c>
      <c r="C15" s="350"/>
      <c r="D15" s="608">
        <v>42312</v>
      </c>
      <c r="E15" s="350"/>
      <c r="F15" s="368">
        <v>740</v>
      </c>
      <c r="G15" s="372">
        <v>1.7489128379655889</v>
      </c>
      <c r="H15" s="350"/>
      <c r="I15" s="368">
        <v>356</v>
      </c>
      <c r="J15" s="372">
        <v>0.84136887880506706</v>
      </c>
      <c r="K15" s="368">
        <v>354</v>
      </c>
      <c r="L15" s="372">
        <v>99.438202247191015</v>
      </c>
      <c r="M15" s="368">
        <v>2</v>
      </c>
      <c r="N15" s="372">
        <v>0.5617977528089888</v>
      </c>
      <c r="O15" s="368">
        <v>0</v>
      </c>
      <c r="P15" s="372">
        <v>0</v>
      </c>
      <c r="Q15" s="368">
        <v>0</v>
      </c>
      <c r="R15" s="372">
        <v>0</v>
      </c>
      <c r="S15" s="368">
        <v>0</v>
      </c>
      <c r="T15" s="372">
        <v>0</v>
      </c>
      <c r="U15" s="368">
        <v>0</v>
      </c>
      <c r="V15" s="372">
        <v>0</v>
      </c>
      <c r="X15" s="606"/>
      <c r="Y15" s="606"/>
      <c r="Z15" s="606"/>
      <c r="AA15" s="604">
        <v>44408</v>
      </c>
      <c r="AB15" s="602">
        <v>26363</v>
      </c>
      <c r="AC15" s="602">
        <v>16904</v>
      </c>
      <c r="AD15" s="360"/>
      <c r="AE15" s="360"/>
      <c r="AF15" s="360"/>
      <c r="AG15" s="361"/>
      <c r="AH15" s="607"/>
    </row>
    <row r="16" spans="1:34" s="331" customFormat="1" x14ac:dyDescent="0.25">
      <c r="A16" s="330"/>
      <c r="B16" s="363" t="s">
        <v>6</v>
      </c>
      <c r="C16" s="350"/>
      <c r="D16" s="608">
        <v>54756</v>
      </c>
      <c r="E16" s="350"/>
      <c r="F16" s="368">
        <v>1100</v>
      </c>
      <c r="G16" s="372">
        <v>2.0089122653225218</v>
      </c>
      <c r="H16" s="350"/>
      <c r="I16" s="368">
        <v>497</v>
      </c>
      <c r="J16" s="372">
        <v>0.90766308715026656</v>
      </c>
      <c r="K16" s="368">
        <v>467</v>
      </c>
      <c r="L16" s="372">
        <v>93.963782696177063</v>
      </c>
      <c r="M16" s="368">
        <v>5</v>
      </c>
      <c r="N16" s="372">
        <v>1.0060362173038229</v>
      </c>
      <c r="O16" s="368">
        <v>0</v>
      </c>
      <c r="P16" s="372">
        <v>0</v>
      </c>
      <c r="Q16" s="368">
        <v>1</v>
      </c>
      <c r="R16" s="372">
        <v>0.2012072434607646</v>
      </c>
      <c r="S16" s="368">
        <v>0</v>
      </c>
      <c r="T16" s="372">
        <v>0</v>
      </c>
      <c r="U16" s="368">
        <v>24</v>
      </c>
      <c r="V16" s="372">
        <v>4.8289738430583498</v>
      </c>
      <c r="X16" s="606"/>
      <c r="Y16" s="606"/>
      <c r="Z16" s="606"/>
      <c r="AA16" s="604">
        <v>44439</v>
      </c>
      <c r="AB16" s="602">
        <v>16420</v>
      </c>
      <c r="AC16" s="602">
        <v>20385</v>
      </c>
      <c r="AD16" s="360"/>
      <c r="AE16" s="360"/>
      <c r="AF16" s="360"/>
      <c r="AG16" s="361"/>
      <c r="AH16" s="607"/>
    </row>
    <row r="17" spans="1:34" s="331" customFormat="1" x14ac:dyDescent="0.25">
      <c r="A17" s="330"/>
      <c r="B17" s="363" t="s">
        <v>5</v>
      </c>
      <c r="C17" s="350"/>
      <c r="D17" s="609">
        <v>22789</v>
      </c>
      <c r="E17" s="350"/>
      <c r="F17" s="377">
        <v>500</v>
      </c>
      <c r="G17" s="372">
        <v>2.1940409846855942</v>
      </c>
      <c r="H17" s="350"/>
      <c r="I17" s="377">
        <v>779</v>
      </c>
      <c r="J17" s="372">
        <v>3.4183158541401553</v>
      </c>
      <c r="K17" s="377">
        <v>215</v>
      </c>
      <c r="L17" s="372">
        <v>27.599486521180999</v>
      </c>
      <c r="M17" s="377">
        <v>7</v>
      </c>
      <c r="N17" s="372">
        <v>0.89858793324775355</v>
      </c>
      <c r="O17" s="377">
        <v>0</v>
      </c>
      <c r="P17" s="372">
        <v>0</v>
      </c>
      <c r="Q17" s="377">
        <v>557</v>
      </c>
      <c r="R17" s="372">
        <v>71.50192554557124</v>
      </c>
      <c r="S17" s="377">
        <v>0</v>
      </c>
      <c r="T17" s="372">
        <v>0</v>
      </c>
      <c r="U17" s="377">
        <v>0</v>
      </c>
      <c r="V17" s="372">
        <v>0</v>
      </c>
      <c r="X17" s="606"/>
      <c r="Y17" s="606"/>
      <c r="Z17" s="606"/>
      <c r="AA17" s="604">
        <v>44469</v>
      </c>
      <c r="AB17" s="602">
        <v>22330</v>
      </c>
      <c r="AC17" s="602">
        <v>19468</v>
      </c>
      <c r="AD17" s="360"/>
      <c r="AE17" s="360"/>
      <c r="AF17" s="360"/>
      <c r="AG17" s="361"/>
      <c r="AH17" s="607"/>
    </row>
    <row r="18" spans="1:34" s="331" customFormat="1" x14ac:dyDescent="0.25">
      <c r="A18" s="330"/>
      <c r="B18" s="363" t="s">
        <v>4</v>
      </c>
      <c r="C18" s="350"/>
      <c r="D18" s="608">
        <v>152468</v>
      </c>
      <c r="E18" s="350"/>
      <c r="F18" s="368">
        <v>2352</v>
      </c>
      <c r="G18" s="372">
        <v>1.5426187790224835</v>
      </c>
      <c r="H18" s="350"/>
      <c r="I18" s="368">
        <v>1552</v>
      </c>
      <c r="J18" s="372">
        <v>1.0179185140488496</v>
      </c>
      <c r="K18" s="368">
        <v>1479</v>
      </c>
      <c r="L18" s="372">
        <v>95.296391752577307</v>
      </c>
      <c r="M18" s="368">
        <v>54</v>
      </c>
      <c r="N18" s="372">
        <v>3.4793814432989691</v>
      </c>
      <c r="O18" s="368">
        <v>0</v>
      </c>
      <c r="P18" s="372">
        <v>0</v>
      </c>
      <c r="Q18" s="368">
        <v>3</v>
      </c>
      <c r="R18" s="372">
        <v>0.19329896907216496</v>
      </c>
      <c r="S18" s="368">
        <v>0</v>
      </c>
      <c r="T18" s="372">
        <v>0</v>
      </c>
      <c r="U18" s="368">
        <v>16</v>
      </c>
      <c r="V18" s="372">
        <v>1.0309278350515463</v>
      </c>
      <c r="X18" s="606"/>
      <c r="Y18" s="606"/>
      <c r="Z18" s="606"/>
      <c r="AA18" s="604">
        <v>44500</v>
      </c>
      <c r="AB18" s="602">
        <v>29317</v>
      </c>
      <c r="AC18" s="602">
        <v>17136</v>
      </c>
      <c r="AD18" s="360"/>
      <c r="AE18" s="360"/>
      <c r="AF18" s="360"/>
      <c r="AG18" s="361"/>
      <c r="AH18" s="607"/>
    </row>
    <row r="19" spans="1:34" s="331" customFormat="1" x14ac:dyDescent="0.25">
      <c r="A19" s="330"/>
      <c r="B19" s="363" t="s">
        <v>40</v>
      </c>
      <c r="C19" s="350"/>
      <c r="D19" s="608">
        <v>93791</v>
      </c>
      <c r="E19" s="350"/>
      <c r="F19" s="368">
        <v>1617</v>
      </c>
      <c r="G19" s="372">
        <v>1.7240460172084742</v>
      </c>
      <c r="H19" s="350"/>
      <c r="I19" s="368">
        <v>1096</v>
      </c>
      <c r="J19" s="372">
        <v>1.1685556183429113</v>
      </c>
      <c r="K19" s="368">
        <v>943</v>
      </c>
      <c r="L19" s="372">
        <v>86.040145985401466</v>
      </c>
      <c r="M19" s="368">
        <v>44</v>
      </c>
      <c r="N19" s="372">
        <v>4.0145985401459852</v>
      </c>
      <c r="O19" s="368">
        <v>1</v>
      </c>
      <c r="P19" s="372">
        <v>9.1240875912408759E-2</v>
      </c>
      <c r="Q19" s="368">
        <v>34</v>
      </c>
      <c r="R19" s="372">
        <v>3.1021897810218979</v>
      </c>
      <c r="S19" s="368">
        <v>0</v>
      </c>
      <c r="T19" s="372">
        <v>0</v>
      </c>
      <c r="U19" s="368">
        <v>74</v>
      </c>
      <c r="V19" s="372">
        <v>6.7518248175182478</v>
      </c>
      <c r="X19" s="606"/>
      <c r="Y19" s="606"/>
      <c r="Z19" s="606"/>
      <c r="AA19" s="604">
        <v>44530</v>
      </c>
      <c r="AB19" s="602">
        <v>28155</v>
      </c>
      <c r="AC19" s="602">
        <v>19590</v>
      </c>
      <c r="AD19" s="360"/>
      <c r="AE19" s="360"/>
      <c r="AF19" s="360"/>
      <c r="AG19" s="361"/>
      <c r="AH19" s="607"/>
    </row>
    <row r="20" spans="1:34" s="331" customFormat="1" x14ac:dyDescent="0.25">
      <c r="A20" s="330"/>
      <c r="B20" s="363" t="s">
        <v>41</v>
      </c>
      <c r="C20" s="350"/>
      <c r="D20" s="608">
        <v>335382</v>
      </c>
      <c r="E20" s="350"/>
      <c r="F20" s="368">
        <v>5433</v>
      </c>
      <c r="G20" s="372">
        <v>1.6199438252500136</v>
      </c>
      <c r="H20" s="350"/>
      <c r="I20" s="368">
        <v>3871</v>
      </c>
      <c r="J20" s="372">
        <v>1.1542062483973499</v>
      </c>
      <c r="K20" s="368">
        <v>2931</v>
      </c>
      <c r="L20" s="372">
        <v>75.716869026091445</v>
      </c>
      <c r="M20" s="368">
        <v>30</v>
      </c>
      <c r="N20" s="372">
        <v>0.77499354172048573</v>
      </c>
      <c r="O20" s="368">
        <v>460</v>
      </c>
      <c r="P20" s="372">
        <v>11.88323430638078</v>
      </c>
      <c r="Q20" s="368">
        <v>0</v>
      </c>
      <c r="R20" s="372">
        <v>0</v>
      </c>
      <c r="S20" s="368">
        <v>109</v>
      </c>
      <c r="T20" s="372">
        <v>2.8158098682510979</v>
      </c>
      <c r="U20" s="368">
        <v>341</v>
      </c>
      <c r="V20" s="372">
        <v>8.8090932575561869</v>
      </c>
      <c r="X20" s="606"/>
      <c r="Y20" s="606"/>
      <c r="Z20" s="606"/>
      <c r="AA20" s="604">
        <v>44561</v>
      </c>
      <c r="AB20" s="602">
        <v>24865</v>
      </c>
      <c r="AC20" s="602">
        <v>26807</v>
      </c>
      <c r="AD20" s="360"/>
      <c r="AE20" s="360"/>
      <c r="AF20" s="360"/>
      <c r="AG20" s="361"/>
      <c r="AH20" s="607"/>
    </row>
    <row r="21" spans="1:34" s="331" customFormat="1" x14ac:dyDescent="0.25">
      <c r="A21" s="330"/>
      <c r="B21" s="363" t="s">
        <v>3</v>
      </c>
      <c r="C21" s="350"/>
      <c r="D21" s="608">
        <v>194038</v>
      </c>
      <c r="E21" s="350"/>
      <c r="F21" s="368">
        <v>3236</v>
      </c>
      <c r="G21" s="372">
        <v>1.6677145713726176</v>
      </c>
      <c r="H21" s="350"/>
      <c r="I21" s="368">
        <v>1782</v>
      </c>
      <c r="J21" s="372">
        <v>0.91837681278924743</v>
      </c>
      <c r="K21" s="368">
        <v>1643</v>
      </c>
      <c r="L21" s="372">
        <v>92.199775533108863</v>
      </c>
      <c r="M21" s="368">
        <v>41</v>
      </c>
      <c r="N21" s="372">
        <v>2.3007856341189674</v>
      </c>
      <c r="O21" s="368">
        <v>0</v>
      </c>
      <c r="P21" s="372">
        <v>0</v>
      </c>
      <c r="Q21" s="368">
        <v>29</v>
      </c>
      <c r="R21" s="372">
        <v>1.627384960718294</v>
      </c>
      <c r="S21" s="368">
        <v>19</v>
      </c>
      <c r="T21" s="372">
        <v>1.0662177328843996</v>
      </c>
      <c r="U21" s="368">
        <v>50</v>
      </c>
      <c r="V21" s="372">
        <v>2.8058361391694726</v>
      </c>
      <c r="X21" s="606"/>
      <c r="Y21" s="606"/>
      <c r="Z21" s="606"/>
      <c r="AA21" s="604">
        <v>44592</v>
      </c>
      <c r="AB21" s="602">
        <v>20377</v>
      </c>
      <c r="AC21" s="602">
        <v>22366</v>
      </c>
      <c r="AD21" s="360"/>
      <c r="AE21" s="360"/>
      <c r="AF21" s="360"/>
      <c r="AG21" s="361"/>
      <c r="AH21" s="607"/>
    </row>
    <row r="22" spans="1:34" s="331" customFormat="1" x14ac:dyDescent="0.25">
      <c r="A22" s="330"/>
      <c r="B22" s="363" t="s">
        <v>2</v>
      </c>
      <c r="C22" s="350"/>
      <c r="D22" s="608">
        <v>56113</v>
      </c>
      <c r="E22" s="350"/>
      <c r="F22" s="368">
        <v>977</v>
      </c>
      <c r="G22" s="372">
        <v>1.7411295065314631</v>
      </c>
      <c r="H22" s="350"/>
      <c r="I22" s="368">
        <v>1309</v>
      </c>
      <c r="J22" s="372">
        <v>2.3327927574715304</v>
      </c>
      <c r="K22" s="368">
        <v>522</v>
      </c>
      <c r="L22" s="372">
        <v>39.877769289533994</v>
      </c>
      <c r="M22" s="368">
        <v>21</v>
      </c>
      <c r="N22" s="372">
        <v>1.6042780748663104</v>
      </c>
      <c r="O22" s="368">
        <v>0</v>
      </c>
      <c r="P22" s="372">
        <v>0</v>
      </c>
      <c r="Q22" s="368">
        <v>201</v>
      </c>
      <c r="R22" s="372">
        <v>15.355233002291827</v>
      </c>
      <c r="S22" s="368">
        <v>52</v>
      </c>
      <c r="T22" s="372">
        <v>3.972498090145149</v>
      </c>
      <c r="U22" s="368">
        <v>513</v>
      </c>
      <c r="V22" s="372">
        <v>39.190221543162721</v>
      </c>
      <c r="X22" s="606"/>
      <c r="Y22" s="606"/>
      <c r="Z22" s="606"/>
      <c r="AA22" s="604">
        <v>44620</v>
      </c>
      <c r="AB22" s="602">
        <v>25448</v>
      </c>
      <c r="AC22" s="602">
        <v>23602</v>
      </c>
      <c r="AD22" s="360"/>
      <c r="AE22" s="360"/>
      <c r="AF22" s="360"/>
      <c r="AG22" s="361"/>
      <c r="AH22" s="607"/>
    </row>
    <row r="23" spans="1:34" s="331" customFormat="1" x14ac:dyDescent="0.25">
      <c r="A23" s="330"/>
      <c r="B23" s="363" t="s">
        <v>35</v>
      </c>
      <c r="C23" s="350"/>
      <c r="D23" s="608">
        <v>83153</v>
      </c>
      <c r="E23" s="350"/>
      <c r="F23" s="368">
        <v>1075</v>
      </c>
      <c r="G23" s="372">
        <v>1.2927976140367756</v>
      </c>
      <c r="H23" s="350"/>
      <c r="I23" s="368">
        <v>1066</v>
      </c>
      <c r="J23" s="372">
        <v>1.2819741921518164</v>
      </c>
      <c r="K23" s="368">
        <v>994</v>
      </c>
      <c r="L23" s="372">
        <v>93.245778611632275</v>
      </c>
      <c r="M23" s="368">
        <v>7</v>
      </c>
      <c r="N23" s="372">
        <v>0.65666041275797382</v>
      </c>
      <c r="O23" s="368">
        <v>0</v>
      </c>
      <c r="P23" s="372">
        <v>0</v>
      </c>
      <c r="Q23" s="368">
        <v>55</v>
      </c>
      <c r="R23" s="372">
        <v>5.159474671669793</v>
      </c>
      <c r="S23" s="368">
        <v>10</v>
      </c>
      <c r="T23" s="372">
        <v>0.93808630393996251</v>
      </c>
      <c r="U23" s="368">
        <v>0</v>
      </c>
      <c r="V23" s="372">
        <v>0</v>
      </c>
      <c r="X23" s="606"/>
      <c r="Y23" s="606"/>
      <c r="Z23" s="606"/>
      <c r="AA23" s="604">
        <v>44651</v>
      </c>
      <c r="AB23" s="602">
        <v>31825</v>
      </c>
      <c r="AC23" s="602">
        <v>22165</v>
      </c>
      <c r="AD23" s="360"/>
      <c r="AE23" s="360"/>
      <c r="AF23" s="360"/>
      <c r="AG23" s="361"/>
      <c r="AH23" s="607"/>
    </row>
    <row r="24" spans="1:34" s="331" customFormat="1" x14ac:dyDescent="0.25">
      <c r="A24" s="330"/>
      <c r="B24" s="363" t="s">
        <v>42</v>
      </c>
      <c r="C24" s="350"/>
      <c r="D24" s="608">
        <v>249317</v>
      </c>
      <c r="E24" s="350"/>
      <c r="F24" s="368">
        <v>3189</v>
      </c>
      <c r="G24" s="372">
        <v>1.279094486136124</v>
      </c>
      <c r="H24" s="350"/>
      <c r="I24" s="368">
        <v>2458</v>
      </c>
      <c r="J24" s="372">
        <v>0.98589346093527519</v>
      </c>
      <c r="K24" s="368">
        <v>2023</v>
      </c>
      <c r="L24" s="372">
        <v>82.302685109845413</v>
      </c>
      <c r="M24" s="368">
        <v>114</v>
      </c>
      <c r="N24" s="372">
        <v>4.6379170056956873</v>
      </c>
      <c r="O24" s="368">
        <v>0</v>
      </c>
      <c r="P24" s="372">
        <v>0</v>
      </c>
      <c r="Q24" s="368">
        <v>10</v>
      </c>
      <c r="R24" s="372">
        <v>0.40683482506102525</v>
      </c>
      <c r="S24" s="368">
        <v>0</v>
      </c>
      <c r="T24" s="372">
        <v>0</v>
      </c>
      <c r="U24" s="368">
        <v>311</v>
      </c>
      <c r="V24" s="372">
        <v>12.652563059397885</v>
      </c>
      <c r="X24" s="606"/>
      <c r="Y24" s="606"/>
      <c r="Z24" s="606"/>
      <c r="AA24" s="604">
        <v>44681</v>
      </c>
      <c r="AB24" s="602">
        <v>29337</v>
      </c>
      <c r="AC24" s="602">
        <v>20494</v>
      </c>
      <c r="AD24" s="360"/>
      <c r="AE24" s="360"/>
      <c r="AF24" s="360"/>
      <c r="AG24" s="361"/>
      <c r="AH24" s="607"/>
    </row>
    <row r="25" spans="1:34" x14ac:dyDescent="0.25">
      <c r="A25" s="332"/>
      <c r="B25" s="363" t="s">
        <v>43</v>
      </c>
      <c r="C25" s="350"/>
      <c r="D25" s="608">
        <v>55940</v>
      </c>
      <c r="E25" s="350"/>
      <c r="F25" s="368">
        <v>1365</v>
      </c>
      <c r="G25" s="372">
        <v>2.4401144082946016</v>
      </c>
      <c r="H25" s="350"/>
      <c r="I25" s="368">
        <v>568</v>
      </c>
      <c r="J25" s="372">
        <v>1.0153736145870575</v>
      </c>
      <c r="K25" s="368">
        <v>360</v>
      </c>
      <c r="L25" s="372">
        <v>63.380281690140848</v>
      </c>
      <c r="M25" s="368">
        <v>6</v>
      </c>
      <c r="N25" s="372">
        <v>1.056338028169014</v>
      </c>
      <c r="O25" s="368">
        <v>10</v>
      </c>
      <c r="P25" s="372">
        <v>1.7605633802816902</v>
      </c>
      <c r="Q25" s="368">
        <v>159</v>
      </c>
      <c r="R25" s="372">
        <v>27.992957746478876</v>
      </c>
      <c r="S25" s="368">
        <v>23</v>
      </c>
      <c r="T25" s="372">
        <v>4.0492957746478879</v>
      </c>
      <c r="U25" s="368">
        <v>10</v>
      </c>
      <c r="V25" s="372">
        <v>1.7605633802816902</v>
      </c>
      <c r="X25" s="606"/>
      <c r="Y25" s="606"/>
      <c r="Z25" s="606"/>
      <c r="AA25" s="604">
        <v>44712</v>
      </c>
      <c r="AB25" s="602">
        <v>27733</v>
      </c>
      <c r="AC25" s="602">
        <v>19944</v>
      </c>
      <c r="AD25" s="360"/>
      <c r="AE25" s="360"/>
      <c r="AF25" s="360"/>
      <c r="AG25" s="361"/>
      <c r="AH25" s="607"/>
    </row>
    <row r="26" spans="1:34" s="331" customFormat="1" x14ac:dyDescent="0.25">
      <c r="B26" s="363" t="s">
        <v>44</v>
      </c>
      <c r="C26" s="350"/>
      <c r="D26" s="610">
        <v>21512</v>
      </c>
      <c r="E26" s="350"/>
      <c r="F26" s="377">
        <v>13</v>
      </c>
      <c r="G26" s="372">
        <v>6.0431387132763109E-2</v>
      </c>
      <c r="H26" s="350"/>
      <c r="I26" s="377">
        <v>296</v>
      </c>
      <c r="J26" s="372">
        <v>1.3759761993306061</v>
      </c>
      <c r="K26" s="377">
        <v>295</v>
      </c>
      <c r="L26" s="372">
        <v>99.662162162162161</v>
      </c>
      <c r="M26" s="377">
        <v>1</v>
      </c>
      <c r="N26" s="372">
        <v>0.33783783783783783</v>
      </c>
      <c r="O26" s="377">
        <v>0</v>
      </c>
      <c r="P26" s="372">
        <v>0</v>
      </c>
      <c r="Q26" s="377">
        <v>0</v>
      </c>
      <c r="R26" s="372">
        <v>0</v>
      </c>
      <c r="S26" s="377">
        <v>0</v>
      </c>
      <c r="T26" s="372">
        <v>0</v>
      </c>
      <c r="U26" s="377">
        <v>0</v>
      </c>
      <c r="V26" s="372">
        <v>0</v>
      </c>
      <c r="X26" s="606"/>
      <c r="Y26" s="606"/>
      <c r="Z26" s="606"/>
      <c r="AA26" s="604">
        <v>44742</v>
      </c>
      <c r="AB26" s="602">
        <v>30967</v>
      </c>
      <c r="AC26" s="602">
        <v>20368</v>
      </c>
      <c r="AD26" s="360"/>
      <c r="AE26" s="360"/>
      <c r="AF26" s="360"/>
      <c r="AG26" s="361"/>
      <c r="AH26" s="607"/>
    </row>
    <row r="27" spans="1:34" s="331" customFormat="1" x14ac:dyDescent="0.25">
      <c r="B27" s="363" t="s">
        <v>45</v>
      </c>
      <c r="C27" s="350"/>
      <c r="D27" s="610">
        <v>115341</v>
      </c>
      <c r="E27" s="350"/>
      <c r="F27" s="377">
        <v>2122</v>
      </c>
      <c r="G27" s="372">
        <v>1.8397620967392341</v>
      </c>
      <c r="H27" s="350"/>
      <c r="I27" s="377">
        <v>1340</v>
      </c>
      <c r="J27" s="372">
        <v>1.1617724833320329</v>
      </c>
      <c r="K27" s="377">
        <v>1260</v>
      </c>
      <c r="L27" s="372">
        <v>94.029850746268664</v>
      </c>
      <c r="M27" s="377">
        <v>36</v>
      </c>
      <c r="N27" s="372">
        <v>2.6865671641791042</v>
      </c>
      <c r="O27" s="377">
        <v>0</v>
      </c>
      <c r="P27" s="372">
        <v>0</v>
      </c>
      <c r="Q27" s="377">
        <v>9</v>
      </c>
      <c r="R27" s="372">
        <v>0.67164179104477606</v>
      </c>
      <c r="S27" s="377">
        <v>32</v>
      </c>
      <c r="T27" s="372">
        <v>2.3880597014925375</v>
      </c>
      <c r="U27" s="377">
        <v>3</v>
      </c>
      <c r="V27" s="372">
        <v>0.22388059701492538</v>
      </c>
      <c r="X27" s="606"/>
      <c r="Y27" s="606"/>
      <c r="Z27" s="606"/>
      <c r="AA27" s="604">
        <v>44773</v>
      </c>
      <c r="AB27" s="602">
        <v>28674</v>
      </c>
      <c r="AC27" s="602">
        <v>20566</v>
      </c>
      <c r="AD27" s="360"/>
      <c r="AE27" s="360"/>
      <c r="AF27" s="360"/>
      <c r="AG27" s="361"/>
      <c r="AH27" s="607"/>
    </row>
    <row r="28" spans="1:34" s="331" customFormat="1" x14ac:dyDescent="0.25">
      <c r="B28" s="363" t="s">
        <v>46</v>
      </c>
      <c r="C28" s="350"/>
      <c r="D28" s="610">
        <v>14758</v>
      </c>
      <c r="E28" s="350"/>
      <c r="F28" s="377">
        <v>324</v>
      </c>
      <c r="G28" s="383">
        <v>2.1954194335275781</v>
      </c>
      <c r="H28" s="350"/>
      <c r="I28" s="377">
        <v>175</v>
      </c>
      <c r="J28" s="383">
        <v>1.1857975335411304</v>
      </c>
      <c r="K28" s="377">
        <v>62</v>
      </c>
      <c r="L28" s="383">
        <v>35.428571428571423</v>
      </c>
      <c r="M28" s="377">
        <v>4</v>
      </c>
      <c r="N28" s="383">
        <v>2.2857142857142856</v>
      </c>
      <c r="O28" s="377">
        <v>108</v>
      </c>
      <c r="P28" s="383">
        <v>61.714285714285708</v>
      </c>
      <c r="Q28" s="377">
        <v>0</v>
      </c>
      <c r="R28" s="383">
        <v>0</v>
      </c>
      <c r="S28" s="377">
        <v>0</v>
      </c>
      <c r="T28" s="383">
        <v>0</v>
      </c>
      <c r="U28" s="377">
        <v>1</v>
      </c>
      <c r="V28" s="383">
        <v>0.5714285714285714</v>
      </c>
      <c r="X28" s="606"/>
      <c r="Y28" s="606"/>
      <c r="Z28" s="606"/>
      <c r="AA28" s="604">
        <v>44804</v>
      </c>
      <c r="AB28" s="602">
        <v>19988</v>
      </c>
      <c r="AC28" s="602">
        <v>21716</v>
      </c>
      <c r="AD28" s="360"/>
      <c r="AE28" s="360"/>
      <c r="AF28" s="360"/>
      <c r="AG28" s="361"/>
      <c r="AH28" s="607"/>
    </row>
    <row r="29" spans="1:34" s="331" customFormat="1" x14ac:dyDescent="0.25">
      <c r="B29" s="384" t="s">
        <v>1</v>
      </c>
      <c r="C29" s="350"/>
      <c r="D29" s="611">
        <v>5230</v>
      </c>
      <c r="E29" s="350"/>
      <c r="F29" s="389">
        <v>94</v>
      </c>
      <c r="G29" s="393">
        <v>1.7973231357552581</v>
      </c>
      <c r="H29" s="350"/>
      <c r="I29" s="389">
        <v>49</v>
      </c>
      <c r="J29" s="393">
        <v>0.93690248565965573</v>
      </c>
      <c r="K29" s="389">
        <v>32</v>
      </c>
      <c r="L29" s="393">
        <v>65.306122448979593</v>
      </c>
      <c r="M29" s="389">
        <v>4</v>
      </c>
      <c r="N29" s="393">
        <v>8.1632653061224492</v>
      </c>
      <c r="O29" s="389">
        <v>1</v>
      </c>
      <c r="P29" s="393">
        <v>2.0408163265306123</v>
      </c>
      <c r="Q29" s="389">
        <v>9</v>
      </c>
      <c r="R29" s="393">
        <v>18.367346938775512</v>
      </c>
      <c r="S29" s="389">
        <v>0</v>
      </c>
      <c r="T29" s="393">
        <v>0</v>
      </c>
      <c r="U29" s="389">
        <v>3</v>
      </c>
      <c r="V29" s="393">
        <v>6.1224489795918364</v>
      </c>
      <c r="X29" s="606"/>
      <c r="Y29" s="606"/>
      <c r="Z29" s="606"/>
      <c r="AA29" s="604">
        <v>44834</v>
      </c>
      <c r="AB29" s="602">
        <v>27552</v>
      </c>
      <c r="AC29" s="602">
        <v>21574</v>
      </c>
      <c r="AD29" s="360"/>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29"/>
      <c r="AE30" s="329"/>
      <c r="AF30" s="360"/>
      <c r="AG30" s="361"/>
      <c r="AH30" s="607"/>
    </row>
    <row r="31" spans="1:34" s="322" customFormat="1" x14ac:dyDescent="0.25">
      <c r="B31" s="439" t="s">
        <v>0</v>
      </c>
      <c r="C31" s="437"/>
      <c r="D31" s="597">
        <v>1965264</v>
      </c>
      <c r="E31" s="437"/>
      <c r="F31" s="440">
        <v>26675</v>
      </c>
      <c r="G31" s="441">
        <v>1.3573240032891256</v>
      </c>
      <c r="H31" s="437"/>
      <c r="I31" s="440">
        <v>21872</v>
      </c>
      <c r="J31" s="441">
        <v>1.1129293570736551</v>
      </c>
      <c r="K31" s="440">
        <v>17546</v>
      </c>
      <c r="L31" s="441">
        <v>80.221287490855886</v>
      </c>
      <c r="M31" s="440">
        <v>444</v>
      </c>
      <c r="N31" s="441">
        <v>2.0299926847110461</v>
      </c>
      <c r="O31" s="440">
        <v>626</v>
      </c>
      <c r="P31" s="441">
        <v>2.8621068032187269</v>
      </c>
      <c r="Q31" s="440">
        <v>1538</v>
      </c>
      <c r="R31" s="441">
        <v>7.0318215069495249</v>
      </c>
      <c r="S31" s="440">
        <v>269</v>
      </c>
      <c r="T31" s="441">
        <v>1.2298829553767374</v>
      </c>
      <c r="U31" s="440">
        <v>1449</v>
      </c>
      <c r="V31" s="441">
        <v>6.6249085588880767</v>
      </c>
      <c r="X31" s="1267"/>
      <c r="Y31" s="1267"/>
      <c r="Z31" s="1268"/>
      <c r="AA31" s="1269">
        <v>44895</v>
      </c>
      <c r="AB31" s="1270">
        <v>30634</v>
      </c>
      <c r="AC31" s="1270">
        <v>17693</v>
      </c>
      <c r="AD31" s="1271"/>
      <c r="AE31" s="1271"/>
      <c r="AF31" s="320"/>
      <c r="AG31" s="320"/>
      <c r="AH31" s="591"/>
    </row>
    <row r="32" spans="1:34" s="328" customFormat="1" ht="5.25" customHeight="1" x14ac:dyDescent="0.2">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29"/>
    </row>
    <row r="33" spans="2:30" s="394" customFormat="1" ht="14.45" customHeight="1" x14ac:dyDescent="0.2">
      <c r="B33" s="1467" t="s">
        <v>387</v>
      </c>
      <c r="C33" s="1467"/>
      <c r="D33" s="1467"/>
      <c r="E33" s="1467"/>
      <c r="F33" s="1467"/>
      <c r="G33" s="1467"/>
      <c r="H33" s="1467"/>
      <c r="I33" s="1467"/>
      <c r="J33" s="1467"/>
      <c r="K33" s="1467"/>
      <c r="L33" s="1467"/>
      <c r="M33" s="1467"/>
      <c r="N33" s="1467"/>
      <c r="O33" s="1467"/>
      <c r="P33" s="1467"/>
      <c r="Q33" s="1467"/>
      <c r="R33" s="1467"/>
      <c r="S33" s="1467"/>
      <c r="T33" s="1467"/>
      <c r="U33" s="1467"/>
      <c r="V33" s="1467"/>
      <c r="X33" s="596"/>
      <c r="Y33" s="596"/>
      <c r="Z33" s="596"/>
      <c r="AA33" s="604">
        <v>44957</v>
      </c>
      <c r="AB33" s="602">
        <v>25222</v>
      </c>
      <c r="AC33" s="602">
        <v>21942</v>
      </c>
      <c r="AD33" s="329"/>
    </row>
    <row r="34" spans="2:30" s="394" customFormat="1" ht="12"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X34" s="596"/>
      <c r="Y34" s="596"/>
      <c r="Z34" s="596"/>
      <c r="AA34" s="604">
        <v>44985</v>
      </c>
      <c r="AB34" s="602">
        <v>28262</v>
      </c>
      <c r="AC34" s="602">
        <v>21287</v>
      </c>
      <c r="AD34" s="329"/>
    </row>
    <row r="35" spans="2:30" x14ac:dyDescent="0.2">
      <c r="B35" s="1433"/>
      <c r="C35" s="1433"/>
      <c r="D35" s="1433"/>
      <c r="AA35" s="604">
        <v>45016</v>
      </c>
      <c r="AB35" s="602" t="e">
        <f>GETPIVOTDATA("Suma de AltasGrado",[1]td!$A$3,"Fecha",$AA35)</f>
        <v>#REF!</v>
      </c>
      <c r="AC35" s="602" t="e">
        <f>GETPIVOTDATA("Suma de BajasGrado",[1]td!$A$3,"Fecha",$AA35)</f>
        <v>#REF!</v>
      </c>
    </row>
    <row r="36" spans="2:30" x14ac:dyDescent="0.2">
      <c r="B36" s="1413"/>
      <c r="C36" s="1413"/>
      <c r="D36" s="1413"/>
      <c r="AA36" s="604">
        <v>45046</v>
      </c>
      <c r="AB36" s="602" t="e">
        <f>GETPIVOTDATA("Suma de AltasGrado",[1]td!$A$3,"Fecha",$AA36)</f>
        <v>#REF!</v>
      </c>
      <c r="AC36" s="602" t="e">
        <f>GETPIVOTDATA("Suma de BajasGrado",[1]td!$A$3,"Fecha",$AA36)</f>
        <v>#REF!</v>
      </c>
    </row>
    <row r="37" spans="2:30" x14ac:dyDescent="0.2">
      <c r="AA37" s="604">
        <v>45077</v>
      </c>
      <c r="AB37" s="602" t="e">
        <f>GETPIVOTDATA("Suma de AltasGrado",[1]td!$A$3,"Fecha",$AA37)</f>
        <v>#REF!</v>
      </c>
      <c r="AC37" s="602" t="e">
        <f>GETPIVOTDATA("Suma de BajasGrado",[1]td!$A$3,"Fecha",$AA37)</f>
        <v>#REF!</v>
      </c>
    </row>
    <row r="38" spans="2:30" x14ac:dyDescent="0.2">
      <c r="AA38" s="604">
        <v>45107</v>
      </c>
      <c r="AB38" s="602" t="e">
        <f>GETPIVOTDATA("Suma de AltasGrado",[1]td!$A$3,"Fecha",$AA38)</f>
        <v>#REF!</v>
      </c>
      <c r="AC38" s="602" t="e">
        <f>GETPIVOTDATA("Suma de BajasGrado",[1]td!$A$3,"Fecha",$AA38)</f>
        <v>#REF!</v>
      </c>
    </row>
    <row r="39" spans="2:30" x14ac:dyDescent="0.2">
      <c r="AA39" s="604">
        <v>45138</v>
      </c>
      <c r="AB39" s="602" t="e">
        <f>GETPIVOTDATA("Suma de AltasGrado",[1]td!$A$3,"Fecha",$AA39)</f>
        <v>#REF!</v>
      </c>
      <c r="AC39" s="602" t="e">
        <f>GETPIVOTDATA("Suma de BajasGrado",[1]td!$A$3,"Fecha",$AA39)</f>
        <v>#REF!</v>
      </c>
    </row>
    <row r="40" spans="2:30" x14ac:dyDescent="0.2">
      <c r="AA40" s="604">
        <v>45169</v>
      </c>
      <c r="AB40" s="602" t="e">
        <f>GETPIVOTDATA("Suma de AltasGrado",[1]td!$A$3,"Fecha",$AA40)</f>
        <v>#REF!</v>
      </c>
      <c r="AC40" s="602" t="e">
        <f>GETPIVOTDATA("Suma de BajasGrado",[1]td!$A$3,"Fecha",$AA40)</f>
        <v>#REF!</v>
      </c>
    </row>
    <row r="41" spans="2:30" x14ac:dyDescent="0.2">
      <c r="AA41" s="604">
        <v>45199</v>
      </c>
      <c r="AB41" s="602" t="e">
        <f>GETPIVOTDATA("Suma de AltasGrado",[1]td!$A$3,"Fecha",$AA41)</f>
        <v>#REF!</v>
      </c>
      <c r="AC41" s="602" t="e">
        <f>GETPIVOTDATA("Suma de BajasGrado",[1]td!$A$3,"Fecha",$AA41)</f>
        <v>#REF!</v>
      </c>
    </row>
    <row r="42" spans="2:30" x14ac:dyDescent="0.2">
      <c r="AA42" s="604">
        <v>45230</v>
      </c>
      <c r="AB42" s="602" t="e">
        <f>GETPIVOTDATA("Suma de AltasGrado",[1]td!$A$3,"Fecha",$AA42)</f>
        <v>#REF!</v>
      </c>
      <c r="AC42" s="602" t="e">
        <f>GETPIVOTDATA("Suma de BajasGrado",[1]td!$A$3,"Fecha",$AA42)</f>
        <v>#REF!</v>
      </c>
    </row>
    <row r="43" spans="2:30" x14ac:dyDescent="0.2">
      <c r="AA43" s="604">
        <v>45260</v>
      </c>
      <c r="AB43" s="602" t="e">
        <f>GETPIVOTDATA("Suma de AltasGrado",[1]td!$A$3,"Fecha",$AA43)</f>
        <v>#REF!</v>
      </c>
      <c r="AC43" s="602" t="e">
        <f>GETPIVOTDATA("Suma de BajasGrado",[1]td!$A$3,"Fecha",$AA43)</f>
        <v>#REF!</v>
      </c>
    </row>
    <row r="44" spans="2:30" x14ac:dyDescent="0.2">
      <c r="AA44" s="604">
        <v>45291</v>
      </c>
      <c r="AB44" s="602" t="e">
        <f>GETPIVOTDATA("Suma de AltasGrado",[1]td!$A$3,"Fecha",$AA44)</f>
        <v>#REF!</v>
      </c>
      <c r="AC44" s="602" t="e">
        <f>GETPIVOTDATA("Suma de BajasGrado",[1]td!$A$3,"Fecha",$AA44)</f>
        <v>#REF!</v>
      </c>
    </row>
    <row r="45" spans="2:30" x14ac:dyDescent="0.2">
      <c r="AA45" s="604">
        <v>45322</v>
      </c>
      <c r="AB45" s="602" t="e">
        <f>GETPIVOTDATA("Suma de AltasGrado",[1]td!$A$3,"Fecha",$AA45)</f>
        <v>#REF!</v>
      </c>
      <c r="AC45" s="602" t="e">
        <f>GETPIVOTDATA("Suma de BajasGrado",[1]td!$A$3,"Fecha",$AA45)</f>
        <v>#REF!</v>
      </c>
    </row>
    <row r="46" spans="2:30" x14ac:dyDescent="0.2">
      <c r="AA46" s="604">
        <v>45351</v>
      </c>
      <c r="AB46" s="602" t="e">
        <f>GETPIVOTDATA("Suma de AltasGrado",[1]td!$A$3,"Fecha",$AA46)</f>
        <v>#REF!</v>
      </c>
      <c r="AC46" s="602" t="e">
        <f>GETPIVOTDATA("Suma de BajasGrado",[1]td!$A$3,"Fecha",$AA46)</f>
        <v>#REF!</v>
      </c>
    </row>
    <row r="47" spans="2:30" x14ac:dyDescent="0.2">
      <c r="AA47" s="604">
        <v>45382</v>
      </c>
      <c r="AB47" s="602" t="e">
        <f>GETPIVOTDATA("Suma de AltasGrado",[1]td!$A$3,"Fecha",$AA47)</f>
        <v>#REF!</v>
      </c>
      <c r="AC47" s="602" t="e">
        <f>GETPIVOTDATA("Suma de BajasGrado",[1]td!$A$3,"Fecha",$AA47)</f>
        <v>#REF!</v>
      </c>
    </row>
    <row r="48" spans="2:30" x14ac:dyDescent="0.2">
      <c r="AA48" s="604">
        <v>45412</v>
      </c>
      <c r="AB48" s="602" t="e">
        <f>GETPIVOTDATA("Suma de AltasGrado",[1]td!$A$3,"Fecha",$AA48)</f>
        <v>#REF!</v>
      </c>
      <c r="AC48" s="602" t="e">
        <f>GETPIVOTDATA("Suma de BajasGrado",[1]td!$A$3,"Fecha",$AA48)</f>
        <v>#REF!</v>
      </c>
    </row>
    <row r="49" spans="27:29" x14ac:dyDescent="0.2">
      <c r="AA49" s="604">
        <v>45443</v>
      </c>
      <c r="AB49" s="602" t="e">
        <f>GETPIVOTDATA("Suma de AltasGrado",[1]td!$A$3,"Fecha",$AA49)</f>
        <v>#REF!</v>
      </c>
      <c r="AC49" s="602" t="e">
        <f>GETPIVOTDATA("Suma de BajasGrado",[1]td!$A$3,"Fecha",$AA49)</f>
        <v>#REF!</v>
      </c>
    </row>
    <row r="50" spans="27:29" x14ac:dyDescent="0.2">
      <c r="AA50" s="604"/>
      <c r="AB50" s="602"/>
      <c r="AC50" s="602"/>
    </row>
    <row r="51" spans="27:29" x14ac:dyDescent="0.2">
      <c r="AA51" s="604"/>
      <c r="AB51" s="602"/>
      <c r="AC51" s="602"/>
    </row>
    <row r="52" spans="27:29" x14ac:dyDescent="0.2">
      <c r="AA52" s="604"/>
      <c r="AB52" s="602"/>
      <c r="AC52" s="602"/>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9.140625" style="615" bestFit="1"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t="15" hidden="1" customHeight="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476"/>
      <c r="C3" s="1476"/>
      <c r="D3" s="1476"/>
      <c r="E3" s="1476"/>
      <c r="F3" s="1476"/>
      <c r="G3" s="1476"/>
      <c r="H3" s="1476"/>
      <c r="I3" s="1476"/>
      <c r="J3" s="1476"/>
      <c r="K3" s="1476"/>
      <c r="L3" s="618"/>
      <c r="M3" s="618"/>
      <c r="W3" s="620"/>
      <c r="AA3" s="620"/>
      <c r="AD3" s="620"/>
    </row>
    <row r="4" spans="2:32" s="621" customFormat="1" ht="13.5" customHeight="1" x14ac:dyDescent="0.2">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2" s="623" customFormat="1" ht="16.5" customHeight="1" x14ac:dyDescent="0.2">
      <c r="B5" s="1478" t="s">
        <v>410</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c r="AD5" s="1478"/>
    </row>
    <row r="6" spans="2:32" s="623" customFormat="1" ht="14.25" customHeight="1" x14ac:dyDescent="0.2">
      <c r="B6" s="1415" t="str">
        <f>porsaad!$B$6</f>
        <v>Situación a 31 de mayo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2" s="621" customFormat="1" ht="5.25" customHeight="1" x14ac:dyDescent="0.2">
      <c r="AC7" s="794"/>
    </row>
    <row r="8" spans="2:32" s="626" customFormat="1" ht="21.75" customHeight="1" x14ac:dyDescent="0.2">
      <c r="B8" s="1492" t="s">
        <v>27</v>
      </c>
      <c r="C8" s="625"/>
      <c r="D8" s="1509" t="s">
        <v>112</v>
      </c>
      <c r="E8" s="1507" t="s">
        <v>26</v>
      </c>
      <c r="F8" s="1508"/>
      <c r="G8" s="1508"/>
      <c r="H8" s="1508"/>
      <c r="I8" s="1508"/>
      <c r="J8" s="1508"/>
      <c r="K8" s="1508"/>
      <c r="L8" s="1508"/>
      <c r="M8" s="1508"/>
      <c r="N8" s="1508"/>
      <c r="O8" s="1508"/>
      <c r="P8" s="1508"/>
      <c r="Q8" s="1508"/>
      <c r="R8" s="1508"/>
      <c r="S8" s="1508"/>
      <c r="T8" s="1508"/>
      <c r="U8" s="1508"/>
      <c r="V8" s="1508"/>
      <c r="W8" s="1508"/>
      <c r="X8" s="1508"/>
      <c r="Y8" s="1508"/>
      <c r="Z8" s="1508"/>
      <c r="AA8" s="1488"/>
      <c r="AB8" s="625"/>
      <c r="AC8" s="1509" t="s">
        <v>0</v>
      </c>
      <c r="AD8" s="1510"/>
    </row>
    <row r="9" spans="2:32" s="626" customFormat="1" ht="21.75" customHeight="1" x14ac:dyDescent="0.2">
      <c r="B9" s="1506"/>
      <c r="C9" s="625"/>
      <c r="D9" s="1515"/>
      <c r="E9" s="1513" t="s">
        <v>22</v>
      </c>
      <c r="F9" s="1514"/>
      <c r="G9" s="627"/>
      <c r="H9" s="1513" t="s">
        <v>21</v>
      </c>
      <c r="I9" s="1514"/>
      <c r="J9" s="627"/>
      <c r="K9" s="1513" t="s">
        <v>20</v>
      </c>
      <c r="L9" s="1514"/>
      <c r="M9" s="627"/>
      <c r="N9" s="1513" t="s">
        <v>19</v>
      </c>
      <c r="O9" s="1514"/>
      <c r="P9" s="627"/>
      <c r="Q9" s="1513" t="s">
        <v>18</v>
      </c>
      <c r="R9" s="1514"/>
      <c r="S9" s="627"/>
      <c r="T9" s="1513" t="s">
        <v>17</v>
      </c>
      <c r="U9" s="1514"/>
      <c r="V9" s="627"/>
      <c r="W9" s="1513" t="s">
        <v>16</v>
      </c>
      <c r="X9" s="1514"/>
      <c r="Y9" s="627"/>
      <c r="Z9" s="1513" t="s">
        <v>15</v>
      </c>
      <c r="AA9" s="1514"/>
      <c r="AB9" s="625"/>
      <c r="AC9" s="1511"/>
      <c r="AD9" s="1512"/>
    </row>
    <row r="10" spans="2:32" s="626" customFormat="1" ht="21.75" customHeight="1" x14ac:dyDescent="0.2">
      <c r="B10" s="1493"/>
      <c r="C10" s="628"/>
      <c r="D10" s="1516"/>
      <c r="E10" s="820" t="s">
        <v>9</v>
      </c>
      <c r="F10" s="821" t="s">
        <v>25</v>
      </c>
      <c r="G10" s="629"/>
      <c r="H10" s="820" t="s">
        <v>9</v>
      </c>
      <c r="I10" s="821" t="s">
        <v>25</v>
      </c>
      <c r="J10" s="629"/>
      <c r="K10" s="820" t="s">
        <v>9</v>
      </c>
      <c r="L10" s="821" t="s">
        <v>25</v>
      </c>
      <c r="M10" s="629"/>
      <c r="N10" s="820" t="s">
        <v>9</v>
      </c>
      <c r="O10" s="821" t="s">
        <v>25</v>
      </c>
      <c r="P10" s="629"/>
      <c r="Q10" s="820" t="s">
        <v>9</v>
      </c>
      <c r="R10" s="821" t="s">
        <v>25</v>
      </c>
      <c r="S10" s="629"/>
      <c r="T10" s="820" t="s">
        <v>9</v>
      </c>
      <c r="U10" s="821" t="s">
        <v>25</v>
      </c>
      <c r="V10" s="629"/>
      <c r="W10" s="820" t="s">
        <v>9</v>
      </c>
      <c r="X10" s="821" t="s">
        <v>25</v>
      </c>
      <c r="Y10" s="629"/>
      <c r="Z10" s="820" t="s">
        <v>9</v>
      </c>
      <c r="AA10" s="821" t="s">
        <v>25</v>
      </c>
      <c r="AB10" s="628"/>
      <c r="AC10" s="710" t="s">
        <v>9</v>
      </c>
      <c r="AD10" s="821" t="s">
        <v>25</v>
      </c>
    </row>
    <row r="11" spans="2:32"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17" t="s">
        <v>24</v>
      </c>
      <c r="D12" s="795" t="s">
        <v>31</v>
      </c>
      <c r="E12" s="796">
        <v>646</v>
      </c>
      <c r="F12" s="797">
        <v>0.2367931029426858</v>
      </c>
      <c r="G12" s="634"/>
      <c r="H12" s="798">
        <v>10276</v>
      </c>
      <c r="I12" s="797">
        <v>3.7666964796269959</v>
      </c>
      <c r="J12" s="634"/>
      <c r="K12" s="798">
        <v>6153</v>
      </c>
      <c r="L12" s="797">
        <v>2.2553993226104425</v>
      </c>
      <c r="M12" s="634"/>
      <c r="N12" s="798">
        <v>9107</v>
      </c>
      <c r="O12" s="797">
        <v>3.338196267026377</v>
      </c>
      <c r="P12" s="634"/>
      <c r="Q12" s="798">
        <v>8583</v>
      </c>
      <c r="R12" s="797">
        <v>3.1461226045775113</v>
      </c>
      <c r="S12" s="634"/>
      <c r="T12" s="798">
        <v>11683</v>
      </c>
      <c r="U12" s="797">
        <v>4.2824362564696568</v>
      </c>
      <c r="V12" s="634"/>
      <c r="W12" s="798">
        <v>39784</v>
      </c>
      <c r="X12" s="797">
        <v>14.58293623447649</v>
      </c>
      <c r="Y12" s="634"/>
      <c r="Z12" s="798">
        <v>186580</v>
      </c>
      <c r="AA12" s="797">
        <f t="shared" ref="AA12:AA21" si="0">Z12*100/$AC12</f>
        <v>68.391419732269839</v>
      </c>
      <c r="AB12" s="637"/>
      <c r="AC12" s="675">
        <f t="shared" ref="AC12:AD15" si="1">E12+H12+K12+N12+Q12+T12+W12+Z12</f>
        <v>272812</v>
      </c>
      <c r="AD12" s="676">
        <f t="shared" si="1"/>
        <v>100</v>
      </c>
      <c r="AF12" s="799"/>
    </row>
    <row r="13" spans="2:32" s="633" customFormat="1" ht="21" customHeight="1" x14ac:dyDescent="0.2">
      <c r="B13" s="1518"/>
      <c r="D13" s="800" t="s">
        <v>49</v>
      </c>
      <c r="E13" s="801">
        <v>812</v>
      </c>
      <c r="F13" s="802">
        <v>0.21791813041272942</v>
      </c>
      <c r="G13" s="634"/>
      <c r="H13" s="803">
        <v>12016</v>
      </c>
      <c r="I13" s="802">
        <v>3.2247589347775332</v>
      </c>
      <c r="J13" s="634"/>
      <c r="K13" s="803">
        <v>7823</v>
      </c>
      <c r="L13" s="802">
        <v>2.0994747958359388</v>
      </c>
      <c r="M13" s="634"/>
      <c r="N13" s="803">
        <v>11689</v>
      </c>
      <c r="O13" s="802">
        <v>3.1370012640325053</v>
      </c>
      <c r="P13" s="634"/>
      <c r="Q13" s="803">
        <v>13098</v>
      </c>
      <c r="R13" s="802">
        <v>3.5151375272733127</v>
      </c>
      <c r="S13" s="634"/>
      <c r="T13" s="803">
        <v>21002</v>
      </c>
      <c r="U13" s="802">
        <v>5.6363504617341667</v>
      </c>
      <c r="V13" s="634"/>
      <c r="W13" s="803">
        <v>68083</v>
      </c>
      <c r="X13" s="802">
        <v>18.271576444445635</v>
      </c>
      <c r="Y13" s="634"/>
      <c r="Z13" s="803">
        <v>238094</v>
      </c>
      <c r="AA13" s="802">
        <f t="shared" si="0"/>
        <v>63.897782441488175</v>
      </c>
      <c r="AB13" s="637"/>
      <c r="AC13" s="683">
        <f t="shared" si="1"/>
        <v>372617</v>
      </c>
      <c r="AD13" s="684">
        <f t="shared" si="1"/>
        <v>100</v>
      </c>
      <c r="AF13" s="799"/>
    </row>
    <row r="14" spans="2:32" s="633" customFormat="1" ht="21" customHeight="1" x14ac:dyDescent="0.2">
      <c r="B14" s="1518"/>
      <c r="D14" s="800" t="s">
        <v>50</v>
      </c>
      <c r="E14" s="801">
        <v>364</v>
      </c>
      <c r="F14" s="802">
        <v>0.10376105311767758</v>
      </c>
      <c r="G14" s="634"/>
      <c r="H14" s="803">
        <v>8724</v>
      </c>
      <c r="I14" s="802">
        <v>2.4868445807654371</v>
      </c>
      <c r="J14" s="634"/>
      <c r="K14" s="803">
        <v>7019</v>
      </c>
      <c r="L14" s="802">
        <v>2.0008209665741177</v>
      </c>
      <c r="M14" s="634"/>
      <c r="N14" s="803">
        <v>9754</v>
      </c>
      <c r="O14" s="802">
        <v>2.7804541541478764</v>
      </c>
      <c r="P14" s="634"/>
      <c r="Q14" s="803">
        <v>13048</v>
      </c>
      <c r="R14" s="802">
        <v>3.7194346732952117</v>
      </c>
      <c r="S14" s="634"/>
      <c r="T14" s="803">
        <v>22927</v>
      </c>
      <c r="U14" s="802">
        <v>6.5355210572225104</v>
      </c>
      <c r="V14" s="634"/>
      <c r="W14" s="803">
        <v>83067</v>
      </c>
      <c r="X14" s="802">
        <v>23.678899448698139</v>
      </c>
      <c r="Y14" s="634"/>
      <c r="Z14" s="803">
        <v>205903</v>
      </c>
      <c r="AA14" s="802">
        <f t="shared" si="0"/>
        <v>58.694264066179031</v>
      </c>
      <c r="AB14" s="637"/>
      <c r="AC14" s="683">
        <f t="shared" si="1"/>
        <v>350806</v>
      </c>
      <c r="AD14" s="684">
        <f t="shared" si="1"/>
        <v>100</v>
      </c>
      <c r="AF14" s="799"/>
    </row>
    <row r="15" spans="2:32" s="633" customFormat="1" ht="21" customHeight="1" x14ac:dyDescent="0.2">
      <c r="B15" s="1518"/>
      <c r="D15" s="804" t="s">
        <v>113</v>
      </c>
      <c r="E15" s="805">
        <v>589</v>
      </c>
      <c r="F15" s="806">
        <v>0.24997877939054411</v>
      </c>
      <c r="G15" s="634"/>
      <c r="H15" s="807">
        <v>10560</v>
      </c>
      <c r="I15" s="806">
        <v>4.4817927170868348</v>
      </c>
      <c r="J15" s="634"/>
      <c r="K15" s="807">
        <v>4633</v>
      </c>
      <c r="L15" s="806">
        <v>1.9663016721840252</v>
      </c>
      <c r="M15" s="634"/>
      <c r="N15" s="807">
        <v>5375</v>
      </c>
      <c r="O15" s="806">
        <v>2.2812155165096342</v>
      </c>
      <c r="P15" s="634"/>
      <c r="Q15" s="807">
        <v>8177</v>
      </c>
      <c r="R15" s="806">
        <v>3.4704184704184704</v>
      </c>
      <c r="S15" s="634"/>
      <c r="T15" s="807">
        <v>16368</v>
      </c>
      <c r="U15" s="806">
        <v>6.946778711484594</v>
      </c>
      <c r="V15" s="634"/>
      <c r="W15" s="807">
        <v>68726</v>
      </c>
      <c r="X15" s="806">
        <v>29.168152109328581</v>
      </c>
      <c r="Y15" s="634"/>
      <c r="Z15" s="807">
        <v>121192</v>
      </c>
      <c r="AA15" s="806">
        <f t="shared" si="0"/>
        <v>51.435362023597321</v>
      </c>
      <c r="AB15" s="637"/>
      <c r="AC15" s="691">
        <f t="shared" si="1"/>
        <v>235620</v>
      </c>
      <c r="AD15" s="692">
        <f t="shared" si="1"/>
        <v>100</v>
      </c>
      <c r="AF15" s="799"/>
    </row>
    <row r="16" spans="2:32" s="633" customFormat="1" ht="21" customHeight="1" x14ac:dyDescent="0.2">
      <c r="B16" s="1519"/>
      <c r="D16" s="808" t="s">
        <v>68</v>
      </c>
      <c r="E16" s="809">
        <f>SUM(E12:E15)</f>
        <v>2411</v>
      </c>
      <c r="F16" s="810">
        <f t="shared" ref="F16:F21" si="2">E16*100/$AC16</f>
        <v>0.19572108730329463</v>
      </c>
      <c r="G16" s="634"/>
      <c r="H16" s="809">
        <f>SUM(H12:H15)</f>
        <v>41576</v>
      </c>
      <c r="I16" s="810">
        <f t="shared" ref="I16:I21" si="3">H16*100/$AC16</f>
        <v>3.3750725531819898</v>
      </c>
      <c r="J16" s="634"/>
      <c r="K16" s="811">
        <f>SUM(K12:K15)</f>
        <v>25628</v>
      </c>
      <c r="L16" s="812">
        <f t="shared" ref="L16:L21" si="4">K16*100/$AC16</f>
        <v>2.0804396621355599</v>
      </c>
      <c r="M16" s="634"/>
      <c r="N16" s="811">
        <f>SUM(N12:N15)</f>
        <v>35925</v>
      </c>
      <c r="O16" s="812">
        <f t="shared" ref="O16:O21" si="5">N16*100/$AC16</f>
        <v>2.9163334970430772</v>
      </c>
      <c r="P16" s="634"/>
      <c r="Q16" s="811">
        <f>SUM(Q12:Q15)</f>
        <v>42906</v>
      </c>
      <c r="R16" s="812">
        <f t="shared" ref="R16:R21" si="6">Q16*100/$AC16</f>
        <v>3.4830398058213019</v>
      </c>
      <c r="S16" s="634"/>
      <c r="T16" s="811">
        <f>SUM(T12:T15)</f>
        <v>71980</v>
      </c>
      <c r="U16" s="812">
        <f t="shared" ref="U16:U21" si="7">T16*100/$AC16</f>
        <v>5.8432201841937568</v>
      </c>
      <c r="V16" s="634"/>
      <c r="W16" s="811">
        <f>SUM(W12:W15)</f>
        <v>259660</v>
      </c>
      <c r="X16" s="812">
        <f t="shared" ref="X16:X21" si="8">W16*100/$AC16</f>
        <v>21.078779564153248</v>
      </c>
      <c r="Y16" s="634"/>
      <c r="Z16" s="809">
        <f>SUM(Z12:Z15)</f>
        <v>751769</v>
      </c>
      <c r="AA16" s="810">
        <f t="shared" si="0"/>
        <v>61.027393646167774</v>
      </c>
      <c r="AB16" s="637"/>
      <c r="AC16" s="813">
        <f>SUM(AC12:AC15)</f>
        <v>1231855</v>
      </c>
      <c r="AD16" s="814">
        <f t="shared" ref="AD16:AD21" si="9">F16+I16+L16+O16+R16+U16+X16+AA16</f>
        <v>100</v>
      </c>
      <c r="AF16" s="799"/>
    </row>
    <row r="17" spans="2:32" s="633" customFormat="1" ht="21" customHeight="1" x14ac:dyDescent="0.2">
      <c r="B17" s="1517" t="s">
        <v>23</v>
      </c>
      <c r="D17" s="795" t="s">
        <v>31</v>
      </c>
      <c r="E17" s="798">
        <v>814</v>
      </c>
      <c r="F17" s="797">
        <v>0.52551728590335389</v>
      </c>
      <c r="G17" s="634"/>
      <c r="H17" s="798">
        <v>21776</v>
      </c>
      <c r="I17" s="797">
        <v>14.058555795861713</v>
      </c>
      <c r="J17" s="634"/>
      <c r="K17" s="798">
        <v>9482</v>
      </c>
      <c r="L17" s="797">
        <v>6.1215662222796086</v>
      </c>
      <c r="M17" s="634"/>
      <c r="N17" s="798">
        <v>11219</v>
      </c>
      <c r="O17" s="797">
        <v>7.2429710449013847</v>
      </c>
      <c r="P17" s="634"/>
      <c r="Q17" s="798">
        <v>9752</v>
      </c>
      <c r="R17" s="797">
        <v>6.2958778527389523</v>
      </c>
      <c r="S17" s="634"/>
      <c r="T17" s="798">
        <v>12819</v>
      </c>
      <c r="U17" s="797">
        <v>8.275928855030827</v>
      </c>
      <c r="V17" s="634"/>
      <c r="W17" s="798">
        <v>29593</v>
      </c>
      <c r="X17" s="797">
        <v>19.105200296975369</v>
      </c>
      <c r="Y17" s="634"/>
      <c r="Z17" s="798">
        <v>59440</v>
      </c>
      <c r="AA17" s="797">
        <f t="shared" si="0"/>
        <v>38.374382646308788</v>
      </c>
      <c r="AB17" s="637"/>
      <c r="AC17" s="675">
        <f>E17+H17+K17+N17+Q17+T17+W17+Z17</f>
        <v>154895</v>
      </c>
      <c r="AD17" s="676">
        <f t="shared" si="9"/>
        <v>100</v>
      </c>
      <c r="AF17" s="799"/>
    </row>
    <row r="18" spans="2:32" s="633" customFormat="1" ht="21" customHeight="1" x14ac:dyDescent="0.2">
      <c r="B18" s="1518"/>
      <c r="D18" s="800" t="s">
        <v>49</v>
      </c>
      <c r="E18" s="803">
        <v>1126</v>
      </c>
      <c r="F18" s="802">
        <v>0.50266061926359773</v>
      </c>
      <c r="G18" s="634"/>
      <c r="H18" s="803">
        <v>29447</v>
      </c>
      <c r="I18" s="802">
        <v>13.145512660262133</v>
      </c>
      <c r="J18" s="634"/>
      <c r="K18" s="803">
        <v>12300</v>
      </c>
      <c r="L18" s="802">
        <v>5.4908753258812188</v>
      </c>
      <c r="M18" s="634"/>
      <c r="N18" s="803">
        <v>15445</v>
      </c>
      <c r="O18" s="802">
        <v>6.8948430413199526</v>
      </c>
      <c r="P18" s="634"/>
      <c r="Q18" s="803">
        <v>15725</v>
      </c>
      <c r="R18" s="802">
        <v>7.0198385771936715</v>
      </c>
      <c r="S18" s="634"/>
      <c r="T18" s="803">
        <v>22902</v>
      </c>
      <c r="U18" s="802">
        <v>10.223742009213957</v>
      </c>
      <c r="V18" s="634"/>
      <c r="W18" s="803">
        <v>45547</v>
      </c>
      <c r="X18" s="802">
        <v>20.332755973000964</v>
      </c>
      <c r="Y18" s="634"/>
      <c r="Z18" s="803">
        <v>81516</v>
      </c>
      <c r="AA18" s="802">
        <f t="shared" si="0"/>
        <v>36.389771793864504</v>
      </c>
      <c r="AB18" s="637"/>
      <c r="AC18" s="683">
        <f>E18+H18+K18+N18+Q18+T18+W18+Z18</f>
        <v>224008</v>
      </c>
      <c r="AD18" s="684">
        <f t="shared" si="9"/>
        <v>100</v>
      </c>
      <c r="AF18" s="799"/>
    </row>
    <row r="19" spans="2:32" s="633" customFormat="1" ht="21" customHeight="1" x14ac:dyDescent="0.2">
      <c r="B19" s="1518"/>
      <c r="D19" s="800" t="s">
        <v>50</v>
      </c>
      <c r="E19" s="803">
        <v>444</v>
      </c>
      <c r="F19" s="802">
        <v>0.21320118701201418</v>
      </c>
      <c r="G19" s="634"/>
      <c r="H19" s="803">
        <v>19952</v>
      </c>
      <c r="I19" s="802">
        <v>9.5806082956389798</v>
      </c>
      <c r="J19" s="634"/>
      <c r="K19" s="803">
        <v>11938</v>
      </c>
      <c r="L19" s="802">
        <v>5.7324229066428494</v>
      </c>
      <c r="M19" s="634"/>
      <c r="N19" s="803">
        <v>13797</v>
      </c>
      <c r="O19" s="802">
        <v>6.625082831542251</v>
      </c>
      <c r="P19" s="634"/>
      <c r="Q19" s="803">
        <v>15077</v>
      </c>
      <c r="R19" s="802">
        <v>7.239716884189499</v>
      </c>
      <c r="S19" s="634"/>
      <c r="T19" s="803">
        <v>22683</v>
      </c>
      <c r="U19" s="802">
        <v>10.891987668904319</v>
      </c>
      <c r="V19" s="634"/>
      <c r="W19" s="803">
        <v>44076</v>
      </c>
      <c r="X19" s="802">
        <v>21.164539456625082</v>
      </c>
      <c r="Y19" s="634"/>
      <c r="Z19" s="803">
        <v>80287</v>
      </c>
      <c r="AA19" s="802">
        <f t="shared" si="0"/>
        <v>38.552440769445006</v>
      </c>
      <c r="AB19" s="637"/>
      <c r="AC19" s="683">
        <f>E19+H19+K19+N19+Q19+T19+W19+Z19</f>
        <v>208254</v>
      </c>
      <c r="AD19" s="684">
        <f t="shared" si="9"/>
        <v>100</v>
      </c>
      <c r="AF19" s="799"/>
    </row>
    <row r="20" spans="2:32" s="633" customFormat="1" ht="21" customHeight="1" x14ac:dyDescent="0.2">
      <c r="B20" s="1518"/>
      <c r="D20" s="804" t="s">
        <v>113</v>
      </c>
      <c r="E20" s="807">
        <v>757</v>
      </c>
      <c r="F20" s="806">
        <v>0.51759975931953073</v>
      </c>
      <c r="G20" s="634"/>
      <c r="H20" s="807">
        <v>14666</v>
      </c>
      <c r="I20" s="806">
        <v>10.027897054399256</v>
      </c>
      <c r="J20" s="634"/>
      <c r="K20" s="807">
        <v>7265</v>
      </c>
      <c r="L20" s="806">
        <v>4.9674534365342016</v>
      </c>
      <c r="M20" s="634"/>
      <c r="N20" s="807">
        <v>6503</v>
      </c>
      <c r="O20" s="806">
        <v>4.4464349205480946</v>
      </c>
      <c r="P20" s="634"/>
      <c r="Q20" s="807">
        <v>7663</v>
      </c>
      <c r="R20" s="806">
        <v>5.239586467193611</v>
      </c>
      <c r="S20" s="634"/>
      <c r="T20" s="807">
        <v>14085</v>
      </c>
      <c r="U20" s="806">
        <v>9.6306375297431828</v>
      </c>
      <c r="V20" s="634"/>
      <c r="W20" s="807">
        <v>34757</v>
      </c>
      <c r="X20" s="806">
        <v>23.765145092032931</v>
      </c>
      <c r="Y20" s="634"/>
      <c r="Z20" s="807">
        <v>60556</v>
      </c>
      <c r="AA20" s="806">
        <f t="shared" si="0"/>
        <v>41.405245740229191</v>
      </c>
      <c r="AB20" s="637"/>
      <c r="AC20" s="691">
        <f>E20+H20+K20+N20+Q20+T20+W20+Z20</f>
        <v>146252</v>
      </c>
      <c r="AD20" s="692">
        <f t="shared" si="9"/>
        <v>100</v>
      </c>
      <c r="AF20" s="799"/>
    </row>
    <row r="21" spans="2:32" s="633" customFormat="1" ht="21" customHeight="1" x14ac:dyDescent="0.2">
      <c r="B21" s="1519"/>
      <c r="D21" s="815" t="s">
        <v>68</v>
      </c>
      <c r="E21" s="811">
        <f>SUM(E17:E20)</f>
        <v>3141</v>
      </c>
      <c r="F21" s="812">
        <f t="shared" si="2"/>
        <v>0.42827399172903524</v>
      </c>
      <c r="G21" s="634"/>
      <c r="H21" s="811">
        <f>SUM(H17:H20)</f>
        <v>85841</v>
      </c>
      <c r="I21" s="812">
        <f t="shared" si="3"/>
        <v>11.704383229548588</v>
      </c>
      <c r="J21" s="634"/>
      <c r="K21" s="811">
        <f>SUM(K17:K20)</f>
        <v>40985</v>
      </c>
      <c r="L21" s="812">
        <f t="shared" si="4"/>
        <v>5.588287026747695</v>
      </c>
      <c r="M21" s="634"/>
      <c r="N21" s="811">
        <f>SUM(N17:N20)</f>
        <v>46964</v>
      </c>
      <c r="O21" s="812">
        <f t="shared" si="5"/>
        <v>6.4035210912328591</v>
      </c>
      <c r="P21" s="634"/>
      <c r="Q21" s="811">
        <f>SUM(Q17:Q20)</f>
        <v>48217</v>
      </c>
      <c r="R21" s="812">
        <f t="shared" si="6"/>
        <v>6.5743670993947445</v>
      </c>
      <c r="S21" s="634"/>
      <c r="T21" s="811">
        <f>SUM(T17:T20)</f>
        <v>72489</v>
      </c>
      <c r="U21" s="812">
        <f t="shared" si="7"/>
        <v>9.883843803389377</v>
      </c>
      <c r="V21" s="634"/>
      <c r="W21" s="811">
        <f>SUM(W17:W20)</f>
        <v>153973</v>
      </c>
      <c r="X21" s="812">
        <f t="shared" si="8"/>
        <v>20.994151967047035</v>
      </c>
      <c r="Y21" s="634"/>
      <c r="Z21" s="811">
        <f>SUM(Z17:Z20)</f>
        <v>281799</v>
      </c>
      <c r="AA21" s="812">
        <f t="shared" si="0"/>
        <v>38.423171790910665</v>
      </c>
      <c r="AB21" s="637"/>
      <c r="AC21" s="813">
        <f>SUM(AC17:AC20)</f>
        <v>733409</v>
      </c>
      <c r="AD21" s="814">
        <f t="shared" si="9"/>
        <v>100</v>
      </c>
      <c r="AF21" s="799"/>
    </row>
    <row r="22" spans="2:32" s="649" customFormat="1" ht="3" customHeight="1" x14ac:dyDescent="0.2">
      <c r="B22" s="644"/>
      <c r="C22" s="645"/>
      <c r="D22" s="637"/>
      <c r="E22" s="816"/>
      <c r="F22" s="817"/>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
      <c r="B23" s="1520" t="s">
        <v>0</v>
      </c>
      <c r="C23" s="1521"/>
      <c r="D23" s="1522"/>
      <c r="E23" s="818">
        <f>E16+E21</f>
        <v>5552</v>
      </c>
      <c r="F23" s="819">
        <f>E23*100/$AC23</f>
        <v>0.28250657418036457</v>
      </c>
      <c r="G23" s="1272"/>
      <c r="H23" s="664">
        <f>H16+H21</f>
        <v>127417</v>
      </c>
      <c r="I23" s="665">
        <f>H23*100/$AC23</f>
        <v>6.4834546401908346</v>
      </c>
      <c r="J23" s="1272"/>
      <c r="K23" s="664">
        <f>K16+K21</f>
        <v>66613</v>
      </c>
      <c r="L23" s="665">
        <f>K23*100/$AC23</f>
        <v>3.3895191689259052</v>
      </c>
      <c r="M23" s="1272"/>
      <c r="N23" s="664">
        <f>N16+N21</f>
        <v>82889</v>
      </c>
      <c r="O23" s="665">
        <f>N23*100/$AC23</f>
        <v>4.217703066865317</v>
      </c>
      <c r="P23" s="1272"/>
      <c r="Q23" s="664">
        <f>Q16+Q21</f>
        <v>91123</v>
      </c>
      <c r="R23" s="665">
        <f>Q23*100/$AC23</f>
        <v>4.6366798557343953</v>
      </c>
      <c r="S23" s="1272"/>
      <c r="T23" s="664">
        <f>T16+T21</f>
        <v>144469</v>
      </c>
      <c r="U23" s="665">
        <f>T23*100/$AC23</f>
        <v>7.351124327316839</v>
      </c>
      <c r="V23" s="1272"/>
      <c r="W23" s="664">
        <f>W16+W21</f>
        <v>413633</v>
      </c>
      <c r="X23" s="665">
        <f>W23*100/$AC23</f>
        <v>21.047197730177725</v>
      </c>
      <c r="Y23" s="1272"/>
      <c r="Z23" s="664">
        <f>Z16+Z21</f>
        <v>1033568</v>
      </c>
      <c r="AA23" s="665">
        <f>Z23*100/$AC23</f>
        <v>52.591814636608618</v>
      </c>
      <c r="AB23" s="1272"/>
      <c r="AC23" s="664">
        <f>AC16+AC21</f>
        <v>1965264</v>
      </c>
      <c r="AD23" s="665">
        <f>F23+I23+L23+O23+R23+U23+X23+AA23</f>
        <v>100</v>
      </c>
    </row>
    <row r="24" spans="2:32" s="631" customFormat="1" ht="5.25" customHeight="1" x14ac:dyDescent="0.2">
      <c r="B24" s="651"/>
      <c r="C24" s="651"/>
      <c r="D24" s="651"/>
      <c r="E24" s="651"/>
      <c r="F24" s="651"/>
      <c r="G24" s="651"/>
      <c r="H24" s="651"/>
      <c r="I24" s="651"/>
      <c r="J24" s="651"/>
      <c r="K24" s="651"/>
      <c r="L24" s="651"/>
      <c r="M24" s="651"/>
      <c r="N24" s="651"/>
      <c r="O24" s="652"/>
      <c r="P24" s="652"/>
    </row>
    <row r="25" spans="2:32" s="631" customFormat="1" ht="5.25" customHeight="1" x14ac:dyDescent="0.2">
      <c r="B25" s="651"/>
      <c r="C25" s="651"/>
      <c r="D25" s="651"/>
      <c r="E25" s="651"/>
      <c r="F25" s="651"/>
      <c r="G25" s="651"/>
      <c r="H25" s="651"/>
      <c r="I25" s="651"/>
      <c r="J25" s="651"/>
      <c r="K25" s="651"/>
      <c r="L25" s="651"/>
      <c r="M25" s="651"/>
      <c r="N25" s="651"/>
      <c r="O25" s="652"/>
      <c r="P25" s="652"/>
    </row>
    <row r="26" spans="2:32" s="631" customFormat="1" ht="12.75" customHeight="1" x14ac:dyDescent="0.2">
      <c r="B26" s="652"/>
      <c r="C26" s="652"/>
      <c r="D26" s="652"/>
      <c r="E26" s="652"/>
      <c r="F26" s="652"/>
      <c r="G26" s="652"/>
      <c r="H26" s="652"/>
      <c r="I26" s="652"/>
      <c r="J26" s="652"/>
      <c r="K26" s="652"/>
      <c r="L26" s="652"/>
      <c r="M26" s="652"/>
      <c r="N26" s="652"/>
      <c r="O26" s="652"/>
      <c r="P26" s="652"/>
    </row>
    <row r="27" spans="2:32" s="649" customFormat="1" ht="24.75" customHeight="1" x14ac:dyDescent="0.2">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B35" s="652"/>
      <c r="C35" s="652"/>
      <c r="D35" s="652"/>
      <c r="E35" s="652"/>
      <c r="F35" s="652"/>
      <c r="G35" s="652"/>
      <c r="H35" s="652"/>
      <c r="I35" s="652"/>
      <c r="J35" s="652"/>
      <c r="K35" s="652"/>
      <c r="L35" s="652"/>
      <c r="M35" s="652"/>
      <c r="N35" s="652"/>
      <c r="O35" s="652"/>
      <c r="P35" s="652"/>
    </row>
    <row r="36" spans="2:16" s="631" customFormat="1" x14ac:dyDescent="0.2">
      <c r="B36" s="652"/>
      <c r="C36" s="652"/>
      <c r="D36" s="652"/>
      <c r="E36" s="652"/>
      <c r="F36" s="652"/>
      <c r="G36" s="652"/>
      <c r="H36" s="652"/>
      <c r="I36" s="652"/>
      <c r="J36" s="652"/>
      <c r="K36" s="652"/>
      <c r="L36" s="652"/>
      <c r="M36" s="652"/>
      <c r="N36" s="652"/>
      <c r="O36" s="652"/>
      <c r="P36" s="652"/>
    </row>
    <row r="37" spans="2:16" s="631" customFormat="1" ht="15" customHeight="1" x14ac:dyDescent="0.2">
      <c r="C37" s="1475" t="s">
        <v>14</v>
      </c>
      <c r="D37" s="1475"/>
      <c r="E37" s="1475"/>
      <c r="F37" s="1475"/>
      <c r="G37" s="1475"/>
      <c r="H37" s="1475"/>
      <c r="I37" s="1475"/>
      <c r="J37" s="1475"/>
      <c r="K37" s="1475"/>
      <c r="L37" s="1475"/>
      <c r="M37" s="652"/>
      <c r="N37" s="652"/>
      <c r="O37" s="652"/>
      <c r="P37" s="652"/>
    </row>
    <row r="38" spans="2:16" s="631" customFormat="1" x14ac:dyDescent="0.2">
      <c r="L38" s="652"/>
      <c r="M38" s="652"/>
      <c r="N38" s="652"/>
      <c r="O38" s="652"/>
      <c r="P38" s="652"/>
    </row>
    <row r="39" spans="2:16" s="631" customFormat="1" x14ac:dyDescent="0.2">
      <c r="B39" s="652"/>
      <c r="C39" s="652"/>
      <c r="D39" s="652"/>
      <c r="E39" s="652"/>
      <c r="F39" s="652"/>
      <c r="G39" s="652"/>
      <c r="H39" s="652"/>
      <c r="I39" s="652"/>
      <c r="J39" s="652"/>
      <c r="K39" s="652"/>
      <c r="L39" s="652"/>
      <c r="M39" s="652"/>
      <c r="N39" s="652"/>
      <c r="O39" s="652"/>
      <c r="P39" s="652"/>
    </row>
    <row r="40" spans="2:16" s="631" customFormat="1" ht="5.25" customHeight="1" x14ac:dyDescent="0.2">
      <c r="B40" s="652"/>
      <c r="C40" s="652"/>
      <c r="D40" s="652"/>
      <c r="E40" s="652"/>
      <c r="F40" s="652"/>
      <c r="G40" s="652"/>
      <c r="H40" s="652"/>
      <c r="I40" s="652"/>
      <c r="J40" s="652"/>
      <c r="K40" s="652"/>
      <c r="L40" s="652"/>
      <c r="M40" s="652"/>
      <c r="N40" s="652"/>
      <c r="O40" s="652"/>
      <c r="P40" s="652"/>
    </row>
    <row r="41" spans="2:16" s="631" customFormat="1" ht="5.25" customHeight="1" x14ac:dyDescent="0.2">
      <c r="B41" s="652"/>
      <c r="C41" s="652"/>
      <c r="D41" s="652"/>
      <c r="E41" s="652"/>
      <c r="F41" s="652"/>
      <c r="G41" s="652"/>
      <c r="H41" s="652"/>
      <c r="I41" s="652"/>
      <c r="J41" s="652"/>
      <c r="K41" s="652"/>
      <c r="L41" s="652"/>
      <c r="M41" s="652"/>
      <c r="N41" s="652"/>
      <c r="O41" s="652"/>
      <c r="P41" s="652"/>
    </row>
    <row r="42" spans="2:16" s="631" customFormat="1" ht="16.5" customHeight="1" x14ac:dyDescent="0.2">
      <c r="B42" s="652"/>
      <c r="C42" s="652"/>
      <c r="D42" s="652"/>
      <c r="E42" s="652"/>
      <c r="F42" s="652"/>
      <c r="G42" s="652"/>
      <c r="H42" s="652"/>
      <c r="I42" s="652"/>
      <c r="J42" s="652"/>
      <c r="K42" s="652"/>
      <c r="L42" s="652"/>
      <c r="M42" s="652"/>
      <c r="N42" s="652"/>
      <c r="O42" s="652"/>
      <c r="P42" s="652"/>
    </row>
    <row r="43" spans="2:16" s="631" customFormat="1" x14ac:dyDescent="0.2">
      <c r="B43" s="652"/>
      <c r="C43" s="652"/>
      <c r="D43" s="652"/>
      <c r="E43" s="652"/>
      <c r="F43" s="652"/>
      <c r="G43" s="652"/>
      <c r="H43" s="652"/>
      <c r="I43" s="652"/>
      <c r="J43" s="652"/>
      <c r="K43" s="652"/>
      <c r="L43" s="652"/>
      <c r="M43" s="652"/>
      <c r="N43" s="652"/>
      <c r="O43" s="652"/>
      <c r="P43" s="652"/>
    </row>
    <row r="44" spans="2:16" s="631" customFormat="1" x14ac:dyDescent="0.2"/>
    <row r="45" spans="2:16" s="650" customFormat="1" x14ac:dyDescent="0.2"/>
    <row r="46" spans="2:16" s="657" customFormat="1" ht="12.75" customHeight="1" x14ac:dyDescent="0.2">
      <c r="B46" s="1485"/>
      <c r="C46" s="1485"/>
      <c r="D46" s="1485"/>
      <c r="E46" s="1485"/>
      <c r="F46" s="1485"/>
      <c r="G46" s="1485"/>
      <c r="H46" s="1485"/>
      <c r="I46" s="1485"/>
      <c r="J46" s="1485"/>
      <c r="K46" s="1485"/>
      <c r="L46" s="1485"/>
      <c r="M46" s="1485"/>
      <c r="N46" s="1485"/>
      <c r="O46" s="1485"/>
      <c r="P46" s="656"/>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5"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8"/>
      <c r="C3" s="1528"/>
      <c r="D3" s="1528"/>
      <c r="E3" s="1528"/>
      <c r="F3" s="1528"/>
      <c r="G3" s="1528"/>
      <c r="H3" s="1528"/>
      <c r="I3" s="1528"/>
      <c r="J3" s="12"/>
      <c r="Q3" s="16"/>
    </row>
    <row r="4" spans="2:30" s="4" customFormat="1" ht="2.25" customHeight="1" x14ac:dyDescent="0.2">
      <c r="B4" s="1529"/>
      <c r="C4" s="1529"/>
      <c r="D4" s="1529"/>
      <c r="E4" s="1529"/>
      <c r="F4" s="1529"/>
      <c r="G4" s="1529"/>
      <c r="H4" s="1529"/>
      <c r="I4" s="1529"/>
      <c r="J4" s="1529"/>
      <c r="K4" s="1529"/>
      <c r="L4" s="1529"/>
      <c r="M4" s="1529"/>
      <c r="N4" s="1529"/>
      <c r="O4" s="1529"/>
      <c r="P4" s="1529"/>
      <c r="Q4" s="1529"/>
      <c r="R4" s="1529"/>
      <c r="S4" s="1529"/>
      <c r="T4" s="1529"/>
    </row>
    <row r="5" spans="2:30" s="740" customFormat="1" ht="16.5" customHeight="1" x14ac:dyDescent="0.2">
      <c r="B5" s="1478" t="s">
        <v>411</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714"/>
    </row>
    <row r="6" spans="2:30" s="740" customFormat="1" ht="14.25" customHeight="1" x14ac:dyDescent="0.2">
      <c r="B6" s="1415" t="str">
        <f>porsaad!$B$6</f>
        <v>Situación a 31 de mayo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133" customFormat="1" ht="5.25" customHeight="1" x14ac:dyDescent="0.2"/>
    <row r="8" spans="2:30" s="134" customFormat="1" ht="21.75" customHeight="1" x14ac:dyDescent="0.2">
      <c r="B8" s="1524" t="s">
        <v>27</v>
      </c>
      <c r="D8" s="1524" t="s">
        <v>112</v>
      </c>
      <c r="E8" s="1524" t="s">
        <v>26</v>
      </c>
      <c r="F8" s="1524"/>
      <c r="G8" s="1524"/>
      <c r="H8" s="1524"/>
      <c r="I8" s="1524"/>
      <c r="J8" s="1524"/>
      <c r="K8" s="1524"/>
      <c r="L8" s="1524"/>
      <c r="M8" s="1524"/>
      <c r="N8" s="1524"/>
      <c r="O8" s="1524"/>
      <c r="P8" s="1524"/>
      <c r="Q8" s="1524"/>
      <c r="R8" s="1524"/>
      <c r="S8" s="1524"/>
    </row>
    <row r="9" spans="2:30" s="134" customFormat="1" ht="21.75" customHeight="1" x14ac:dyDescent="0.2">
      <c r="B9" s="1524"/>
      <c r="D9" s="152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24"/>
      <c r="D10" s="152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23" t="s">
        <v>24</v>
      </c>
      <c r="D12" s="141" t="s">
        <v>31</v>
      </c>
      <c r="E12" s="142">
        <f>'36perfresol'!E12</f>
        <v>646</v>
      </c>
      <c r="F12" s="141"/>
      <c r="G12" s="142">
        <f>'36perfresol'!H12</f>
        <v>10276</v>
      </c>
      <c r="H12" s="141"/>
      <c r="I12" s="142">
        <f>'36perfresol'!K12</f>
        <v>6153</v>
      </c>
      <c r="J12" s="141"/>
      <c r="K12" s="142">
        <f>'36perfresol'!N12</f>
        <v>9107</v>
      </c>
      <c r="L12" s="141"/>
      <c r="M12" s="142">
        <f>'36perfresol'!Q12</f>
        <v>8583</v>
      </c>
      <c r="N12" s="141"/>
      <c r="O12" s="142">
        <f>'36perfresol'!T12</f>
        <v>11683</v>
      </c>
      <c r="P12" s="141"/>
      <c r="Q12" s="142">
        <f>'36perfresol'!W12</f>
        <v>39784</v>
      </c>
      <c r="R12" s="141"/>
      <c r="S12" s="142">
        <f>'36perfresol'!Z12</f>
        <v>186580</v>
      </c>
      <c r="T12" s="143"/>
      <c r="V12" s="144">
        <f>E12/E$16</f>
        <v>0.26793861468270425</v>
      </c>
      <c r="W12" s="144">
        <f>G12/G$16</f>
        <v>0.24716182412930537</v>
      </c>
      <c r="X12" s="144">
        <f>I12/I$16</f>
        <v>0.24008896519431872</v>
      </c>
      <c r="Y12" s="144">
        <f>K12/K$16</f>
        <v>0.25350034794711201</v>
      </c>
      <c r="Z12" s="144">
        <f>M12/M$16</f>
        <v>0.20004195217452106</v>
      </c>
      <c r="AA12" s="144">
        <f>O12/O$16</f>
        <v>0.16230897471519867</v>
      </c>
      <c r="AB12" s="144">
        <f>Q12/Q$16</f>
        <v>0.15321574366479243</v>
      </c>
      <c r="AC12" s="144">
        <f>S12/S$16</f>
        <v>0.24818794071051081</v>
      </c>
      <c r="AD12" s="144"/>
    </row>
    <row r="13" spans="2:30" s="140" customFormat="1" ht="21" customHeight="1" x14ac:dyDescent="0.2">
      <c r="B13" s="1523"/>
      <c r="D13" s="141" t="s">
        <v>49</v>
      </c>
      <c r="E13" s="142">
        <f>'36perfresol'!E13</f>
        <v>812</v>
      </c>
      <c r="F13" s="141"/>
      <c r="G13" s="142">
        <f>'36perfresol'!H13</f>
        <v>12016</v>
      </c>
      <c r="H13" s="141"/>
      <c r="I13" s="142">
        <f>'36perfresol'!K13</f>
        <v>7823</v>
      </c>
      <c r="J13" s="141"/>
      <c r="K13" s="142">
        <f>'36perfresol'!N13</f>
        <v>11689</v>
      </c>
      <c r="L13" s="141"/>
      <c r="M13" s="142">
        <f>'36perfresol'!Q13</f>
        <v>13098</v>
      </c>
      <c r="N13" s="141"/>
      <c r="O13" s="142">
        <f>'36perfresol'!T13</f>
        <v>21002</v>
      </c>
      <c r="P13" s="141"/>
      <c r="Q13" s="142">
        <f>'36perfresol'!W13</f>
        <v>68083</v>
      </c>
      <c r="R13" s="141"/>
      <c r="S13" s="142">
        <f>'36perfresol'!Z13</f>
        <v>238094</v>
      </c>
      <c r="T13" s="143"/>
      <c r="V13" s="144">
        <f>E13/E$16</f>
        <v>0.33678971381169637</v>
      </c>
      <c r="W13" s="144">
        <f>G13/G$16</f>
        <v>0.28901289205310754</v>
      </c>
      <c r="X13" s="144">
        <f>I13/I$16</f>
        <v>0.3052520680505697</v>
      </c>
      <c r="Y13" s="144">
        <f>K13/K$16</f>
        <v>0.32537230340988171</v>
      </c>
      <c r="Z13" s="144">
        <f>M13/M$16</f>
        <v>0.30527198993147814</v>
      </c>
      <c r="AA13" s="144">
        <f>O13/O$16</f>
        <v>0.29177549319255347</v>
      </c>
      <c r="AB13" s="144">
        <f>Q13/Q$16</f>
        <v>0.26220056997612262</v>
      </c>
      <c r="AC13" s="144">
        <f>S13/S$16</f>
        <v>0.31671164945614944</v>
      </c>
      <c r="AD13" s="144"/>
    </row>
    <row r="14" spans="2:30" s="140" customFormat="1" ht="21" customHeight="1" x14ac:dyDescent="0.2">
      <c r="B14" s="1523"/>
      <c r="D14" s="141" t="s">
        <v>50</v>
      </c>
      <c r="E14" s="142">
        <f>'36perfresol'!E14</f>
        <v>364</v>
      </c>
      <c r="F14" s="141"/>
      <c r="G14" s="142">
        <f>'36perfresol'!H14</f>
        <v>8724</v>
      </c>
      <c r="H14" s="141"/>
      <c r="I14" s="142">
        <f>'36perfresol'!K14</f>
        <v>7019</v>
      </c>
      <c r="J14" s="141"/>
      <c r="K14" s="142">
        <f>'36perfresol'!N14</f>
        <v>9754</v>
      </c>
      <c r="L14" s="141"/>
      <c r="M14" s="142">
        <f>'36perfresol'!Q14</f>
        <v>13048</v>
      </c>
      <c r="N14" s="141"/>
      <c r="O14" s="142">
        <f>'36perfresol'!T14</f>
        <v>22927</v>
      </c>
      <c r="P14" s="141"/>
      <c r="Q14" s="142">
        <f>'36perfresol'!W14</f>
        <v>83067</v>
      </c>
      <c r="R14" s="141"/>
      <c r="S14" s="142">
        <f>'36perfresol'!Z14</f>
        <v>205903</v>
      </c>
      <c r="T14" s="143"/>
      <c r="V14" s="144">
        <f>E14/E$16</f>
        <v>0.15097469929489837</v>
      </c>
      <c r="W14" s="144">
        <f>G14/G$16</f>
        <v>0.20983259572830479</v>
      </c>
      <c r="X14" s="144">
        <f>I14/I$16</f>
        <v>0.27388013110660214</v>
      </c>
      <c r="Y14" s="144">
        <f>K14/K$16</f>
        <v>0.27151009046624913</v>
      </c>
      <c r="Z14" s="144">
        <f>M14/M$16</f>
        <v>0.30410665175033796</v>
      </c>
      <c r="AA14" s="144">
        <f>O14/O$16</f>
        <v>0.31851903306474022</v>
      </c>
      <c r="AB14" s="144">
        <f>Q14/Q$16</f>
        <v>0.31990680120157128</v>
      </c>
      <c r="AC14" s="144">
        <f>S14/S$16</f>
        <v>0.27389131501831016</v>
      </c>
      <c r="AD14" s="144"/>
    </row>
    <row r="15" spans="2:30" s="140" customFormat="1" ht="21" customHeight="1" x14ac:dyDescent="0.2">
      <c r="B15" s="1523"/>
      <c r="D15" s="141" t="s">
        <v>113</v>
      </c>
      <c r="E15" s="142">
        <f>'36perfresol'!E15</f>
        <v>589</v>
      </c>
      <c r="F15" s="141"/>
      <c r="G15" s="142">
        <f>'36perfresol'!H15</f>
        <v>10560</v>
      </c>
      <c r="H15" s="141"/>
      <c r="I15" s="142">
        <f>'36perfresol'!K15</f>
        <v>4633</v>
      </c>
      <c r="J15" s="141"/>
      <c r="K15" s="142">
        <f>'36perfresol'!N15</f>
        <v>5375</v>
      </c>
      <c r="L15" s="141"/>
      <c r="M15" s="142">
        <f>'36perfresol'!Q15</f>
        <v>8177</v>
      </c>
      <c r="N15" s="141"/>
      <c r="O15" s="142">
        <f>'36perfresol'!T15</f>
        <v>16368</v>
      </c>
      <c r="P15" s="141"/>
      <c r="Q15" s="142">
        <f>'36perfresol'!W15</f>
        <v>68726</v>
      </c>
      <c r="R15" s="141"/>
      <c r="S15" s="142">
        <f>'36perfresol'!Z15</f>
        <v>121192</v>
      </c>
      <c r="T15" s="143"/>
      <c r="V15" s="144">
        <f>E15/E$16</f>
        <v>0.24429697221070096</v>
      </c>
      <c r="W15" s="144">
        <f>G15/G$16</f>
        <v>0.25399268808928227</v>
      </c>
      <c r="X15" s="144">
        <f>I15/I$16</f>
        <v>0.18077883564850944</v>
      </c>
      <c r="Y15" s="144">
        <f>K15/K$16</f>
        <v>0.14961725817675714</v>
      </c>
      <c r="Z15" s="144">
        <f>M15/M$16</f>
        <v>0.19057940614366289</v>
      </c>
      <c r="AA15" s="144">
        <f>O15/O$16</f>
        <v>0.22739649902750764</v>
      </c>
      <c r="AB15" s="144">
        <f>Q15/Q$16</f>
        <v>0.2646768851575137</v>
      </c>
      <c r="AC15" s="144">
        <f>S15/S$16</f>
        <v>0.16120909481502962</v>
      </c>
      <c r="AD15" s="144"/>
    </row>
    <row r="16" spans="2:30" s="140" customFormat="1" ht="21" customHeight="1" x14ac:dyDescent="0.2">
      <c r="B16" s="1523"/>
      <c r="D16" s="145" t="s">
        <v>68</v>
      </c>
      <c r="E16" s="142">
        <f>SUM(E12:E15)</f>
        <v>2411</v>
      </c>
      <c r="F16" s="141"/>
      <c r="G16" s="142">
        <f>SUM(G12:G15)</f>
        <v>41576</v>
      </c>
      <c r="H16" s="141"/>
      <c r="I16" s="142">
        <f>SUM(I12:I15)</f>
        <v>25628</v>
      </c>
      <c r="J16" s="141"/>
      <c r="K16" s="142">
        <f>SUM(K12:K15)</f>
        <v>35925</v>
      </c>
      <c r="L16" s="141"/>
      <c r="M16" s="142">
        <f>SUM(M12:M15)</f>
        <v>42906</v>
      </c>
      <c r="N16" s="141"/>
      <c r="O16" s="142">
        <f>SUM(O12:O15)</f>
        <v>71980</v>
      </c>
      <c r="P16" s="141"/>
      <c r="Q16" s="142">
        <f>SUM(Q12:Q15)</f>
        <v>259660</v>
      </c>
      <c r="R16" s="141"/>
      <c r="S16" s="142">
        <f>SUM(S12:S15)</f>
        <v>751769</v>
      </c>
      <c r="T16" s="143"/>
      <c r="V16" s="144"/>
    </row>
    <row r="17" spans="2:29" s="140" customFormat="1" ht="21" customHeight="1" x14ac:dyDescent="0.2">
      <c r="B17" s="1523" t="s">
        <v>23</v>
      </c>
      <c r="D17" s="141" t="s">
        <v>31</v>
      </c>
      <c r="E17" s="142">
        <f>'36perfresol'!E17</f>
        <v>814</v>
      </c>
      <c r="F17" s="141"/>
      <c r="G17" s="142">
        <f>'36perfresol'!H17</f>
        <v>21776</v>
      </c>
      <c r="H17" s="141"/>
      <c r="I17" s="142">
        <f>'36perfresol'!K17</f>
        <v>9482</v>
      </c>
      <c r="J17" s="141"/>
      <c r="K17" s="142">
        <f>'36perfresol'!N17</f>
        <v>11219</v>
      </c>
      <c r="L17" s="141"/>
      <c r="M17" s="142">
        <f>'36perfresol'!Q17</f>
        <v>9752</v>
      </c>
      <c r="N17" s="141"/>
      <c r="O17" s="142">
        <f>'36perfresol'!T17</f>
        <v>12819</v>
      </c>
      <c r="P17" s="141"/>
      <c r="Q17" s="142">
        <f>'36perfresol'!W17</f>
        <v>29593</v>
      </c>
      <c r="R17" s="141"/>
      <c r="S17" s="142">
        <f>'36perfresol'!Z17</f>
        <v>59440</v>
      </c>
      <c r="T17" s="143"/>
      <c r="V17" s="144">
        <f>E17/E$21</f>
        <v>0.25915313594396688</v>
      </c>
      <c r="W17" s="144">
        <f>G17/G$21</f>
        <v>0.2536783122284223</v>
      </c>
      <c r="X17" s="144">
        <f>I17/I$21</f>
        <v>0.23135293400024398</v>
      </c>
      <c r="Y17" s="144">
        <f>K17/K$21</f>
        <v>0.2388851034835193</v>
      </c>
      <c r="Z17" s="144">
        <f>M17/M$21</f>
        <v>0.20225231764730281</v>
      </c>
      <c r="AA17" s="144">
        <f>O17/O$21</f>
        <v>0.17684062409469023</v>
      </c>
      <c r="AB17" s="144">
        <f>Q17/Q$21</f>
        <v>0.19219603436966221</v>
      </c>
      <c r="AC17" s="144">
        <f>S17/S$21</f>
        <v>0.21093048591371866</v>
      </c>
    </row>
    <row r="18" spans="2:29" s="140" customFormat="1" ht="21" customHeight="1" x14ac:dyDescent="0.2">
      <c r="B18" s="1523"/>
      <c r="D18" s="141" t="s">
        <v>49</v>
      </c>
      <c r="E18" s="142">
        <f>'36perfresol'!E18</f>
        <v>1126</v>
      </c>
      <c r="F18" s="141"/>
      <c r="G18" s="142">
        <f>'36perfresol'!H18</f>
        <v>29447</v>
      </c>
      <c r="H18" s="141"/>
      <c r="I18" s="142">
        <f>'36perfresol'!K18</f>
        <v>12300</v>
      </c>
      <c r="J18" s="141"/>
      <c r="K18" s="142">
        <f>'36perfresol'!N18</f>
        <v>15445</v>
      </c>
      <c r="L18" s="141"/>
      <c r="M18" s="142">
        <f>'36perfresol'!Q18</f>
        <v>15725</v>
      </c>
      <c r="N18" s="141"/>
      <c r="O18" s="142">
        <f>'36perfresol'!T18</f>
        <v>22902</v>
      </c>
      <c r="P18" s="141"/>
      <c r="Q18" s="142">
        <f>'36perfresol'!W18</f>
        <v>45547</v>
      </c>
      <c r="R18" s="141"/>
      <c r="S18" s="142">
        <f>'36perfresol'!Z18</f>
        <v>81516</v>
      </c>
      <c r="T18" s="143"/>
      <c r="V18" s="144">
        <f>E18/E$21</f>
        <v>0.35848455905762494</v>
      </c>
      <c r="W18" s="144">
        <f>G18/G$21</f>
        <v>0.34304120408662525</v>
      </c>
      <c r="X18" s="144">
        <f>I18/I$21</f>
        <v>0.30010979626692691</v>
      </c>
      <c r="Y18" s="144">
        <f>K18/K$21</f>
        <v>0.32886892087556424</v>
      </c>
      <c r="Z18" s="144">
        <f>M18/M$21</f>
        <v>0.32612978824895783</v>
      </c>
      <c r="AA18" s="144">
        <f>O18/O$21</f>
        <v>0.31593759053097714</v>
      </c>
      <c r="AB18" s="144">
        <f>Q18/Q$21</f>
        <v>0.2958116033330519</v>
      </c>
      <c r="AC18" s="144">
        <f>S18/S$21</f>
        <v>0.28927001160401561</v>
      </c>
    </row>
    <row r="19" spans="2:29" s="140" customFormat="1" ht="21" customHeight="1" x14ac:dyDescent="0.2">
      <c r="B19" s="1523"/>
      <c r="D19" s="141" t="s">
        <v>50</v>
      </c>
      <c r="E19" s="142">
        <f>'36perfresol'!E19</f>
        <v>444</v>
      </c>
      <c r="F19" s="141"/>
      <c r="G19" s="142">
        <f>'36perfresol'!H19</f>
        <v>19952</v>
      </c>
      <c r="H19" s="141"/>
      <c r="I19" s="142">
        <f>'36perfresol'!K19</f>
        <v>11938</v>
      </c>
      <c r="J19" s="141"/>
      <c r="K19" s="142">
        <f>'36perfresol'!N19</f>
        <v>13797</v>
      </c>
      <c r="L19" s="141"/>
      <c r="M19" s="142">
        <f>'36perfresol'!Q19</f>
        <v>15077</v>
      </c>
      <c r="N19" s="141"/>
      <c r="O19" s="142">
        <f>'36perfresol'!T19</f>
        <v>22683</v>
      </c>
      <c r="P19" s="141"/>
      <c r="Q19" s="142">
        <f>'36perfresol'!W19</f>
        <v>44076</v>
      </c>
      <c r="R19" s="141"/>
      <c r="S19" s="142">
        <f>'36perfresol'!Z19</f>
        <v>80287</v>
      </c>
      <c r="T19" s="143"/>
      <c r="V19" s="144">
        <f>E19/E$21</f>
        <v>0.14135625596943649</v>
      </c>
      <c r="W19" s="144">
        <f>G19/G$21</f>
        <v>0.23242972472361692</v>
      </c>
      <c r="X19" s="144">
        <f>I19/I$21</f>
        <v>0.29127729657191653</v>
      </c>
      <c r="Y19" s="144">
        <f>K19/K$21</f>
        <v>0.29377821309939528</v>
      </c>
      <c r="Z19" s="144">
        <f>M19/M$21</f>
        <v>0.31269054482858744</v>
      </c>
      <c r="AA19" s="144">
        <f>O19/O$21</f>
        <v>0.31291644249472333</v>
      </c>
      <c r="AB19" s="144">
        <f>Q19/Q$21</f>
        <v>0.28625798029524657</v>
      </c>
      <c r="AC19" s="144">
        <f>S19/S$21</f>
        <v>0.28490874701471619</v>
      </c>
    </row>
    <row r="20" spans="2:29" s="140" customFormat="1" ht="21" customHeight="1" x14ac:dyDescent="0.2">
      <c r="B20" s="1523"/>
      <c r="D20" s="141" t="s">
        <v>113</v>
      </c>
      <c r="E20" s="142">
        <f>'36perfresol'!E20</f>
        <v>757</v>
      </c>
      <c r="F20" s="141"/>
      <c r="G20" s="142">
        <f>'36perfresol'!H20</f>
        <v>14666</v>
      </c>
      <c r="H20" s="141"/>
      <c r="I20" s="142">
        <f>'36perfresol'!K20</f>
        <v>7265</v>
      </c>
      <c r="J20" s="141"/>
      <c r="K20" s="142">
        <f>'36perfresol'!N20</f>
        <v>6503</v>
      </c>
      <c r="L20" s="141"/>
      <c r="M20" s="142">
        <f>'36perfresol'!Q20</f>
        <v>7663</v>
      </c>
      <c r="N20" s="141"/>
      <c r="O20" s="142">
        <f>'36perfresol'!T20</f>
        <v>14085</v>
      </c>
      <c r="P20" s="141"/>
      <c r="Q20" s="142">
        <f>'36perfresol'!W20</f>
        <v>34757</v>
      </c>
      <c r="R20" s="141"/>
      <c r="S20" s="142">
        <f>'36perfresol'!Z20</f>
        <v>60556</v>
      </c>
      <c r="T20" s="143"/>
      <c r="V20" s="144">
        <f>E20/E$21</f>
        <v>0.24100604902897166</v>
      </c>
      <c r="W20" s="144">
        <f>G20/G$21</f>
        <v>0.1708507589613355</v>
      </c>
      <c r="X20" s="144">
        <f>I20/I$21</f>
        <v>0.17725997316091252</v>
      </c>
      <c r="Y20" s="144">
        <f>K20/K$21</f>
        <v>0.13846776254152116</v>
      </c>
      <c r="Z20" s="144">
        <f>M20/M$21</f>
        <v>0.15892734927515192</v>
      </c>
      <c r="AA20" s="144">
        <f>O20/O$21</f>
        <v>0.19430534287960932</v>
      </c>
      <c r="AB20" s="144">
        <f>Q20/Q$21</f>
        <v>0.22573438200203932</v>
      </c>
      <c r="AC20" s="144">
        <f>S20/S$21</f>
        <v>0.21489075546754957</v>
      </c>
    </row>
    <row r="21" spans="2:29" s="140" customFormat="1" ht="21" customHeight="1" x14ac:dyDescent="0.2">
      <c r="B21" s="1523"/>
      <c r="D21" s="145" t="s">
        <v>68</v>
      </c>
      <c r="E21" s="142">
        <f>SUM(E17:E20)</f>
        <v>3141</v>
      </c>
      <c r="F21" s="141"/>
      <c r="G21" s="142">
        <f>SUM(G17:G20)</f>
        <v>85841</v>
      </c>
      <c r="H21" s="141"/>
      <c r="I21" s="142">
        <f>SUM(I17:I20)</f>
        <v>40985</v>
      </c>
      <c r="J21" s="141"/>
      <c r="K21" s="142">
        <f>SUM(K17:K20)</f>
        <v>46964</v>
      </c>
      <c r="L21" s="141"/>
      <c r="M21" s="142">
        <f>SUM(M17:M20)</f>
        <v>48217</v>
      </c>
      <c r="N21" s="141"/>
      <c r="O21" s="142">
        <f>SUM(O17:O20)</f>
        <v>72489</v>
      </c>
      <c r="P21" s="141"/>
      <c r="Q21" s="142">
        <f>SUM(Q17:Q20)</f>
        <v>153973</v>
      </c>
      <c r="R21" s="141"/>
      <c r="S21" s="142">
        <f>SUM(S17:S20)</f>
        <v>281799</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24" t="s">
        <v>0</v>
      </c>
      <c r="C23" s="1524"/>
      <c r="D23" s="1524"/>
      <c r="E23" s="147">
        <f>E16+E21</f>
        <v>5552</v>
      </c>
      <c r="F23" s="143"/>
      <c r="G23" s="147">
        <f>G16+G21</f>
        <v>127417</v>
      </c>
      <c r="H23" s="143"/>
      <c r="I23" s="147">
        <f>I16+I21</f>
        <v>66613</v>
      </c>
      <c r="J23" s="143"/>
      <c r="K23" s="147">
        <f>K16+K21</f>
        <v>82889</v>
      </c>
      <c r="L23" s="143"/>
      <c r="M23" s="147">
        <f>M16+M21</f>
        <v>91123</v>
      </c>
      <c r="N23" s="143"/>
      <c r="O23" s="147">
        <f>O16+O21</f>
        <v>144469</v>
      </c>
      <c r="P23" s="143"/>
      <c r="Q23" s="147">
        <f>Q16+Q21</f>
        <v>413633</v>
      </c>
      <c r="R23" s="143"/>
      <c r="S23" s="147">
        <f>S16+S21</f>
        <v>1033568</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25"/>
      <c r="D37" s="1525"/>
      <c r="E37" s="1525"/>
      <c r="F37" s="1525"/>
      <c r="G37" s="1525"/>
      <c r="H37" s="1525"/>
      <c r="I37" s="1525"/>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26"/>
      <c r="C46" s="1527"/>
      <c r="D46" s="1527"/>
      <c r="E46" s="1527"/>
      <c r="F46" s="1527"/>
      <c r="G46" s="1527"/>
      <c r="H46" s="1527"/>
      <c r="I46" s="1527"/>
      <c r="J46" s="1527"/>
      <c r="K46" s="1527"/>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8"/>
      <c r="C3" s="1528"/>
      <c r="D3" s="1528"/>
      <c r="E3" s="1528"/>
      <c r="F3" s="1528"/>
      <c r="G3" s="1528"/>
      <c r="H3" s="1528"/>
      <c r="I3" s="1528"/>
      <c r="J3" s="12"/>
      <c r="Q3" s="16"/>
    </row>
    <row r="4" spans="2:30" s="4" customFormat="1" ht="2.25" customHeight="1" x14ac:dyDescent="0.2">
      <c r="B4" s="1529"/>
      <c r="C4" s="1529"/>
      <c r="D4" s="1529"/>
      <c r="E4" s="1529"/>
      <c r="F4" s="1529"/>
      <c r="G4" s="1529"/>
      <c r="H4" s="1529"/>
      <c r="I4" s="1529"/>
      <c r="J4" s="1529"/>
      <c r="K4" s="1529"/>
      <c r="L4" s="1529"/>
      <c r="M4" s="1529"/>
      <c r="N4" s="1529"/>
      <c r="O4" s="1529"/>
      <c r="P4" s="1529"/>
      <c r="Q4" s="1529"/>
      <c r="R4" s="1529"/>
      <c r="S4" s="1529"/>
      <c r="T4" s="1529"/>
    </row>
    <row r="5" spans="2:30" s="740" customFormat="1" ht="16.5" customHeight="1" x14ac:dyDescent="0.2">
      <c r="B5" s="1478" t="s">
        <v>412</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714"/>
    </row>
    <row r="6" spans="2:30" s="740" customFormat="1" ht="14.25" customHeight="1" x14ac:dyDescent="0.2">
      <c r="B6" s="1415" t="str">
        <f>porsaad!$B$6</f>
        <v>Situación a 31 de mayo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133" customFormat="1" ht="5.25" customHeight="1" x14ac:dyDescent="0.2"/>
    <row r="8" spans="2:30" s="134" customFormat="1" ht="21.75" customHeight="1" x14ac:dyDescent="0.2">
      <c r="B8" s="1524" t="s">
        <v>27</v>
      </c>
      <c r="D8" s="1524" t="s">
        <v>112</v>
      </c>
      <c r="E8" s="1524" t="s">
        <v>26</v>
      </c>
      <c r="F8" s="1524"/>
      <c r="G8" s="1524"/>
      <c r="H8" s="1524"/>
      <c r="I8" s="1524"/>
      <c r="J8" s="1524"/>
      <c r="K8" s="1524"/>
      <c r="L8" s="1524"/>
      <c r="M8" s="1524"/>
      <c r="N8" s="1524"/>
      <c r="O8" s="1524"/>
      <c r="P8" s="1524"/>
      <c r="Q8" s="1524"/>
      <c r="R8" s="1524"/>
      <c r="S8" s="1524"/>
    </row>
    <row r="9" spans="2:30" s="134" customFormat="1" ht="21.75" customHeight="1" x14ac:dyDescent="0.2">
      <c r="B9" s="1524"/>
      <c r="D9" s="152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24"/>
      <c r="D10" s="152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23" t="s">
        <v>24</v>
      </c>
      <c r="D12" s="141" t="s">
        <v>31</v>
      </c>
      <c r="E12" s="142">
        <f>'36perfresol'!E12</f>
        <v>646</v>
      </c>
      <c r="F12" s="141"/>
      <c r="G12" s="142">
        <f>'36perfresol'!H12</f>
        <v>10276</v>
      </c>
      <c r="H12" s="141"/>
      <c r="I12" s="142">
        <f>'36perfresol'!K12</f>
        <v>6153</v>
      </c>
      <c r="J12" s="141"/>
      <c r="K12" s="142">
        <f>'36perfresol'!N12</f>
        <v>9107</v>
      </c>
      <c r="L12" s="141"/>
      <c r="M12" s="142">
        <f>'36perfresol'!Q12</f>
        <v>8583</v>
      </c>
      <c r="N12" s="141"/>
      <c r="O12" s="142">
        <f>'36perfresol'!T12</f>
        <v>11683</v>
      </c>
      <c r="P12" s="141"/>
      <c r="Q12" s="142">
        <f>'36perfresol'!W12</f>
        <v>39784</v>
      </c>
      <c r="R12" s="141"/>
      <c r="S12" s="142">
        <f>'36perfresol'!Z12</f>
        <v>186580</v>
      </c>
      <c r="T12" s="143"/>
      <c r="V12" s="144">
        <f>E12/E$16</f>
        <v>0.35455543358946212</v>
      </c>
      <c r="W12" s="144">
        <f>G12/G$16</f>
        <v>0.3313128707763735</v>
      </c>
      <c r="X12" s="144">
        <f>I12/I$16</f>
        <v>0.29306977851869492</v>
      </c>
      <c r="Y12" s="144">
        <f>K12/K$16</f>
        <v>0.29810147299508999</v>
      </c>
      <c r="Z12" s="144">
        <f>M12/M$16</f>
        <v>0.24714215785078752</v>
      </c>
      <c r="AA12" s="144">
        <f>O12/O$16</f>
        <v>0.21008055815291662</v>
      </c>
      <c r="AB12" s="144">
        <f>Q12/Q$16</f>
        <v>0.20836519425560665</v>
      </c>
      <c r="AC12" s="144">
        <f>S12/S$16</f>
        <v>0.29588773456691253</v>
      </c>
      <c r="AD12" s="144"/>
    </row>
    <row r="13" spans="2:30" s="140" customFormat="1" ht="21" customHeight="1" x14ac:dyDescent="0.2">
      <c r="B13" s="1523"/>
      <c r="D13" s="141" t="s">
        <v>49</v>
      </c>
      <c r="E13" s="142">
        <f>'36perfresol'!E13</f>
        <v>812</v>
      </c>
      <c r="F13" s="141"/>
      <c r="G13" s="142">
        <f>'36perfresol'!H13</f>
        <v>12016</v>
      </c>
      <c r="H13" s="141"/>
      <c r="I13" s="142">
        <f>'36perfresol'!K13</f>
        <v>7823</v>
      </c>
      <c r="J13" s="141"/>
      <c r="K13" s="142">
        <f>'36perfresol'!N13</f>
        <v>11689</v>
      </c>
      <c r="L13" s="141"/>
      <c r="M13" s="142">
        <f>'36perfresol'!Q13</f>
        <v>13098</v>
      </c>
      <c r="N13" s="141"/>
      <c r="O13" s="142">
        <f>'36perfresol'!T13</f>
        <v>21002</v>
      </c>
      <c r="P13" s="141"/>
      <c r="Q13" s="142">
        <f>'36perfresol'!W13</f>
        <v>68083</v>
      </c>
      <c r="R13" s="141"/>
      <c r="S13" s="142">
        <f>'36perfresol'!Z13</f>
        <v>238094</v>
      </c>
      <c r="T13" s="143"/>
      <c r="V13" s="144">
        <f>E13/E$16</f>
        <v>0.44566410537870471</v>
      </c>
      <c r="W13" s="144">
        <f>G13/G$16</f>
        <v>0.38741294815579058</v>
      </c>
      <c r="X13" s="144">
        <f>I13/I$16</f>
        <v>0.37261252679209333</v>
      </c>
      <c r="Y13" s="144">
        <f>K13/K$16</f>
        <v>0.38261865793780686</v>
      </c>
      <c r="Z13" s="144">
        <f>M13/M$16</f>
        <v>0.37714878055803508</v>
      </c>
      <c r="AA13" s="144">
        <f>O13/O$16</f>
        <v>0.37765230525785803</v>
      </c>
      <c r="AB13" s="144">
        <f>Q13/Q$16</f>
        <v>0.3565787130631527</v>
      </c>
      <c r="AC13" s="144">
        <f>S13/S$16</f>
        <v>0.37758116772416372</v>
      </c>
      <c r="AD13" s="144"/>
    </row>
    <row r="14" spans="2:30" s="140" customFormat="1" ht="21" customHeight="1" x14ac:dyDescent="0.2">
      <c r="B14" s="1523"/>
      <c r="D14" s="141" t="s">
        <v>50</v>
      </c>
      <c r="E14" s="142">
        <f>'36perfresol'!E14</f>
        <v>364</v>
      </c>
      <c r="F14" s="141"/>
      <c r="G14" s="142">
        <f>'36perfresol'!H14</f>
        <v>8724</v>
      </c>
      <c r="H14" s="141"/>
      <c r="I14" s="142">
        <f>'36perfresol'!K14</f>
        <v>7019</v>
      </c>
      <c r="J14" s="141"/>
      <c r="K14" s="142">
        <f>'36perfresol'!N14</f>
        <v>9754</v>
      </c>
      <c r="L14" s="141"/>
      <c r="M14" s="142">
        <f>'36perfresol'!Q14</f>
        <v>13048</v>
      </c>
      <c r="N14" s="141"/>
      <c r="O14" s="142">
        <f>'36perfresol'!T14</f>
        <v>22927</v>
      </c>
      <c r="P14" s="141"/>
      <c r="Q14" s="142">
        <f>'36perfresol'!W14</f>
        <v>83067</v>
      </c>
      <c r="R14" s="141"/>
      <c r="S14" s="142">
        <f>'36perfresol'!Z14</f>
        <v>205903</v>
      </c>
      <c r="T14" s="143"/>
      <c r="V14" s="144">
        <f>E14/E$16</f>
        <v>0.19978046103183314</v>
      </c>
      <c r="W14" s="144">
        <f>G14/G$16</f>
        <v>0.28127418106783597</v>
      </c>
      <c r="X14" s="144">
        <f>I14/I$16</f>
        <v>0.33431769468921174</v>
      </c>
      <c r="Y14" s="144">
        <f>K14/K$16</f>
        <v>0.31927986906710309</v>
      </c>
      <c r="Z14" s="144">
        <f>M14/M$16</f>
        <v>0.3757090615911774</v>
      </c>
      <c r="AA14" s="144">
        <f>O14/O$16</f>
        <v>0.41226713658922537</v>
      </c>
      <c r="AB14" s="144">
        <f>Q14/Q$16</f>
        <v>0.43505609268124062</v>
      </c>
      <c r="AC14" s="144">
        <f>S14/S$16</f>
        <v>0.32653109770892375</v>
      </c>
      <c r="AD14" s="144"/>
    </row>
    <row r="15" spans="2:30" s="140" customFormat="1" ht="21" customHeight="1" x14ac:dyDescent="0.2">
      <c r="B15" s="1523"/>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
      <c r="B16" s="1523"/>
      <c r="D16" s="145" t="s">
        <v>68</v>
      </c>
      <c r="E16" s="142">
        <f>SUM(E12:E15)</f>
        <v>1822</v>
      </c>
      <c r="F16" s="141"/>
      <c r="G16" s="142">
        <f>SUM(G12:G15)</f>
        <v>31016</v>
      </c>
      <c r="H16" s="141"/>
      <c r="I16" s="142">
        <f>SUM(I12:I15)</f>
        <v>20995</v>
      </c>
      <c r="J16" s="141"/>
      <c r="K16" s="142">
        <f>SUM(K12:K15)</f>
        <v>30550</v>
      </c>
      <c r="L16" s="141"/>
      <c r="M16" s="142">
        <f>SUM(M12:M15)</f>
        <v>34729</v>
      </c>
      <c r="N16" s="141"/>
      <c r="O16" s="142">
        <f>SUM(O12:O15)</f>
        <v>55612</v>
      </c>
      <c r="P16" s="141"/>
      <c r="Q16" s="142">
        <f>SUM(Q12:Q15)</f>
        <v>190934</v>
      </c>
      <c r="R16" s="141"/>
      <c r="S16" s="142">
        <f>SUM(S12:S15)</f>
        <v>630577</v>
      </c>
      <c r="T16" s="143"/>
      <c r="V16" s="144"/>
    </row>
    <row r="17" spans="2:29" s="140" customFormat="1" ht="21" customHeight="1" x14ac:dyDescent="0.2">
      <c r="B17" s="1523" t="s">
        <v>23</v>
      </c>
      <c r="D17" s="141" t="s">
        <v>31</v>
      </c>
      <c r="E17" s="142">
        <f>'36perfresol'!E17</f>
        <v>814</v>
      </c>
      <c r="F17" s="141"/>
      <c r="G17" s="142">
        <f>'36perfresol'!H17</f>
        <v>21776</v>
      </c>
      <c r="H17" s="141"/>
      <c r="I17" s="142">
        <f>'36perfresol'!K17</f>
        <v>9482</v>
      </c>
      <c r="J17" s="141"/>
      <c r="K17" s="142">
        <f>'36perfresol'!N17</f>
        <v>11219</v>
      </c>
      <c r="L17" s="141"/>
      <c r="M17" s="142">
        <f>'36perfresol'!Q17</f>
        <v>9752</v>
      </c>
      <c r="N17" s="141"/>
      <c r="O17" s="142">
        <f>'36perfresol'!T17</f>
        <v>12819</v>
      </c>
      <c r="P17" s="141"/>
      <c r="Q17" s="142">
        <f>'36perfresol'!W17</f>
        <v>29593</v>
      </c>
      <c r="R17" s="141"/>
      <c r="S17" s="142">
        <f>'36perfresol'!Z17</f>
        <v>59440</v>
      </c>
      <c r="T17" s="143"/>
      <c r="V17" s="144">
        <f>E17/E$21</f>
        <v>0.34144295302013422</v>
      </c>
      <c r="W17" s="144">
        <f>G17/G$21</f>
        <v>0.30595012293642432</v>
      </c>
      <c r="X17" s="144">
        <f>I17/I$21</f>
        <v>0.28119810201660733</v>
      </c>
      <c r="Y17" s="144">
        <f>K17/K$21</f>
        <v>0.27727935542868443</v>
      </c>
      <c r="Z17" s="144">
        <f>M17/M$21</f>
        <v>0.24046949746017657</v>
      </c>
      <c r="AA17" s="144">
        <f>O17/O$21</f>
        <v>0.21948839120608177</v>
      </c>
      <c r="AB17" s="144">
        <f>Q17/Q$21</f>
        <v>0.24823010334183332</v>
      </c>
      <c r="AC17" s="144">
        <f>S17/S$21</f>
        <v>0.2686638673313958</v>
      </c>
    </row>
    <row r="18" spans="2:29" s="140" customFormat="1" ht="21" customHeight="1" x14ac:dyDescent="0.2">
      <c r="B18" s="1523"/>
      <c r="D18" s="141" t="s">
        <v>49</v>
      </c>
      <c r="E18" s="142">
        <f>'36perfresol'!E18</f>
        <v>1126</v>
      </c>
      <c r="F18" s="141"/>
      <c r="G18" s="142">
        <f>'36perfresol'!H18</f>
        <v>29447</v>
      </c>
      <c r="H18" s="141"/>
      <c r="I18" s="142">
        <f>'36perfresol'!K18</f>
        <v>12300</v>
      </c>
      <c r="J18" s="141"/>
      <c r="K18" s="142">
        <f>'36perfresol'!N18</f>
        <v>15445</v>
      </c>
      <c r="L18" s="141"/>
      <c r="M18" s="142">
        <f>'36perfresol'!Q18</f>
        <v>15725</v>
      </c>
      <c r="N18" s="141"/>
      <c r="O18" s="142">
        <f>'36perfresol'!T18</f>
        <v>22902</v>
      </c>
      <c r="P18" s="141"/>
      <c r="Q18" s="142">
        <f>'36perfresol'!W18</f>
        <v>45547</v>
      </c>
      <c r="R18" s="141"/>
      <c r="S18" s="142">
        <f>'36perfresol'!Z18</f>
        <v>81516</v>
      </c>
      <c r="T18" s="143"/>
      <c r="V18" s="144">
        <f>E18/E$21</f>
        <v>0.47231543624161076</v>
      </c>
      <c r="W18" s="144">
        <f>G18/G$21</f>
        <v>0.41372672989111348</v>
      </c>
      <c r="X18" s="144">
        <f>I18/I$21</f>
        <v>0.36476868327402134</v>
      </c>
      <c r="Y18" s="144">
        <f>K18/K$21</f>
        <v>0.38172561231803465</v>
      </c>
      <c r="Z18" s="144">
        <f>M18/M$21</f>
        <v>0.38775459880652957</v>
      </c>
      <c r="AA18" s="144">
        <f>O18/O$21</f>
        <v>0.39213067598109719</v>
      </c>
      <c r="AB18" s="144">
        <f>Q18/Q$21</f>
        <v>0.38205442222520469</v>
      </c>
      <c r="AC18" s="144">
        <f>S18/S$21</f>
        <v>0.36844555533960399</v>
      </c>
    </row>
    <row r="19" spans="2:29" s="140" customFormat="1" ht="21" customHeight="1" x14ac:dyDescent="0.2">
      <c r="B19" s="1523"/>
      <c r="D19" s="141" t="s">
        <v>50</v>
      </c>
      <c r="E19" s="142">
        <f>'36perfresol'!E19</f>
        <v>444</v>
      </c>
      <c r="F19" s="141"/>
      <c r="G19" s="142">
        <f>'36perfresol'!H19</f>
        <v>19952</v>
      </c>
      <c r="H19" s="141"/>
      <c r="I19" s="142">
        <f>'36perfresol'!K19</f>
        <v>11938</v>
      </c>
      <c r="J19" s="141"/>
      <c r="K19" s="142">
        <f>'36perfresol'!N19</f>
        <v>13797</v>
      </c>
      <c r="L19" s="141"/>
      <c r="M19" s="142">
        <f>'36perfresol'!Q19</f>
        <v>15077</v>
      </c>
      <c r="N19" s="141"/>
      <c r="O19" s="142">
        <f>'36perfresol'!T19</f>
        <v>22683</v>
      </c>
      <c r="P19" s="141"/>
      <c r="Q19" s="142">
        <f>'36perfresol'!W19</f>
        <v>44076</v>
      </c>
      <c r="R19" s="141"/>
      <c r="S19" s="142">
        <f>'36perfresol'!Z19</f>
        <v>80287</v>
      </c>
      <c r="T19" s="143"/>
      <c r="V19" s="144">
        <f>E19/E$21</f>
        <v>0.18624161073825504</v>
      </c>
      <c r="W19" s="144">
        <f>G19/G$21</f>
        <v>0.28032314717246226</v>
      </c>
      <c r="X19" s="144">
        <f>I19/I$21</f>
        <v>0.35403321470937127</v>
      </c>
      <c r="Y19" s="144">
        <f>K19/K$21</f>
        <v>0.34099503225328093</v>
      </c>
      <c r="Z19" s="144">
        <f>M19/M$21</f>
        <v>0.37177590373329389</v>
      </c>
      <c r="AA19" s="144">
        <f>O19/O$21</f>
        <v>0.38838093281282104</v>
      </c>
      <c r="AB19" s="144">
        <f>Q19/Q$21</f>
        <v>0.36971547443296204</v>
      </c>
      <c r="AC19" s="144">
        <f>S19/S$21</f>
        <v>0.36289057732900026</v>
      </c>
    </row>
    <row r="20" spans="2:29" s="140" customFormat="1" ht="21" customHeight="1" x14ac:dyDescent="0.2">
      <c r="B20" s="1523"/>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
      <c r="B21" s="1523"/>
      <c r="D21" s="145" t="s">
        <v>68</v>
      </c>
      <c r="E21" s="142">
        <f>SUM(E17:E20)</f>
        <v>2384</v>
      </c>
      <c r="F21" s="141"/>
      <c r="G21" s="142">
        <f>SUM(G17:G20)</f>
        <v>71175</v>
      </c>
      <c r="H21" s="141"/>
      <c r="I21" s="142">
        <f>SUM(I17:I20)</f>
        <v>33720</v>
      </c>
      <c r="J21" s="141"/>
      <c r="K21" s="142">
        <f>SUM(K17:K20)</f>
        <v>40461</v>
      </c>
      <c r="L21" s="141"/>
      <c r="M21" s="142">
        <f>SUM(M17:M20)</f>
        <v>40554</v>
      </c>
      <c r="N21" s="141"/>
      <c r="O21" s="142">
        <f>SUM(O17:O20)</f>
        <v>58404</v>
      </c>
      <c r="P21" s="141"/>
      <c r="Q21" s="142">
        <f>SUM(Q17:Q20)</f>
        <v>119216</v>
      </c>
      <c r="R21" s="141"/>
      <c r="S21" s="142">
        <f>SUM(S17:S20)</f>
        <v>221243</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24" t="s">
        <v>0</v>
      </c>
      <c r="C23" s="1524"/>
      <c r="D23" s="1524"/>
      <c r="E23" s="147">
        <f>E16+E21</f>
        <v>4206</v>
      </c>
      <c r="F23" s="143"/>
      <c r="G23" s="147">
        <f>G16+G21</f>
        <v>102191</v>
      </c>
      <c r="H23" s="143"/>
      <c r="I23" s="147">
        <f>I16+I21</f>
        <v>54715</v>
      </c>
      <c r="J23" s="143"/>
      <c r="K23" s="147">
        <f>K16+K21</f>
        <v>71011</v>
      </c>
      <c r="L23" s="143"/>
      <c r="M23" s="147">
        <f>M16+M21</f>
        <v>75283</v>
      </c>
      <c r="N23" s="143"/>
      <c r="O23" s="147">
        <f>O16+O21</f>
        <v>114016</v>
      </c>
      <c r="P23" s="143"/>
      <c r="Q23" s="147">
        <f>Q16+Q21</f>
        <v>310150</v>
      </c>
      <c r="R23" s="143"/>
      <c r="S23" s="147">
        <f>S16+S21</f>
        <v>851820</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25"/>
      <c r="D37" s="1525"/>
      <c r="E37" s="1525"/>
      <c r="F37" s="1525"/>
      <c r="G37" s="1525"/>
      <c r="H37" s="1525"/>
      <c r="I37" s="1525"/>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26"/>
      <c r="C46" s="1527"/>
      <c r="D46" s="1527"/>
      <c r="E46" s="1527"/>
      <c r="F46" s="1527"/>
      <c r="G46" s="1527"/>
      <c r="H46" s="1527"/>
      <c r="I46" s="1527"/>
      <c r="J46" s="1527"/>
      <c r="K46" s="1527"/>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8.57031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78" t="s">
        <v>413</v>
      </c>
      <c r="C3" s="1478"/>
      <c r="D3" s="1478"/>
      <c r="E3" s="1478"/>
      <c r="F3" s="1478"/>
      <c r="G3" s="1478"/>
      <c r="H3" s="1478"/>
      <c r="I3" s="1478"/>
      <c r="J3" s="1478"/>
      <c r="K3" s="1478"/>
      <c r="L3" s="1478"/>
      <c r="M3" s="1478"/>
      <c r="N3" s="1478"/>
      <c r="O3" s="1478"/>
      <c r="P3" s="1478"/>
      <c r="Q3" s="1478"/>
      <c r="R3" s="1478"/>
      <c r="S3" s="1478"/>
      <c r="T3" s="1478"/>
      <c r="U3" s="1478"/>
      <c r="V3" s="1478"/>
      <c r="W3" s="1478"/>
      <c r="X3" s="1478"/>
      <c r="Y3" s="823"/>
    </row>
    <row r="4" spans="2:30" s="621"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
      <c r="B7" s="1492" t="s">
        <v>12</v>
      </c>
      <c r="C7" s="625"/>
      <c r="D7" s="873" t="s">
        <v>245</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481</v>
      </c>
      <c r="AD7" s="829"/>
    </row>
    <row r="8" spans="2:30" s="626" customFormat="1" ht="20.25" customHeight="1" x14ac:dyDescent="0.2">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286788</v>
      </c>
      <c r="E10" s="633"/>
      <c r="F10" s="675">
        <v>638</v>
      </c>
      <c r="G10" s="676">
        <v>0.1507867855944261</v>
      </c>
      <c r="H10" s="675">
        <v>134504</v>
      </c>
      <c r="I10" s="676">
        <v>31.789068667073177</v>
      </c>
      <c r="J10" s="675">
        <v>155460</v>
      </c>
      <c r="K10" s="676">
        <v>36.741870985124578</v>
      </c>
      <c r="L10" s="675">
        <v>14720</v>
      </c>
      <c r="M10" s="676">
        <v>3.478967843181743</v>
      </c>
      <c r="N10" s="675">
        <v>29015</v>
      </c>
      <c r="O10" s="676">
        <v>6.8574899436085781</v>
      </c>
      <c r="P10" s="675">
        <v>4949</v>
      </c>
      <c r="Q10" s="676">
        <v>1.1696611315153835</v>
      </c>
      <c r="R10" s="675">
        <v>83816</v>
      </c>
      <c r="S10" s="676">
        <v>19.809318528812565</v>
      </c>
      <c r="T10" s="675">
        <v>12</v>
      </c>
      <c r="U10" s="676">
        <f t="shared" ref="U10:U27" si="0">T10*100/$V10</f>
        <v>2.8361150895503339E-3</v>
      </c>
      <c r="V10" s="833">
        <f>F10+H10+J10+L10+N10+P10+R10+T10</f>
        <v>423114</v>
      </c>
      <c r="W10" s="676">
        <f t="shared" ref="V10:W27" si="1">G10+I10+K10+M10+O10+Q10+S10+U10</f>
        <v>100.00000000000001</v>
      </c>
      <c r="X10" s="678"/>
      <c r="Y10" s="834">
        <f t="shared" ref="Y10:Y27" si="2">V10/D10</f>
        <v>1.4753546173480061</v>
      </c>
    </row>
    <row r="11" spans="2:30" s="633" customFormat="1" ht="18" customHeight="1" x14ac:dyDescent="0.2">
      <c r="B11" s="682" t="s">
        <v>7</v>
      </c>
      <c r="D11" s="835">
        <v>40938</v>
      </c>
      <c r="F11" s="683">
        <v>4237</v>
      </c>
      <c r="G11" s="684">
        <v>8.3036099243522905</v>
      </c>
      <c r="H11" s="683">
        <v>6319</v>
      </c>
      <c r="I11" s="684">
        <v>12.38388272645318</v>
      </c>
      <c r="J11" s="683">
        <v>5398</v>
      </c>
      <c r="K11" s="684">
        <v>10.578920550307686</v>
      </c>
      <c r="L11" s="683">
        <v>1771</v>
      </c>
      <c r="M11" s="684">
        <v>3.47077960255556</v>
      </c>
      <c r="N11" s="683">
        <v>4191</v>
      </c>
      <c r="O11" s="684">
        <v>8.2134598048053942</v>
      </c>
      <c r="P11" s="683">
        <v>8437</v>
      </c>
      <c r="Q11" s="684">
        <v>16.534707796025554</v>
      </c>
      <c r="R11" s="683">
        <v>20673</v>
      </c>
      <c r="S11" s="684">
        <v>40.514639595500334</v>
      </c>
      <c r="T11" s="683">
        <v>0</v>
      </c>
      <c r="U11" s="684">
        <f t="shared" si="0"/>
        <v>0</v>
      </c>
      <c r="V11" s="836">
        <f t="shared" si="1"/>
        <v>51026</v>
      </c>
      <c r="W11" s="684">
        <f t="shared" si="1"/>
        <v>100</v>
      </c>
      <c r="X11" s="678"/>
      <c r="Y11" s="837">
        <f t="shared" si="2"/>
        <v>1.2464214177536763</v>
      </c>
    </row>
    <row r="12" spans="2:30" s="633" customFormat="1" ht="22.5" customHeight="1" x14ac:dyDescent="0.2">
      <c r="B12" s="682" t="s">
        <v>37</v>
      </c>
      <c r="D12" s="835">
        <v>31581</v>
      </c>
      <c r="F12" s="685">
        <v>7644</v>
      </c>
      <c r="G12" s="684">
        <v>18.277024603686968</v>
      </c>
      <c r="H12" s="685">
        <v>4394</v>
      </c>
      <c r="I12" s="684">
        <v>10.506180809602371</v>
      </c>
      <c r="J12" s="685">
        <v>7405</v>
      </c>
      <c r="K12" s="684">
        <v>17.705568706214283</v>
      </c>
      <c r="L12" s="685">
        <v>2245</v>
      </c>
      <c r="M12" s="684">
        <v>5.3678597900676666</v>
      </c>
      <c r="N12" s="685">
        <v>3801</v>
      </c>
      <c r="O12" s="684">
        <v>9.0883006957893979</v>
      </c>
      <c r="P12" s="685">
        <v>4684</v>
      </c>
      <c r="Q12" s="684">
        <v>11.19957917892069</v>
      </c>
      <c r="R12" s="685">
        <v>11628</v>
      </c>
      <c r="S12" s="684">
        <v>27.802883580804821</v>
      </c>
      <c r="T12" s="685">
        <v>22</v>
      </c>
      <c r="U12" s="684">
        <f t="shared" si="0"/>
        <v>5.260263491380341E-2</v>
      </c>
      <c r="V12" s="836">
        <f t="shared" si="1"/>
        <v>41823</v>
      </c>
      <c r="W12" s="684">
        <f t="shared" si="1"/>
        <v>99.999999999999986</v>
      </c>
      <c r="X12" s="678"/>
      <c r="Y12" s="837">
        <f t="shared" si="2"/>
        <v>1.3243089199202052</v>
      </c>
    </row>
    <row r="13" spans="2:30" s="633" customFormat="1" ht="18" customHeight="1" x14ac:dyDescent="0.2">
      <c r="B13" s="682" t="s">
        <v>38</v>
      </c>
      <c r="D13" s="835">
        <v>29759</v>
      </c>
      <c r="F13" s="683">
        <v>4946</v>
      </c>
      <c r="G13" s="684">
        <v>10.013361946795158</v>
      </c>
      <c r="H13" s="683">
        <v>14800</v>
      </c>
      <c r="I13" s="684">
        <v>29.963153419443657</v>
      </c>
      <c r="J13" s="683">
        <v>2036</v>
      </c>
      <c r="K13" s="684">
        <v>4.1219581325667081</v>
      </c>
      <c r="L13" s="683">
        <v>1695</v>
      </c>
      <c r="M13" s="684">
        <v>3.4315908814835812</v>
      </c>
      <c r="N13" s="683">
        <v>2975</v>
      </c>
      <c r="O13" s="684">
        <v>6.0229987447868165</v>
      </c>
      <c r="P13" s="683">
        <v>726</v>
      </c>
      <c r="Q13" s="684">
        <v>1.4698141474673037</v>
      </c>
      <c r="R13" s="683">
        <v>22216</v>
      </c>
      <c r="S13" s="684">
        <v>44.977122727456774</v>
      </c>
      <c r="T13" s="683">
        <v>0</v>
      </c>
      <c r="U13" s="684">
        <f t="shared" si="0"/>
        <v>0</v>
      </c>
      <c r="V13" s="836">
        <f t="shared" si="1"/>
        <v>49394</v>
      </c>
      <c r="W13" s="684">
        <f t="shared" si="1"/>
        <v>100</v>
      </c>
      <c r="X13" s="678"/>
      <c r="Y13" s="837">
        <f t="shared" si="2"/>
        <v>1.6598003965187003</v>
      </c>
    </row>
    <row r="14" spans="2:30" s="633" customFormat="1" ht="18" customHeight="1" x14ac:dyDescent="0.2">
      <c r="B14" s="682" t="s">
        <v>6</v>
      </c>
      <c r="D14" s="835">
        <v>41709</v>
      </c>
      <c r="F14" s="683">
        <v>1794</v>
      </c>
      <c r="G14" s="684">
        <v>3.7445991358617379</v>
      </c>
      <c r="H14" s="683">
        <v>2561</v>
      </c>
      <c r="I14" s="684">
        <v>5.3455509403243653</v>
      </c>
      <c r="J14" s="683">
        <v>976</v>
      </c>
      <c r="K14" s="684">
        <v>2.0371955165000313</v>
      </c>
      <c r="L14" s="683">
        <v>5605</v>
      </c>
      <c r="M14" s="684">
        <v>11.69926318645766</v>
      </c>
      <c r="N14" s="683">
        <v>4869</v>
      </c>
      <c r="O14" s="684">
        <v>10.163017387129766</v>
      </c>
      <c r="P14" s="683">
        <v>14250</v>
      </c>
      <c r="Q14" s="684">
        <v>29.743889457095744</v>
      </c>
      <c r="R14" s="683">
        <v>17854</v>
      </c>
      <c r="S14" s="684">
        <v>37.266484376630693</v>
      </c>
      <c r="T14" s="683">
        <v>0</v>
      </c>
      <c r="U14" s="684">
        <f t="shared" si="0"/>
        <v>0</v>
      </c>
      <c r="V14" s="836">
        <f t="shared" si="1"/>
        <v>47909</v>
      </c>
      <c r="W14" s="684">
        <f t="shared" si="1"/>
        <v>100</v>
      </c>
      <c r="X14" s="678"/>
      <c r="Y14" s="837">
        <f t="shared" si="2"/>
        <v>1.1486489726437938</v>
      </c>
    </row>
    <row r="15" spans="2:30" s="633" customFormat="1" ht="18" customHeight="1" x14ac:dyDescent="0.2">
      <c r="B15" s="682" t="s">
        <v>5</v>
      </c>
      <c r="D15" s="835">
        <v>17670</v>
      </c>
      <c r="F15" s="685">
        <v>6615</v>
      </c>
      <c r="G15" s="684">
        <v>23.831826206002091</v>
      </c>
      <c r="H15" s="685">
        <v>3517</v>
      </c>
      <c r="I15" s="684">
        <v>12.670677666894838</v>
      </c>
      <c r="J15" s="685">
        <v>1451</v>
      </c>
      <c r="K15" s="684">
        <v>5.2275101776128547</v>
      </c>
      <c r="L15" s="685">
        <v>2141</v>
      </c>
      <c r="M15" s="684">
        <v>7.7133696004611449</v>
      </c>
      <c r="N15" s="685">
        <v>4693</v>
      </c>
      <c r="O15" s="684">
        <v>16.907446770184098</v>
      </c>
      <c r="P15" s="685">
        <v>206</v>
      </c>
      <c r="Q15" s="684">
        <v>0.74215513203876504</v>
      </c>
      <c r="R15" s="685">
        <v>9134</v>
      </c>
      <c r="S15" s="684">
        <v>32.907014446806208</v>
      </c>
      <c r="T15" s="685">
        <v>0</v>
      </c>
      <c r="U15" s="684">
        <f t="shared" si="0"/>
        <v>0</v>
      </c>
      <c r="V15" s="836">
        <f t="shared" si="1"/>
        <v>27757</v>
      </c>
      <c r="W15" s="684">
        <f t="shared" si="1"/>
        <v>100</v>
      </c>
      <c r="X15" s="678"/>
      <c r="Y15" s="837">
        <f t="shared" si="2"/>
        <v>1.5708545557441993</v>
      </c>
    </row>
    <row r="16" spans="2:30" s="744" customFormat="1" ht="18" customHeight="1" x14ac:dyDescent="0.2">
      <c r="B16" s="838" t="s">
        <v>4</v>
      </c>
      <c r="D16" s="839">
        <v>124604</v>
      </c>
      <c r="E16" s="822"/>
      <c r="F16" s="840">
        <v>13552</v>
      </c>
      <c r="G16" s="841">
        <v>7.9292267365661857</v>
      </c>
      <c r="H16" s="840">
        <v>27982</v>
      </c>
      <c r="I16" s="841">
        <v>16.372168133308371</v>
      </c>
      <c r="J16" s="840">
        <v>21330</v>
      </c>
      <c r="K16" s="841">
        <v>12.480106721587717</v>
      </c>
      <c r="L16" s="840">
        <v>8025</v>
      </c>
      <c r="M16" s="841">
        <v>4.6953988017225239</v>
      </c>
      <c r="N16" s="840">
        <v>8404</v>
      </c>
      <c r="O16" s="841">
        <v>4.9171503463770829</v>
      </c>
      <c r="P16" s="840">
        <v>54845</v>
      </c>
      <c r="Q16" s="841">
        <v>32.089613368283096</v>
      </c>
      <c r="R16" s="840">
        <v>34340</v>
      </c>
      <c r="S16" s="841">
        <v>20.092211196405167</v>
      </c>
      <c r="T16" s="840">
        <v>2434</v>
      </c>
      <c r="U16" s="841">
        <f t="shared" si="0"/>
        <v>1.4241246957498597</v>
      </c>
      <c r="V16" s="842">
        <f t="shared" si="1"/>
        <v>170912</v>
      </c>
      <c r="W16" s="841">
        <f t="shared" si="1"/>
        <v>100.00000000000001</v>
      </c>
      <c r="X16" s="843"/>
      <c r="Y16" s="837">
        <f t="shared" si="2"/>
        <v>1.3716413598279349</v>
      </c>
    </row>
    <row r="17" spans="2:25" s="744" customFormat="1" ht="18" customHeight="1" x14ac:dyDescent="0.2">
      <c r="B17" s="838" t="s">
        <v>40</v>
      </c>
      <c r="D17" s="839">
        <v>72771</v>
      </c>
      <c r="E17" s="822"/>
      <c r="F17" s="840">
        <v>9043</v>
      </c>
      <c r="G17" s="841">
        <v>9.1963958833340111</v>
      </c>
      <c r="H17" s="840">
        <v>29150</v>
      </c>
      <c r="I17" s="841">
        <v>29.64446975552211</v>
      </c>
      <c r="J17" s="840">
        <v>15584</v>
      </c>
      <c r="K17" s="841">
        <v>15.848350486108286</v>
      </c>
      <c r="L17" s="840">
        <v>3637</v>
      </c>
      <c r="M17" s="841">
        <v>3.6986942195826384</v>
      </c>
      <c r="N17" s="840">
        <v>12345</v>
      </c>
      <c r="O17" s="841">
        <v>12.554407517390066</v>
      </c>
      <c r="P17" s="840">
        <v>10686</v>
      </c>
      <c r="Q17" s="841">
        <v>10.867265996827076</v>
      </c>
      <c r="R17" s="840">
        <v>17865</v>
      </c>
      <c r="S17" s="841">
        <v>18.168042956514665</v>
      </c>
      <c r="T17" s="840">
        <v>22</v>
      </c>
      <c r="U17" s="841">
        <f t="shared" si="0"/>
        <v>2.2373184721148763E-2</v>
      </c>
      <c r="V17" s="842">
        <f t="shared" si="1"/>
        <v>98332</v>
      </c>
      <c r="W17" s="841">
        <f t="shared" si="1"/>
        <v>100</v>
      </c>
      <c r="X17" s="843"/>
      <c r="Y17" s="837">
        <f t="shared" si="2"/>
        <v>1.3512525593986615</v>
      </c>
    </row>
    <row r="18" spans="2:25" s="744" customFormat="1" ht="18" customHeight="1" x14ac:dyDescent="0.2">
      <c r="B18" s="838" t="s">
        <v>41</v>
      </c>
      <c r="D18" s="839">
        <v>211192</v>
      </c>
      <c r="E18" s="822"/>
      <c r="F18" s="840">
        <v>17</v>
      </c>
      <c r="G18" s="841">
        <v>6.5823353351376675E-3</v>
      </c>
      <c r="H18" s="840">
        <v>30651</v>
      </c>
      <c r="I18" s="841">
        <v>11.867950609253215</v>
      </c>
      <c r="J18" s="840">
        <v>33588</v>
      </c>
      <c r="K18" s="841">
        <v>13.005145837447293</v>
      </c>
      <c r="L18" s="840">
        <v>13857</v>
      </c>
      <c r="M18" s="841">
        <v>5.3653776905295683</v>
      </c>
      <c r="N18" s="840">
        <v>37986</v>
      </c>
      <c r="O18" s="841">
        <v>14.708034708267027</v>
      </c>
      <c r="P18" s="840">
        <v>23376</v>
      </c>
      <c r="Q18" s="841">
        <v>9.0510982820104768</v>
      </c>
      <c r="R18" s="840">
        <v>118695</v>
      </c>
      <c r="S18" s="841">
        <v>45.95825250612738</v>
      </c>
      <c r="T18" s="840">
        <v>97</v>
      </c>
      <c r="U18" s="841">
        <f t="shared" si="0"/>
        <v>3.7558031029903162E-2</v>
      </c>
      <c r="V18" s="842">
        <f t="shared" si="1"/>
        <v>258267</v>
      </c>
      <c r="W18" s="841">
        <f t="shared" si="1"/>
        <v>100</v>
      </c>
      <c r="X18" s="843"/>
      <c r="Y18" s="837">
        <f t="shared" si="2"/>
        <v>1.2229014356604417</v>
      </c>
    </row>
    <row r="19" spans="2:25" s="744" customFormat="1" ht="18" customHeight="1" x14ac:dyDescent="0.2">
      <c r="B19" s="838" t="s">
        <v>3</v>
      </c>
      <c r="D19" s="839">
        <v>154633</v>
      </c>
      <c r="E19" s="822"/>
      <c r="F19" s="840">
        <v>1552</v>
      </c>
      <c r="G19" s="841">
        <v>0.6458781570832276</v>
      </c>
      <c r="H19" s="840">
        <v>86640</v>
      </c>
      <c r="I19" s="841">
        <v>36.05598165572863</v>
      </c>
      <c r="J19" s="840">
        <v>5664</v>
      </c>
      <c r="K19" s="841">
        <v>2.3571223464686861</v>
      </c>
      <c r="L19" s="840">
        <v>9331</v>
      </c>
      <c r="M19" s="841">
        <v>3.8831759560203585</v>
      </c>
      <c r="N19" s="840">
        <v>13984</v>
      </c>
      <c r="O19" s="841">
        <v>5.8195619514509369</v>
      </c>
      <c r="P19" s="840">
        <v>23088</v>
      </c>
      <c r="Q19" s="841">
        <v>9.6082699038257466</v>
      </c>
      <c r="R19" s="840">
        <v>99407</v>
      </c>
      <c r="S19" s="841">
        <v>41.369078583229637</v>
      </c>
      <c r="T19" s="840">
        <v>627</v>
      </c>
      <c r="U19" s="841">
        <f t="shared" si="0"/>
        <v>0.26093144619277298</v>
      </c>
      <c r="V19" s="842">
        <f t="shared" si="1"/>
        <v>240293</v>
      </c>
      <c r="W19" s="841">
        <f t="shared" si="1"/>
        <v>99.999999999999986</v>
      </c>
      <c r="X19" s="843"/>
      <c r="Y19" s="837">
        <f t="shared" si="2"/>
        <v>1.5539567880077345</v>
      </c>
    </row>
    <row r="20" spans="2:25" s="633" customFormat="1" ht="18" customHeight="1" x14ac:dyDescent="0.2">
      <c r="B20" s="838" t="s">
        <v>2</v>
      </c>
      <c r="D20" s="835">
        <v>35701</v>
      </c>
      <c r="F20" s="683">
        <v>1540</v>
      </c>
      <c r="G20" s="684">
        <v>3.6281392828535082</v>
      </c>
      <c r="H20" s="683">
        <v>6686</v>
      </c>
      <c r="I20" s="684">
        <v>15.751778730622437</v>
      </c>
      <c r="J20" s="683">
        <v>911</v>
      </c>
      <c r="K20" s="684">
        <v>2.1462564199217828</v>
      </c>
      <c r="L20" s="683">
        <v>2358</v>
      </c>
      <c r="M20" s="684">
        <v>5.555293785044527</v>
      </c>
      <c r="N20" s="683">
        <v>5273</v>
      </c>
      <c r="O20" s="684">
        <v>12.422843141874381</v>
      </c>
      <c r="P20" s="683">
        <v>19148</v>
      </c>
      <c r="Q20" s="684">
        <v>45.111435706544789</v>
      </c>
      <c r="R20" s="683">
        <v>6530</v>
      </c>
      <c r="S20" s="684">
        <v>15.384252933138576</v>
      </c>
      <c r="T20" s="683">
        <v>0</v>
      </c>
      <c r="U20" s="684">
        <f t="shared" si="0"/>
        <v>0</v>
      </c>
      <c r="V20" s="836">
        <f t="shared" si="1"/>
        <v>42446</v>
      </c>
      <c r="W20" s="684">
        <f t="shared" si="1"/>
        <v>100</v>
      </c>
      <c r="X20" s="678"/>
      <c r="Y20" s="837">
        <f t="shared" si="2"/>
        <v>1.1889302820649281</v>
      </c>
    </row>
    <row r="21" spans="2:25" s="633" customFormat="1" ht="18" customHeight="1" x14ac:dyDescent="0.2">
      <c r="B21" s="682" t="s">
        <v>35</v>
      </c>
      <c r="D21" s="835">
        <v>74500</v>
      </c>
      <c r="F21" s="683">
        <v>6069</v>
      </c>
      <c r="G21" s="684">
        <v>6.455627532948272</v>
      </c>
      <c r="H21" s="683">
        <v>12990</v>
      </c>
      <c r="I21" s="684">
        <v>13.817531990937232</v>
      </c>
      <c r="J21" s="683">
        <v>25224</v>
      </c>
      <c r="K21" s="684">
        <v>26.830902766697513</v>
      </c>
      <c r="L21" s="683">
        <v>8889</v>
      </c>
      <c r="M21" s="684">
        <v>9.4552765101956151</v>
      </c>
      <c r="N21" s="683">
        <v>6960</v>
      </c>
      <c r="O21" s="684">
        <v>7.4033889651211027</v>
      </c>
      <c r="P21" s="683">
        <v>15617</v>
      </c>
      <c r="Q21" s="684">
        <v>16.611885843146016</v>
      </c>
      <c r="R21" s="683">
        <v>18126</v>
      </c>
      <c r="S21" s="684">
        <v>19.280722468647287</v>
      </c>
      <c r="T21" s="683">
        <v>136</v>
      </c>
      <c r="U21" s="684">
        <f t="shared" si="0"/>
        <v>0.14466392230696407</v>
      </c>
      <c r="V21" s="836">
        <f t="shared" si="1"/>
        <v>94011</v>
      </c>
      <c r="W21" s="684">
        <f t="shared" si="1"/>
        <v>100</v>
      </c>
      <c r="X21" s="678"/>
      <c r="Y21" s="837">
        <f t="shared" si="2"/>
        <v>1.2618926174496645</v>
      </c>
    </row>
    <row r="22" spans="2:25" s="633" customFormat="1" ht="21" customHeight="1" x14ac:dyDescent="0.2">
      <c r="B22" s="682" t="s">
        <v>42</v>
      </c>
      <c r="D22" s="835">
        <v>183203</v>
      </c>
      <c r="F22" s="683">
        <v>5448</v>
      </c>
      <c r="G22" s="684">
        <v>2.1556175440678973</v>
      </c>
      <c r="H22" s="683">
        <v>75278</v>
      </c>
      <c r="I22" s="684">
        <v>29.785348289710566</v>
      </c>
      <c r="J22" s="683">
        <v>53366</v>
      </c>
      <c r="K22" s="684">
        <v>21.115397550794309</v>
      </c>
      <c r="L22" s="683">
        <v>18075</v>
      </c>
      <c r="M22" s="684">
        <v>7.151759748353018</v>
      </c>
      <c r="N22" s="683">
        <v>24694</v>
      </c>
      <c r="O22" s="684">
        <v>9.7707084495617949</v>
      </c>
      <c r="P22" s="683">
        <v>27736</v>
      </c>
      <c r="Q22" s="684">
        <v>10.974340712604111</v>
      </c>
      <c r="R22" s="683">
        <v>48056</v>
      </c>
      <c r="S22" s="684">
        <v>19.014382653767779</v>
      </c>
      <c r="T22" s="683">
        <v>82</v>
      </c>
      <c r="U22" s="684">
        <f t="shared" si="0"/>
        <v>3.2445051140522679E-2</v>
      </c>
      <c r="V22" s="836">
        <f t="shared" si="1"/>
        <v>252735</v>
      </c>
      <c r="W22" s="684">
        <f t="shared" si="1"/>
        <v>100</v>
      </c>
      <c r="X22" s="678"/>
      <c r="Y22" s="837">
        <f t="shared" si="2"/>
        <v>1.3795352696189473</v>
      </c>
    </row>
    <row r="23" spans="2:25" s="633" customFormat="1" ht="18" customHeight="1" x14ac:dyDescent="0.2">
      <c r="B23" s="682" t="s">
        <v>43</v>
      </c>
      <c r="D23" s="835">
        <v>42782</v>
      </c>
      <c r="F23" s="683">
        <v>3760</v>
      </c>
      <c r="G23" s="684">
        <v>6.8832951945080092</v>
      </c>
      <c r="H23" s="683">
        <v>11075</v>
      </c>
      <c r="I23" s="684">
        <v>20.274599542334094</v>
      </c>
      <c r="J23" s="683">
        <v>3622</v>
      </c>
      <c r="K23" s="684">
        <v>6.6306636155606409</v>
      </c>
      <c r="L23" s="683">
        <v>4082</v>
      </c>
      <c r="M23" s="684">
        <v>7.4727688787185356</v>
      </c>
      <c r="N23" s="683">
        <v>5213</v>
      </c>
      <c r="O23" s="684">
        <v>9.5432494279176208</v>
      </c>
      <c r="P23" s="683">
        <v>1467</v>
      </c>
      <c r="Q23" s="684">
        <v>2.6855835240274599</v>
      </c>
      <c r="R23" s="683">
        <v>25403</v>
      </c>
      <c r="S23" s="684">
        <v>46.504347826086956</v>
      </c>
      <c r="T23" s="683">
        <v>3</v>
      </c>
      <c r="U23" s="684">
        <f t="shared" si="0"/>
        <v>5.491990846681922E-3</v>
      </c>
      <c r="V23" s="836">
        <f>F23+H23+J23+L23+N23+P23+R23+T23</f>
        <v>54625</v>
      </c>
      <c r="W23" s="684">
        <f t="shared" si="1"/>
        <v>100</v>
      </c>
      <c r="X23" s="678"/>
      <c r="Y23" s="837">
        <f t="shared" si="2"/>
        <v>1.2768220279556823</v>
      </c>
    </row>
    <row r="24" spans="2:25" s="633" customFormat="1" ht="22.5" customHeight="1" x14ac:dyDescent="0.2">
      <c r="B24" s="682" t="s">
        <v>44</v>
      </c>
      <c r="D24" s="835">
        <v>16091</v>
      </c>
      <c r="F24" s="685">
        <v>2139</v>
      </c>
      <c r="G24" s="686">
        <v>9.5576407506702417</v>
      </c>
      <c r="H24" s="685">
        <v>3345</v>
      </c>
      <c r="I24" s="684">
        <v>14.946380697050939</v>
      </c>
      <c r="J24" s="685">
        <v>1093</v>
      </c>
      <c r="K24" s="684">
        <v>4.8838248436103662</v>
      </c>
      <c r="L24" s="685">
        <v>740</v>
      </c>
      <c r="M24" s="684">
        <v>3.3065236818588026</v>
      </c>
      <c r="N24" s="685">
        <v>2506</v>
      </c>
      <c r="O24" s="684">
        <v>11.197497765862376</v>
      </c>
      <c r="P24" s="685">
        <v>2783</v>
      </c>
      <c r="Q24" s="684">
        <v>12.435210008936551</v>
      </c>
      <c r="R24" s="685">
        <v>9736</v>
      </c>
      <c r="S24" s="684">
        <v>43.503127792672032</v>
      </c>
      <c r="T24" s="685">
        <v>38</v>
      </c>
      <c r="U24" s="684">
        <f t="shared" si="0"/>
        <v>0.16979445933869527</v>
      </c>
      <c r="V24" s="844">
        <f t="shared" si="1"/>
        <v>22380</v>
      </c>
      <c r="W24" s="684">
        <f t="shared" si="1"/>
        <v>100</v>
      </c>
      <c r="X24" s="678"/>
      <c r="Y24" s="837">
        <f t="shared" si="2"/>
        <v>1.3908395997762724</v>
      </c>
    </row>
    <row r="25" spans="2:25" s="633" customFormat="1" ht="18" customHeight="1" x14ac:dyDescent="0.2">
      <c r="B25" s="682" t="s">
        <v>45</v>
      </c>
      <c r="D25" s="835">
        <v>68945</v>
      </c>
      <c r="F25" s="685">
        <v>1042</v>
      </c>
      <c r="G25" s="686">
        <v>1.0754352829468166</v>
      </c>
      <c r="H25" s="685">
        <v>25115</v>
      </c>
      <c r="I25" s="684">
        <v>25.920880164308347</v>
      </c>
      <c r="J25" s="685">
        <v>5720</v>
      </c>
      <c r="K25" s="684">
        <v>5.903541092567937</v>
      </c>
      <c r="L25" s="685">
        <v>7658</v>
      </c>
      <c r="M25" s="684">
        <v>7.9037268683365847</v>
      </c>
      <c r="N25" s="685">
        <v>13187</v>
      </c>
      <c r="O25" s="684">
        <v>13.610139228617726</v>
      </c>
      <c r="P25" s="685">
        <v>1376</v>
      </c>
      <c r="Q25" s="684">
        <v>1.4201525425478114</v>
      </c>
      <c r="R25" s="685">
        <v>35792</v>
      </c>
      <c r="S25" s="684">
        <v>36.940479507900633</v>
      </c>
      <c r="T25" s="685">
        <v>7001</v>
      </c>
      <c r="U25" s="684">
        <f t="shared" si="0"/>
        <v>7.225645312774148</v>
      </c>
      <c r="V25" s="844">
        <f t="shared" si="1"/>
        <v>96891</v>
      </c>
      <c r="W25" s="684">
        <f t="shared" si="1"/>
        <v>100</v>
      </c>
      <c r="X25" s="678"/>
      <c r="Y25" s="837">
        <f t="shared" si="2"/>
        <v>1.4053375879324099</v>
      </c>
    </row>
    <row r="26" spans="2:25" s="633" customFormat="1" ht="18" customHeight="1" x14ac:dyDescent="0.2">
      <c r="B26" s="682" t="s">
        <v>46</v>
      </c>
      <c r="D26" s="835">
        <v>9275</v>
      </c>
      <c r="F26" s="685">
        <v>1109</v>
      </c>
      <c r="G26" s="686">
        <v>7.8507716267874841</v>
      </c>
      <c r="H26" s="685">
        <v>3726</v>
      </c>
      <c r="I26" s="684">
        <v>26.376893671244513</v>
      </c>
      <c r="J26" s="685">
        <v>3720</v>
      </c>
      <c r="K26" s="684">
        <v>26.334418802208692</v>
      </c>
      <c r="L26" s="685">
        <v>1367</v>
      </c>
      <c r="M26" s="684">
        <v>9.6771909953277646</v>
      </c>
      <c r="N26" s="685">
        <v>1984</v>
      </c>
      <c r="O26" s="684">
        <v>14.04502336117797</v>
      </c>
      <c r="P26" s="685">
        <v>1002</v>
      </c>
      <c r="Q26" s="684">
        <v>7.0933031289820185</v>
      </c>
      <c r="R26" s="685">
        <v>1218</v>
      </c>
      <c r="S26" s="684">
        <v>8.6223984142715562</v>
      </c>
      <c r="T26" s="685">
        <v>0</v>
      </c>
      <c r="U26" s="684">
        <f t="shared" si="0"/>
        <v>0</v>
      </c>
      <c r="V26" s="844">
        <f t="shared" si="1"/>
        <v>14126</v>
      </c>
      <c r="W26" s="684">
        <f t="shared" si="1"/>
        <v>99.999999999999986</v>
      </c>
      <c r="X26" s="678"/>
      <c r="Y26" s="837">
        <f t="shared" si="2"/>
        <v>1.5230188679245282</v>
      </c>
    </row>
    <row r="27" spans="2:25" s="633" customFormat="1" ht="18" customHeight="1" x14ac:dyDescent="0.2">
      <c r="B27" s="682" t="s">
        <v>1</v>
      </c>
      <c r="D27" s="835">
        <v>3526</v>
      </c>
      <c r="F27" s="685">
        <v>625</v>
      </c>
      <c r="G27" s="686">
        <v>13.312034078807242</v>
      </c>
      <c r="H27" s="685">
        <v>759</v>
      </c>
      <c r="I27" s="684">
        <v>16.166134185303516</v>
      </c>
      <c r="J27" s="685">
        <v>1229</v>
      </c>
      <c r="K27" s="684">
        <v>26.176783812566558</v>
      </c>
      <c r="L27" s="685">
        <v>61</v>
      </c>
      <c r="M27" s="684">
        <v>1.2992545260915869</v>
      </c>
      <c r="N27" s="685">
        <v>207</v>
      </c>
      <c r="O27" s="684">
        <v>4.4089456869009584</v>
      </c>
      <c r="P27" s="685">
        <v>4</v>
      </c>
      <c r="Q27" s="684">
        <v>8.5197018104366348E-2</v>
      </c>
      <c r="R27" s="685">
        <v>1810</v>
      </c>
      <c r="S27" s="684">
        <v>38.55165069222577</v>
      </c>
      <c r="T27" s="685">
        <v>0</v>
      </c>
      <c r="U27" s="684">
        <f t="shared" si="0"/>
        <v>0</v>
      </c>
      <c r="V27" s="836">
        <f t="shared" si="1"/>
        <v>4695</v>
      </c>
      <c r="W27" s="684">
        <f t="shared" si="1"/>
        <v>100</v>
      </c>
      <c r="X27" s="678"/>
      <c r="Y27" s="837">
        <f t="shared" si="2"/>
        <v>1.3315371525808282</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1232" customFormat="1" ht="20.25" customHeight="1" x14ac:dyDescent="0.2">
      <c r="B30" s="1256" t="s">
        <v>0</v>
      </c>
      <c r="D30" s="1273">
        <f>SUM(D10:D29)</f>
        <v>1445668</v>
      </c>
      <c r="F30" s="1257">
        <f>SUM(F10:F27)</f>
        <v>71770</v>
      </c>
      <c r="G30" s="1258">
        <f>F30*100/$V30</f>
        <v>3.605199283079223</v>
      </c>
      <c r="H30" s="1257">
        <f>SUM(H10:H27)</f>
        <v>479492</v>
      </c>
      <c r="I30" s="1258">
        <f>H30*100/$V30</f>
        <v>24.086167126128228</v>
      </c>
      <c r="J30" s="1257">
        <f>SUM(J10:J27)</f>
        <v>343777</v>
      </c>
      <c r="K30" s="1258">
        <f>J30*100/$V30</f>
        <v>17.268839263468386</v>
      </c>
      <c r="L30" s="1257">
        <f>SUM(L10:L27)</f>
        <v>106257</v>
      </c>
      <c r="M30" s="1258">
        <f>L30*100/$V30</f>
        <v>5.3375736411056014</v>
      </c>
      <c r="N30" s="1257">
        <f>SUM(N10:N27)</f>
        <v>182287</v>
      </c>
      <c r="O30" s="1258">
        <f>N30*100/$V30</f>
        <v>9.1567641314569084</v>
      </c>
      <c r="P30" s="1257">
        <f>SUM(P10:P27)</f>
        <v>214380</v>
      </c>
      <c r="Q30" s="1258">
        <f>P30*100/$V30</f>
        <v>10.768881458917706</v>
      </c>
      <c r="R30" s="1257">
        <f>SUM(R10:R27)</f>
        <v>582299</v>
      </c>
      <c r="S30" s="1258">
        <f>R30*100/$V30</f>
        <v>29.250438028950096</v>
      </c>
      <c r="T30" s="1257">
        <f>SUM(T10:T28)</f>
        <v>10474</v>
      </c>
      <c r="U30" s="1258">
        <f>T30*100/$V30</f>
        <v>0.52613706689385231</v>
      </c>
      <c r="V30" s="1257">
        <f>SUM(V10:V27)</f>
        <v>1990736</v>
      </c>
      <c r="W30" s="1258">
        <f>G30+I30+K30+M30+O30+Q30+S30+U30</f>
        <v>100.00000000000001</v>
      </c>
      <c r="X30" s="1274"/>
      <c r="Y30" s="1275">
        <f>(V30/D30)</f>
        <v>1.3770353912516566</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X35" s="697"/>
      <c r="Y35" s="697"/>
    </row>
    <row r="36" spans="2:25" s="854" customFormat="1" x14ac:dyDescent="0.2">
      <c r="D36" s="855"/>
      <c r="T36" s="697"/>
      <c r="U36" s="697"/>
    </row>
    <row r="37" spans="2:25" s="854" customFormat="1" x14ac:dyDescent="0.2">
      <c r="T37" s="697"/>
      <c r="U37" s="697"/>
    </row>
    <row r="38" spans="2:25" s="854" customFormat="1" x14ac:dyDescent="0.2">
      <c r="T38" s="697"/>
      <c r="U38" s="697"/>
    </row>
    <row r="39" spans="2:25" s="854" customFormat="1" x14ac:dyDescent="0.2">
      <c r="T39" s="697"/>
      <c r="U39" s="697"/>
    </row>
    <row r="40" spans="2:25" s="854" customFormat="1" x14ac:dyDescent="0.2">
      <c r="T40" s="697"/>
      <c r="U40" s="697"/>
    </row>
    <row r="41" spans="2:25" s="854" customFormat="1" x14ac:dyDescent="0.2">
      <c r="T41" s="697"/>
      <c r="U41" s="697"/>
    </row>
    <row r="42" spans="2:25" x14ac:dyDescent="0.2">
      <c r="T42" s="734"/>
      <c r="U42" s="734"/>
      <c r="X42" s="615"/>
      <c r="Y42" s="615"/>
    </row>
    <row r="43" spans="2:25" x14ac:dyDescent="0.2">
      <c r="T43" s="734"/>
      <c r="U43" s="734"/>
      <c r="X43" s="615"/>
      <c r="Y43" s="615"/>
    </row>
    <row r="44" spans="2:25" x14ac:dyDescent="0.2">
      <c r="T44" s="734"/>
      <c r="U44" s="734"/>
      <c r="X44" s="615"/>
      <c r="Y44" s="615"/>
    </row>
    <row r="45" spans="2:25" x14ac:dyDescent="0.2">
      <c r="T45" s="734"/>
      <c r="U45" s="734"/>
      <c r="X45" s="615"/>
      <c r="Y45" s="615"/>
    </row>
    <row r="46" spans="2:25" x14ac:dyDescent="0.2">
      <c r="T46" s="734"/>
      <c r="U46" s="734"/>
      <c r="X46" s="615"/>
      <c r="Y46" s="615"/>
    </row>
    <row r="47" spans="2:25" x14ac:dyDescent="0.2">
      <c r="T47" s="734"/>
      <c r="U47" s="734"/>
      <c r="X47" s="615"/>
      <c r="Y47" s="615"/>
    </row>
    <row r="48" spans="2:25" x14ac:dyDescent="0.2">
      <c r="T48" s="734"/>
      <c r="U48" s="734"/>
      <c r="X48" s="615"/>
      <c r="Y48" s="615"/>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217" customFormat="1" ht="21" x14ac:dyDescent="0.2">
      <c r="B3" s="1494" t="s">
        <v>414</v>
      </c>
      <c r="C3" s="1494"/>
      <c r="D3" s="1494"/>
      <c r="E3" s="1494"/>
      <c r="F3" s="1494"/>
      <c r="G3" s="1494"/>
      <c r="H3" s="1494"/>
      <c r="I3" s="1494"/>
      <c r="J3" s="1494"/>
      <c r="K3" s="1494"/>
      <c r="L3" s="1494"/>
      <c r="M3" s="1494"/>
      <c r="N3" s="1494"/>
      <c r="O3" s="1494"/>
      <c r="P3" s="1494"/>
      <c r="Q3" s="1494"/>
      <c r="R3" s="1494"/>
      <c r="S3" s="1494"/>
      <c r="T3" s="1494"/>
      <c r="U3" s="1494"/>
      <c r="V3" s="1494"/>
      <c r="W3" s="1494"/>
      <c r="X3" s="1494"/>
      <c r="Y3" s="218"/>
    </row>
    <row r="4" spans="2:25" s="217"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216"/>
    </row>
    <row r="5" spans="2: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
      <c r="B6" s="133"/>
      <c r="C6" s="133"/>
      <c r="D6" s="133"/>
      <c r="E6" s="133"/>
      <c r="F6" s="1497" t="s">
        <v>52</v>
      </c>
      <c r="G6" s="1497"/>
      <c r="H6" s="1497"/>
      <c r="I6" s="1497"/>
      <c r="J6" s="1497"/>
      <c r="K6" s="1497"/>
      <c r="L6" s="1497"/>
      <c r="M6" s="1497"/>
      <c r="N6" s="1497"/>
      <c r="O6" s="1497"/>
      <c r="P6" s="1497"/>
      <c r="Q6" s="1497"/>
      <c r="R6" s="1497"/>
      <c r="S6" s="1497"/>
      <c r="T6" s="1497"/>
      <c r="U6" s="1497"/>
      <c r="V6" s="1497"/>
      <c r="W6" s="1497"/>
      <c r="X6" s="192"/>
      <c r="Y6" s="192"/>
    </row>
    <row r="7" spans="2:25" s="132"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c r="R7" s="133"/>
      <c r="S7" s="133"/>
      <c r="T7" s="133"/>
      <c r="U7" s="133"/>
      <c r="V7" s="133"/>
      <c r="W7" s="133"/>
    </row>
    <row r="8" spans="2:25" s="189"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
      <c r="B10" s="146" t="s">
        <v>8</v>
      </c>
      <c r="C10" s="159"/>
      <c r="D10" s="163">
        <f>'41benpresaad'!D10</f>
        <v>286788</v>
      </c>
      <c r="E10" s="162"/>
      <c r="F10" s="164">
        <f>'41benpresaad'!F10+'41benpresaad'!H10+'41benpresaad'!J10+'41benpresaad'!L10+'41benpresaad'!N10</f>
        <v>334337</v>
      </c>
      <c r="G10" s="165">
        <f t="shared" ref="G10:G27" si="0">F10*100/$N10</f>
        <v>79.018184224582498</v>
      </c>
      <c r="H10" s="164">
        <f>'41benpresaad'!P10</f>
        <v>4949</v>
      </c>
      <c r="I10" s="165">
        <f t="shared" ref="I10:I27" si="1">H10*100/$N10</f>
        <v>1.1696611315153835</v>
      </c>
      <c r="J10" s="164">
        <f>'41benpresaad'!R10</f>
        <v>83816</v>
      </c>
      <c r="K10" s="165">
        <f t="shared" ref="K10:K27" si="2">J10*100/$N10</f>
        <v>19.809318528812565</v>
      </c>
      <c r="L10" s="164">
        <f>'41benpresaad'!T10</f>
        <v>12</v>
      </c>
      <c r="M10" s="165">
        <f t="shared" ref="M10:M27" si="3">L10*100/$N10</f>
        <v>2.8361150895503339E-3</v>
      </c>
      <c r="N10" s="164">
        <f>F10+H10+J10+L10</f>
        <v>423114</v>
      </c>
      <c r="O10" s="165">
        <f>G10+I10+K10+M10</f>
        <v>100</v>
      </c>
      <c r="P10" s="166"/>
      <c r="Q10" s="166">
        <f t="shared" ref="Q10:Q27" si="4">N10/D10</f>
        <v>1.4753546173480061</v>
      </c>
      <c r="R10" s="162"/>
      <c r="S10" s="162"/>
      <c r="T10" s="162"/>
      <c r="U10" s="162"/>
      <c r="V10" s="162"/>
      <c r="W10" s="162"/>
    </row>
    <row r="11" spans="2:25" s="191" customFormat="1" ht="18" customHeight="1" x14ac:dyDescent="0.2">
      <c r="B11" s="146" t="s">
        <v>7</v>
      </c>
      <c r="C11" s="159"/>
      <c r="D11" s="163">
        <f>'41benpresaad'!D11</f>
        <v>40938</v>
      </c>
      <c r="E11" s="162"/>
      <c r="F11" s="164">
        <f>'41benpresaad'!F11+'41benpresaad'!H11+'41benpresaad'!J11+'41benpresaad'!L11+'41benpresaad'!N11</f>
        <v>21916</v>
      </c>
      <c r="G11" s="165">
        <f t="shared" si="0"/>
        <v>42.950652608474108</v>
      </c>
      <c r="H11" s="164">
        <f>'41benpresaad'!P11</f>
        <v>8437</v>
      </c>
      <c r="I11" s="165">
        <f t="shared" si="1"/>
        <v>16.534707796025554</v>
      </c>
      <c r="J11" s="164">
        <f>'41benpresaad'!R11</f>
        <v>20673</v>
      </c>
      <c r="K11" s="165">
        <f t="shared" si="2"/>
        <v>40.514639595500334</v>
      </c>
      <c r="L11" s="164">
        <f>'41benpresaad'!T11</f>
        <v>0</v>
      </c>
      <c r="M11" s="165">
        <f t="shared" si="3"/>
        <v>0</v>
      </c>
      <c r="N11" s="164">
        <f t="shared" ref="N11:N27" si="5">F11+H11+J11+L11</f>
        <v>51026</v>
      </c>
      <c r="O11" s="165">
        <f t="shared" ref="O11:O27" si="6">G11+I11+K11+M11</f>
        <v>100</v>
      </c>
      <c r="P11" s="166"/>
      <c r="Q11" s="166">
        <f t="shared" si="4"/>
        <v>1.2464214177536763</v>
      </c>
      <c r="R11" s="162"/>
      <c r="S11" s="162"/>
      <c r="T11" s="162"/>
      <c r="U11" s="162"/>
      <c r="V11" s="162"/>
      <c r="W11" s="162"/>
    </row>
    <row r="12" spans="2:25" s="191" customFormat="1" ht="22.5" customHeight="1" x14ac:dyDescent="0.2">
      <c r="B12" s="146" t="s">
        <v>37</v>
      </c>
      <c r="C12" s="159"/>
      <c r="D12" s="163">
        <f>'41benpresaad'!D12</f>
        <v>31581</v>
      </c>
      <c r="E12" s="162"/>
      <c r="F12" s="163">
        <f>'41benpresaad'!F12+'41benpresaad'!H12+'41benpresaad'!J12+'41benpresaad'!L12+'41benpresaad'!N12</f>
        <v>25489</v>
      </c>
      <c r="G12" s="165">
        <f t="shared" si="0"/>
        <v>60.944934605360686</v>
      </c>
      <c r="H12" s="164">
        <f>'41benpresaad'!P12</f>
        <v>4684</v>
      </c>
      <c r="I12" s="165">
        <f t="shared" si="1"/>
        <v>11.19957917892069</v>
      </c>
      <c r="J12" s="164">
        <f>'41benpresaad'!R12</f>
        <v>11628</v>
      </c>
      <c r="K12" s="165">
        <f t="shared" si="2"/>
        <v>27.802883580804821</v>
      </c>
      <c r="L12" s="164">
        <f>'41benpresaad'!T12</f>
        <v>22</v>
      </c>
      <c r="M12" s="165">
        <f t="shared" si="3"/>
        <v>5.260263491380341E-2</v>
      </c>
      <c r="N12" s="164">
        <f t="shared" si="5"/>
        <v>41823</v>
      </c>
      <c r="O12" s="165">
        <f t="shared" si="6"/>
        <v>99.999999999999986</v>
      </c>
      <c r="P12" s="166"/>
      <c r="Q12" s="166">
        <f t="shared" si="4"/>
        <v>1.3243089199202052</v>
      </c>
      <c r="R12" s="162"/>
      <c r="S12" s="162"/>
      <c r="T12" s="162"/>
      <c r="U12" s="162"/>
      <c r="V12" s="162"/>
      <c r="W12" s="162"/>
    </row>
    <row r="13" spans="2:25" s="191" customFormat="1" ht="18" customHeight="1" x14ac:dyDescent="0.2">
      <c r="B13" s="146" t="s">
        <v>38</v>
      </c>
      <c r="C13" s="159"/>
      <c r="D13" s="163">
        <f>'41benpresaad'!D13</f>
        <v>29759</v>
      </c>
      <c r="E13" s="162"/>
      <c r="F13" s="164">
        <f>'41benpresaad'!F13+'41benpresaad'!H13+'41benpresaad'!J13+'41benpresaad'!L13+'41benpresaad'!N13</f>
        <v>26452</v>
      </c>
      <c r="G13" s="165">
        <f t="shared" si="0"/>
        <v>53.553063125075923</v>
      </c>
      <c r="H13" s="164">
        <f>'41benpresaad'!P13</f>
        <v>726</v>
      </c>
      <c r="I13" s="165">
        <f t="shared" si="1"/>
        <v>1.4698141474673037</v>
      </c>
      <c r="J13" s="164">
        <f>'41benpresaad'!R13</f>
        <v>22216</v>
      </c>
      <c r="K13" s="165">
        <f t="shared" si="2"/>
        <v>44.977122727456774</v>
      </c>
      <c r="L13" s="164">
        <f>'41benpresaad'!T13</f>
        <v>0</v>
      </c>
      <c r="M13" s="165">
        <f t="shared" si="3"/>
        <v>0</v>
      </c>
      <c r="N13" s="164">
        <f t="shared" si="5"/>
        <v>49394</v>
      </c>
      <c r="O13" s="165">
        <f t="shared" si="6"/>
        <v>100</v>
      </c>
      <c r="P13" s="166"/>
      <c r="Q13" s="166">
        <f t="shared" si="4"/>
        <v>1.6598003965187003</v>
      </c>
      <c r="R13" s="162"/>
      <c r="S13" s="162"/>
      <c r="T13" s="162"/>
      <c r="U13" s="162"/>
      <c r="V13" s="162"/>
      <c r="W13" s="162"/>
    </row>
    <row r="14" spans="2:25" s="191" customFormat="1" ht="18" customHeight="1" x14ac:dyDescent="0.2">
      <c r="B14" s="146" t="s">
        <v>6</v>
      </c>
      <c r="C14" s="159"/>
      <c r="D14" s="163">
        <f>'41benpresaad'!D14</f>
        <v>41709</v>
      </c>
      <c r="E14" s="162"/>
      <c r="F14" s="164">
        <f>'41benpresaad'!F14+'41benpresaad'!H14+'41benpresaad'!J14+'41benpresaad'!L14+'41benpresaad'!N14</f>
        <v>15805</v>
      </c>
      <c r="G14" s="165">
        <f t="shared" si="0"/>
        <v>32.98962616627356</v>
      </c>
      <c r="H14" s="164">
        <f>'41benpresaad'!P14</f>
        <v>14250</v>
      </c>
      <c r="I14" s="165">
        <f t="shared" si="1"/>
        <v>29.743889457095744</v>
      </c>
      <c r="J14" s="164">
        <f>'41benpresaad'!R14</f>
        <v>17854</v>
      </c>
      <c r="K14" s="165">
        <f t="shared" si="2"/>
        <v>37.266484376630693</v>
      </c>
      <c r="L14" s="164">
        <f>'41benpresaad'!T14</f>
        <v>0</v>
      </c>
      <c r="M14" s="165">
        <f t="shared" si="3"/>
        <v>0</v>
      </c>
      <c r="N14" s="164">
        <f t="shared" si="5"/>
        <v>47909</v>
      </c>
      <c r="O14" s="165">
        <f t="shared" si="6"/>
        <v>100</v>
      </c>
      <c r="P14" s="166"/>
      <c r="Q14" s="166">
        <f t="shared" si="4"/>
        <v>1.1486489726437938</v>
      </c>
      <c r="R14" s="162"/>
      <c r="S14" s="162"/>
      <c r="T14" s="162"/>
      <c r="U14" s="162"/>
      <c r="V14" s="162"/>
      <c r="W14" s="162"/>
    </row>
    <row r="15" spans="2:25" s="191" customFormat="1" ht="18" customHeight="1" x14ac:dyDescent="0.2">
      <c r="B15" s="146" t="s">
        <v>5</v>
      </c>
      <c r="C15" s="159"/>
      <c r="D15" s="163">
        <f>'41benpresaad'!D15</f>
        <v>17670</v>
      </c>
      <c r="E15" s="162"/>
      <c r="F15" s="163">
        <f>'41benpresaad'!F15+'41benpresaad'!H15+'41benpresaad'!J15+'41benpresaad'!L15+'41benpresaad'!N15</f>
        <v>18417</v>
      </c>
      <c r="G15" s="165">
        <f t="shared" si="0"/>
        <v>66.350830421155024</v>
      </c>
      <c r="H15" s="164">
        <f>'41benpresaad'!P15</f>
        <v>206</v>
      </c>
      <c r="I15" s="165">
        <f t="shared" si="1"/>
        <v>0.74215513203876504</v>
      </c>
      <c r="J15" s="164">
        <f>'41benpresaad'!R15</f>
        <v>9134</v>
      </c>
      <c r="K15" s="165">
        <f t="shared" si="2"/>
        <v>32.907014446806208</v>
      </c>
      <c r="L15" s="164">
        <f>'41benpresaad'!T15</f>
        <v>0</v>
      </c>
      <c r="M15" s="165">
        <f t="shared" si="3"/>
        <v>0</v>
      </c>
      <c r="N15" s="164">
        <f t="shared" si="5"/>
        <v>27757</v>
      </c>
      <c r="O15" s="165">
        <f t="shared" si="6"/>
        <v>100</v>
      </c>
      <c r="P15" s="166"/>
      <c r="Q15" s="166">
        <f t="shared" si="4"/>
        <v>1.5708545557441993</v>
      </c>
      <c r="R15" s="162"/>
      <c r="S15" s="162"/>
      <c r="T15" s="162"/>
      <c r="U15" s="162"/>
      <c r="V15" s="162"/>
      <c r="W15" s="162"/>
    </row>
    <row r="16" spans="2:25" s="191" customFormat="1" ht="18" customHeight="1" x14ac:dyDescent="0.2">
      <c r="B16" s="146" t="s">
        <v>4</v>
      </c>
      <c r="C16" s="159"/>
      <c r="D16" s="163">
        <f>'41benpresaad'!D16</f>
        <v>124604</v>
      </c>
      <c r="E16" s="162"/>
      <c r="F16" s="164">
        <f>'41benpresaad'!F16+'41benpresaad'!H16+'41benpresaad'!J16+'41benpresaad'!L16+'41benpresaad'!N16</f>
        <v>79293</v>
      </c>
      <c r="G16" s="165">
        <f t="shared" si="0"/>
        <v>46.394050739561877</v>
      </c>
      <c r="H16" s="164">
        <f>'41benpresaad'!P16</f>
        <v>54845</v>
      </c>
      <c r="I16" s="165">
        <f t="shared" si="1"/>
        <v>32.089613368283096</v>
      </c>
      <c r="J16" s="164">
        <f>'41benpresaad'!R16</f>
        <v>34340</v>
      </c>
      <c r="K16" s="165">
        <f t="shared" si="2"/>
        <v>20.092211196405167</v>
      </c>
      <c r="L16" s="164">
        <f>'41benpresaad'!T16</f>
        <v>2434</v>
      </c>
      <c r="M16" s="165">
        <f t="shared" si="3"/>
        <v>1.4241246957498597</v>
      </c>
      <c r="N16" s="164">
        <f t="shared" si="5"/>
        <v>170912</v>
      </c>
      <c r="O16" s="165">
        <f t="shared" si="6"/>
        <v>99.999999999999986</v>
      </c>
      <c r="P16" s="166"/>
      <c r="Q16" s="166">
        <f t="shared" si="4"/>
        <v>1.3716413598279349</v>
      </c>
      <c r="R16" s="162"/>
      <c r="S16" s="162"/>
      <c r="T16" s="162"/>
      <c r="U16" s="162"/>
      <c r="V16" s="162"/>
      <c r="W16" s="162"/>
    </row>
    <row r="17" spans="2:25" s="191" customFormat="1" ht="18" customHeight="1" x14ac:dyDescent="0.2">
      <c r="B17" s="146" t="s">
        <v>40</v>
      </c>
      <c r="C17" s="159"/>
      <c r="D17" s="163">
        <f>'41benpresaad'!D17</f>
        <v>72771</v>
      </c>
      <c r="E17" s="162"/>
      <c r="F17" s="164">
        <f>'41benpresaad'!F17+'41benpresaad'!H17+'41benpresaad'!J17+'41benpresaad'!L17+'41benpresaad'!N17</f>
        <v>69759</v>
      </c>
      <c r="G17" s="165">
        <f t="shared" si="0"/>
        <v>70.942317861937113</v>
      </c>
      <c r="H17" s="164">
        <f>'41benpresaad'!P17</f>
        <v>10686</v>
      </c>
      <c r="I17" s="165">
        <f t="shared" si="1"/>
        <v>10.867265996827076</v>
      </c>
      <c r="J17" s="164">
        <f>'41benpresaad'!R17</f>
        <v>17865</v>
      </c>
      <c r="K17" s="165">
        <f t="shared" si="2"/>
        <v>18.168042956514665</v>
      </c>
      <c r="L17" s="164">
        <f>'41benpresaad'!T17</f>
        <v>22</v>
      </c>
      <c r="M17" s="165">
        <f t="shared" si="3"/>
        <v>2.2373184721148763E-2</v>
      </c>
      <c r="N17" s="164">
        <f t="shared" si="5"/>
        <v>98332</v>
      </c>
      <c r="O17" s="165">
        <f t="shared" si="6"/>
        <v>100</v>
      </c>
      <c r="P17" s="166"/>
      <c r="Q17" s="166">
        <f t="shared" si="4"/>
        <v>1.3512525593986615</v>
      </c>
      <c r="R17" s="162"/>
      <c r="S17" s="162"/>
      <c r="T17" s="162"/>
      <c r="U17" s="162"/>
      <c r="V17" s="162"/>
      <c r="W17" s="162"/>
    </row>
    <row r="18" spans="2:25" s="191" customFormat="1" ht="18" customHeight="1" x14ac:dyDescent="0.2">
      <c r="B18" s="146" t="s">
        <v>41</v>
      </c>
      <c r="C18" s="159"/>
      <c r="D18" s="163">
        <f>'41benpresaad'!D18</f>
        <v>211192</v>
      </c>
      <c r="E18" s="162"/>
      <c r="F18" s="164">
        <f>'41benpresaad'!F18+'41benpresaad'!H18+'41benpresaad'!J18+'41benpresaad'!L18+'41benpresaad'!N18</f>
        <v>116099</v>
      </c>
      <c r="G18" s="165">
        <f t="shared" si="0"/>
        <v>44.953091180832239</v>
      </c>
      <c r="H18" s="164">
        <f>'41benpresaad'!P18</f>
        <v>23376</v>
      </c>
      <c r="I18" s="165">
        <f t="shared" si="1"/>
        <v>9.0510982820104768</v>
      </c>
      <c r="J18" s="164">
        <f>'41benpresaad'!R18</f>
        <v>118695</v>
      </c>
      <c r="K18" s="165">
        <f t="shared" si="2"/>
        <v>45.95825250612738</v>
      </c>
      <c r="L18" s="164">
        <f>'41benpresaad'!T18</f>
        <v>97</v>
      </c>
      <c r="M18" s="165">
        <f t="shared" si="3"/>
        <v>3.7558031029903162E-2</v>
      </c>
      <c r="N18" s="164">
        <f t="shared" si="5"/>
        <v>258267</v>
      </c>
      <c r="O18" s="165">
        <f t="shared" si="6"/>
        <v>100</v>
      </c>
      <c r="P18" s="166"/>
      <c r="Q18" s="166">
        <f t="shared" si="4"/>
        <v>1.2229014356604417</v>
      </c>
      <c r="R18" s="162"/>
      <c r="S18" s="162"/>
      <c r="T18" s="162"/>
      <c r="U18" s="162"/>
      <c r="V18" s="162"/>
      <c r="W18" s="162"/>
    </row>
    <row r="19" spans="2:25" s="191" customFormat="1" ht="18" customHeight="1" x14ac:dyDescent="0.2">
      <c r="B19" s="146" t="s">
        <v>3</v>
      </c>
      <c r="C19" s="159"/>
      <c r="D19" s="163">
        <f>'41benpresaad'!D19</f>
        <v>154633</v>
      </c>
      <c r="E19" s="162"/>
      <c r="F19" s="164">
        <f>'41benpresaad'!F19+'41benpresaad'!H19+'41benpresaad'!J19+'41benpresaad'!L19+'41benpresaad'!N19</f>
        <v>117171</v>
      </c>
      <c r="G19" s="165">
        <f t="shared" si="0"/>
        <v>48.761720066751842</v>
      </c>
      <c r="H19" s="164">
        <f>'41benpresaad'!P19</f>
        <v>23088</v>
      </c>
      <c r="I19" s="165">
        <f>H19*100/$N19</f>
        <v>9.6082699038257466</v>
      </c>
      <c r="J19" s="164">
        <f>'41benpresaad'!R19</f>
        <v>99407</v>
      </c>
      <c r="K19" s="165">
        <f>J19*100/$N19</f>
        <v>41.369078583229637</v>
      </c>
      <c r="L19" s="164">
        <f>'41benpresaad'!T19</f>
        <v>627</v>
      </c>
      <c r="M19" s="165">
        <f t="shared" si="3"/>
        <v>0.26093144619277298</v>
      </c>
      <c r="N19" s="164">
        <f t="shared" si="5"/>
        <v>240293</v>
      </c>
      <c r="O19" s="165">
        <f t="shared" si="6"/>
        <v>100</v>
      </c>
      <c r="P19" s="166"/>
      <c r="Q19" s="166">
        <f t="shared" si="4"/>
        <v>1.5539567880077345</v>
      </c>
      <c r="R19" s="162"/>
      <c r="S19" s="162"/>
      <c r="T19" s="162"/>
      <c r="U19" s="162"/>
      <c r="V19" s="162"/>
      <c r="W19" s="162"/>
    </row>
    <row r="20" spans="2:25" s="191" customFormat="1" ht="18" customHeight="1" x14ac:dyDescent="0.2">
      <c r="B20" s="146" t="s">
        <v>2</v>
      </c>
      <c r="C20" s="159"/>
      <c r="D20" s="163">
        <f>'41benpresaad'!D20</f>
        <v>35701</v>
      </c>
      <c r="E20" s="162"/>
      <c r="F20" s="164">
        <f>'41benpresaad'!F20+'41benpresaad'!H20+'41benpresaad'!J20+'41benpresaad'!L20+'41benpresaad'!N20</f>
        <v>16768</v>
      </c>
      <c r="G20" s="165">
        <f t="shared" si="0"/>
        <v>39.504311360316635</v>
      </c>
      <c r="H20" s="164">
        <f>'41benpresaad'!P20</f>
        <v>19148</v>
      </c>
      <c r="I20" s="165">
        <f>H20*100/$N20</f>
        <v>45.111435706544789</v>
      </c>
      <c r="J20" s="164">
        <f>'41benpresaad'!R20</f>
        <v>6530</v>
      </c>
      <c r="K20" s="165">
        <f>J20*100/$N20</f>
        <v>15.384252933138576</v>
      </c>
      <c r="L20" s="164">
        <f>'41benpresaad'!T20</f>
        <v>0</v>
      </c>
      <c r="M20" s="165">
        <f t="shared" si="3"/>
        <v>0</v>
      </c>
      <c r="N20" s="164">
        <f t="shared" si="5"/>
        <v>42446</v>
      </c>
      <c r="O20" s="165">
        <f t="shared" si="6"/>
        <v>100</v>
      </c>
      <c r="P20" s="166"/>
      <c r="Q20" s="166">
        <f t="shared" si="4"/>
        <v>1.1889302820649281</v>
      </c>
      <c r="R20" s="162"/>
      <c r="S20" s="162"/>
      <c r="T20" s="162"/>
      <c r="U20" s="162"/>
      <c r="V20" s="162"/>
      <c r="W20" s="162"/>
    </row>
    <row r="21" spans="2:25" s="191" customFormat="1" ht="18" customHeight="1" x14ac:dyDescent="0.2">
      <c r="B21" s="146" t="s">
        <v>35</v>
      </c>
      <c r="C21" s="159"/>
      <c r="D21" s="163">
        <f>'41benpresaad'!D21</f>
        <v>74500</v>
      </c>
      <c r="E21" s="162"/>
      <c r="F21" s="164">
        <f>'41benpresaad'!F21+'41benpresaad'!H21+'41benpresaad'!J21+'41benpresaad'!L21+'41benpresaad'!N21</f>
        <v>60132</v>
      </c>
      <c r="G21" s="165">
        <f t="shared" si="0"/>
        <v>63.962727765899736</v>
      </c>
      <c r="H21" s="164">
        <f>'41benpresaad'!P21</f>
        <v>15617</v>
      </c>
      <c r="I21" s="165">
        <f>H21*100/$N21</f>
        <v>16.611885843146016</v>
      </c>
      <c r="J21" s="164">
        <f>'41benpresaad'!R21</f>
        <v>18126</v>
      </c>
      <c r="K21" s="165">
        <f>J21*100/$N21</f>
        <v>19.280722468647287</v>
      </c>
      <c r="L21" s="164">
        <f>'41benpresaad'!T21</f>
        <v>136</v>
      </c>
      <c r="M21" s="165">
        <f t="shared" si="3"/>
        <v>0.14466392230696407</v>
      </c>
      <c r="N21" s="164">
        <f t="shared" si="5"/>
        <v>94011</v>
      </c>
      <c r="O21" s="165">
        <f t="shared" si="6"/>
        <v>100</v>
      </c>
      <c r="P21" s="166"/>
      <c r="Q21" s="166">
        <f t="shared" si="4"/>
        <v>1.2618926174496645</v>
      </c>
      <c r="R21" s="162"/>
      <c r="S21" s="162"/>
      <c r="T21" s="162"/>
      <c r="U21" s="162"/>
      <c r="V21" s="162"/>
      <c r="W21" s="162"/>
    </row>
    <row r="22" spans="2:25" s="191" customFormat="1" ht="21" customHeight="1" x14ac:dyDescent="0.2">
      <c r="B22" s="146" t="s">
        <v>42</v>
      </c>
      <c r="C22" s="159"/>
      <c r="D22" s="163">
        <f>'41benpresaad'!D22</f>
        <v>183203</v>
      </c>
      <c r="E22" s="162"/>
      <c r="F22" s="164">
        <f>'41benpresaad'!F22+'41benpresaad'!H22+'41benpresaad'!J22+'41benpresaad'!L22+'41benpresaad'!N22</f>
        <v>176861</v>
      </c>
      <c r="G22" s="165">
        <f t="shared" si="0"/>
        <v>69.978831582487587</v>
      </c>
      <c r="H22" s="164">
        <f>'41benpresaad'!P22</f>
        <v>27736</v>
      </c>
      <c r="I22" s="165">
        <f>H22*100/$N22</f>
        <v>10.974340712604111</v>
      </c>
      <c r="J22" s="164">
        <f>'41benpresaad'!R22</f>
        <v>48056</v>
      </c>
      <c r="K22" s="165">
        <f>J22*100/$N22</f>
        <v>19.014382653767779</v>
      </c>
      <c r="L22" s="164">
        <f>'41benpresaad'!T22</f>
        <v>82</v>
      </c>
      <c r="M22" s="165">
        <f t="shared" si="3"/>
        <v>3.2445051140522679E-2</v>
      </c>
      <c r="N22" s="164">
        <f t="shared" si="5"/>
        <v>252735</v>
      </c>
      <c r="O22" s="165">
        <f t="shared" si="6"/>
        <v>100</v>
      </c>
      <c r="P22" s="166"/>
      <c r="Q22" s="166">
        <f t="shared" si="4"/>
        <v>1.3795352696189473</v>
      </c>
      <c r="R22" s="162"/>
      <c r="S22" s="162"/>
      <c r="T22" s="162"/>
      <c r="U22" s="162"/>
      <c r="V22" s="162"/>
      <c r="W22" s="162"/>
    </row>
    <row r="23" spans="2:25" s="191" customFormat="1" ht="18" customHeight="1" x14ac:dyDescent="0.2">
      <c r="B23" s="146" t="s">
        <v>43</v>
      </c>
      <c r="C23" s="159"/>
      <c r="D23" s="163">
        <f>'41benpresaad'!D23</f>
        <v>42782</v>
      </c>
      <c r="E23" s="162"/>
      <c r="F23" s="164">
        <f>'41benpresaad'!F23+'41benpresaad'!H23+'41benpresaad'!J23+'41benpresaad'!L23+'41benpresaad'!N23</f>
        <v>27752</v>
      </c>
      <c r="G23" s="165">
        <f t="shared" si="0"/>
        <v>50.804576659038901</v>
      </c>
      <c r="H23" s="164">
        <f>'41benpresaad'!P23</f>
        <v>1467</v>
      </c>
      <c r="I23" s="165">
        <f>H23*100/$N23</f>
        <v>2.6855835240274599</v>
      </c>
      <c r="J23" s="164">
        <f>'41benpresaad'!R23</f>
        <v>25403</v>
      </c>
      <c r="K23" s="165">
        <f>J23*100/$N23</f>
        <v>46.504347826086956</v>
      </c>
      <c r="L23" s="164">
        <f>'41benpresaad'!T23</f>
        <v>3</v>
      </c>
      <c r="M23" s="165">
        <f t="shared" si="3"/>
        <v>5.491990846681922E-3</v>
      </c>
      <c r="N23" s="164">
        <f t="shared" si="5"/>
        <v>54625</v>
      </c>
      <c r="O23" s="165">
        <f t="shared" si="6"/>
        <v>100</v>
      </c>
      <c r="P23" s="166"/>
      <c r="Q23" s="166">
        <f t="shared" si="4"/>
        <v>1.2768220279556823</v>
      </c>
      <c r="R23" s="162"/>
      <c r="S23" s="162"/>
      <c r="T23" s="162"/>
      <c r="U23" s="162"/>
      <c r="V23" s="162"/>
      <c r="W23" s="162"/>
    </row>
    <row r="24" spans="2:25" s="191" customFormat="1" ht="22.5" customHeight="1" x14ac:dyDescent="0.2">
      <c r="B24" s="146" t="s">
        <v>44</v>
      </c>
      <c r="C24" s="159"/>
      <c r="D24" s="163">
        <f>'41benpresaad'!D24</f>
        <v>16091</v>
      </c>
      <c r="E24" s="162"/>
      <c r="F24" s="163">
        <f>'41benpresaad'!F24+'41benpresaad'!H24+'41benpresaad'!J24+'41benpresaad'!L24+'41benpresaad'!N24</f>
        <v>9823</v>
      </c>
      <c r="G24" s="167">
        <f t="shared" si="0"/>
        <v>43.891867739052728</v>
      </c>
      <c r="H24" s="164">
        <f>'41benpresaad'!P24</f>
        <v>2783</v>
      </c>
      <c r="I24" s="165">
        <f t="shared" si="1"/>
        <v>12.435210008936551</v>
      </c>
      <c r="J24" s="164">
        <f>'41benpresaad'!R24</f>
        <v>9736</v>
      </c>
      <c r="K24" s="165">
        <f t="shared" si="2"/>
        <v>43.503127792672032</v>
      </c>
      <c r="L24" s="164">
        <f>'41benpresaad'!T24</f>
        <v>38</v>
      </c>
      <c r="M24" s="165">
        <f t="shared" si="3"/>
        <v>0.16979445933869527</v>
      </c>
      <c r="N24" s="163">
        <f t="shared" si="5"/>
        <v>22380</v>
      </c>
      <c r="O24" s="165">
        <f t="shared" si="6"/>
        <v>100</v>
      </c>
      <c r="P24" s="166"/>
      <c r="Q24" s="166">
        <f t="shared" si="4"/>
        <v>1.3908395997762724</v>
      </c>
      <c r="R24" s="162"/>
      <c r="S24" s="162"/>
      <c r="T24" s="162"/>
      <c r="U24" s="162"/>
      <c r="V24" s="162"/>
      <c r="W24" s="162"/>
    </row>
    <row r="25" spans="2:25" s="191" customFormat="1" ht="18" customHeight="1" x14ac:dyDescent="0.2">
      <c r="B25" s="146" t="s">
        <v>45</v>
      </c>
      <c r="C25" s="159"/>
      <c r="D25" s="163">
        <f>'41benpresaad'!D25</f>
        <v>68945</v>
      </c>
      <c r="E25" s="162"/>
      <c r="F25" s="163">
        <f>'41benpresaad'!F25+'41benpresaad'!H25+'41benpresaad'!J25+'41benpresaad'!L25+'41benpresaad'!N25</f>
        <v>52722</v>
      </c>
      <c r="G25" s="167">
        <f t="shared" si="0"/>
        <v>54.413722636777408</v>
      </c>
      <c r="H25" s="164">
        <f>'41benpresaad'!P25</f>
        <v>1376</v>
      </c>
      <c r="I25" s="165">
        <f t="shared" si="1"/>
        <v>1.4201525425478114</v>
      </c>
      <c r="J25" s="164">
        <f>'41benpresaad'!R25</f>
        <v>35792</v>
      </c>
      <c r="K25" s="165">
        <f t="shared" si="2"/>
        <v>36.940479507900633</v>
      </c>
      <c r="L25" s="164">
        <f>'41benpresaad'!T25</f>
        <v>7001</v>
      </c>
      <c r="M25" s="165">
        <f t="shared" si="3"/>
        <v>7.225645312774148</v>
      </c>
      <c r="N25" s="163">
        <f t="shared" si="5"/>
        <v>96891</v>
      </c>
      <c r="O25" s="165">
        <f t="shared" si="6"/>
        <v>100</v>
      </c>
      <c r="P25" s="166"/>
      <c r="Q25" s="166">
        <f t="shared" si="4"/>
        <v>1.4053375879324099</v>
      </c>
      <c r="R25" s="162"/>
      <c r="S25" s="162"/>
      <c r="T25" s="162"/>
      <c r="U25" s="162"/>
      <c r="V25" s="162"/>
      <c r="W25" s="162"/>
    </row>
    <row r="26" spans="2:25" s="191" customFormat="1" ht="18" customHeight="1" x14ac:dyDescent="0.2">
      <c r="B26" s="146" t="s">
        <v>46</v>
      </c>
      <c r="C26" s="159"/>
      <c r="D26" s="163">
        <f>'41benpresaad'!D26</f>
        <v>9275</v>
      </c>
      <c r="E26" s="162"/>
      <c r="F26" s="163">
        <f>'41benpresaad'!F26+'41benpresaad'!H26+'41benpresaad'!J26+'41benpresaad'!L26+'41benpresaad'!N26</f>
        <v>11906</v>
      </c>
      <c r="G26" s="167">
        <f t="shared" si="0"/>
        <v>84.284298456746427</v>
      </c>
      <c r="H26" s="164">
        <f>'41benpresaad'!P26</f>
        <v>1002</v>
      </c>
      <c r="I26" s="165">
        <f t="shared" si="1"/>
        <v>7.0933031289820185</v>
      </c>
      <c r="J26" s="164">
        <f>'41benpresaad'!R26</f>
        <v>1218</v>
      </c>
      <c r="K26" s="165">
        <f t="shared" si="2"/>
        <v>8.6223984142715562</v>
      </c>
      <c r="L26" s="164">
        <f>'41benpresaad'!T26</f>
        <v>0</v>
      </c>
      <c r="M26" s="165">
        <f t="shared" si="3"/>
        <v>0</v>
      </c>
      <c r="N26" s="163">
        <f t="shared" si="5"/>
        <v>14126</v>
      </c>
      <c r="O26" s="165">
        <f t="shared" si="6"/>
        <v>100</v>
      </c>
      <c r="P26" s="166"/>
      <c r="Q26" s="166">
        <f t="shared" si="4"/>
        <v>1.5230188679245282</v>
      </c>
      <c r="R26" s="162"/>
      <c r="S26" s="162"/>
      <c r="T26" s="162"/>
      <c r="U26" s="162"/>
      <c r="V26" s="162"/>
      <c r="W26" s="162"/>
    </row>
    <row r="27" spans="2:25" s="191" customFormat="1" ht="18" customHeight="1" x14ac:dyDescent="0.2">
      <c r="B27" s="146" t="s">
        <v>1</v>
      </c>
      <c r="C27" s="159"/>
      <c r="D27" s="163">
        <f>'41benpresaad'!D27</f>
        <v>3526</v>
      </c>
      <c r="E27" s="162"/>
      <c r="F27" s="163">
        <f>'41benpresaad'!F27+'41benpresaad'!H27+'41benpresaad'!J27+'41benpresaad'!L27+'41benpresaad'!N27</f>
        <v>2881</v>
      </c>
      <c r="G27" s="167">
        <f t="shared" si="0"/>
        <v>61.363152289669863</v>
      </c>
      <c r="H27" s="164">
        <f>'41benpresaad'!P27</f>
        <v>4</v>
      </c>
      <c r="I27" s="165">
        <f t="shared" si="1"/>
        <v>8.5197018104366348E-2</v>
      </c>
      <c r="J27" s="164">
        <f>'41benpresaad'!R27</f>
        <v>1810</v>
      </c>
      <c r="K27" s="165">
        <f t="shared" si="2"/>
        <v>38.55165069222577</v>
      </c>
      <c r="L27" s="164">
        <f>'41benpresaad'!T27</f>
        <v>0</v>
      </c>
      <c r="M27" s="165">
        <f t="shared" si="3"/>
        <v>0</v>
      </c>
      <c r="N27" s="164">
        <f t="shared" si="5"/>
        <v>4695</v>
      </c>
      <c r="O27" s="165">
        <f t="shared" si="6"/>
        <v>100</v>
      </c>
      <c r="P27" s="166"/>
      <c r="Q27" s="166">
        <f t="shared" si="4"/>
        <v>1.3315371525808282</v>
      </c>
      <c r="R27" s="162"/>
      <c r="S27" s="162"/>
      <c r="T27" s="162"/>
      <c r="U27" s="162"/>
      <c r="V27" s="162"/>
      <c r="W27" s="162"/>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1445668</v>
      </c>
      <c r="E30" s="174"/>
      <c r="F30" s="147">
        <f>SUM(F10:F27)</f>
        <v>1183583</v>
      </c>
      <c r="G30" s="175">
        <f>F30*100/$N30</f>
        <v>59.454543445238343</v>
      </c>
      <c r="H30" s="147">
        <f>SUM(H10:H27)</f>
        <v>214380</v>
      </c>
      <c r="I30" s="175">
        <f>H30*100/$N30</f>
        <v>10.768881458917706</v>
      </c>
      <c r="J30" s="147">
        <f>SUM(J10:J27)</f>
        <v>582299</v>
      </c>
      <c r="K30" s="175">
        <f>J30*100/$N30</f>
        <v>29.250438028950096</v>
      </c>
      <c r="L30" s="147">
        <f>SUM(L10:L28)</f>
        <v>10474</v>
      </c>
      <c r="M30" s="175">
        <f>L30*100/$N30</f>
        <v>0.52613706689385231</v>
      </c>
      <c r="N30" s="147">
        <f>F30+H30+J30+L30</f>
        <v>1990736</v>
      </c>
      <c r="O30" s="175">
        <f>G30+I30+K30+M30</f>
        <v>100</v>
      </c>
      <c r="P30" s="176"/>
      <c r="Q30" s="176">
        <f>(N30/D30)</f>
        <v>1.3770353912516566</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6"/>
  <sheetViews>
    <sheetView showGridLines="0"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32</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78" t="s">
        <v>415</v>
      </c>
      <c r="C3" s="1478"/>
      <c r="D3" s="1478"/>
      <c r="E3" s="1478"/>
      <c r="F3" s="1478"/>
      <c r="G3" s="1478"/>
      <c r="H3" s="1478"/>
      <c r="I3" s="1478"/>
      <c r="J3" s="1478"/>
      <c r="K3" s="1478"/>
      <c r="L3" s="1478"/>
      <c r="M3" s="1478"/>
      <c r="N3" s="1478"/>
      <c r="O3" s="1478"/>
      <c r="P3" s="1478"/>
      <c r="Q3" s="1478"/>
      <c r="R3" s="1478"/>
      <c r="S3" s="1478"/>
      <c r="T3" s="1478"/>
      <c r="U3" s="1478"/>
      <c r="V3" s="1478"/>
      <c r="W3" s="1478"/>
      <c r="X3" s="1478"/>
      <c r="Y3" s="823"/>
    </row>
    <row r="4" spans="2:30" s="621"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
      <c r="B7" s="1492" t="s">
        <v>12</v>
      </c>
      <c r="C7" s="625"/>
      <c r="D7" s="873" t="s">
        <v>246</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247</v>
      </c>
      <c r="AD7" s="829"/>
    </row>
    <row r="8" spans="2:30" s="626" customFormat="1" ht="20.25" customHeight="1" x14ac:dyDescent="0.2">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76505</v>
      </c>
      <c r="E10" s="633"/>
      <c r="F10" s="675">
        <v>10</v>
      </c>
      <c r="G10" s="676">
        <v>4.1448354287779113E-2</v>
      </c>
      <c r="H10" s="675">
        <v>27180</v>
      </c>
      <c r="I10" s="676">
        <v>22.496891373428415</v>
      </c>
      <c r="J10" s="675">
        <v>31788</v>
      </c>
      <c r="K10" s="676">
        <v>25.898844759971517</v>
      </c>
      <c r="L10" s="675">
        <v>6021</v>
      </c>
      <c r="M10" s="676">
        <v>6.7656467537436367</v>
      </c>
      <c r="N10" s="675">
        <v>12862</v>
      </c>
      <c r="O10" s="676">
        <v>12.528030778060005</v>
      </c>
      <c r="P10" s="675">
        <v>2665</v>
      </c>
      <c r="Q10" s="676">
        <v>2.7451563878290628</v>
      </c>
      <c r="R10" s="675">
        <v>26658</v>
      </c>
      <c r="S10" s="676">
        <v>29.514416587843943</v>
      </c>
      <c r="T10" s="675">
        <v>8</v>
      </c>
      <c r="U10" s="676">
        <v>9.5650048356413341E-3</v>
      </c>
      <c r="V10" s="833">
        <f>F10+H10+J10+L10+N10+P10+R10+T10</f>
        <v>107192</v>
      </c>
      <c r="W10" s="676">
        <f t="shared" ref="V10:W27" si="0">G10+I10+K10+M10+O10+Q10+S10+U10</f>
        <v>100</v>
      </c>
      <c r="X10" s="678"/>
      <c r="Y10" s="834">
        <f t="shared" ref="Y10:Y27" si="1">V10/D10</f>
        <v>1.401111038494216</v>
      </c>
    </row>
    <row r="11" spans="2:30" s="633" customFormat="1" ht="18" customHeight="1" x14ac:dyDescent="0.2">
      <c r="B11" s="682" t="s">
        <v>7</v>
      </c>
      <c r="D11" s="835">
        <v>11970</v>
      </c>
      <c r="F11" s="683">
        <v>1995</v>
      </c>
      <c r="G11" s="684">
        <v>14.391281630215721</v>
      </c>
      <c r="H11" s="683">
        <v>1075</v>
      </c>
      <c r="I11" s="684">
        <v>3.2171381652608795</v>
      </c>
      <c r="J11" s="683">
        <v>675</v>
      </c>
      <c r="K11" s="684">
        <v>5.0160483690378443</v>
      </c>
      <c r="L11" s="683">
        <v>473</v>
      </c>
      <c r="M11" s="684">
        <v>3.4634619690975592</v>
      </c>
      <c r="N11" s="683">
        <v>2856</v>
      </c>
      <c r="O11" s="684">
        <v>20.243338060759871</v>
      </c>
      <c r="P11" s="683">
        <v>3385</v>
      </c>
      <c r="Q11" s="684">
        <v>22.057176979920879</v>
      </c>
      <c r="R11" s="683">
        <v>4578</v>
      </c>
      <c r="S11" s="684">
        <v>31.611554825707248</v>
      </c>
      <c r="T11" s="683">
        <v>0</v>
      </c>
      <c r="U11" s="684">
        <v>0</v>
      </c>
      <c r="V11" s="836">
        <f t="shared" si="0"/>
        <v>15037</v>
      </c>
      <c r="W11" s="684">
        <f t="shared" si="0"/>
        <v>100</v>
      </c>
      <c r="X11" s="678"/>
      <c r="Y11" s="837">
        <f t="shared" si="1"/>
        <v>1.2562238930659984</v>
      </c>
    </row>
    <row r="12" spans="2:30" s="633" customFormat="1" ht="22.5" customHeight="1" x14ac:dyDescent="0.2">
      <c r="B12" s="682" t="s">
        <v>37</v>
      </c>
      <c r="D12" s="835">
        <v>7764</v>
      </c>
      <c r="F12" s="685">
        <v>2313</v>
      </c>
      <c r="G12" s="684">
        <v>26.047201285061163</v>
      </c>
      <c r="H12" s="685">
        <v>434</v>
      </c>
      <c r="I12" s="684">
        <v>1.4456938094649698</v>
      </c>
      <c r="J12" s="685">
        <v>952</v>
      </c>
      <c r="K12" s="684">
        <v>7.7350796985048804</v>
      </c>
      <c r="L12" s="685">
        <v>570</v>
      </c>
      <c r="M12" s="684">
        <v>6.5735821079945636</v>
      </c>
      <c r="N12" s="685">
        <v>1782</v>
      </c>
      <c r="O12" s="684">
        <v>20.560978623501793</v>
      </c>
      <c r="P12" s="685">
        <v>1671</v>
      </c>
      <c r="Q12" s="684">
        <v>11.083652539231435</v>
      </c>
      <c r="R12" s="685">
        <v>2773</v>
      </c>
      <c r="S12" s="684">
        <v>26.553811936241196</v>
      </c>
      <c r="T12" s="685">
        <v>10</v>
      </c>
      <c r="U12" s="684">
        <v>0</v>
      </c>
      <c r="V12" s="836">
        <f t="shared" si="0"/>
        <v>10505</v>
      </c>
      <c r="W12" s="684">
        <f t="shared" si="0"/>
        <v>100</v>
      </c>
      <c r="X12" s="678"/>
      <c r="Y12" s="837">
        <f t="shared" si="1"/>
        <v>1.3530396702730552</v>
      </c>
    </row>
    <row r="13" spans="2:30" s="633" customFormat="1" ht="18" customHeight="1" x14ac:dyDescent="0.2">
      <c r="B13" s="682" t="s">
        <v>38</v>
      </c>
      <c r="D13" s="835">
        <v>7730</v>
      </c>
      <c r="F13" s="683">
        <v>356</v>
      </c>
      <c r="G13" s="684">
        <v>2.2477064220183487</v>
      </c>
      <c r="H13" s="683">
        <v>2445</v>
      </c>
      <c r="I13" s="684">
        <v>9.8776758409785934</v>
      </c>
      <c r="J13" s="683">
        <v>530</v>
      </c>
      <c r="K13" s="684">
        <v>2.6758409785932722</v>
      </c>
      <c r="L13" s="683">
        <v>583</v>
      </c>
      <c r="M13" s="684">
        <v>7.477064220183486</v>
      </c>
      <c r="N13" s="683">
        <v>2124</v>
      </c>
      <c r="O13" s="684">
        <v>19.602446483180429</v>
      </c>
      <c r="P13" s="683">
        <v>352</v>
      </c>
      <c r="Q13" s="684">
        <v>6.666666666666667</v>
      </c>
      <c r="R13" s="683">
        <v>4446</v>
      </c>
      <c r="S13" s="684">
        <v>51.452599388379205</v>
      </c>
      <c r="T13" s="683">
        <v>0</v>
      </c>
      <c r="U13" s="684">
        <v>0</v>
      </c>
      <c r="V13" s="836">
        <f t="shared" si="0"/>
        <v>10836</v>
      </c>
      <c r="W13" s="684">
        <f t="shared" si="0"/>
        <v>100</v>
      </c>
      <c r="X13" s="678"/>
      <c r="Y13" s="837">
        <f t="shared" si="1"/>
        <v>1.4018111254851229</v>
      </c>
    </row>
    <row r="14" spans="2:30" s="633" customFormat="1" ht="18" customHeight="1" x14ac:dyDescent="0.2">
      <c r="B14" s="682" t="s">
        <v>6</v>
      </c>
      <c r="D14" s="835">
        <v>13764</v>
      </c>
      <c r="F14" s="683">
        <v>603</v>
      </c>
      <c r="G14" s="684">
        <v>0.16137708445400753</v>
      </c>
      <c r="H14" s="683">
        <v>607</v>
      </c>
      <c r="I14" s="684">
        <v>3.0984400215169448</v>
      </c>
      <c r="J14" s="683">
        <v>307</v>
      </c>
      <c r="K14" s="684">
        <v>0</v>
      </c>
      <c r="L14" s="683">
        <v>1406</v>
      </c>
      <c r="M14" s="684">
        <v>14.922001075847231</v>
      </c>
      <c r="N14" s="683">
        <v>2861</v>
      </c>
      <c r="O14" s="684">
        <v>24.314147391070467</v>
      </c>
      <c r="P14" s="683">
        <v>3924</v>
      </c>
      <c r="Q14" s="684">
        <v>21.79666487358795</v>
      </c>
      <c r="R14" s="683">
        <v>5991</v>
      </c>
      <c r="S14" s="684">
        <v>35.707369553523399</v>
      </c>
      <c r="T14" s="683">
        <v>0</v>
      </c>
      <c r="U14" s="684">
        <v>0</v>
      </c>
      <c r="V14" s="836">
        <f t="shared" si="0"/>
        <v>15699</v>
      </c>
      <c r="W14" s="684">
        <f t="shared" si="0"/>
        <v>100</v>
      </c>
      <c r="X14" s="678"/>
      <c r="Y14" s="837">
        <f t="shared" si="1"/>
        <v>1.1405841325196164</v>
      </c>
    </row>
    <row r="15" spans="2:30" s="633" customFormat="1" ht="18" customHeight="1" x14ac:dyDescent="0.2">
      <c r="B15" s="682" t="s">
        <v>5</v>
      </c>
      <c r="D15" s="835">
        <v>5187</v>
      </c>
      <c r="F15" s="685">
        <v>2584</v>
      </c>
      <c r="G15" s="684">
        <v>0</v>
      </c>
      <c r="H15" s="685">
        <v>520</v>
      </c>
      <c r="I15" s="684">
        <v>5.5706304868316039</v>
      </c>
      <c r="J15" s="685">
        <v>450</v>
      </c>
      <c r="K15" s="684">
        <v>8.0925778132482051</v>
      </c>
      <c r="L15" s="685">
        <v>757</v>
      </c>
      <c r="M15" s="684">
        <v>12.721468475658419</v>
      </c>
      <c r="N15" s="685">
        <v>1964</v>
      </c>
      <c r="O15" s="684">
        <v>33.998403830806069</v>
      </c>
      <c r="P15" s="685">
        <v>101</v>
      </c>
      <c r="Q15" s="684">
        <v>0</v>
      </c>
      <c r="R15" s="685">
        <v>2205</v>
      </c>
      <c r="S15" s="684">
        <v>39.616919393455703</v>
      </c>
      <c r="T15" s="685">
        <v>0</v>
      </c>
      <c r="U15" s="684">
        <v>0</v>
      </c>
      <c r="V15" s="836">
        <f t="shared" si="0"/>
        <v>8581</v>
      </c>
      <c r="W15" s="684">
        <f t="shared" si="0"/>
        <v>100</v>
      </c>
      <c r="X15" s="678"/>
      <c r="Y15" s="837">
        <f t="shared" si="1"/>
        <v>1.6543281280123385</v>
      </c>
    </row>
    <row r="16" spans="2:30" s="744" customFormat="1" ht="18" customHeight="1" x14ac:dyDescent="0.2">
      <c r="B16" s="838" t="s">
        <v>4</v>
      </c>
      <c r="D16" s="839">
        <v>34790</v>
      </c>
      <c r="E16" s="822"/>
      <c r="F16" s="840">
        <v>5544</v>
      </c>
      <c r="G16" s="841">
        <v>14.10823965697068</v>
      </c>
      <c r="H16" s="840">
        <v>3807</v>
      </c>
      <c r="I16" s="841">
        <v>4.2299223548499247</v>
      </c>
      <c r="J16" s="840">
        <v>3469</v>
      </c>
      <c r="K16" s="841">
        <v>9.7183914706223202</v>
      </c>
      <c r="L16" s="840">
        <v>2073</v>
      </c>
      <c r="M16" s="841">
        <v>5.5742264457063389</v>
      </c>
      <c r="N16" s="840">
        <v>5200</v>
      </c>
      <c r="O16" s="841">
        <v>12.858963958743772</v>
      </c>
      <c r="P16" s="840">
        <v>16876</v>
      </c>
      <c r="Q16" s="841">
        <v>32.65036504809364</v>
      </c>
      <c r="R16" s="840">
        <v>9292</v>
      </c>
      <c r="S16" s="841">
        <v>20.020859891065012</v>
      </c>
      <c r="T16" s="840">
        <v>593</v>
      </c>
      <c r="U16" s="841">
        <v>0.83903117394831384</v>
      </c>
      <c r="V16" s="842">
        <f t="shared" si="0"/>
        <v>46854</v>
      </c>
      <c r="W16" s="841">
        <f t="shared" si="0"/>
        <v>100</v>
      </c>
      <c r="X16" s="843"/>
      <c r="Y16" s="837">
        <f t="shared" si="1"/>
        <v>1.3467663121586664</v>
      </c>
    </row>
    <row r="17" spans="2:25" s="744" customFormat="1" ht="18" customHeight="1" x14ac:dyDescent="0.2">
      <c r="B17" s="838" t="s">
        <v>40</v>
      </c>
      <c r="D17" s="839">
        <v>22125</v>
      </c>
      <c r="E17" s="822"/>
      <c r="F17" s="840">
        <v>2796</v>
      </c>
      <c r="G17" s="841">
        <v>6.9774527726995732</v>
      </c>
      <c r="H17" s="840">
        <v>5003</v>
      </c>
      <c r="I17" s="841">
        <v>8.4573866109515112</v>
      </c>
      <c r="J17" s="840">
        <v>2821</v>
      </c>
      <c r="K17" s="841">
        <v>12.122399233916601</v>
      </c>
      <c r="L17" s="840">
        <v>1206</v>
      </c>
      <c r="M17" s="841">
        <v>4.8359014538173586</v>
      </c>
      <c r="N17" s="840">
        <v>6842</v>
      </c>
      <c r="O17" s="841">
        <v>28.332027509358404</v>
      </c>
      <c r="P17" s="840">
        <v>3708</v>
      </c>
      <c r="Q17" s="841">
        <v>12.823191433794724</v>
      </c>
      <c r="R17" s="840">
        <v>7749</v>
      </c>
      <c r="S17" s="841">
        <v>26.412466266213983</v>
      </c>
      <c r="T17" s="840">
        <v>15</v>
      </c>
      <c r="U17" s="841">
        <v>3.9174719247845394E-2</v>
      </c>
      <c r="V17" s="842">
        <f t="shared" si="0"/>
        <v>30140</v>
      </c>
      <c r="W17" s="841">
        <f t="shared" si="0"/>
        <v>99.999999999999986</v>
      </c>
      <c r="X17" s="843"/>
      <c r="Y17" s="837">
        <f t="shared" si="1"/>
        <v>1.3622598870056497</v>
      </c>
    </row>
    <row r="18" spans="2:25" s="744" customFormat="1" ht="18" customHeight="1" x14ac:dyDescent="0.2">
      <c r="B18" s="838" t="s">
        <v>41</v>
      </c>
      <c r="D18" s="839">
        <v>44468</v>
      </c>
      <c r="E18" s="822"/>
      <c r="F18" s="840">
        <v>10</v>
      </c>
      <c r="G18" s="841">
        <v>0.38917682645664642</v>
      </c>
      <c r="H18" s="840">
        <v>3809</v>
      </c>
      <c r="I18" s="841">
        <v>5.0131877455410665</v>
      </c>
      <c r="J18" s="840">
        <v>5828</v>
      </c>
      <c r="K18" s="841">
        <v>10.515152074072708</v>
      </c>
      <c r="L18" s="840">
        <v>3513</v>
      </c>
      <c r="M18" s="841">
        <v>6.5237840529723146</v>
      </c>
      <c r="N18" s="840">
        <v>15052</v>
      </c>
      <c r="O18" s="841">
        <v>32.416031871922094</v>
      </c>
      <c r="P18" s="840">
        <v>6051</v>
      </c>
      <c r="Q18" s="841">
        <v>11.359905564675286</v>
      </c>
      <c r="R18" s="840">
        <v>20326</v>
      </c>
      <c r="S18" s="841">
        <v>33.677628788018517</v>
      </c>
      <c r="T18" s="840">
        <v>69</v>
      </c>
      <c r="U18" s="841">
        <v>0.10513307634136894</v>
      </c>
      <c r="V18" s="842">
        <f t="shared" si="0"/>
        <v>54658</v>
      </c>
      <c r="W18" s="841">
        <f t="shared" si="0"/>
        <v>100.00000000000001</v>
      </c>
      <c r="X18" s="843"/>
      <c r="Y18" s="837">
        <f t="shared" si="1"/>
        <v>1.2291535486192318</v>
      </c>
    </row>
    <row r="19" spans="2:25" s="744" customFormat="1" ht="18" customHeight="1" x14ac:dyDescent="0.2">
      <c r="B19" s="838" t="s">
        <v>3</v>
      </c>
      <c r="D19" s="839">
        <v>45446</v>
      </c>
      <c r="E19" s="822"/>
      <c r="F19" s="840">
        <v>18</v>
      </c>
      <c r="G19" s="841">
        <v>7.0628950806935764E-3</v>
      </c>
      <c r="H19" s="840">
        <v>22317</v>
      </c>
      <c r="I19" s="841">
        <v>5.0323127449941731</v>
      </c>
      <c r="J19" s="840">
        <v>976</v>
      </c>
      <c r="K19" s="841">
        <v>8.1223293427976129E-2</v>
      </c>
      <c r="L19" s="840">
        <v>2958</v>
      </c>
      <c r="M19" s="841">
        <v>7.5113889183176186</v>
      </c>
      <c r="N19" s="840">
        <v>6548</v>
      </c>
      <c r="O19" s="841">
        <v>19.811420701345483</v>
      </c>
      <c r="P19" s="840">
        <v>7616</v>
      </c>
      <c r="Q19" s="841">
        <v>16.121058021683087</v>
      </c>
      <c r="R19" s="840">
        <v>28970</v>
      </c>
      <c r="S19" s="841">
        <v>51.403750397287851</v>
      </c>
      <c r="T19" s="840">
        <v>230</v>
      </c>
      <c r="U19" s="841">
        <v>3.1783027863121094E-2</v>
      </c>
      <c r="V19" s="842">
        <f t="shared" si="0"/>
        <v>69633</v>
      </c>
      <c r="W19" s="841">
        <f t="shared" si="0"/>
        <v>100.00000000000001</v>
      </c>
      <c r="X19" s="843"/>
      <c r="Y19" s="837">
        <f t="shared" si="1"/>
        <v>1.5322140562425737</v>
      </c>
    </row>
    <row r="20" spans="2:25" s="633" customFormat="1" ht="18" customHeight="1" x14ac:dyDescent="0.2">
      <c r="B20" s="838" t="s">
        <v>2</v>
      </c>
      <c r="D20" s="835">
        <v>12162</v>
      </c>
      <c r="F20" s="683">
        <v>322</v>
      </c>
      <c r="G20" s="684">
        <v>2.6190698107931776</v>
      </c>
      <c r="H20" s="683">
        <v>985</v>
      </c>
      <c r="I20" s="684">
        <v>3.3647124615528008</v>
      </c>
      <c r="J20" s="683">
        <v>182</v>
      </c>
      <c r="K20" s="684">
        <v>1.8175039612265822</v>
      </c>
      <c r="L20" s="683">
        <v>744</v>
      </c>
      <c r="M20" s="684">
        <v>6.0117438717494638</v>
      </c>
      <c r="N20" s="683">
        <v>3428</v>
      </c>
      <c r="O20" s="684">
        <v>28.250535930655232</v>
      </c>
      <c r="P20" s="683">
        <v>5935</v>
      </c>
      <c r="Q20" s="684">
        <v>37.794761860378415</v>
      </c>
      <c r="R20" s="683">
        <v>1948</v>
      </c>
      <c r="S20" s="684">
        <v>20.141672103644328</v>
      </c>
      <c r="T20" s="683">
        <v>0</v>
      </c>
      <c r="U20" s="684">
        <v>0</v>
      </c>
      <c r="V20" s="836">
        <f t="shared" si="0"/>
        <v>13544</v>
      </c>
      <c r="W20" s="684">
        <f t="shared" si="0"/>
        <v>100</v>
      </c>
      <c r="X20" s="678"/>
      <c r="Y20" s="837">
        <f t="shared" si="1"/>
        <v>1.113632626212794</v>
      </c>
    </row>
    <row r="21" spans="2:25" s="633" customFormat="1" ht="18" customHeight="1" x14ac:dyDescent="0.2">
      <c r="B21" s="682" t="s">
        <v>35</v>
      </c>
      <c r="D21" s="835">
        <v>25892</v>
      </c>
      <c r="F21" s="683">
        <v>1570</v>
      </c>
      <c r="G21" s="684">
        <v>5.3052431721922009</v>
      </c>
      <c r="H21" s="683">
        <v>3167</v>
      </c>
      <c r="I21" s="684">
        <v>3.6950489265371695</v>
      </c>
      <c r="J21" s="683">
        <v>8984</v>
      </c>
      <c r="K21" s="684">
        <v>30.798159778004965</v>
      </c>
      <c r="L21" s="683">
        <v>1997</v>
      </c>
      <c r="M21" s="684">
        <v>7.5471009201109975</v>
      </c>
      <c r="N21" s="683">
        <v>4190</v>
      </c>
      <c r="O21" s="684">
        <v>17.328757119906527</v>
      </c>
      <c r="P21" s="683">
        <v>5956</v>
      </c>
      <c r="Q21" s="684">
        <v>16.445158463560684</v>
      </c>
      <c r="R21" s="683">
        <v>5111</v>
      </c>
      <c r="S21" s="684">
        <v>18.613991529136847</v>
      </c>
      <c r="T21" s="683">
        <v>85</v>
      </c>
      <c r="U21" s="684">
        <v>0.26654009055060612</v>
      </c>
      <c r="V21" s="836">
        <f t="shared" si="0"/>
        <v>31060</v>
      </c>
      <c r="W21" s="684">
        <f t="shared" si="0"/>
        <v>100.00000000000001</v>
      </c>
      <c r="X21" s="678"/>
      <c r="Y21" s="837">
        <f t="shared" si="1"/>
        <v>1.1995983315309748</v>
      </c>
    </row>
    <row r="22" spans="2:25" s="633" customFormat="1" ht="21" customHeight="1" x14ac:dyDescent="0.2">
      <c r="B22" s="682" t="s">
        <v>42</v>
      </c>
      <c r="D22" s="835">
        <v>61474</v>
      </c>
      <c r="F22" s="683">
        <v>2160</v>
      </c>
      <c r="G22" s="684">
        <v>2.2532814395789673</v>
      </c>
      <c r="H22" s="683">
        <v>16364</v>
      </c>
      <c r="I22" s="684">
        <v>13.798591305169941</v>
      </c>
      <c r="J22" s="683">
        <v>14220</v>
      </c>
      <c r="K22" s="684">
        <v>14.416274049446134</v>
      </c>
      <c r="L22" s="683">
        <v>6792</v>
      </c>
      <c r="M22" s="684">
        <v>8.5530151426815628</v>
      </c>
      <c r="N22" s="683">
        <v>15204</v>
      </c>
      <c r="O22" s="684">
        <v>24.417377054346627</v>
      </c>
      <c r="P22" s="683">
        <v>13017</v>
      </c>
      <c r="Q22" s="684">
        <v>16.926398058711374</v>
      </c>
      <c r="R22" s="683">
        <v>15632</v>
      </c>
      <c r="S22" s="684">
        <v>19.521611017443234</v>
      </c>
      <c r="T22" s="683">
        <v>66</v>
      </c>
      <c r="U22" s="684">
        <v>0.11345193262215779</v>
      </c>
      <c r="V22" s="836">
        <f t="shared" si="0"/>
        <v>83455</v>
      </c>
      <c r="W22" s="684">
        <f t="shared" si="0"/>
        <v>100</v>
      </c>
      <c r="X22" s="678"/>
      <c r="Y22" s="837">
        <f t="shared" si="1"/>
        <v>1.3575658001756841</v>
      </c>
    </row>
    <row r="23" spans="2:25" s="633" customFormat="1" ht="18" customHeight="1" x14ac:dyDescent="0.2">
      <c r="B23" s="682" t="s">
        <v>43</v>
      </c>
      <c r="D23" s="835">
        <v>13403</v>
      </c>
      <c r="F23" s="683">
        <v>1352</v>
      </c>
      <c r="G23" s="684">
        <v>8.3258093641171165</v>
      </c>
      <c r="H23" s="683">
        <v>2019</v>
      </c>
      <c r="I23" s="684">
        <v>9.538243260673287</v>
      </c>
      <c r="J23" s="683">
        <v>519</v>
      </c>
      <c r="K23" s="684">
        <v>0.88352895653295493</v>
      </c>
      <c r="L23" s="683">
        <v>1428</v>
      </c>
      <c r="M23" s="684">
        <v>8.2742164323487675</v>
      </c>
      <c r="N23" s="683">
        <v>2759</v>
      </c>
      <c r="O23" s="684">
        <v>15.62620920933832</v>
      </c>
      <c r="P23" s="683">
        <v>773</v>
      </c>
      <c r="Q23" s="684">
        <v>3.5147684767186895</v>
      </c>
      <c r="R23" s="683">
        <v>7609</v>
      </c>
      <c r="S23" s="684">
        <v>53.81787695085773</v>
      </c>
      <c r="T23" s="683">
        <v>2</v>
      </c>
      <c r="U23" s="684">
        <v>1.9347349413130401E-2</v>
      </c>
      <c r="V23" s="836">
        <f>F23+H23+J23+L23+N23+P23+R23+T23</f>
        <v>16461</v>
      </c>
      <c r="W23" s="684">
        <f t="shared" si="0"/>
        <v>100</v>
      </c>
      <c r="X23" s="678"/>
      <c r="Y23" s="837">
        <f t="shared" si="1"/>
        <v>1.228157875102589</v>
      </c>
    </row>
    <row r="24" spans="2:25" s="633" customFormat="1" ht="22.5" customHeight="1" x14ac:dyDescent="0.2">
      <c r="B24" s="682" t="s">
        <v>44</v>
      </c>
      <c r="D24" s="835">
        <v>3311</v>
      </c>
      <c r="F24" s="685">
        <v>305</v>
      </c>
      <c r="G24" s="686">
        <v>3.2579185520361991</v>
      </c>
      <c r="H24" s="685">
        <v>370</v>
      </c>
      <c r="I24" s="684">
        <v>6.4253393665158374</v>
      </c>
      <c r="J24" s="685">
        <v>168</v>
      </c>
      <c r="K24" s="684">
        <v>5.2187028657616894</v>
      </c>
      <c r="L24" s="685">
        <v>184</v>
      </c>
      <c r="M24" s="684">
        <v>3.4690799396681751</v>
      </c>
      <c r="N24" s="685">
        <v>972</v>
      </c>
      <c r="O24" s="684">
        <v>17.134238310708898</v>
      </c>
      <c r="P24" s="685">
        <v>727</v>
      </c>
      <c r="Q24" s="684">
        <v>12.428355957767723</v>
      </c>
      <c r="R24" s="685">
        <v>1441</v>
      </c>
      <c r="S24" s="684">
        <v>51.945701357466064</v>
      </c>
      <c r="T24" s="685">
        <v>11</v>
      </c>
      <c r="U24" s="684">
        <v>0.12066365007541478</v>
      </c>
      <c r="V24" s="844">
        <f t="shared" si="0"/>
        <v>4178</v>
      </c>
      <c r="W24" s="684">
        <f t="shared" si="0"/>
        <v>100</v>
      </c>
      <c r="X24" s="678"/>
      <c r="Y24" s="837">
        <f t="shared" si="1"/>
        <v>1.2618544246451224</v>
      </c>
    </row>
    <row r="25" spans="2:25" s="633" customFormat="1" ht="18" customHeight="1" x14ac:dyDescent="0.2">
      <c r="B25" s="682" t="s">
        <v>45</v>
      </c>
      <c r="D25" s="835">
        <v>17108</v>
      </c>
      <c r="F25" s="685">
        <v>262</v>
      </c>
      <c r="G25" s="686">
        <v>0.41635124905374715</v>
      </c>
      <c r="H25" s="685">
        <v>4236</v>
      </c>
      <c r="I25" s="684">
        <v>12.162503154176129</v>
      </c>
      <c r="J25" s="685">
        <v>1323</v>
      </c>
      <c r="K25" s="684">
        <v>6.594330894103793</v>
      </c>
      <c r="L25" s="685">
        <v>1928</v>
      </c>
      <c r="M25" s="684">
        <v>8.2555303221465213</v>
      </c>
      <c r="N25" s="685">
        <v>6034</v>
      </c>
      <c r="O25" s="684">
        <v>27.294137437967869</v>
      </c>
      <c r="P25" s="685">
        <v>690</v>
      </c>
      <c r="Q25" s="684">
        <v>2.5864244259399447</v>
      </c>
      <c r="R25" s="685">
        <v>7248</v>
      </c>
      <c r="S25" s="684">
        <v>35.057616283959966</v>
      </c>
      <c r="T25" s="685">
        <v>2053</v>
      </c>
      <c r="U25" s="684">
        <v>7.6331062326520316</v>
      </c>
      <c r="V25" s="844">
        <f t="shared" si="0"/>
        <v>23774</v>
      </c>
      <c r="W25" s="684">
        <f t="shared" si="0"/>
        <v>99.999999999999986</v>
      </c>
      <c r="X25" s="678"/>
      <c r="Y25" s="837">
        <f t="shared" si="1"/>
        <v>1.389642272620996</v>
      </c>
    </row>
    <row r="26" spans="2:25" s="633" customFormat="1" ht="18" customHeight="1" x14ac:dyDescent="0.2">
      <c r="B26" s="682" t="s">
        <v>46</v>
      </c>
      <c r="D26" s="835">
        <v>2354</v>
      </c>
      <c r="F26" s="685">
        <v>376</v>
      </c>
      <c r="G26" s="686">
        <v>8.1975827640567527</v>
      </c>
      <c r="H26" s="685">
        <v>496</v>
      </c>
      <c r="I26" s="684">
        <v>11.008933263268524</v>
      </c>
      <c r="J26" s="685">
        <v>698</v>
      </c>
      <c r="K26" s="684">
        <v>20.546505517603784</v>
      </c>
      <c r="L26" s="685">
        <v>427</v>
      </c>
      <c r="M26" s="684">
        <v>9.1697320021019451</v>
      </c>
      <c r="N26" s="685">
        <v>707</v>
      </c>
      <c r="O26" s="684">
        <v>17.892800840777721</v>
      </c>
      <c r="P26" s="685">
        <v>488</v>
      </c>
      <c r="Q26" s="684">
        <v>13.110877561744614</v>
      </c>
      <c r="R26" s="685">
        <v>497</v>
      </c>
      <c r="S26" s="684">
        <v>20.073568050446664</v>
      </c>
      <c r="T26" s="685">
        <v>0</v>
      </c>
      <c r="U26" s="684">
        <v>0</v>
      </c>
      <c r="V26" s="844">
        <f t="shared" si="0"/>
        <v>3689</v>
      </c>
      <c r="W26" s="684">
        <f t="shared" si="0"/>
        <v>100.00000000000001</v>
      </c>
      <c r="X26" s="678"/>
      <c r="Y26" s="837">
        <f t="shared" si="1"/>
        <v>1.5671197960917587</v>
      </c>
    </row>
    <row r="27" spans="2:25" s="633" customFormat="1" ht="18" customHeight="1" x14ac:dyDescent="0.2">
      <c r="B27" s="682" t="s">
        <v>1</v>
      </c>
      <c r="D27" s="835">
        <v>1183</v>
      </c>
      <c r="F27" s="685">
        <v>172</v>
      </c>
      <c r="G27" s="686">
        <v>9.2670598146588041</v>
      </c>
      <c r="H27" s="685">
        <v>200</v>
      </c>
      <c r="I27" s="684">
        <v>12.973883740522325</v>
      </c>
      <c r="J27" s="685">
        <v>360</v>
      </c>
      <c r="K27" s="684">
        <v>20.387531592249367</v>
      </c>
      <c r="L27" s="685">
        <v>21</v>
      </c>
      <c r="M27" s="684">
        <v>1.5164279696714407</v>
      </c>
      <c r="N27" s="685">
        <v>97</v>
      </c>
      <c r="O27" s="684">
        <v>7.5821398483572029</v>
      </c>
      <c r="P27" s="685">
        <v>2</v>
      </c>
      <c r="Q27" s="684">
        <v>0.42122999157540014</v>
      </c>
      <c r="R27" s="685">
        <v>676</v>
      </c>
      <c r="S27" s="684">
        <v>47.851727042965457</v>
      </c>
      <c r="T27" s="685">
        <v>0</v>
      </c>
      <c r="U27" s="684">
        <v>0</v>
      </c>
      <c r="V27" s="836">
        <f t="shared" si="0"/>
        <v>1528</v>
      </c>
      <c r="W27" s="684">
        <f t="shared" si="0"/>
        <v>100</v>
      </c>
      <c r="X27" s="678"/>
      <c r="Y27" s="837">
        <f t="shared" si="1"/>
        <v>1.2916314454775992</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6" t="s">
        <v>0</v>
      </c>
      <c r="C30" s="1232"/>
      <c r="D30" s="1273">
        <f>SUM(D10:D29)</f>
        <v>406636</v>
      </c>
      <c r="E30" s="1232"/>
      <c r="F30" s="1257">
        <f>SUM(F10:F27)</f>
        <v>22748</v>
      </c>
      <c r="G30" s="1258">
        <f>F30*100/$V30</f>
        <v>4.1600222375023774</v>
      </c>
      <c r="H30" s="1257">
        <f>SUM(H10:H27)</f>
        <v>95034</v>
      </c>
      <c r="I30" s="1258">
        <f>H30*100/$V30</f>
        <v>17.379266455020261</v>
      </c>
      <c r="J30" s="1257">
        <f>SUM(J10:J27)</f>
        <v>74250</v>
      </c>
      <c r="K30" s="1258">
        <f>J30*100/$V30</f>
        <v>13.578409140783872</v>
      </c>
      <c r="L30" s="1257">
        <f>SUM(L10:L27)</f>
        <v>33081</v>
      </c>
      <c r="M30" s="1258">
        <f>L30*100/$V30</f>
        <v>6.0496613169868185</v>
      </c>
      <c r="N30" s="1257">
        <f>SUM(N10:N27)</f>
        <v>91482</v>
      </c>
      <c r="O30" s="1258">
        <f>N30*100/$V30</f>
        <v>16.729697306628825</v>
      </c>
      <c r="P30" s="1257">
        <f>SUM(P10:P27)</f>
        <v>73937</v>
      </c>
      <c r="Q30" s="1258">
        <f>P30*100/$V30</f>
        <v>13.52116951706582</v>
      </c>
      <c r="R30" s="1257">
        <f>SUM(R10:R27)</f>
        <v>153150</v>
      </c>
      <c r="S30" s="1258">
        <f>R30*100/$V30</f>
        <v>28.007183298465321</v>
      </c>
      <c r="T30" s="1257">
        <f>SUM(T10:T28)</f>
        <v>3142</v>
      </c>
      <c r="U30" s="1258">
        <f>T30*100/$V30</f>
        <v>0.57459072754670604</v>
      </c>
      <c r="V30" s="1257">
        <f>SUM(V10:V27)</f>
        <v>546824</v>
      </c>
      <c r="W30" s="1258">
        <f>G30+I30+K30+M30+O30+Q30+S30+U30</f>
        <v>100</v>
      </c>
      <c r="X30" s="1274"/>
      <c r="Y30" s="1275">
        <f>(V30/D30)</f>
        <v>1.3447505877492401</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854" customFormat="1" x14ac:dyDescent="0.2">
      <c r="T37" s="697"/>
      <c r="U37" s="697"/>
    </row>
    <row r="38" spans="2:25" s="822" customFormat="1" x14ac:dyDescent="0.2">
      <c r="T38" s="920"/>
      <c r="U38" s="920"/>
    </row>
    <row r="39" spans="2:25" s="822" customFormat="1" x14ac:dyDescent="0.2">
      <c r="T39" s="920"/>
      <c r="U39" s="920"/>
    </row>
    <row r="40" spans="2:25" s="822" customFormat="1" x14ac:dyDescent="0.2">
      <c r="T40" s="920"/>
      <c r="U40" s="920"/>
    </row>
    <row r="41" spans="2:25" s="822" customFormat="1" x14ac:dyDescent="0.2">
      <c r="T41" s="920"/>
      <c r="U41" s="920"/>
    </row>
    <row r="42" spans="2:25" s="822" customFormat="1" x14ac:dyDescent="0.2">
      <c r="T42" s="920"/>
      <c r="U42" s="920"/>
    </row>
    <row r="43" spans="2:25" s="822" customFormat="1" x14ac:dyDescent="0.2">
      <c r="T43" s="920"/>
      <c r="U43" s="920"/>
    </row>
    <row r="44" spans="2:25" x14ac:dyDescent="0.2">
      <c r="T44" s="734"/>
      <c r="U44" s="734"/>
      <c r="X44" s="615"/>
      <c r="Y44" s="615"/>
    </row>
    <row r="45" spans="2:25" x14ac:dyDescent="0.2">
      <c r="T45" s="734"/>
      <c r="U45" s="734"/>
      <c r="X45" s="615"/>
      <c r="Y45" s="615"/>
    </row>
    <row r="46" spans="2:25" x14ac:dyDescent="0.2">
      <c r="T46" s="734"/>
      <c r="U46" s="734"/>
      <c r="X46" s="615"/>
      <c r="Y46" s="615"/>
    </row>
    <row r="47" spans="2:25" x14ac:dyDescent="0.2">
      <c r="T47" s="734"/>
      <c r="U47" s="734"/>
      <c r="X47" s="615"/>
      <c r="Y47" s="615"/>
    </row>
    <row r="48" spans="2:25" x14ac:dyDescent="0.2">
      <c r="T48" s="734"/>
      <c r="U48" s="734"/>
      <c r="X48" s="615"/>
      <c r="Y48" s="615"/>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420</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5"/>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'41abenpreGIII'!D10</f>
        <v>76505</v>
      </c>
      <c r="F10" s="164">
        <f>'41abenpreGIII'!F10+'41abenpreGIII'!H10+'41abenpreGIII'!J10+'41abenpreGIII'!L10+'41abenpreGIII'!N10</f>
        <v>77861</v>
      </c>
      <c r="G10" s="165">
        <f t="shared" ref="G10:G27" si="0">F10*100/$N10</f>
        <v>72.636950518695429</v>
      </c>
      <c r="H10" s="164">
        <f>'41abenpreGIII'!P10</f>
        <v>2665</v>
      </c>
      <c r="I10" s="165">
        <f t="shared" ref="I10:I27" si="1">H10*100/$N10</f>
        <v>2.4861929994775731</v>
      </c>
      <c r="J10" s="164">
        <f>'41abenpreGIII'!R10</f>
        <v>26658</v>
      </c>
      <c r="K10" s="165">
        <f t="shared" ref="K10:K27" si="2">J10*100/$N10</f>
        <v>24.869393238301367</v>
      </c>
      <c r="L10" s="164">
        <f>'41abenpreGIII'!T10</f>
        <v>8</v>
      </c>
      <c r="M10" s="165">
        <f t="shared" ref="M10:M27" si="3">L10*100/$N10</f>
        <v>7.4632435256362416E-3</v>
      </c>
      <c r="N10" s="164">
        <f>F10+H10+J10+L10</f>
        <v>107192</v>
      </c>
      <c r="O10" s="165">
        <f>G10+I10+K10+M10</f>
        <v>100</v>
      </c>
      <c r="P10" s="166"/>
      <c r="Q10" s="166">
        <f t="shared" ref="Q10:Q27" si="4">N10/D10</f>
        <v>1.401111038494216</v>
      </c>
    </row>
    <row r="11" spans="2:25" s="162" customFormat="1" ht="18" customHeight="1" x14ac:dyDescent="0.2">
      <c r="B11" s="146" t="s">
        <v>7</v>
      </c>
      <c r="C11" s="159"/>
      <c r="D11" s="163">
        <f>'41abenpreGIII'!D11</f>
        <v>11970</v>
      </c>
      <c r="F11" s="164">
        <f>'41abenpreGIII'!F11+'41abenpreGIII'!H11+'41abenpreGIII'!J11+'41abenpreGIII'!L11+'41abenpreGIII'!N11</f>
        <v>7074</v>
      </c>
      <c r="G11" s="165">
        <f t="shared" si="0"/>
        <v>47.043958236350335</v>
      </c>
      <c r="H11" s="164">
        <f>'41abenpreGIII'!P11</f>
        <v>3385</v>
      </c>
      <c r="I11" s="165">
        <f t="shared" si="1"/>
        <v>22.511139189998005</v>
      </c>
      <c r="J11" s="164">
        <f>'41abenpreGIII'!R11</f>
        <v>4578</v>
      </c>
      <c r="K11" s="165">
        <f t="shared" si="2"/>
        <v>30.44490257365166</v>
      </c>
      <c r="L11" s="164">
        <f>'41abenpreGIII'!T11</f>
        <v>0</v>
      </c>
      <c r="M11" s="165">
        <f t="shared" si="3"/>
        <v>0</v>
      </c>
      <c r="N11" s="164">
        <f t="shared" ref="N11:O27" si="5">F11+H11+J11+L11</f>
        <v>15037</v>
      </c>
      <c r="O11" s="165">
        <f t="shared" si="5"/>
        <v>100</v>
      </c>
      <c r="P11" s="166"/>
      <c r="Q11" s="166">
        <f t="shared" si="4"/>
        <v>1.2562238930659984</v>
      </c>
    </row>
    <row r="12" spans="2:25" s="162" customFormat="1" ht="22.5" customHeight="1" x14ac:dyDescent="0.2">
      <c r="B12" s="146" t="s">
        <v>37</v>
      </c>
      <c r="C12" s="159"/>
      <c r="D12" s="163">
        <f>'41abenpreGIII'!D12</f>
        <v>7764</v>
      </c>
      <c r="F12" s="164">
        <f>'41abenpreGIII'!F12+'41abenpreGIII'!H12+'41abenpreGIII'!J12+'41abenpreGIII'!L12+'41abenpreGIII'!N12</f>
        <v>6051</v>
      </c>
      <c r="G12" s="165">
        <f t="shared" si="0"/>
        <v>57.601142313184198</v>
      </c>
      <c r="H12" s="163">
        <f>'41abenpreGIII'!P12</f>
        <v>1671</v>
      </c>
      <c r="I12" s="165">
        <f t="shared" si="1"/>
        <v>15.906711089957163</v>
      </c>
      <c r="J12" s="164">
        <f>'41abenpreGIII'!R12</f>
        <v>2773</v>
      </c>
      <c r="K12" s="165">
        <f t="shared" si="2"/>
        <v>26.396953831508807</v>
      </c>
      <c r="L12" s="164">
        <f>'41abenpreGIII'!T12</f>
        <v>10</v>
      </c>
      <c r="M12" s="165">
        <f t="shared" si="3"/>
        <v>9.5192765349833411E-2</v>
      </c>
      <c r="N12" s="164">
        <f t="shared" si="5"/>
        <v>10505</v>
      </c>
      <c r="O12" s="165">
        <f t="shared" si="5"/>
        <v>100</v>
      </c>
      <c r="P12" s="166"/>
      <c r="Q12" s="166">
        <f t="shared" si="4"/>
        <v>1.3530396702730552</v>
      </c>
    </row>
    <row r="13" spans="2:25" s="162" customFormat="1" ht="18" customHeight="1" x14ac:dyDescent="0.2">
      <c r="B13" s="146" t="s">
        <v>38</v>
      </c>
      <c r="C13" s="159"/>
      <c r="D13" s="163">
        <f>'41abenpreGIII'!D13</f>
        <v>7730</v>
      </c>
      <c r="F13" s="164">
        <f>'41abenpreGIII'!F13+'41abenpreGIII'!H13+'41abenpreGIII'!J13+'41abenpreGIII'!L13+'41abenpreGIII'!N13</f>
        <v>6038</v>
      </c>
      <c r="G13" s="165">
        <f t="shared" si="0"/>
        <v>55.721668512366186</v>
      </c>
      <c r="H13" s="164">
        <f>'41abenpreGIII'!P13</f>
        <v>352</v>
      </c>
      <c r="I13" s="165">
        <f t="shared" si="1"/>
        <v>3.2484311554078995</v>
      </c>
      <c r="J13" s="164">
        <f>'41abenpreGIII'!R13</f>
        <v>4446</v>
      </c>
      <c r="K13" s="165">
        <f t="shared" si="2"/>
        <v>41.029900332225914</v>
      </c>
      <c r="L13" s="164">
        <f>'41abenpreGIII'!T13</f>
        <v>0</v>
      </c>
      <c r="M13" s="165">
        <f t="shared" si="3"/>
        <v>0</v>
      </c>
      <c r="N13" s="164">
        <f t="shared" si="5"/>
        <v>10836</v>
      </c>
      <c r="O13" s="165">
        <f t="shared" si="5"/>
        <v>100</v>
      </c>
      <c r="P13" s="166"/>
      <c r="Q13" s="166">
        <f t="shared" si="4"/>
        <v>1.4018111254851229</v>
      </c>
    </row>
    <row r="14" spans="2:25" s="162" customFormat="1" ht="18" customHeight="1" x14ac:dyDescent="0.2">
      <c r="B14" s="146" t="s">
        <v>6</v>
      </c>
      <c r="C14" s="159"/>
      <c r="D14" s="163">
        <f>'41abenpreGIII'!D14</f>
        <v>13764</v>
      </c>
      <c r="F14" s="164">
        <f>'41abenpreGIII'!F14+'41abenpreGIII'!H14+'41abenpreGIII'!J14+'41abenpreGIII'!L14+'41abenpreGIII'!N14</f>
        <v>5784</v>
      </c>
      <c r="G14" s="165">
        <f t="shared" si="0"/>
        <v>36.843111026180011</v>
      </c>
      <c r="H14" s="164">
        <f>'41abenpreGIII'!P14</f>
        <v>3924</v>
      </c>
      <c r="I14" s="165">
        <f t="shared" si="1"/>
        <v>24.995222625644946</v>
      </c>
      <c r="J14" s="164">
        <f>'41abenpreGIII'!R14</f>
        <v>5991</v>
      </c>
      <c r="K14" s="165">
        <f t="shared" si="2"/>
        <v>38.161666348175046</v>
      </c>
      <c r="L14" s="164">
        <f>'41abenpreGIII'!T14</f>
        <v>0</v>
      </c>
      <c r="M14" s="165">
        <f t="shared" si="3"/>
        <v>0</v>
      </c>
      <c r="N14" s="164">
        <f t="shared" si="5"/>
        <v>15699</v>
      </c>
      <c r="O14" s="165">
        <f t="shared" si="5"/>
        <v>100</v>
      </c>
      <c r="P14" s="166"/>
      <c r="Q14" s="166">
        <f t="shared" si="4"/>
        <v>1.1405841325196164</v>
      </c>
    </row>
    <row r="15" spans="2:25" s="162" customFormat="1" ht="18" customHeight="1" x14ac:dyDescent="0.2">
      <c r="B15" s="146" t="s">
        <v>5</v>
      </c>
      <c r="C15" s="159"/>
      <c r="D15" s="163">
        <f>'41abenpreGIII'!D15</f>
        <v>5187</v>
      </c>
      <c r="F15" s="164">
        <f>'41abenpreGIII'!F15+'41abenpreGIII'!H15+'41abenpreGIII'!J15+'41abenpreGIII'!L15+'41abenpreGIII'!N15</f>
        <v>6275</v>
      </c>
      <c r="G15" s="165">
        <f t="shared" si="0"/>
        <v>73.126675212679174</v>
      </c>
      <c r="H15" s="163">
        <f>'41abenpreGIII'!P15</f>
        <v>101</v>
      </c>
      <c r="I15" s="165">
        <f t="shared" si="1"/>
        <v>1.1770189954550752</v>
      </c>
      <c r="J15" s="164">
        <f>'41abenpreGIII'!R15</f>
        <v>2205</v>
      </c>
      <c r="K15" s="165">
        <f t="shared" si="2"/>
        <v>25.69630579186575</v>
      </c>
      <c r="L15" s="164">
        <f>'41abenpreGIII'!T15</f>
        <v>0</v>
      </c>
      <c r="M15" s="165">
        <f t="shared" si="3"/>
        <v>0</v>
      </c>
      <c r="N15" s="164">
        <f t="shared" si="5"/>
        <v>8581</v>
      </c>
      <c r="O15" s="165">
        <f t="shared" si="5"/>
        <v>100</v>
      </c>
      <c r="P15" s="166"/>
      <c r="Q15" s="166">
        <f t="shared" si="4"/>
        <v>1.6543281280123385</v>
      </c>
    </row>
    <row r="16" spans="2:25" s="162" customFormat="1" ht="18" customHeight="1" x14ac:dyDescent="0.2">
      <c r="B16" s="146" t="s">
        <v>4</v>
      </c>
      <c r="C16" s="159"/>
      <c r="D16" s="163">
        <f>'41abenpreGIII'!D16</f>
        <v>34790</v>
      </c>
      <c r="F16" s="164">
        <f>'41abenpreGIII'!F16+'41abenpreGIII'!H16+'41abenpreGIII'!J16+'41abenpreGIII'!L16+'41abenpreGIII'!N16</f>
        <v>20093</v>
      </c>
      <c r="G16" s="165">
        <f t="shared" si="0"/>
        <v>42.884278823579628</v>
      </c>
      <c r="H16" s="164">
        <f>'41abenpreGIII'!P16</f>
        <v>16876</v>
      </c>
      <c r="I16" s="165">
        <f t="shared" si="1"/>
        <v>36.018269518077432</v>
      </c>
      <c r="J16" s="164">
        <f>'41abenpreGIII'!R16</f>
        <v>9292</v>
      </c>
      <c r="K16" s="165">
        <f t="shared" si="2"/>
        <v>19.831817987791865</v>
      </c>
      <c r="L16" s="164">
        <f>'41abenpreGIII'!T16</f>
        <v>593</v>
      </c>
      <c r="M16" s="165">
        <f t="shared" si="3"/>
        <v>1.2656336705510736</v>
      </c>
      <c r="N16" s="164">
        <f t="shared" si="5"/>
        <v>46854</v>
      </c>
      <c r="O16" s="165">
        <f t="shared" si="5"/>
        <v>99.999999999999986</v>
      </c>
      <c r="P16" s="166"/>
      <c r="Q16" s="166">
        <f t="shared" si="4"/>
        <v>1.3467663121586664</v>
      </c>
    </row>
    <row r="17" spans="2:25" s="162" customFormat="1" ht="18" customHeight="1" x14ac:dyDescent="0.2">
      <c r="B17" s="146" t="s">
        <v>40</v>
      </c>
      <c r="C17" s="159"/>
      <c r="D17" s="163">
        <f>'41abenpreGIII'!D17</f>
        <v>22125</v>
      </c>
      <c r="F17" s="164">
        <f>'41abenpreGIII'!F17+'41abenpreGIII'!H17+'41abenpreGIII'!J17+'41abenpreGIII'!L17+'41abenpreGIII'!N17</f>
        <v>18668</v>
      </c>
      <c r="G17" s="165">
        <f t="shared" si="0"/>
        <v>61.937624419376242</v>
      </c>
      <c r="H17" s="164">
        <f>'41abenpreGIII'!P17</f>
        <v>3708</v>
      </c>
      <c r="I17" s="165">
        <f t="shared" si="1"/>
        <v>12.302587923025879</v>
      </c>
      <c r="J17" s="164">
        <f>'41abenpreGIII'!R17</f>
        <v>7749</v>
      </c>
      <c r="K17" s="165">
        <f t="shared" si="2"/>
        <v>25.7100199071002</v>
      </c>
      <c r="L17" s="164">
        <f>'41abenpreGIII'!T17</f>
        <v>15</v>
      </c>
      <c r="M17" s="165">
        <f t="shared" si="3"/>
        <v>4.9767750497677503E-2</v>
      </c>
      <c r="N17" s="164">
        <f t="shared" si="5"/>
        <v>30140</v>
      </c>
      <c r="O17" s="165">
        <f t="shared" si="5"/>
        <v>100</v>
      </c>
      <c r="P17" s="166"/>
      <c r="Q17" s="166">
        <f t="shared" si="4"/>
        <v>1.3622598870056497</v>
      </c>
    </row>
    <row r="18" spans="2:25" s="162" customFormat="1" ht="18" customHeight="1" x14ac:dyDescent="0.2">
      <c r="B18" s="146" t="s">
        <v>41</v>
      </c>
      <c r="C18" s="159"/>
      <c r="D18" s="163">
        <f>'41abenpreGIII'!D18</f>
        <v>44468</v>
      </c>
      <c r="F18" s="164">
        <f>'41abenpreGIII'!F18+'41abenpreGIII'!H18+'41abenpreGIII'!J18+'41abenpreGIII'!L18+'41abenpreGIII'!N18</f>
        <v>28212</v>
      </c>
      <c r="G18" s="165">
        <f t="shared" si="0"/>
        <v>51.615500018295585</v>
      </c>
      <c r="H18" s="164">
        <f>'41abenpreGIII'!P18</f>
        <v>6051</v>
      </c>
      <c r="I18" s="165">
        <f t="shared" si="1"/>
        <v>11.070657543269055</v>
      </c>
      <c r="J18" s="164">
        <f>'41abenpreGIII'!R18</f>
        <v>20326</v>
      </c>
      <c r="K18" s="165">
        <f t="shared" si="2"/>
        <v>37.187602912656885</v>
      </c>
      <c r="L18" s="164">
        <f>'41abenpreGIII'!T18</f>
        <v>69</v>
      </c>
      <c r="M18" s="165">
        <f t="shared" si="3"/>
        <v>0.12623952577847708</v>
      </c>
      <c r="N18" s="164">
        <f t="shared" si="5"/>
        <v>54658</v>
      </c>
      <c r="O18" s="165">
        <f t="shared" si="5"/>
        <v>100</v>
      </c>
      <c r="P18" s="166"/>
      <c r="Q18" s="166">
        <f t="shared" si="4"/>
        <v>1.2291535486192318</v>
      </c>
    </row>
    <row r="19" spans="2:25" s="162" customFormat="1" ht="18" customHeight="1" x14ac:dyDescent="0.2">
      <c r="B19" s="146" t="s">
        <v>3</v>
      </c>
      <c r="C19" s="159"/>
      <c r="D19" s="163">
        <f>'41abenpreGIII'!D19</f>
        <v>45446</v>
      </c>
      <c r="F19" s="164">
        <f>'41abenpreGIII'!F19+'41abenpreGIII'!H19+'41abenpreGIII'!J19+'41abenpreGIII'!L19+'41abenpreGIII'!N19</f>
        <v>32817</v>
      </c>
      <c r="G19" s="165">
        <f t="shared" si="0"/>
        <v>47.12851665158761</v>
      </c>
      <c r="H19" s="164">
        <f>'41abenpreGIII'!P19</f>
        <v>7616</v>
      </c>
      <c r="I19" s="165">
        <f>H19*100/$N19</f>
        <v>10.937342926486005</v>
      </c>
      <c r="J19" s="164">
        <f>'41abenpreGIII'!R19</f>
        <v>28970</v>
      </c>
      <c r="K19" s="165">
        <f>J19*100/$N19</f>
        <v>41.603837261068747</v>
      </c>
      <c r="L19" s="164">
        <f>'41abenpreGIII'!T19</f>
        <v>230</v>
      </c>
      <c r="M19" s="165">
        <f t="shared" si="3"/>
        <v>0.33030316085763933</v>
      </c>
      <c r="N19" s="164">
        <f t="shared" si="5"/>
        <v>69633</v>
      </c>
      <c r="O19" s="165">
        <f t="shared" si="5"/>
        <v>100</v>
      </c>
      <c r="P19" s="166"/>
      <c r="Q19" s="166">
        <f t="shared" si="4"/>
        <v>1.5322140562425737</v>
      </c>
    </row>
    <row r="20" spans="2:25" s="162" customFormat="1" ht="18" customHeight="1" x14ac:dyDescent="0.2">
      <c r="B20" s="146" t="s">
        <v>2</v>
      </c>
      <c r="C20" s="159"/>
      <c r="D20" s="163">
        <f>'41abenpreGIII'!D20</f>
        <v>12162</v>
      </c>
      <c r="F20" s="164">
        <f>'41abenpreGIII'!F20+'41abenpreGIII'!H20+'41abenpreGIII'!J20+'41abenpreGIII'!L20+'41abenpreGIII'!N20</f>
        <v>5661</v>
      </c>
      <c r="G20" s="165">
        <f t="shared" si="0"/>
        <v>41.797105729474303</v>
      </c>
      <c r="H20" s="164">
        <f>'41abenpreGIII'!P20</f>
        <v>5935</v>
      </c>
      <c r="I20" s="165">
        <f>H20*100/$N20</f>
        <v>43.820141760189017</v>
      </c>
      <c r="J20" s="164">
        <f>'41abenpreGIII'!R20</f>
        <v>1948</v>
      </c>
      <c r="K20" s="165">
        <f>J20*100/$N20</f>
        <v>14.38275251033668</v>
      </c>
      <c r="L20" s="164">
        <f>'41abenpreGIII'!T20</f>
        <v>0</v>
      </c>
      <c r="M20" s="165">
        <f t="shared" si="3"/>
        <v>0</v>
      </c>
      <c r="N20" s="164">
        <f t="shared" si="5"/>
        <v>13544</v>
      </c>
      <c r="O20" s="165">
        <f t="shared" si="5"/>
        <v>100</v>
      </c>
      <c r="P20" s="166"/>
      <c r="Q20" s="166">
        <f t="shared" si="4"/>
        <v>1.113632626212794</v>
      </c>
    </row>
    <row r="21" spans="2:25" s="162" customFormat="1" ht="18" customHeight="1" x14ac:dyDescent="0.2">
      <c r="B21" s="146" t="s">
        <v>35</v>
      </c>
      <c r="C21" s="159"/>
      <c r="D21" s="163">
        <f>'41abenpreGIII'!D21</f>
        <v>25892</v>
      </c>
      <c r="F21" s="164">
        <f>'41abenpreGIII'!F21+'41abenpreGIII'!H21+'41abenpreGIII'!J21+'41abenpreGIII'!L21+'41abenpreGIII'!N21</f>
        <v>19908</v>
      </c>
      <c r="G21" s="165">
        <f t="shared" si="0"/>
        <v>64.095299420476493</v>
      </c>
      <c r="H21" s="164">
        <f>'41abenpreGIII'!P21</f>
        <v>5956</v>
      </c>
      <c r="I21" s="165">
        <f>H21*100/$N21</f>
        <v>19.175788795878944</v>
      </c>
      <c r="J21" s="164">
        <f>'41abenpreGIII'!R21</f>
        <v>5111</v>
      </c>
      <c r="K21" s="165">
        <f>J21*100/$N21</f>
        <v>16.455247907276238</v>
      </c>
      <c r="L21" s="164">
        <f>'41abenpreGIII'!T21</f>
        <v>85</v>
      </c>
      <c r="M21" s="165">
        <f t="shared" si="3"/>
        <v>0.2736638763683194</v>
      </c>
      <c r="N21" s="164">
        <f t="shared" si="5"/>
        <v>31060</v>
      </c>
      <c r="O21" s="165">
        <f t="shared" si="5"/>
        <v>100</v>
      </c>
      <c r="P21" s="166"/>
      <c r="Q21" s="166">
        <f t="shared" si="4"/>
        <v>1.1995983315309748</v>
      </c>
    </row>
    <row r="22" spans="2:25" s="162" customFormat="1" ht="21" customHeight="1" x14ac:dyDescent="0.2">
      <c r="B22" s="146" t="s">
        <v>42</v>
      </c>
      <c r="C22" s="159"/>
      <c r="D22" s="163">
        <f>'41abenpreGIII'!D22</f>
        <v>61474</v>
      </c>
      <c r="F22" s="164">
        <f>'41abenpreGIII'!F22+'41abenpreGIII'!H22+'41abenpreGIII'!J22+'41abenpreGIII'!L22+'41abenpreGIII'!N22</f>
        <v>54740</v>
      </c>
      <c r="G22" s="165">
        <f t="shared" si="0"/>
        <v>65.592235336408848</v>
      </c>
      <c r="H22" s="164">
        <f>'41abenpreGIII'!P22</f>
        <v>13017</v>
      </c>
      <c r="I22" s="165">
        <f>H22*100/$N22</f>
        <v>15.597627463902702</v>
      </c>
      <c r="J22" s="164">
        <f>'41abenpreGIII'!R22</f>
        <v>15632</v>
      </c>
      <c r="K22" s="165">
        <f>J22*100/$N22</f>
        <v>18.731052663111857</v>
      </c>
      <c r="L22" s="164">
        <f>'41abenpreGIII'!T22</f>
        <v>66</v>
      </c>
      <c r="M22" s="165">
        <f t="shared" si="3"/>
        <v>7.9084536576598169E-2</v>
      </c>
      <c r="N22" s="164">
        <f t="shared" si="5"/>
        <v>83455</v>
      </c>
      <c r="O22" s="165">
        <f t="shared" si="5"/>
        <v>100</v>
      </c>
      <c r="P22" s="166"/>
      <c r="Q22" s="166">
        <f t="shared" si="4"/>
        <v>1.3575658001756841</v>
      </c>
    </row>
    <row r="23" spans="2:25" s="162" customFormat="1" ht="18" customHeight="1" x14ac:dyDescent="0.2">
      <c r="B23" s="146" t="s">
        <v>43</v>
      </c>
      <c r="C23" s="159"/>
      <c r="D23" s="163">
        <f>'41abenpreGIII'!D23</f>
        <v>13403</v>
      </c>
      <c r="F23" s="164">
        <f>'41abenpreGIII'!F23+'41abenpreGIII'!H23+'41abenpreGIII'!J23+'41abenpreGIII'!L23+'41abenpreGIII'!N23</f>
        <v>8077</v>
      </c>
      <c r="G23" s="165">
        <f t="shared" si="0"/>
        <v>49.067492861916044</v>
      </c>
      <c r="H23" s="164">
        <f>'41abenpreGIII'!P23</f>
        <v>773</v>
      </c>
      <c r="I23" s="165">
        <f>H23*100/$N23</f>
        <v>4.69594799829901</v>
      </c>
      <c r="J23" s="164">
        <f>'41abenpreGIII'!R23</f>
        <v>7609</v>
      </c>
      <c r="K23" s="165">
        <f>J23*100/$N23</f>
        <v>46.224409209647042</v>
      </c>
      <c r="L23" s="164">
        <f>'41abenpreGIII'!T23</f>
        <v>2</v>
      </c>
      <c r="M23" s="165">
        <f t="shared" si="3"/>
        <v>1.2149930137901707E-2</v>
      </c>
      <c r="N23" s="164">
        <f t="shared" si="5"/>
        <v>16461</v>
      </c>
      <c r="O23" s="165">
        <f t="shared" si="5"/>
        <v>100</v>
      </c>
      <c r="P23" s="166"/>
      <c r="Q23" s="166">
        <f t="shared" si="4"/>
        <v>1.228157875102589</v>
      </c>
    </row>
    <row r="24" spans="2:25" s="162" customFormat="1" ht="22.5" customHeight="1" x14ac:dyDescent="0.2">
      <c r="B24" s="146" t="s">
        <v>44</v>
      </c>
      <c r="C24" s="159"/>
      <c r="D24" s="163">
        <f>'41abenpreGIII'!D24</f>
        <v>3311</v>
      </c>
      <c r="F24" s="164">
        <f>'41abenpreGIII'!F24+'41abenpreGIII'!H24+'41abenpreGIII'!J24+'41abenpreGIII'!L24+'41abenpreGIII'!N24</f>
        <v>1999</v>
      </c>
      <c r="G24" s="167">
        <f t="shared" si="0"/>
        <v>47.84585926280517</v>
      </c>
      <c r="H24" s="163">
        <f>'41abenpreGIII'!P24</f>
        <v>727</v>
      </c>
      <c r="I24" s="165">
        <f t="shared" si="1"/>
        <v>17.40067017711824</v>
      </c>
      <c r="J24" s="164">
        <f>'41abenpreGIII'!R24</f>
        <v>1441</v>
      </c>
      <c r="K24" s="165">
        <f t="shared" si="2"/>
        <v>34.490186692197227</v>
      </c>
      <c r="L24" s="164">
        <f>'41abenpreGIII'!T24</f>
        <v>11</v>
      </c>
      <c r="M24" s="165">
        <f t="shared" si="3"/>
        <v>0.26328386787936814</v>
      </c>
      <c r="N24" s="163">
        <f t="shared" si="5"/>
        <v>4178</v>
      </c>
      <c r="O24" s="165">
        <f t="shared" si="5"/>
        <v>100</v>
      </c>
      <c r="P24" s="166"/>
      <c r="Q24" s="166">
        <f t="shared" si="4"/>
        <v>1.2618544246451224</v>
      </c>
    </row>
    <row r="25" spans="2:25" s="162" customFormat="1" ht="18" customHeight="1" x14ac:dyDescent="0.2">
      <c r="B25" s="146" t="s">
        <v>45</v>
      </c>
      <c r="C25" s="159"/>
      <c r="D25" s="163">
        <f>'41abenpreGIII'!D25</f>
        <v>17108</v>
      </c>
      <c r="F25" s="164">
        <f>'41abenpreGIII'!F25+'41abenpreGIII'!H25+'41abenpreGIII'!J25+'41abenpreGIII'!L25+'41abenpreGIII'!N25</f>
        <v>13783</v>
      </c>
      <c r="G25" s="167">
        <f t="shared" si="0"/>
        <v>57.975098847480439</v>
      </c>
      <c r="H25" s="163">
        <f>'41abenpreGIII'!P25</f>
        <v>690</v>
      </c>
      <c r="I25" s="165">
        <f t="shared" si="1"/>
        <v>2.9023302767729451</v>
      </c>
      <c r="J25" s="164">
        <f>'41abenpreGIII'!R25</f>
        <v>7248</v>
      </c>
      <c r="K25" s="165">
        <f t="shared" si="2"/>
        <v>30.487086733406244</v>
      </c>
      <c r="L25" s="164">
        <f>'41abenpreGIII'!T25</f>
        <v>2053</v>
      </c>
      <c r="M25" s="165">
        <f t="shared" si="3"/>
        <v>8.6354841423403723</v>
      </c>
      <c r="N25" s="163">
        <f t="shared" si="5"/>
        <v>23774</v>
      </c>
      <c r="O25" s="165">
        <f t="shared" si="5"/>
        <v>100</v>
      </c>
      <c r="P25" s="166"/>
      <c r="Q25" s="166">
        <f t="shared" si="4"/>
        <v>1.389642272620996</v>
      </c>
    </row>
    <row r="26" spans="2:25" s="162" customFormat="1" ht="18" customHeight="1" x14ac:dyDescent="0.2">
      <c r="B26" s="146" t="s">
        <v>46</v>
      </c>
      <c r="C26" s="159"/>
      <c r="D26" s="163">
        <f>'41abenpreGIII'!D26</f>
        <v>2354</v>
      </c>
      <c r="F26" s="164">
        <f>'41abenpreGIII'!F26+'41abenpreGIII'!H26+'41abenpreGIII'!J26+'41abenpreGIII'!L26+'41abenpreGIII'!N26</f>
        <v>2704</v>
      </c>
      <c r="G26" s="167">
        <f t="shared" si="0"/>
        <v>73.298997018162098</v>
      </c>
      <c r="H26" s="163">
        <f>'41abenpreGIII'!P26</f>
        <v>488</v>
      </c>
      <c r="I26" s="165">
        <f t="shared" si="1"/>
        <v>13.228517213336948</v>
      </c>
      <c r="J26" s="164">
        <f>'41abenpreGIII'!R26</f>
        <v>497</v>
      </c>
      <c r="K26" s="165">
        <f t="shared" si="2"/>
        <v>13.472485768500949</v>
      </c>
      <c r="L26" s="164">
        <f>'41abenpreGIII'!T26</f>
        <v>0</v>
      </c>
      <c r="M26" s="165">
        <f t="shared" si="3"/>
        <v>0</v>
      </c>
      <c r="N26" s="163">
        <f t="shared" si="5"/>
        <v>3689</v>
      </c>
      <c r="O26" s="165">
        <f t="shared" si="5"/>
        <v>99.999999999999986</v>
      </c>
      <c r="P26" s="166"/>
      <c r="Q26" s="166">
        <f t="shared" si="4"/>
        <v>1.5671197960917587</v>
      </c>
    </row>
    <row r="27" spans="2:25" s="162" customFormat="1" ht="18" customHeight="1" x14ac:dyDescent="0.2">
      <c r="B27" s="146" t="s">
        <v>1</v>
      </c>
      <c r="C27" s="159"/>
      <c r="D27" s="163">
        <f>'41abenpreGIII'!D27</f>
        <v>1183</v>
      </c>
      <c r="F27" s="164">
        <f>'41abenpreGIII'!F27+'41abenpreGIII'!H27+'41abenpreGIII'!J27+'41abenpreGIII'!L27+'41abenpreGIII'!N27</f>
        <v>850</v>
      </c>
      <c r="G27" s="167">
        <f t="shared" si="0"/>
        <v>55.6282722513089</v>
      </c>
      <c r="H27" s="163">
        <f>'41abenpreGIII'!P27</f>
        <v>2</v>
      </c>
      <c r="I27" s="165">
        <f t="shared" si="1"/>
        <v>0.13089005235602094</v>
      </c>
      <c r="J27" s="164">
        <f>'41abenpreGIII'!R27</f>
        <v>676</v>
      </c>
      <c r="K27" s="165">
        <f t="shared" si="2"/>
        <v>44.240837696335078</v>
      </c>
      <c r="L27" s="164">
        <f>'41abenpreGIII'!T27</f>
        <v>0</v>
      </c>
      <c r="M27" s="165">
        <f t="shared" si="3"/>
        <v>0</v>
      </c>
      <c r="N27" s="164">
        <f t="shared" si="5"/>
        <v>1528</v>
      </c>
      <c r="O27" s="165">
        <f t="shared" si="5"/>
        <v>100</v>
      </c>
      <c r="P27" s="166"/>
      <c r="Q27" s="166">
        <f t="shared" si="4"/>
        <v>1.2916314454775992</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406636</v>
      </c>
      <c r="E30" s="174"/>
      <c r="F30" s="147">
        <f>SUM(F10:F27)</f>
        <v>316595</v>
      </c>
      <c r="G30" s="175">
        <f>F30*100/$N30</f>
        <v>57.897056456922151</v>
      </c>
      <c r="H30" s="147">
        <f>SUM(H10:H27)</f>
        <v>73937</v>
      </c>
      <c r="I30" s="175">
        <f>H30*100/$N30</f>
        <v>13.52116951706582</v>
      </c>
      <c r="J30" s="147">
        <f>SUM(J10:J27)</f>
        <v>153150</v>
      </c>
      <c r="K30" s="175">
        <f>J30*100/$N30</f>
        <v>28.007183298465321</v>
      </c>
      <c r="L30" s="147">
        <f>SUM(L10:L28)</f>
        <v>3142</v>
      </c>
      <c r="M30" s="175">
        <f>L30*100/$N30</f>
        <v>0.57459072754670604</v>
      </c>
      <c r="N30" s="147">
        <f>F30+H30+J30+L30</f>
        <v>546824</v>
      </c>
      <c r="O30" s="175">
        <f>G30+I30+K30+M30</f>
        <v>100</v>
      </c>
      <c r="P30" s="176"/>
      <c r="Q30" s="176">
        <f>(N30/D30)</f>
        <v>1.3447505877492401</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B43"/>
  <sheetViews>
    <sheetView topLeftCell="C3" zoomScaleNormal="100" workbookViewId="0">
      <selection activeCell="J8" sqref="J8"/>
    </sheetView>
  </sheetViews>
  <sheetFormatPr baseColWidth="10" defaultColWidth="11.42578125" defaultRowHeight="15" x14ac:dyDescent="0.25"/>
  <cols>
    <col min="1" max="1" width="1.85546875" style="220" customWidth="1"/>
    <col min="2" max="2" width="44.140625" style="220" customWidth="1"/>
    <col min="3" max="3" width="1.140625"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4" x14ac:dyDescent="0.25">
      <c r="A1" s="219"/>
      <c r="B1" s="219"/>
      <c r="C1" s="219"/>
      <c r="J1" s="221"/>
      <c r="K1" s="221"/>
    </row>
    <row r="2" spans="1:24" ht="48.75" customHeight="1" x14ac:dyDescent="0.25">
      <c r="A2" s="219"/>
      <c r="B2" s="219"/>
      <c r="C2" s="219"/>
      <c r="J2" s="221"/>
      <c r="K2" s="221"/>
    </row>
    <row r="3" spans="1:24" ht="24" customHeight="1" x14ac:dyDescent="0.25">
      <c r="A3" s="219"/>
      <c r="B3" s="1362" t="s">
        <v>338</v>
      </c>
      <c r="C3" s="1362"/>
      <c r="D3" s="1362"/>
      <c r="E3" s="1362"/>
      <c r="F3" s="1362"/>
      <c r="G3" s="1362"/>
      <c r="H3" s="1362"/>
      <c r="I3" s="1362"/>
      <c r="J3" s="1362"/>
      <c r="K3" s="1362"/>
      <c r="L3" s="1362"/>
      <c r="M3" s="1362"/>
      <c r="N3" s="1362"/>
      <c r="O3" s="1362"/>
      <c r="P3" s="1362"/>
      <c r="Q3" s="1362"/>
      <c r="R3" s="1362"/>
      <c r="S3" s="1362"/>
      <c r="T3" s="1362"/>
      <c r="U3" s="1362"/>
      <c r="V3" s="1362"/>
      <c r="W3" s="1362"/>
    </row>
    <row r="4" spans="1:24" ht="13.5" customHeight="1" x14ac:dyDescent="0.25">
      <c r="A4" s="219"/>
      <c r="B4" s="219"/>
      <c r="C4" s="219"/>
      <c r="J4" s="221"/>
      <c r="K4" s="221"/>
    </row>
    <row r="5" spans="1:24" x14ac:dyDescent="0.25">
      <c r="A5" s="219"/>
      <c r="B5" s="219"/>
      <c r="C5" s="219"/>
      <c r="D5" s="1363" t="s">
        <v>339</v>
      </c>
      <c r="E5" s="1363"/>
      <c r="F5" s="1363"/>
      <c r="G5" s="1363"/>
      <c r="H5" s="1363"/>
      <c r="I5" s="1363"/>
      <c r="J5" s="1363"/>
      <c r="K5" s="1363"/>
      <c r="L5" s="219"/>
      <c r="M5" s="1364" t="s">
        <v>340</v>
      </c>
      <c r="N5" s="1364"/>
      <c r="O5" s="1364"/>
      <c r="P5" s="1364"/>
      <c r="Q5" s="1364"/>
      <c r="R5" s="1364"/>
      <c r="S5" s="1364"/>
      <c r="T5" s="1364"/>
      <c r="U5" s="1364"/>
      <c r="V5" s="1364"/>
      <c r="W5" s="1364"/>
      <c r="X5" s="1364"/>
    </row>
    <row r="6" spans="1:24" ht="25.5" customHeight="1" x14ac:dyDescent="0.25">
      <c r="A6" s="219"/>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v>45443</v>
      </c>
      <c r="X6" s="1370"/>
    </row>
    <row r="7" spans="1:24" x14ac:dyDescent="0.25">
      <c r="B7" s="225"/>
      <c r="C7" s="219"/>
      <c r="D7" s="226">
        <v>43465</v>
      </c>
      <c r="E7" s="227">
        <v>43830</v>
      </c>
      <c r="F7" s="228">
        <v>44196</v>
      </c>
      <c r="G7" s="228">
        <v>44561</v>
      </c>
      <c r="H7" s="228">
        <v>44926</v>
      </c>
      <c r="I7" s="228">
        <v>45291</v>
      </c>
      <c r="J7" s="228">
        <v>45443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4" ht="6.75" customHeight="1" x14ac:dyDescent="0.25">
      <c r="B8" s="225"/>
      <c r="C8" s="219"/>
      <c r="D8" s="234"/>
      <c r="E8" s="234"/>
      <c r="F8" s="234"/>
      <c r="G8" s="234"/>
      <c r="H8" s="234"/>
      <c r="I8" s="234"/>
      <c r="J8" s="234"/>
      <c r="K8" s="234"/>
      <c r="L8" s="219"/>
      <c r="M8" s="234"/>
      <c r="N8" s="234"/>
      <c r="O8" s="234"/>
      <c r="P8" s="234"/>
      <c r="Q8" s="234"/>
      <c r="R8" s="234"/>
      <c r="S8" s="234"/>
      <c r="T8" s="234"/>
      <c r="U8" s="234"/>
      <c r="V8" s="234"/>
      <c r="W8" s="234"/>
      <c r="X8" s="234"/>
    </row>
    <row r="9" spans="1:24" x14ac:dyDescent="0.25">
      <c r="B9" s="235" t="s">
        <v>29</v>
      </c>
      <c r="C9" s="219"/>
      <c r="D9" s="236">
        <v>1767186</v>
      </c>
      <c r="E9" s="237">
        <v>1894744</v>
      </c>
      <c r="F9" s="237">
        <v>1850950</v>
      </c>
      <c r="G9" s="237">
        <v>1892604</v>
      </c>
      <c r="H9" s="237">
        <v>1982018</v>
      </c>
      <c r="I9" s="237">
        <v>2061372</v>
      </c>
      <c r="J9" s="238">
        <v>2096634</v>
      </c>
      <c r="K9" s="239"/>
      <c r="L9" s="222"/>
      <c r="M9" s="240">
        <v>7.2181422894930236E-2</v>
      </c>
      <c r="N9" s="241">
        <v>127558</v>
      </c>
      <c r="O9" s="242">
        <v>-2.3113412682663204E-2</v>
      </c>
      <c r="P9" s="243">
        <v>-43794</v>
      </c>
      <c r="Q9" s="242">
        <f>G9/F9-1</f>
        <v>2.250411950619946E-2</v>
      </c>
      <c r="R9" s="243">
        <f t="shared" ref="R9:R23" si="0">G9-F9</f>
        <v>41654</v>
      </c>
      <c r="S9" s="242">
        <f>H9/G9-1</f>
        <v>4.7243903109155383E-2</v>
      </c>
      <c r="T9" s="243">
        <f>H9-G9</f>
        <v>89414</v>
      </c>
      <c r="U9" s="242">
        <f>I9/H9-1</f>
        <v>4.003697241901949E-2</v>
      </c>
      <c r="V9" s="243">
        <f>I9-H9</f>
        <v>79354</v>
      </c>
      <c r="W9" s="242">
        <f>[1]Cuadro2_ampl!V5</f>
        <v>2.8680517599542377E-2</v>
      </c>
      <c r="X9" s="243">
        <f>[1]Cuadro2_ampl!W5</f>
        <v>58456</v>
      </c>
    </row>
    <row r="10" spans="1:24" x14ac:dyDescent="0.25">
      <c r="B10" s="244" t="s">
        <v>244</v>
      </c>
      <c r="C10" s="219"/>
      <c r="D10" s="245">
        <v>1638618</v>
      </c>
      <c r="E10" s="246">
        <v>1735551</v>
      </c>
      <c r="F10" s="246">
        <v>1709394</v>
      </c>
      <c r="G10" s="246">
        <v>1768008</v>
      </c>
      <c r="H10" s="246">
        <v>1850208</v>
      </c>
      <c r="I10" s="246">
        <v>1944185</v>
      </c>
      <c r="J10" s="247">
        <v>1965264</v>
      </c>
      <c r="K10" s="248"/>
      <c r="L10" s="219"/>
      <c r="M10" s="249">
        <v>5.9155336997396502E-2</v>
      </c>
      <c r="N10" s="250">
        <v>96933</v>
      </c>
      <c r="O10" s="251">
        <v>-1.507129436127197E-2</v>
      </c>
      <c r="P10" s="250">
        <v>-26157</v>
      </c>
      <c r="Q10" s="251">
        <f t="shared" ref="Q10:Q23" si="1">G10/F10-1</f>
        <v>3.4289344644944375E-2</v>
      </c>
      <c r="R10" s="250">
        <f t="shared" si="0"/>
        <v>58614</v>
      </c>
      <c r="S10" s="251">
        <f t="shared" ref="S10:S23" si="2">H10/G10-1</f>
        <v>4.6493002294107244E-2</v>
      </c>
      <c r="T10" s="250">
        <f t="shared" ref="T10:T23" si="3">H10-G10</f>
        <v>82200</v>
      </c>
      <c r="U10" s="251">
        <f t="shared" ref="U10:U23" si="4">I10/H10-1</f>
        <v>5.0792667635206401E-2</v>
      </c>
      <c r="V10" s="250">
        <f t="shared" ref="V10:V23" si="5">I10-H10</f>
        <v>93977</v>
      </c>
      <c r="W10" s="251">
        <f>[1]Cuadro2_ampl!V6</f>
        <v>3.4769917039976228E-2</v>
      </c>
      <c r="X10" s="250">
        <f>[1]Cuadro2_ampl!W6</f>
        <v>66036</v>
      </c>
    </row>
    <row r="11" spans="1:24" x14ac:dyDescent="0.25">
      <c r="B11" s="252" t="s">
        <v>342</v>
      </c>
      <c r="C11" s="219"/>
      <c r="D11" s="253">
        <v>334306</v>
      </c>
      <c r="E11" s="254">
        <v>350514</v>
      </c>
      <c r="F11" s="254">
        <v>352921</v>
      </c>
      <c r="G11" s="254">
        <v>352430</v>
      </c>
      <c r="H11" s="254">
        <v>359348</v>
      </c>
      <c r="I11" s="254">
        <v>377078</v>
      </c>
      <c r="J11" s="255">
        <v>381872</v>
      </c>
      <c r="L11" s="222"/>
      <c r="M11" s="256">
        <v>4.8482527983344514E-2</v>
      </c>
      <c r="N11" s="257">
        <v>16208</v>
      </c>
      <c r="O11" s="258">
        <v>6.8670580918308577E-3</v>
      </c>
      <c r="P11" s="257">
        <v>2407</v>
      </c>
      <c r="Q11" s="258">
        <f t="shared" si="1"/>
        <v>-1.3912461995744252E-3</v>
      </c>
      <c r="R11" s="257">
        <f t="shared" si="0"/>
        <v>-491</v>
      </c>
      <c r="S11" s="258">
        <f t="shared" si="2"/>
        <v>1.9629429957722211E-2</v>
      </c>
      <c r="T11" s="257">
        <f t="shared" si="3"/>
        <v>6918</v>
      </c>
      <c r="U11" s="258">
        <f t="shared" si="4"/>
        <v>4.9339359061411292E-2</v>
      </c>
      <c r="V11" s="257">
        <f t="shared" si="5"/>
        <v>17730</v>
      </c>
      <c r="W11" s="258">
        <f>[1]Cuadro2_ampl!V7</f>
        <v>4.6786767688950848E-2</v>
      </c>
      <c r="X11" s="257">
        <f>[1]Cuadro2_ampl!W7</f>
        <v>17068</v>
      </c>
    </row>
    <row r="12" spans="1:24" x14ac:dyDescent="0.25">
      <c r="B12" s="303" t="s">
        <v>343</v>
      </c>
      <c r="C12" s="219"/>
      <c r="D12" s="1207">
        <v>1304312</v>
      </c>
      <c r="E12" s="1208">
        <v>1385037</v>
      </c>
      <c r="F12" s="1210">
        <v>1356473</v>
      </c>
      <c r="G12" s="1210">
        <v>1415578</v>
      </c>
      <c r="H12" s="1208">
        <v>1490860</v>
      </c>
      <c r="I12" s="1208">
        <v>1567107</v>
      </c>
      <c r="J12" s="1211">
        <v>1583392</v>
      </c>
      <c r="K12" s="1212"/>
      <c r="L12" s="219"/>
      <c r="M12" s="1214">
        <v>6.1890866602469341E-2</v>
      </c>
      <c r="N12" s="1213">
        <v>80725</v>
      </c>
      <c r="O12" s="1216">
        <v>-2.0623275768084204E-2</v>
      </c>
      <c r="P12" s="1218">
        <v>-28564</v>
      </c>
      <c r="Q12" s="1220">
        <f t="shared" si="1"/>
        <v>4.3572559129448241E-2</v>
      </c>
      <c r="R12" s="1218">
        <f t="shared" si="0"/>
        <v>59105</v>
      </c>
      <c r="S12" s="1216">
        <f t="shared" si="2"/>
        <v>5.3181103407936581E-2</v>
      </c>
      <c r="T12" s="1218">
        <f t="shared" si="3"/>
        <v>75282</v>
      </c>
      <c r="U12" s="1216">
        <f t="shared" si="4"/>
        <v>5.1142964463464002E-2</v>
      </c>
      <c r="V12" s="1218">
        <f t="shared" si="5"/>
        <v>76247</v>
      </c>
      <c r="W12" s="1220">
        <f>[1]Cuadro2_ampl!V8</f>
        <v>3.1912952352153079E-2</v>
      </c>
      <c r="X12" s="1218">
        <f>[1]Cuadro2_ampl!W8</f>
        <v>48968</v>
      </c>
    </row>
    <row r="13" spans="1:24" x14ac:dyDescent="0.25">
      <c r="B13" s="1206" t="s">
        <v>344</v>
      </c>
      <c r="C13" s="219"/>
      <c r="D13" s="253">
        <v>429437</v>
      </c>
      <c r="E13" s="1209">
        <v>467298</v>
      </c>
      <c r="F13" s="254">
        <v>473559</v>
      </c>
      <c r="G13" s="254">
        <v>487549</v>
      </c>
      <c r="H13" s="1209">
        <v>515590</v>
      </c>
      <c r="I13" s="1209">
        <v>543298</v>
      </c>
      <c r="J13" s="255">
        <v>559060</v>
      </c>
      <c r="K13" s="269"/>
      <c r="L13" s="219"/>
      <c r="M13" s="1215">
        <v>8.8164270894217411E-2</v>
      </c>
      <c r="N13" s="257">
        <v>37861</v>
      </c>
      <c r="O13" s="1217">
        <v>1.3398302582078303E-2</v>
      </c>
      <c r="P13" s="1219">
        <v>6261</v>
      </c>
      <c r="Q13" s="258">
        <f t="shared" si="1"/>
        <v>2.9542253446772193E-2</v>
      </c>
      <c r="R13" s="1219">
        <f t="shared" si="0"/>
        <v>13990</v>
      </c>
      <c r="S13" s="1217">
        <f t="shared" si="2"/>
        <v>5.7514219083620421E-2</v>
      </c>
      <c r="T13" s="1219">
        <f t="shared" si="3"/>
        <v>28041</v>
      </c>
      <c r="U13" s="1217">
        <f t="shared" si="4"/>
        <v>5.374037510424956E-2</v>
      </c>
      <c r="V13" s="1219">
        <f t="shared" si="5"/>
        <v>27708</v>
      </c>
      <c r="W13" s="258">
        <f>[1]Cuadro2_ampl!V9</f>
        <v>4.8692370315624345E-2</v>
      </c>
      <c r="X13" s="1219">
        <f>[1]Cuadro2_ampl!W9</f>
        <v>25958</v>
      </c>
    </row>
    <row r="14" spans="1:24" x14ac:dyDescent="0.25">
      <c r="B14" s="252" t="s">
        <v>345</v>
      </c>
      <c r="C14" s="219"/>
      <c r="D14" s="253">
        <v>490680</v>
      </c>
      <c r="E14" s="254">
        <v>515590</v>
      </c>
      <c r="F14" s="254">
        <v>506355</v>
      </c>
      <c r="G14" s="254">
        <v>529632</v>
      </c>
      <c r="H14" s="254">
        <v>560619</v>
      </c>
      <c r="I14" s="254">
        <v>592130</v>
      </c>
      <c r="J14" s="255">
        <v>596625</v>
      </c>
      <c r="L14" s="222"/>
      <c r="M14" s="256">
        <v>5.076628352490431E-2</v>
      </c>
      <c r="N14" s="257">
        <v>24910</v>
      </c>
      <c r="O14" s="258">
        <v>-1.7911518842491092E-2</v>
      </c>
      <c r="P14" s="257">
        <v>-9235</v>
      </c>
      <c r="Q14" s="258">
        <f t="shared" si="1"/>
        <v>4.5969724797819689E-2</v>
      </c>
      <c r="R14" s="257">
        <f t="shared" si="0"/>
        <v>23277</v>
      </c>
      <c r="S14" s="258">
        <f t="shared" si="2"/>
        <v>5.8506661228928669E-2</v>
      </c>
      <c r="T14" s="257">
        <f t="shared" si="3"/>
        <v>30987</v>
      </c>
      <c r="U14" s="258">
        <f t="shared" si="4"/>
        <v>5.6207513480634796E-2</v>
      </c>
      <c r="V14" s="257">
        <f t="shared" si="5"/>
        <v>31511</v>
      </c>
      <c r="W14" s="258">
        <f>[1]Cuadro2_ampl!V10</f>
        <v>3.371294616636078E-2</v>
      </c>
      <c r="X14" s="257">
        <f>[1]Cuadro2_ampl!W10</f>
        <v>19458</v>
      </c>
    </row>
    <row r="15" spans="1:24" x14ac:dyDescent="0.25">
      <c r="B15" s="259" t="s">
        <v>346</v>
      </c>
      <c r="C15" s="219"/>
      <c r="D15" s="260">
        <v>384195</v>
      </c>
      <c r="E15" s="261">
        <v>402149</v>
      </c>
      <c r="F15" s="261">
        <v>376559</v>
      </c>
      <c r="G15" s="261">
        <v>398397</v>
      </c>
      <c r="H15" s="261">
        <v>414651</v>
      </c>
      <c r="I15" s="261">
        <v>431679</v>
      </c>
      <c r="J15" s="262">
        <v>427707</v>
      </c>
      <c r="K15" s="263"/>
      <c r="L15" s="222"/>
      <c r="M15" s="264">
        <v>4.67314775049128E-2</v>
      </c>
      <c r="N15" s="265">
        <v>17954</v>
      </c>
      <c r="O15" s="266">
        <v>-6.363313100368273E-2</v>
      </c>
      <c r="P15" s="265">
        <v>-25590</v>
      </c>
      <c r="Q15" s="266">
        <f t="shared" si="1"/>
        <v>5.7993568072997936E-2</v>
      </c>
      <c r="R15" s="265">
        <f t="shared" si="0"/>
        <v>21838</v>
      </c>
      <c r="S15" s="266">
        <f t="shared" si="2"/>
        <v>4.0798499988704773E-2</v>
      </c>
      <c r="T15" s="265">
        <f t="shared" si="3"/>
        <v>16254</v>
      </c>
      <c r="U15" s="266">
        <f t="shared" si="4"/>
        <v>4.1065860205329319E-2</v>
      </c>
      <c r="V15" s="265">
        <f t="shared" si="5"/>
        <v>17028</v>
      </c>
      <c r="W15" s="266">
        <f>[1]Cuadro2_ampl!V11</f>
        <v>8.3742971319447079E-3</v>
      </c>
      <c r="X15" s="265">
        <f>[1]Cuadro2_ampl!W11</f>
        <v>3552</v>
      </c>
    </row>
    <row r="16" spans="1:24" x14ac:dyDescent="0.25">
      <c r="B16" s="244" t="s">
        <v>347</v>
      </c>
      <c r="C16" s="219"/>
      <c r="D16" s="245">
        <v>1054275</v>
      </c>
      <c r="E16" s="246">
        <v>1115183</v>
      </c>
      <c r="F16" s="246">
        <v>1124230</v>
      </c>
      <c r="G16" s="246">
        <v>1222142</v>
      </c>
      <c r="H16" s="246">
        <v>1313437</v>
      </c>
      <c r="I16" s="246">
        <v>1411866</v>
      </c>
      <c r="J16" s="247">
        <v>1445668</v>
      </c>
      <c r="K16" s="267"/>
      <c r="L16" s="222"/>
      <c r="M16" s="249">
        <v>5.7772402836072212E-2</v>
      </c>
      <c r="N16" s="250">
        <v>60908</v>
      </c>
      <c r="O16" s="268">
        <v>8.1125698652149136E-3</v>
      </c>
      <c r="P16" s="250">
        <v>9047</v>
      </c>
      <c r="Q16" s="268">
        <f t="shared" si="1"/>
        <v>8.7092498865890322E-2</v>
      </c>
      <c r="R16" s="250">
        <f t="shared" si="0"/>
        <v>97912</v>
      </c>
      <c r="S16" s="268">
        <f t="shared" si="2"/>
        <v>7.4700812180581222E-2</v>
      </c>
      <c r="T16" s="250">
        <f t="shared" si="3"/>
        <v>91295</v>
      </c>
      <c r="U16" s="268">
        <f t="shared" si="4"/>
        <v>7.4940023769697328E-2</v>
      </c>
      <c r="V16" s="250">
        <f t="shared" si="5"/>
        <v>98429</v>
      </c>
      <c r="W16" s="268">
        <f>[1]Cuadro2_ampl!V12</f>
        <v>6.9077845409563521E-2</v>
      </c>
      <c r="X16" s="250">
        <f>[1]Cuadro2_ampl!W12</f>
        <v>93411</v>
      </c>
    </row>
    <row r="17" spans="2:24" x14ac:dyDescent="0.25">
      <c r="B17" s="252" t="s">
        <v>344</v>
      </c>
      <c r="C17" s="219"/>
      <c r="D17" s="253">
        <v>277636</v>
      </c>
      <c r="E17" s="254">
        <v>310719</v>
      </c>
      <c r="F17" s="254">
        <v>337667</v>
      </c>
      <c r="G17" s="254">
        <v>378893</v>
      </c>
      <c r="H17" s="254">
        <v>419029</v>
      </c>
      <c r="I17" s="254">
        <v>459833</v>
      </c>
      <c r="J17" s="255">
        <v>483621</v>
      </c>
      <c r="L17" s="222"/>
      <c r="M17" s="256">
        <v>0.11915961906957317</v>
      </c>
      <c r="N17" s="257">
        <v>33083</v>
      </c>
      <c r="O17" s="258">
        <v>8.6727879531023122E-2</v>
      </c>
      <c r="P17" s="257">
        <v>26948</v>
      </c>
      <c r="Q17" s="258">
        <f t="shared" si="1"/>
        <v>0.12209069882458157</v>
      </c>
      <c r="R17" s="257">
        <f t="shared" si="0"/>
        <v>41226</v>
      </c>
      <c r="S17" s="258">
        <f t="shared" si="2"/>
        <v>0.10592964240563951</v>
      </c>
      <c r="T17" s="257">
        <f t="shared" si="3"/>
        <v>40136</v>
      </c>
      <c r="U17" s="258">
        <f t="shared" si="4"/>
        <v>9.7377508477933583E-2</v>
      </c>
      <c r="V17" s="257">
        <f t="shared" si="5"/>
        <v>40804</v>
      </c>
      <c r="W17" s="258">
        <f>[1]Cuadro2_ampl!V13</f>
        <v>0.11243220116758912</v>
      </c>
      <c r="X17" s="257">
        <f>[1]Cuadro2_ampl!W13</f>
        <v>48879</v>
      </c>
    </row>
    <row r="18" spans="2:24" x14ac:dyDescent="0.25">
      <c r="B18" s="252" t="s">
        <v>345</v>
      </c>
      <c r="C18" s="219"/>
      <c r="D18" s="253">
        <v>427294</v>
      </c>
      <c r="E18" s="254">
        <v>442658</v>
      </c>
      <c r="F18" s="254">
        <v>443395</v>
      </c>
      <c r="G18" s="254">
        <v>474372</v>
      </c>
      <c r="H18" s="254">
        <v>508082</v>
      </c>
      <c r="I18" s="254">
        <v>544804</v>
      </c>
      <c r="J18" s="255">
        <v>555411</v>
      </c>
      <c r="K18" s="269"/>
      <c r="L18" s="219"/>
      <c r="M18" s="256">
        <v>3.5956507697276319E-2</v>
      </c>
      <c r="N18" s="257">
        <v>15364</v>
      </c>
      <c r="O18" s="258">
        <v>1.6649422353147703E-3</v>
      </c>
      <c r="P18" s="257">
        <v>737</v>
      </c>
      <c r="Q18" s="258">
        <f t="shared" si="1"/>
        <v>6.9863214515274219E-2</v>
      </c>
      <c r="R18" s="257">
        <f t="shared" si="0"/>
        <v>30977</v>
      </c>
      <c r="S18" s="258">
        <f t="shared" si="2"/>
        <v>7.1062372989974198E-2</v>
      </c>
      <c r="T18" s="257">
        <f t="shared" si="3"/>
        <v>33710</v>
      </c>
      <c r="U18" s="258">
        <f t="shared" si="4"/>
        <v>7.2275735019150522E-2</v>
      </c>
      <c r="V18" s="257">
        <f t="shared" si="5"/>
        <v>36722</v>
      </c>
      <c r="W18" s="258">
        <f>[1]Cuadro2_ampl!V14</f>
        <v>6.3667492713045171E-2</v>
      </c>
      <c r="X18" s="257">
        <f>[1]Cuadro2_ampl!W14</f>
        <v>33245</v>
      </c>
    </row>
    <row r="19" spans="2:24" x14ac:dyDescent="0.25">
      <c r="B19" s="259" t="s">
        <v>346</v>
      </c>
      <c r="C19" s="219"/>
      <c r="D19" s="260">
        <v>349345</v>
      </c>
      <c r="E19" s="261">
        <v>361806</v>
      </c>
      <c r="F19" s="261">
        <v>343168</v>
      </c>
      <c r="G19" s="261">
        <v>368877</v>
      </c>
      <c r="H19" s="261">
        <v>386326</v>
      </c>
      <c r="I19" s="261">
        <v>407229</v>
      </c>
      <c r="J19" s="262">
        <v>406636</v>
      </c>
      <c r="K19" s="270"/>
      <c r="L19" s="219"/>
      <c r="M19" s="264">
        <v>3.5669610270649299E-2</v>
      </c>
      <c r="N19" s="265">
        <v>12461</v>
      </c>
      <c r="O19" s="266">
        <v>-5.151379468554973E-2</v>
      </c>
      <c r="P19" s="265">
        <v>-18638</v>
      </c>
      <c r="Q19" s="266">
        <f t="shared" si="1"/>
        <v>7.4916658895934463E-2</v>
      </c>
      <c r="R19" s="265">
        <f t="shared" si="0"/>
        <v>25709</v>
      </c>
      <c r="S19" s="266">
        <f t="shared" si="2"/>
        <v>4.7303030549478597E-2</v>
      </c>
      <c r="T19" s="265">
        <f t="shared" si="3"/>
        <v>17449</v>
      </c>
      <c r="U19" s="266">
        <f t="shared" si="4"/>
        <v>5.4107153026200727E-2</v>
      </c>
      <c r="V19" s="265">
        <f t="shared" si="5"/>
        <v>20903</v>
      </c>
      <c r="W19" s="266">
        <f>[1]Cuadro2_ampl!V15</f>
        <v>2.8549458832575869E-2</v>
      </c>
      <c r="X19" s="265">
        <f>[1]Cuadro2_ampl!W15</f>
        <v>11287</v>
      </c>
    </row>
    <row r="20" spans="2:24" ht="15" customHeight="1" x14ac:dyDescent="0.25">
      <c r="B20" s="244" t="s">
        <v>348</v>
      </c>
      <c r="C20" s="219"/>
      <c r="D20" s="245">
        <v>250037</v>
      </c>
      <c r="E20" s="246">
        <v>269854</v>
      </c>
      <c r="F20" s="246">
        <v>232243</v>
      </c>
      <c r="G20" s="246">
        <v>193436</v>
      </c>
      <c r="H20" s="246">
        <v>177423</v>
      </c>
      <c r="I20" s="246">
        <v>155241</v>
      </c>
      <c r="J20" s="247">
        <v>137724</v>
      </c>
      <c r="K20" s="267"/>
      <c r="L20" s="222"/>
      <c r="M20" s="249">
        <v>7.92562700720294E-2</v>
      </c>
      <c r="N20" s="250">
        <v>19817</v>
      </c>
      <c r="O20" s="268">
        <v>-0.13937536593861866</v>
      </c>
      <c r="P20" s="250">
        <v>-37611</v>
      </c>
      <c r="Q20" s="268">
        <f t="shared" si="1"/>
        <v>-0.16709653251120593</v>
      </c>
      <c r="R20" s="250">
        <f>G20-F20</f>
        <v>-38807</v>
      </c>
      <c r="S20" s="268">
        <f t="shared" si="2"/>
        <v>-8.2781902024442244E-2</v>
      </c>
      <c r="T20" s="250">
        <f t="shared" si="3"/>
        <v>-16013</v>
      </c>
      <c r="U20" s="268">
        <f t="shared" si="4"/>
        <v>-0.12502324952232802</v>
      </c>
      <c r="V20" s="250">
        <f t="shared" si="5"/>
        <v>-22182</v>
      </c>
      <c r="W20" s="268">
        <f>[1]Cuadro2_ampl!V16</f>
        <v>-0.24396844653532201</v>
      </c>
      <c r="X20" s="250">
        <f>[1]Cuadro2_ampl!W16</f>
        <v>-44443</v>
      </c>
    </row>
    <row r="21" spans="2:24" x14ac:dyDescent="0.25">
      <c r="B21" s="252" t="s">
        <v>344</v>
      </c>
      <c r="C21" s="219"/>
      <c r="D21" s="253">
        <v>151801</v>
      </c>
      <c r="E21" s="254">
        <v>156579</v>
      </c>
      <c r="F21" s="254">
        <v>135892</v>
      </c>
      <c r="G21" s="254">
        <v>108656</v>
      </c>
      <c r="H21" s="254">
        <v>96561</v>
      </c>
      <c r="I21" s="254">
        <v>83465</v>
      </c>
      <c r="J21" s="255">
        <v>75439</v>
      </c>
      <c r="L21" s="222"/>
      <c r="M21" s="256">
        <v>3.1475418475504169E-2</v>
      </c>
      <c r="N21" s="257">
        <v>4778</v>
      </c>
      <c r="O21" s="258">
        <v>-0.13211861105256772</v>
      </c>
      <c r="P21" s="257">
        <v>-20687</v>
      </c>
      <c r="Q21" s="258">
        <f t="shared" si="1"/>
        <v>-0.20042386601124418</v>
      </c>
      <c r="R21" s="257">
        <f t="shared" si="0"/>
        <v>-27236</v>
      </c>
      <c r="S21" s="258">
        <f t="shared" si="2"/>
        <v>-0.11131460756884115</v>
      </c>
      <c r="T21" s="257">
        <f t="shared" si="3"/>
        <v>-12095</v>
      </c>
      <c r="U21" s="258">
        <f t="shared" si="4"/>
        <v>-0.1356241132548337</v>
      </c>
      <c r="V21" s="257">
        <f t="shared" si="5"/>
        <v>-13096</v>
      </c>
      <c r="W21" s="258">
        <f>[1]Cuadro2_ampl!V17</f>
        <v>-0.23303172021146812</v>
      </c>
      <c r="X21" s="257">
        <f>[1]Cuadro2_ampl!W17</f>
        <v>-22921</v>
      </c>
    </row>
    <row r="22" spans="2:24" x14ac:dyDescent="0.25">
      <c r="B22" s="252" t="s">
        <v>345</v>
      </c>
      <c r="C22" s="219"/>
      <c r="D22" s="253">
        <v>63386</v>
      </c>
      <c r="E22" s="254">
        <v>72932</v>
      </c>
      <c r="F22" s="254">
        <v>62960</v>
      </c>
      <c r="G22" s="254">
        <v>55260</v>
      </c>
      <c r="H22" s="254">
        <v>52537</v>
      </c>
      <c r="I22" s="254">
        <v>47326</v>
      </c>
      <c r="J22" s="255">
        <v>41214</v>
      </c>
      <c r="L22" s="222"/>
      <c r="M22" s="256">
        <v>0.15060107910264087</v>
      </c>
      <c r="N22" s="257">
        <v>9546</v>
      </c>
      <c r="O22" s="258">
        <v>-0.13673010475511438</v>
      </c>
      <c r="P22" s="257">
        <v>-9972</v>
      </c>
      <c r="Q22" s="258">
        <f t="shared" si="1"/>
        <v>-0.12229987293519695</v>
      </c>
      <c r="R22" s="257">
        <f t="shared" si="0"/>
        <v>-7700</v>
      </c>
      <c r="S22" s="258">
        <f t="shared" si="2"/>
        <v>-4.9276149113282708E-2</v>
      </c>
      <c r="T22" s="257">
        <f t="shared" si="3"/>
        <v>-2723</v>
      </c>
      <c r="U22" s="258">
        <f t="shared" si="4"/>
        <v>-9.9187239469326394E-2</v>
      </c>
      <c r="V22" s="257">
        <f t="shared" si="5"/>
        <v>-5211</v>
      </c>
      <c r="W22" s="258">
        <f>[1]Cuadro2_ampl!V18</f>
        <v>-0.25066816966964234</v>
      </c>
      <c r="X22" s="257">
        <f>[1]Cuadro2_ampl!W18</f>
        <v>-13787</v>
      </c>
    </row>
    <row r="23" spans="2:24" x14ac:dyDescent="0.25">
      <c r="B23" s="259" t="s">
        <v>346</v>
      </c>
      <c r="C23" s="219"/>
      <c r="D23" s="260">
        <v>34850</v>
      </c>
      <c r="E23" s="261">
        <v>40343</v>
      </c>
      <c r="F23" s="261">
        <v>33391</v>
      </c>
      <c r="G23" s="261">
        <v>29520</v>
      </c>
      <c r="H23" s="261">
        <v>28325</v>
      </c>
      <c r="I23" s="261">
        <v>24450</v>
      </c>
      <c r="J23" s="262">
        <f>[1]Cuadro2_ampl!$J19</f>
        <v>21071</v>
      </c>
      <c r="K23" s="263"/>
      <c r="L23" s="222"/>
      <c r="M23" s="264">
        <f t="shared" ref="M23" si="6">E23/D23-1</f>
        <v>0.15761836441893839</v>
      </c>
      <c r="N23" s="265">
        <f t="shared" ref="N23" si="7">E23-D23</f>
        <v>5493</v>
      </c>
      <c r="O23" s="266">
        <f t="shared" ref="O23" si="8">F23/E23-1</f>
        <v>-0.17232233596906521</v>
      </c>
      <c r="P23" s="265">
        <f t="shared" ref="P23" si="9">F23-E23</f>
        <v>-6952</v>
      </c>
      <c r="Q23" s="266">
        <f t="shared" si="1"/>
        <v>-0.11592944206522715</v>
      </c>
      <c r="R23" s="265">
        <f t="shared" si="0"/>
        <v>-3871</v>
      </c>
      <c r="S23" s="266">
        <f t="shared" si="2"/>
        <v>-4.0481029810298108E-2</v>
      </c>
      <c r="T23" s="265">
        <f t="shared" si="3"/>
        <v>-1195</v>
      </c>
      <c r="U23" s="266">
        <f t="shared" si="4"/>
        <v>-0.13680494263018539</v>
      </c>
      <c r="V23" s="265">
        <f t="shared" si="5"/>
        <v>-3875</v>
      </c>
      <c r="W23" s="266">
        <f>[1]Cuadro2_ampl!V19</f>
        <v>-0.26852044712907031</v>
      </c>
      <c r="X23" s="265">
        <f>[1]Cuadro2_ampl!W19</f>
        <v>-7735</v>
      </c>
    </row>
    <row r="24" spans="2:24" x14ac:dyDescent="0.25">
      <c r="L24" s="219"/>
    </row>
    <row r="25" spans="2:24" x14ac:dyDescent="0.25">
      <c r="B25" s="219"/>
      <c r="C25" s="219"/>
      <c r="D25" s="1363" t="s">
        <v>339</v>
      </c>
      <c r="E25" s="1363"/>
      <c r="F25" s="1363"/>
      <c r="G25" s="1363"/>
      <c r="H25" s="1363"/>
      <c r="I25" s="1363"/>
      <c r="J25" s="1363"/>
      <c r="K25" s="1363"/>
      <c r="L25" s="219"/>
      <c r="M25" s="1364" t="s">
        <v>340</v>
      </c>
      <c r="N25" s="1364"/>
      <c r="O25" s="1364"/>
      <c r="P25" s="1364"/>
      <c r="Q25" s="1364"/>
      <c r="R25" s="1364"/>
      <c r="S25" s="1364"/>
      <c r="T25" s="1364"/>
      <c r="U25" s="1364"/>
      <c r="V25" s="1364"/>
      <c r="W25" s="1364"/>
      <c r="X25" s="1364"/>
    </row>
    <row r="26" spans="2:24" ht="24" customHeight="1" x14ac:dyDescent="0.25">
      <c r="B26" s="219"/>
      <c r="C26" s="219"/>
      <c r="D26" s="1364"/>
      <c r="E26" s="1364"/>
      <c r="F26" s="1364"/>
      <c r="G26" s="1364"/>
      <c r="H26" s="1364"/>
      <c r="I26" s="1364"/>
      <c r="J26" s="1364"/>
      <c r="K26" s="1364"/>
      <c r="L26" s="219"/>
      <c r="M26" s="1365">
        <v>43830</v>
      </c>
      <c r="N26" s="1366"/>
      <c r="O26" s="1367">
        <v>44196</v>
      </c>
      <c r="P26" s="1368"/>
      <c r="Q26" s="1367">
        <v>44561</v>
      </c>
      <c r="R26" s="1368"/>
      <c r="S26" s="1371">
        <v>44926</v>
      </c>
      <c r="T26" s="1372"/>
      <c r="U26" s="1369">
        <v>44926</v>
      </c>
      <c r="V26" s="1373"/>
      <c r="W26" s="1369">
        <f>W6</f>
        <v>45443</v>
      </c>
      <c r="X26" s="1370"/>
    </row>
    <row r="27" spans="2:24" x14ac:dyDescent="0.25">
      <c r="B27" s="225"/>
      <c r="C27" s="225"/>
      <c r="D27" s="226">
        <v>43465</v>
      </c>
      <c r="E27" s="227">
        <v>43830</v>
      </c>
      <c r="F27" s="228">
        <v>44196</v>
      </c>
      <c r="G27" s="228">
        <v>44561</v>
      </c>
      <c r="H27" s="228">
        <v>44926</v>
      </c>
      <c r="I27" s="228">
        <v>45291</v>
      </c>
      <c r="J27" s="228">
        <v>45443</v>
      </c>
      <c r="K27" s="229"/>
      <c r="L27" s="219"/>
      <c r="M27" s="230" t="s">
        <v>28</v>
      </c>
      <c r="N27" s="231" t="s">
        <v>341</v>
      </c>
      <c r="O27" s="232" t="s">
        <v>28</v>
      </c>
      <c r="P27" s="233" t="s">
        <v>341</v>
      </c>
      <c r="Q27" s="231" t="s">
        <v>28</v>
      </c>
      <c r="R27" s="232" t="s">
        <v>341</v>
      </c>
      <c r="S27" s="232" t="s">
        <v>28</v>
      </c>
      <c r="T27" s="232" t="s">
        <v>341</v>
      </c>
      <c r="U27" s="232" t="s">
        <v>28</v>
      </c>
      <c r="V27" s="227" t="s">
        <v>341</v>
      </c>
      <c r="W27" s="231" t="s">
        <v>28</v>
      </c>
      <c r="X27" s="229" t="s">
        <v>341</v>
      </c>
    </row>
    <row r="28" spans="2:24" x14ac:dyDescent="0.25">
      <c r="B28" s="235" t="s">
        <v>69</v>
      </c>
      <c r="C28" s="219"/>
      <c r="D28" s="236">
        <v>1320659</v>
      </c>
      <c r="E28" s="237">
        <v>1411021</v>
      </c>
      <c r="F28" s="237">
        <v>1427207</v>
      </c>
      <c r="G28" s="237">
        <v>1569205</v>
      </c>
      <c r="H28" s="237">
        <v>1727429</v>
      </c>
      <c r="I28" s="237">
        <v>1906051</v>
      </c>
      <c r="J28" s="238">
        <v>1990736</v>
      </c>
      <c r="K28" s="239"/>
      <c r="L28" s="223"/>
      <c r="M28" s="271">
        <v>6.842190149008931E-2</v>
      </c>
      <c r="N28" s="272">
        <v>90362</v>
      </c>
      <c r="O28" s="273">
        <v>1.1471126227037054E-2</v>
      </c>
      <c r="P28" s="237">
        <v>16186</v>
      </c>
      <c r="Q28" s="273">
        <f>G28/F28-1</f>
        <v>9.9493626362538778E-2</v>
      </c>
      <c r="R28" s="237">
        <f>G28-F28</f>
        <v>141998</v>
      </c>
      <c r="S28" s="273">
        <f>H28/G28-1</f>
        <v>0.10083067540569912</v>
      </c>
      <c r="T28" s="237">
        <f>H28-G28</f>
        <v>158224</v>
      </c>
      <c r="U28" s="273">
        <f>I28/H28-1</f>
        <v>0.10340338155721596</v>
      </c>
      <c r="V28" s="237">
        <f>I28-H28</f>
        <v>178622</v>
      </c>
      <c r="W28" s="273">
        <f>[1]Cuadro2_ampl!V24</f>
        <v>0.10352198245660715</v>
      </c>
      <c r="X28" s="243">
        <f>[1]Cuadro2_ampl!W24</f>
        <v>186752</v>
      </c>
    </row>
    <row r="29" spans="2:24" ht="15" customHeight="1" x14ac:dyDescent="0.25">
      <c r="B29" s="274" t="s">
        <v>349</v>
      </c>
      <c r="C29" s="219"/>
      <c r="D29" s="275">
        <v>52274</v>
      </c>
      <c r="E29" s="276">
        <v>60438</v>
      </c>
      <c r="F29" s="276">
        <v>61411</v>
      </c>
      <c r="G29" s="276">
        <v>62214</v>
      </c>
      <c r="H29" s="276">
        <v>65642</v>
      </c>
      <c r="I29" s="276">
        <v>69697</v>
      </c>
      <c r="J29" s="277">
        <v>71770</v>
      </c>
      <c r="K29" s="267"/>
      <c r="L29" s="222"/>
      <c r="M29" s="278">
        <v>0.15617706699315148</v>
      </c>
      <c r="N29" s="279">
        <v>8164</v>
      </c>
      <c r="O29" s="280">
        <v>1.6099142923326371E-2</v>
      </c>
      <c r="P29" s="279">
        <v>973</v>
      </c>
      <c r="Q29" s="281">
        <f t="shared" ref="Q29:Q42" si="10">G29/F29-1</f>
        <v>1.3075833319763586E-2</v>
      </c>
      <c r="R29" s="276">
        <f t="shared" ref="R29:R43" si="11">G29-F29</f>
        <v>803</v>
      </c>
      <c r="S29" s="280">
        <f t="shared" ref="S29:S43" si="12">H29/G29-1</f>
        <v>5.510013823255222E-2</v>
      </c>
      <c r="T29" s="279">
        <f t="shared" ref="T29:T42" si="13">H29-G29</f>
        <v>3428</v>
      </c>
      <c r="U29" s="280">
        <f t="shared" ref="U29:U43" si="14">I29/H29-1</f>
        <v>6.1774473660156648E-2</v>
      </c>
      <c r="V29" s="279">
        <f t="shared" ref="V29:V43" si="15">I29-H29</f>
        <v>4055</v>
      </c>
      <c r="W29" s="281">
        <f>[1]Cuadro2_ampl!V25</f>
        <v>6.3007287161561676E-2</v>
      </c>
      <c r="X29" s="279">
        <f>[1]Cuadro2_ampl!W25</f>
        <v>4254</v>
      </c>
    </row>
    <row r="30" spans="2:24" x14ac:dyDescent="0.25">
      <c r="B30" s="252" t="s">
        <v>350</v>
      </c>
      <c r="C30" s="219"/>
      <c r="D30" s="253">
        <v>224714</v>
      </c>
      <c r="E30" s="254">
        <v>246617</v>
      </c>
      <c r="F30" s="254">
        <v>254644</v>
      </c>
      <c r="G30" s="254">
        <v>292469</v>
      </c>
      <c r="H30" s="254">
        <v>351993</v>
      </c>
      <c r="I30" s="254">
        <v>427677</v>
      </c>
      <c r="J30" s="255">
        <v>479492</v>
      </c>
      <c r="K30" s="269"/>
      <c r="L30" s="219"/>
      <c r="M30" s="256">
        <v>9.747056258177067E-2</v>
      </c>
      <c r="N30" s="257">
        <v>21903</v>
      </c>
      <c r="O30" s="258">
        <v>3.2548445565390827E-2</v>
      </c>
      <c r="P30" s="257">
        <v>8027</v>
      </c>
      <c r="Q30" s="282">
        <f t="shared" si="10"/>
        <v>0.14854070781169004</v>
      </c>
      <c r="R30" s="254">
        <f t="shared" si="11"/>
        <v>37825</v>
      </c>
      <c r="S30" s="258">
        <f t="shared" si="12"/>
        <v>0.20352242459884629</v>
      </c>
      <c r="T30" s="257">
        <f t="shared" si="13"/>
        <v>59524</v>
      </c>
      <c r="U30" s="258">
        <f t="shared" si="14"/>
        <v>0.21501563951555847</v>
      </c>
      <c r="V30" s="257">
        <f t="shared" si="15"/>
        <v>75684</v>
      </c>
      <c r="W30" s="282">
        <f>[1]Cuadro2_ampl!V26</f>
        <v>0.24109476997302925</v>
      </c>
      <c r="X30" s="257">
        <f>[1]Cuadro2_ampl!W26</f>
        <v>93146</v>
      </c>
    </row>
    <row r="31" spans="2:24" x14ac:dyDescent="0.25">
      <c r="B31" s="252" t="s">
        <v>351</v>
      </c>
      <c r="C31" s="219"/>
      <c r="D31" s="253">
        <v>235924</v>
      </c>
      <c r="E31" s="254">
        <v>250318</v>
      </c>
      <c r="F31" s="254">
        <v>253202</v>
      </c>
      <c r="G31" s="254">
        <v>291129</v>
      </c>
      <c r="H31" s="254">
        <v>322595</v>
      </c>
      <c r="I31" s="254">
        <v>343152</v>
      </c>
      <c r="J31" s="255">
        <v>343777</v>
      </c>
      <c r="K31" s="269"/>
      <c r="L31" s="219"/>
      <c r="M31" s="256">
        <v>6.1011173089638993E-2</v>
      </c>
      <c r="N31" s="257">
        <v>14394</v>
      </c>
      <c r="O31" s="258">
        <v>1.1521344849351633E-2</v>
      </c>
      <c r="P31" s="257">
        <v>2884</v>
      </c>
      <c r="Q31" s="282">
        <f t="shared" si="10"/>
        <v>0.14978949613352177</v>
      </c>
      <c r="R31" s="254">
        <f t="shared" si="11"/>
        <v>37927</v>
      </c>
      <c r="S31" s="258">
        <f t="shared" si="12"/>
        <v>0.1080826712556977</v>
      </c>
      <c r="T31" s="257">
        <f t="shared" si="13"/>
        <v>31466</v>
      </c>
      <c r="U31" s="258">
        <f t="shared" si="14"/>
        <v>6.3723864288039112E-2</v>
      </c>
      <c r="V31" s="257">
        <f t="shared" si="15"/>
        <v>20557</v>
      </c>
      <c r="W31" s="282">
        <f>[1]Cuadro2_ampl!V27</f>
        <v>4.2323341964356054E-2</v>
      </c>
      <c r="X31" s="257">
        <f>[1]Cuadro2_ampl!W27</f>
        <v>13959</v>
      </c>
    </row>
    <row r="32" spans="2:24" x14ac:dyDescent="0.25">
      <c r="B32" s="252" t="s">
        <v>352</v>
      </c>
      <c r="C32" s="219"/>
      <c r="D32" s="253">
        <v>94802</v>
      </c>
      <c r="E32" s="254">
        <v>96748</v>
      </c>
      <c r="F32" s="254">
        <v>88465</v>
      </c>
      <c r="G32" s="254">
        <v>91795</v>
      </c>
      <c r="H32" s="254">
        <v>97929</v>
      </c>
      <c r="I32" s="254">
        <v>104917</v>
      </c>
      <c r="J32" s="255">
        <v>106257</v>
      </c>
      <c r="L32" s="222"/>
      <c r="M32" s="256">
        <v>2.0526993101411373E-2</v>
      </c>
      <c r="N32" s="257">
        <v>1946</v>
      </c>
      <c r="O32" s="258">
        <v>-8.5614172902799046E-2</v>
      </c>
      <c r="P32" s="257">
        <v>-8283</v>
      </c>
      <c r="Q32" s="282">
        <f t="shared" si="10"/>
        <v>3.764200531283568E-2</v>
      </c>
      <c r="R32" s="254">
        <f t="shared" si="11"/>
        <v>3330</v>
      </c>
      <c r="S32" s="258">
        <f t="shared" si="12"/>
        <v>6.6822811699983609E-2</v>
      </c>
      <c r="T32" s="257">
        <f t="shared" si="13"/>
        <v>6134</v>
      </c>
      <c r="U32" s="258">
        <f t="shared" si="14"/>
        <v>7.1357820461763088E-2</v>
      </c>
      <c r="V32" s="257">
        <f t="shared" si="15"/>
        <v>6988</v>
      </c>
      <c r="W32" s="282">
        <f>[1]Cuadro2_ampl!V28</f>
        <v>6.3463309179710992E-2</v>
      </c>
      <c r="X32" s="257">
        <f>[1]Cuadro2_ampl!W28</f>
        <v>6341</v>
      </c>
    </row>
    <row r="33" spans="2:28" x14ac:dyDescent="0.25">
      <c r="B33" s="252" t="s">
        <v>353</v>
      </c>
      <c r="C33" s="219"/>
      <c r="D33" s="253">
        <v>166579</v>
      </c>
      <c r="E33" s="254">
        <v>170785</v>
      </c>
      <c r="F33" s="254">
        <v>156437</v>
      </c>
      <c r="G33" s="254">
        <v>169990</v>
      </c>
      <c r="H33" s="254">
        <v>175956</v>
      </c>
      <c r="I33" s="254">
        <v>181817</v>
      </c>
      <c r="J33" s="255">
        <v>182287</v>
      </c>
      <c r="K33" s="269"/>
      <c r="L33" s="219"/>
      <c r="M33" s="256">
        <v>2.5249281121870082E-2</v>
      </c>
      <c r="N33" s="257">
        <v>4206</v>
      </c>
      <c r="O33" s="258">
        <v>-8.4012061949234385E-2</v>
      </c>
      <c r="P33" s="257">
        <v>-14348</v>
      </c>
      <c r="Q33" s="282">
        <f t="shared" si="10"/>
        <v>8.6635514616107523E-2</v>
      </c>
      <c r="R33" s="254">
        <f t="shared" si="11"/>
        <v>13553</v>
      </c>
      <c r="S33" s="258">
        <f t="shared" si="12"/>
        <v>3.5096182128360409E-2</v>
      </c>
      <c r="T33" s="257">
        <f t="shared" si="13"/>
        <v>5966</v>
      </c>
      <c r="U33" s="258">
        <f t="shared" si="14"/>
        <v>3.3309463729568778E-2</v>
      </c>
      <c r="V33" s="257">
        <f t="shared" si="15"/>
        <v>5861</v>
      </c>
      <c r="W33" s="282">
        <f>[1]Cuadro2_ampl!V29</f>
        <v>1.8033262965072794E-2</v>
      </c>
      <c r="X33" s="257">
        <f>[1]Cuadro2_ampl!W29</f>
        <v>3229</v>
      </c>
      <c r="Z33" s="224"/>
    </row>
    <row r="34" spans="2:28" x14ac:dyDescent="0.25">
      <c r="B34" s="252" t="s">
        <v>354</v>
      </c>
      <c r="C34" s="219"/>
      <c r="D34" s="253">
        <v>132491</v>
      </c>
      <c r="E34" s="254">
        <v>151340</v>
      </c>
      <c r="F34" s="254">
        <v>154547</v>
      </c>
      <c r="G34" s="254">
        <v>170517</v>
      </c>
      <c r="H34" s="254">
        <v>187214</v>
      </c>
      <c r="I34" s="254">
        <v>210403</v>
      </c>
      <c r="J34" s="255">
        <v>214380</v>
      </c>
      <c r="L34" s="222"/>
      <c r="M34" s="256">
        <v>0.14226626714267376</v>
      </c>
      <c r="N34" s="257">
        <v>18849</v>
      </c>
      <c r="O34" s="258">
        <v>2.1190696445090529E-2</v>
      </c>
      <c r="P34" s="257">
        <v>3207</v>
      </c>
      <c r="Q34" s="282">
        <f t="shared" si="10"/>
        <v>0.10333426077503938</v>
      </c>
      <c r="R34" s="254">
        <f t="shared" si="11"/>
        <v>15970</v>
      </c>
      <c r="S34" s="258">
        <f t="shared" si="12"/>
        <v>9.7919855498278752E-2</v>
      </c>
      <c r="T34" s="257">
        <f t="shared" si="13"/>
        <v>16697</v>
      </c>
      <c r="U34" s="258">
        <f t="shared" si="14"/>
        <v>0.12386359994444862</v>
      </c>
      <c r="V34" s="257">
        <f t="shared" si="15"/>
        <v>23189</v>
      </c>
      <c r="W34" s="282">
        <f>[1]Cuadro2_ampl!V30</f>
        <v>9.1948168371297045E-2</v>
      </c>
      <c r="X34" s="257">
        <f>[1]Cuadro2_ampl!W30</f>
        <v>18052</v>
      </c>
    </row>
    <row r="35" spans="2:28" x14ac:dyDescent="0.25">
      <c r="B35" s="252" t="s">
        <v>355</v>
      </c>
      <c r="C35" s="219"/>
      <c r="D35" s="253">
        <v>7022</v>
      </c>
      <c r="E35" s="254">
        <v>9202</v>
      </c>
      <c r="F35" s="254">
        <v>11820</v>
      </c>
      <c r="G35" s="254">
        <v>15678</v>
      </c>
      <c r="H35" s="254">
        <v>19892</v>
      </c>
      <c r="I35" s="254">
        <v>22322</v>
      </c>
      <c r="J35" s="255">
        <v>23016</v>
      </c>
      <c r="K35" s="269"/>
      <c r="L35" s="219"/>
      <c r="M35" s="256">
        <v>0.31045286243235548</v>
      </c>
      <c r="N35" s="257">
        <v>2180</v>
      </c>
      <c r="O35" s="258">
        <v>0.28450336883286242</v>
      </c>
      <c r="P35" s="257">
        <v>2618</v>
      </c>
      <c r="Q35" s="282">
        <f t="shared" si="10"/>
        <v>0.3263959390862945</v>
      </c>
      <c r="R35" s="254">
        <f t="shared" si="11"/>
        <v>3858</v>
      </c>
      <c r="S35" s="258">
        <f t="shared" si="12"/>
        <v>0.26878428370965679</v>
      </c>
      <c r="T35" s="257">
        <f t="shared" si="13"/>
        <v>4214</v>
      </c>
      <c r="U35" s="258">
        <f t="shared" si="14"/>
        <v>0.12215966217574903</v>
      </c>
      <c r="V35" s="257">
        <f t="shared" si="15"/>
        <v>2430</v>
      </c>
      <c r="W35" s="282">
        <f>[1]Cuadro2_ampl!V31</f>
        <v>0.12109108621529474</v>
      </c>
      <c r="X35" s="257">
        <f>[1]Cuadro2_ampl!W31</f>
        <v>2486</v>
      </c>
    </row>
    <row r="36" spans="2:28" x14ac:dyDescent="0.25">
      <c r="B36" s="252" t="s">
        <v>356</v>
      </c>
      <c r="C36" s="219"/>
      <c r="D36" s="253">
        <v>171</v>
      </c>
      <c r="E36" s="254">
        <v>236</v>
      </c>
      <c r="F36" s="254">
        <v>293</v>
      </c>
      <c r="G36" s="254">
        <v>388</v>
      </c>
      <c r="H36" s="254">
        <v>233</v>
      </c>
      <c r="I36" s="254">
        <v>197</v>
      </c>
      <c r="J36" s="255">
        <v>227</v>
      </c>
      <c r="L36" s="222"/>
      <c r="M36" s="256">
        <v>0.38011695906432741</v>
      </c>
      <c r="N36" s="257">
        <v>65</v>
      </c>
      <c r="O36" s="258">
        <v>0.24152542372881358</v>
      </c>
      <c r="P36" s="257">
        <v>57</v>
      </c>
      <c r="Q36" s="282">
        <f t="shared" si="10"/>
        <v>0.32423208191126274</v>
      </c>
      <c r="R36" s="254">
        <f t="shared" si="11"/>
        <v>95</v>
      </c>
      <c r="S36" s="258">
        <f t="shared" si="12"/>
        <v>-0.39948453608247425</v>
      </c>
      <c r="T36" s="257">
        <f t="shared" si="13"/>
        <v>-155</v>
      </c>
      <c r="U36" s="258">
        <f t="shared" si="14"/>
        <v>-0.15450643776824036</v>
      </c>
      <c r="V36" s="257">
        <f t="shared" si="15"/>
        <v>-36</v>
      </c>
      <c r="W36" s="282">
        <f>[1]Cuadro2_ampl!V32</f>
        <v>4.1284403669724856E-2</v>
      </c>
      <c r="X36" s="257">
        <f>[1]Cuadro2_ampl!W32</f>
        <v>9</v>
      </c>
    </row>
    <row r="37" spans="2:28" x14ac:dyDescent="0.25">
      <c r="B37" s="252" t="s">
        <v>357</v>
      </c>
      <c r="C37" s="219"/>
      <c r="D37" s="253">
        <v>29845</v>
      </c>
      <c r="E37" s="254">
        <v>37073</v>
      </c>
      <c r="F37" s="254">
        <v>46805</v>
      </c>
      <c r="G37" s="254">
        <v>56289</v>
      </c>
      <c r="H37" s="254">
        <v>61732</v>
      </c>
      <c r="I37" s="254">
        <v>67194</v>
      </c>
      <c r="J37" s="255">
        <v>68804</v>
      </c>
      <c r="K37" s="269"/>
      <c r="L37" s="219"/>
      <c r="M37" s="256">
        <v>0.24218462053945378</v>
      </c>
      <c r="N37" s="257">
        <v>7228</v>
      </c>
      <c r="O37" s="258">
        <v>0.26250910366034574</v>
      </c>
      <c r="P37" s="257">
        <v>9732</v>
      </c>
      <c r="Q37" s="282">
        <f t="shared" si="10"/>
        <v>0.20262792436705479</v>
      </c>
      <c r="R37" s="254">
        <f t="shared" si="11"/>
        <v>9484</v>
      </c>
      <c r="S37" s="258">
        <f t="shared" si="12"/>
        <v>9.6697400913144715E-2</v>
      </c>
      <c r="T37" s="257">
        <f t="shared" si="13"/>
        <v>5443</v>
      </c>
      <c r="U37" s="258">
        <f t="shared" si="14"/>
        <v>8.8479232812803676E-2</v>
      </c>
      <c r="V37" s="257">
        <f t="shared" si="15"/>
        <v>5462</v>
      </c>
      <c r="W37" s="282">
        <f>[1]Cuadro2_ampl!V33</f>
        <v>6.5374252887801632E-2</v>
      </c>
      <c r="X37" s="257">
        <f>[1]Cuadro2_ampl!W33</f>
        <v>4222</v>
      </c>
    </row>
    <row r="38" spans="2:28" x14ac:dyDescent="0.25">
      <c r="B38" s="252" t="s">
        <v>358</v>
      </c>
      <c r="C38" s="219"/>
      <c r="D38" s="253">
        <v>21423</v>
      </c>
      <c r="E38" s="254">
        <v>24365</v>
      </c>
      <c r="F38" s="254">
        <v>24374</v>
      </c>
      <c r="G38" s="254">
        <v>23330</v>
      </c>
      <c r="H38" s="254">
        <v>22270</v>
      </c>
      <c r="I38" s="254">
        <v>27295</v>
      </c>
      <c r="J38" s="255">
        <v>28729</v>
      </c>
      <c r="K38" s="269"/>
      <c r="L38" s="219"/>
      <c r="M38" s="256">
        <v>0.13732903888344294</v>
      </c>
      <c r="N38" s="257">
        <v>2942</v>
      </c>
      <c r="O38" s="258">
        <v>3.6938231069161276E-4</v>
      </c>
      <c r="P38" s="257">
        <v>9</v>
      </c>
      <c r="Q38" s="282">
        <f t="shared" si="10"/>
        <v>-4.2832526462624143E-2</v>
      </c>
      <c r="R38" s="254">
        <f t="shared" si="11"/>
        <v>-1044</v>
      </c>
      <c r="S38" s="258">
        <f t="shared" si="12"/>
        <v>-4.5435062151735983E-2</v>
      </c>
      <c r="T38" s="257">
        <f t="shared" si="13"/>
        <v>-1060</v>
      </c>
      <c r="U38" s="258">
        <f t="shared" si="14"/>
        <v>0.22563987427031873</v>
      </c>
      <c r="V38" s="257">
        <f t="shared" si="15"/>
        <v>5025</v>
      </c>
      <c r="W38" s="282">
        <f>[1]Cuadro2_ampl!V34</f>
        <v>0.21712421623453659</v>
      </c>
      <c r="X38" s="257">
        <f>[1]Cuadro2_ampl!W34</f>
        <v>5125</v>
      </c>
    </row>
    <row r="39" spans="2:28" x14ac:dyDescent="0.25">
      <c r="B39" s="252" t="s">
        <v>359</v>
      </c>
      <c r="C39" s="219"/>
      <c r="D39" s="253">
        <v>73552</v>
      </c>
      <c r="E39" s="254">
        <v>80417</v>
      </c>
      <c r="F39" s="254">
        <v>71239</v>
      </c>
      <c r="G39" s="254">
        <v>74832</v>
      </c>
      <c r="H39" s="254">
        <v>83087</v>
      </c>
      <c r="I39" s="254">
        <v>93395</v>
      </c>
      <c r="J39" s="255">
        <v>93604</v>
      </c>
      <c r="K39" s="269"/>
      <c r="L39" s="219"/>
      <c r="M39" s="256">
        <v>9.333532738742667E-2</v>
      </c>
      <c r="N39" s="257">
        <v>6865</v>
      </c>
      <c r="O39" s="258">
        <v>-0.11413009687006481</v>
      </c>
      <c r="P39" s="257">
        <v>-9178</v>
      </c>
      <c r="Q39" s="282">
        <f t="shared" si="10"/>
        <v>5.0435856763851206E-2</v>
      </c>
      <c r="R39" s="254">
        <f t="shared" si="11"/>
        <v>3593</v>
      </c>
      <c r="S39" s="258">
        <f t="shared" si="12"/>
        <v>0.11031376951036997</v>
      </c>
      <c r="T39" s="257">
        <f t="shared" si="13"/>
        <v>8255</v>
      </c>
      <c r="U39" s="258">
        <f t="shared" si="14"/>
        <v>0.12406272942818974</v>
      </c>
      <c r="V39" s="257">
        <f t="shared" si="15"/>
        <v>10308</v>
      </c>
      <c r="W39" s="282">
        <f>[1]Cuadro2_ampl!V35</f>
        <v>7.1057509668855934E-2</v>
      </c>
      <c r="X39" s="257">
        <f>[1]Cuadro2_ampl!W35</f>
        <v>6210</v>
      </c>
    </row>
    <row r="40" spans="2:28" x14ac:dyDescent="0.25">
      <c r="B40" s="252" t="s">
        <v>360</v>
      </c>
      <c r="C40" s="219"/>
      <c r="D40" s="253">
        <v>478</v>
      </c>
      <c r="E40" s="254">
        <v>47</v>
      </c>
      <c r="F40" s="254">
        <v>16</v>
      </c>
      <c r="G40" s="254">
        <v>0</v>
      </c>
      <c r="H40" s="254">
        <v>0</v>
      </c>
      <c r="I40" s="254">
        <v>0</v>
      </c>
      <c r="J40" s="255">
        <v>0</v>
      </c>
      <c r="L40" s="222"/>
      <c r="M40" s="256">
        <v>-0.90167364016736395</v>
      </c>
      <c r="N40" s="257">
        <v>-431</v>
      </c>
      <c r="O40" s="258">
        <v>-0.65957446808510634</v>
      </c>
      <c r="P40" s="257">
        <v>-31</v>
      </c>
      <c r="Q40" s="282">
        <f t="shared" si="10"/>
        <v>-1</v>
      </c>
      <c r="R40" s="254">
        <f t="shared" si="11"/>
        <v>-16</v>
      </c>
      <c r="S40" s="283" t="str">
        <f>IFERROR((H40/G40-1),"-")</f>
        <v>-</v>
      </c>
      <c r="T40" s="257">
        <f t="shared" si="13"/>
        <v>0</v>
      </c>
      <c r="U40" s="283" t="s">
        <v>364</v>
      </c>
      <c r="V40" s="257">
        <f t="shared" si="15"/>
        <v>0</v>
      </c>
      <c r="W40" s="284" t="str">
        <f>[1]Cuadro2_ampl!V36</f>
        <v>-</v>
      </c>
      <c r="X40" s="257">
        <f>[1]Cuadro2_ampl!W36</f>
        <v>0</v>
      </c>
    </row>
    <row r="41" spans="2:28" x14ac:dyDescent="0.25">
      <c r="B41" s="252" t="s">
        <v>361</v>
      </c>
      <c r="C41" s="219"/>
      <c r="D41" s="253">
        <v>406849</v>
      </c>
      <c r="E41" s="254">
        <v>426938</v>
      </c>
      <c r="F41" s="254">
        <v>450517</v>
      </c>
      <c r="G41" s="254">
        <v>482545</v>
      </c>
      <c r="H41" s="254">
        <v>517053</v>
      </c>
      <c r="I41" s="254">
        <v>558234</v>
      </c>
      <c r="J41" s="255">
        <v>582299</v>
      </c>
      <c r="L41" s="222"/>
      <c r="M41" s="256">
        <v>4.9377041605116467E-2</v>
      </c>
      <c r="N41" s="257">
        <v>20089</v>
      </c>
      <c r="O41" s="258">
        <v>5.5228159592259241E-2</v>
      </c>
      <c r="P41" s="257">
        <v>23579</v>
      </c>
      <c r="Q41" s="282">
        <f t="shared" si="10"/>
        <v>7.109165691860686E-2</v>
      </c>
      <c r="R41" s="254">
        <f t="shared" si="11"/>
        <v>32028</v>
      </c>
      <c r="S41" s="258">
        <f t="shared" si="12"/>
        <v>7.1512501424737529E-2</v>
      </c>
      <c r="T41" s="257">
        <f t="shared" si="13"/>
        <v>34508</v>
      </c>
      <c r="U41" s="258">
        <f t="shared" si="14"/>
        <v>7.9645606930043966E-2</v>
      </c>
      <c r="V41" s="257">
        <f t="shared" si="15"/>
        <v>41181</v>
      </c>
      <c r="W41" s="282">
        <f>[1]Cuadro2_ampl!V37</f>
        <v>8.7695736068486019E-2</v>
      </c>
      <c r="X41" s="257">
        <f>[1]Cuadro2_ampl!W37</f>
        <v>46948</v>
      </c>
    </row>
    <row r="42" spans="2:28" x14ac:dyDescent="0.25">
      <c r="B42" s="259" t="s">
        <v>362</v>
      </c>
      <c r="C42" s="219"/>
      <c r="D42" s="260">
        <v>7026</v>
      </c>
      <c r="E42" s="261">
        <v>7837</v>
      </c>
      <c r="F42" s="254">
        <v>7984</v>
      </c>
      <c r="G42" s="261">
        <v>8546</v>
      </c>
      <c r="H42" s="261">
        <v>9047</v>
      </c>
      <c r="I42" s="261">
        <v>10154</v>
      </c>
      <c r="J42" s="262">
        <v>10474</v>
      </c>
      <c r="K42" s="263"/>
      <c r="L42" s="222"/>
      <c r="M42" s="264">
        <v>0.11542840876743532</v>
      </c>
      <c r="N42" s="265">
        <v>811</v>
      </c>
      <c r="O42" s="266">
        <v>1.8757177491387056E-2</v>
      </c>
      <c r="P42" s="265">
        <v>147</v>
      </c>
      <c r="Q42" s="285">
        <f t="shared" si="10"/>
        <v>7.039078156312617E-2</v>
      </c>
      <c r="R42" s="261">
        <f t="shared" si="11"/>
        <v>562</v>
      </c>
      <c r="S42" s="266">
        <f t="shared" si="12"/>
        <v>5.8623917622279365E-2</v>
      </c>
      <c r="T42" s="265">
        <f t="shared" si="13"/>
        <v>501</v>
      </c>
      <c r="U42" s="266">
        <f t="shared" si="14"/>
        <v>0.12236100364761793</v>
      </c>
      <c r="V42" s="265">
        <f t="shared" si="15"/>
        <v>1107</v>
      </c>
      <c r="W42" s="285">
        <f>[1]Cuadro2_ampl!V38</f>
        <v>8.5276137187856094E-2</v>
      </c>
      <c r="X42" s="265">
        <f>[1]Cuadro2_ampl!W38</f>
        <v>823</v>
      </c>
      <c r="Z42" s="224"/>
      <c r="AA42" s="224"/>
      <c r="AB42" s="286"/>
    </row>
    <row r="43" spans="2:28" x14ac:dyDescent="0.25">
      <c r="B43" s="287" t="s">
        <v>363</v>
      </c>
      <c r="C43" s="219"/>
      <c r="D43" s="288">
        <v>1.2526703184652961</v>
      </c>
      <c r="E43" s="288">
        <v>1.2652820209777229</v>
      </c>
      <c r="F43" s="289">
        <v>1.2694973448493636</v>
      </c>
      <c r="G43" s="288">
        <v>1.2839792757306434</v>
      </c>
      <c r="H43" s="288">
        <v>1.31519745522625</v>
      </c>
      <c r="I43" s="288">
        <v>1.3500225942121986</v>
      </c>
      <c r="J43" s="288">
        <f>[1]Cuadro2_ampl!$J39</f>
        <v>1.3770353912516566</v>
      </c>
      <c r="K43" s="239"/>
      <c r="L43" s="223"/>
      <c r="M43" s="290">
        <f>E43/D43-1</f>
        <v>1.0067854507703089E-2</v>
      </c>
      <c r="N43" s="291">
        <f t="shared" ref="N43" si="16">E43-D43</f>
        <v>1.2611702512426826E-2</v>
      </c>
      <c r="O43" s="290">
        <f>F43/E43-1</f>
        <v>3.3315290992463886E-3</v>
      </c>
      <c r="P43" s="292">
        <f t="shared" ref="P43" si="17">F43-E43</f>
        <v>4.2153238716406971E-3</v>
      </c>
      <c r="Q43" s="293">
        <f>G43/F43-1</f>
        <v>1.1407610216780828E-2</v>
      </c>
      <c r="R43" s="291">
        <f t="shared" si="11"/>
        <v>1.4481930881279803E-2</v>
      </c>
      <c r="S43" s="290">
        <f t="shared" si="12"/>
        <v>2.4313616337648503E-2</v>
      </c>
      <c r="T43" s="291">
        <f>H43-G43</f>
        <v>3.1218179495606568E-2</v>
      </c>
      <c r="U43" s="294">
        <f t="shared" si="14"/>
        <v>2.6479019441197016E-2</v>
      </c>
      <c r="V43" s="291">
        <f t="shared" si="15"/>
        <v>3.4825138985948634E-2</v>
      </c>
      <c r="W43" s="290">
        <f>[1]Cuadro2_ampl!O39</f>
        <v>4.2153238716406971E-3</v>
      </c>
      <c r="X43" s="295">
        <f>[1]Cuadro2_ampl!V39</f>
        <v>3.2862988151255434E-2</v>
      </c>
    </row>
  </sheetData>
  <mergeCells count="17">
    <mergeCell ref="D25:K26"/>
    <mergeCell ref="M25:X25"/>
    <mergeCell ref="M26:N26"/>
    <mergeCell ref="O26:P26"/>
    <mergeCell ref="W26:X26"/>
    <mergeCell ref="Q26:R26"/>
    <mergeCell ref="S26:T26"/>
    <mergeCell ref="U26:V26"/>
    <mergeCell ref="B3:W3"/>
    <mergeCell ref="D5:K6"/>
    <mergeCell ref="M5:X5"/>
    <mergeCell ref="M6:N6"/>
    <mergeCell ref="O6:P6"/>
    <mergeCell ref="W6:X6"/>
    <mergeCell ref="Q6:R6"/>
    <mergeCell ref="S6:T6"/>
    <mergeCell ref="U6:V6"/>
  </mergeCells>
  <pageMargins left="0.7" right="0.7" top="0.75" bottom="0.75" header="0.3" footer="0.3"/>
  <pageSetup paperSize="9" scale="58"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K9</xm:sqref>
            </x14:sparkline>
            <x14:sparkline>
              <xm:f>EVO!D10:J10</xm:f>
              <xm:sqref>K10</xm:sqref>
            </x14:sparkline>
            <x14:sparkline>
              <xm:f>EVO!D11:J11</xm:f>
              <xm:sqref>K11</xm:sqref>
            </x14:sparkline>
            <x14:sparkline>
              <xm:f>EVO!D12:J12</xm:f>
              <xm:sqref>K12</xm:sqref>
            </x14:sparkline>
            <x14:sparkline>
              <xm:f>EVO!D13:J13</xm:f>
              <xm:sqref>K13</xm:sqref>
            </x14:sparkline>
            <x14:sparkline>
              <xm:f>EVO!D14:J14</xm:f>
              <xm:sqref>K14</xm:sqref>
            </x14:sparkline>
            <x14:sparkline>
              <xm:f>EVO!D15:J15</xm:f>
              <xm:sqref>K15</xm:sqref>
            </x14:sparkline>
            <x14:sparkline>
              <xm:f>EVO!D16:J16</xm:f>
              <xm:sqref>K16</xm:sqref>
            </x14:sparkline>
            <x14:sparkline>
              <xm:f>EVO!D17:J17</xm:f>
              <xm:sqref>K17</xm:sqref>
            </x14:sparkline>
            <x14:sparkline>
              <xm:f>EVO!D18:J18</xm:f>
              <xm:sqref>K18</xm:sqref>
            </x14:sparkline>
            <x14:sparkline>
              <xm:f>EVO!D19:J19</xm:f>
              <xm:sqref>K19</xm:sqref>
            </x14:sparkline>
            <x14:sparkline>
              <xm:f>EVO!D20:J20</xm:f>
              <xm:sqref>K20</xm:sqref>
            </x14:sparkline>
            <x14:sparkline>
              <xm:f>EVO!D21:J21</xm:f>
              <xm:sqref>K21</xm:sqref>
            </x14:sparkline>
            <x14:sparkline>
              <xm:f>EVO!D22:J22</xm:f>
              <xm:sqref>K22</xm:sqref>
            </x14:sparkline>
            <x14:sparkline>
              <xm:f>EVO!D23:J23</xm:f>
              <xm:sqref>K23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K28</xm:sqref>
            </x14:sparkline>
            <x14:sparkline>
              <xm:f>EVO!D29:J29</xm:f>
              <xm:sqref>K29</xm:sqref>
            </x14:sparkline>
            <x14:sparkline>
              <xm:f>EVO!D30:J30</xm:f>
              <xm:sqref>K30</xm:sqref>
            </x14:sparkline>
            <x14:sparkline>
              <xm:f>EVO!D31:J31</xm:f>
              <xm:sqref>K31</xm:sqref>
            </x14:sparkline>
            <x14:sparkline>
              <xm:f>EVO!D32:J32</xm:f>
              <xm:sqref>K32</xm:sqref>
            </x14:sparkline>
            <x14:sparkline>
              <xm:f>EVO!D33:J33</xm:f>
              <xm:sqref>K33</xm:sqref>
            </x14:sparkline>
            <x14:sparkline>
              <xm:f>EVO!D34:J34</xm:f>
              <xm:sqref>K34</xm:sqref>
            </x14:sparkline>
            <x14:sparkline>
              <xm:f>EVO!D35:J35</xm:f>
              <xm:sqref>K35</xm:sqref>
            </x14:sparkline>
            <x14:sparkline>
              <xm:f>EVO!D36:J36</xm:f>
              <xm:sqref>K36</xm:sqref>
            </x14:sparkline>
            <x14:sparkline>
              <xm:f>EVO!D37:J37</xm:f>
              <xm:sqref>K37</xm:sqref>
            </x14:sparkline>
            <x14:sparkline>
              <xm:f>EVO!D38:J38</xm:f>
              <xm:sqref>K38</xm:sqref>
            </x14:sparkline>
            <x14:sparkline>
              <xm:f>EVO!D39:J39</xm:f>
              <xm:sqref>K39</xm:sqref>
            </x14:sparkline>
            <x14:sparkline>
              <xm:f>EVO!D40:J40</xm:f>
              <xm:sqref>K40</xm:sqref>
            </x14:sparkline>
            <x14:sparkline>
              <xm:f>EVO!D41:J41</xm:f>
              <xm:sqref>K41</xm:sqref>
            </x14:sparkline>
            <x14:sparkline>
              <xm:f>EVO!D42:J42</xm:f>
              <xm:sqref>K42</xm:sqref>
            </x14:sparkline>
            <x14:sparkline>
              <xm:f>EVO!D43:J43</xm:f>
              <xm:sqref>K43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33</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78" t="s">
        <v>419</v>
      </c>
      <c r="C3" s="1478"/>
      <c r="D3" s="1478"/>
      <c r="E3" s="1478"/>
      <c r="F3" s="1478"/>
      <c r="G3" s="1478"/>
      <c r="H3" s="1478"/>
      <c r="I3" s="1478"/>
      <c r="J3" s="1478"/>
      <c r="K3" s="1478"/>
      <c r="L3" s="1478"/>
      <c r="M3" s="1478"/>
      <c r="N3" s="1478"/>
      <c r="O3" s="1478"/>
      <c r="P3" s="1478"/>
      <c r="Q3" s="1478"/>
      <c r="R3" s="1478"/>
      <c r="S3" s="1478"/>
      <c r="T3" s="1478"/>
      <c r="U3" s="1478"/>
      <c r="V3" s="1478"/>
      <c r="W3" s="1478"/>
      <c r="X3" s="1478"/>
      <c r="Y3" s="823"/>
    </row>
    <row r="4" spans="2:30" s="621"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
      <c r="B7" s="1492" t="s">
        <v>12</v>
      </c>
      <c r="C7" s="625"/>
      <c r="D7" s="873" t="s">
        <v>248</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249</v>
      </c>
      <c r="AD7" s="829"/>
    </row>
    <row r="8" spans="2:30" s="626" customFormat="1" ht="20.25" customHeight="1" x14ac:dyDescent="0.2">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131300</v>
      </c>
      <c r="E10" s="633"/>
      <c r="F10" s="675">
        <v>25</v>
      </c>
      <c r="G10" s="676">
        <v>0.10980645769756742</v>
      </c>
      <c r="H10" s="675">
        <v>59035</v>
      </c>
      <c r="I10" s="676">
        <v>28.272131390500057</v>
      </c>
      <c r="J10" s="675">
        <v>69621</v>
      </c>
      <c r="K10" s="676">
        <v>32.258846830096402</v>
      </c>
      <c r="L10" s="675">
        <v>8197</v>
      </c>
      <c r="M10" s="676">
        <v>4.8732510121730224</v>
      </c>
      <c r="N10" s="675">
        <v>16060</v>
      </c>
      <c r="O10" s="676">
        <v>8.4901275236959641</v>
      </c>
      <c r="P10" s="675">
        <v>2173</v>
      </c>
      <c r="Q10" s="676">
        <v>1.0178991262639532</v>
      </c>
      <c r="R10" s="675">
        <v>39002</v>
      </c>
      <c r="S10" s="676">
        <v>24.976590341073678</v>
      </c>
      <c r="T10" s="675">
        <v>4</v>
      </c>
      <c r="U10" s="676">
        <v>1.3473184993566553E-3</v>
      </c>
      <c r="V10" s="833">
        <f>F10+H10+J10+L10+N10+P10+R10+T10</f>
        <v>194117</v>
      </c>
      <c r="W10" s="676">
        <f t="shared" ref="V10:W27" si="0">G10+I10+K10+M10+O10+Q10+S10+U10</f>
        <v>100</v>
      </c>
      <c r="X10" s="678"/>
      <c r="Y10" s="834">
        <f t="shared" ref="Y10:Y27" si="1">V10/D10</f>
        <v>1.4784234577303885</v>
      </c>
    </row>
    <row r="11" spans="2:30" s="633" customFormat="1" ht="18" customHeight="1" x14ac:dyDescent="0.2">
      <c r="B11" s="682" t="s">
        <v>7</v>
      </c>
      <c r="D11" s="835">
        <v>14728</v>
      </c>
      <c r="F11" s="683">
        <v>1217</v>
      </c>
      <c r="G11" s="684">
        <v>6.7192847663616684</v>
      </c>
      <c r="H11" s="683">
        <v>2163</v>
      </c>
      <c r="I11" s="684">
        <v>7.4806174477893412</v>
      </c>
      <c r="J11" s="683">
        <v>1603</v>
      </c>
      <c r="K11" s="684">
        <v>9.4083956136062028</v>
      </c>
      <c r="L11" s="683">
        <v>674</v>
      </c>
      <c r="M11" s="684">
        <v>4.4632255360759938</v>
      </c>
      <c r="N11" s="683">
        <v>1226</v>
      </c>
      <c r="O11" s="684">
        <v>7.9346231752462106</v>
      </c>
      <c r="P11" s="683">
        <v>3611</v>
      </c>
      <c r="Q11" s="684">
        <v>21.121743381993433</v>
      </c>
      <c r="R11" s="683">
        <v>7578</v>
      </c>
      <c r="S11" s="684">
        <v>42.87211007892715</v>
      </c>
      <c r="T11" s="683">
        <v>0</v>
      </c>
      <c r="U11" s="684">
        <v>0</v>
      </c>
      <c r="V11" s="836">
        <f t="shared" si="0"/>
        <v>18072</v>
      </c>
      <c r="W11" s="684">
        <f t="shared" si="0"/>
        <v>100</v>
      </c>
      <c r="X11" s="678"/>
      <c r="Y11" s="837">
        <f t="shared" si="1"/>
        <v>1.2270505160239</v>
      </c>
    </row>
    <row r="12" spans="2:30" s="633" customFormat="1" ht="22.5" customHeight="1" x14ac:dyDescent="0.2">
      <c r="B12" s="682" t="s">
        <v>37</v>
      </c>
      <c r="D12" s="835">
        <v>10643</v>
      </c>
      <c r="F12" s="685">
        <v>2766</v>
      </c>
      <c r="G12" s="684">
        <v>23.348325837081461</v>
      </c>
      <c r="H12" s="685">
        <v>1260</v>
      </c>
      <c r="I12" s="684">
        <v>3.2783608195902048</v>
      </c>
      <c r="J12" s="685">
        <v>1941</v>
      </c>
      <c r="K12" s="684">
        <v>9.9050474762618688</v>
      </c>
      <c r="L12" s="685">
        <v>879</v>
      </c>
      <c r="M12" s="684">
        <v>9.3253373313343335</v>
      </c>
      <c r="N12" s="685">
        <v>1937</v>
      </c>
      <c r="O12" s="684">
        <v>15.282358820589705</v>
      </c>
      <c r="P12" s="685">
        <v>1666</v>
      </c>
      <c r="Q12" s="684">
        <v>7.6761619190404797</v>
      </c>
      <c r="R12" s="685">
        <v>4178</v>
      </c>
      <c r="S12" s="684">
        <v>31.174412793603199</v>
      </c>
      <c r="T12" s="685">
        <v>4</v>
      </c>
      <c r="U12" s="684">
        <v>9.9950024987506252E-3</v>
      </c>
      <c r="V12" s="836">
        <f t="shared" si="0"/>
        <v>14631</v>
      </c>
      <c r="W12" s="684">
        <f t="shared" si="0"/>
        <v>100</v>
      </c>
      <c r="X12" s="678"/>
      <c r="Y12" s="837">
        <f t="shared" si="1"/>
        <v>1.3747063797801371</v>
      </c>
    </row>
    <row r="13" spans="2:30" s="633" customFormat="1" ht="18" customHeight="1" x14ac:dyDescent="0.2">
      <c r="B13" s="682" t="s">
        <v>38</v>
      </c>
      <c r="D13" s="835">
        <v>10025</v>
      </c>
      <c r="F13" s="683">
        <v>1041</v>
      </c>
      <c r="G13" s="684">
        <v>4.3208578637510513</v>
      </c>
      <c r="H13" s="683">
        <v>4945</v>
      </c>
      <c r="I13" s="684">
        <v>17.29394449116905</v>
      </c>
      <c r="J13" s="683">
        <v>757</v>
      </c>
      <c r="K13" s="684">
        <v>2.6913372582001682</v>
      </c>
      <c r="L13" s="683">
        <v>930</v>
      </c>
      <c r="M13" s="684">
        <v>5.1198486122792266</v>
      </c>
      <c r="N13" s="683">
        <v>845</v>
      </c>
      <c r="O13" s="684">
        <v>9.8927670311185878</v>
      </c>
      <c r="P13" s="683">
        <v>341</v>
      </c>
      <c r="Q13" s="684">
        <v>3.4798149705634986</v>
      </c>
      <c r="R13" s="683">
        <v>7628</v>
      </c>
      <c r="S13" s="684">
        <v>57.201429772918416</v>
      </c>
      <c r="T13" s="683">
        <v>0</v>
      </c>
      <c r="U13" s="684">
        <v>0</v>
      </c>
      <c r="V13" s="836">
        <f t="shared" si="0"/>
        <v>16487</v>
      </c>
      <c r="W13" s="684">
        <f t="shared" si="0"/>
        <v>100</v>
      </c>
      <c r="X13" s="678"/>
      <c r="Y13" s="837">
        <f t="shared" si="1"/>
        <v>1.6445885286783042</v>
      </c>
    </row>
    <row r="14" spans="2:30" s="633" customFormat="1" ht="18" customHeight="1" x14ac:dyDescent="0.2">
      <c r="B14" s="682" t="s">
        <v>6</v>
      </c>
      <c r="D14" s="835">
        <v>14792</v>
      </c>
      <c r="F14" s="683">
        <v>562</v>
      </c>
      <c r="G14" s="684">
        <v>0.42908762420957541</v>
      </c>
      <c r="H14" s="683">
        <v>929</v>
      </c>
      <c r="I14" s="684">
        <v>4.9683830171635046</v>
      </c>
      <c r="J14" s="683">
        <v>287</v>
      </c>
      <c r="K14" s="684">
        <v>4.5167118337850046E-2</v>
      </c>
      <c r="L14" s="683">
        <v>1943</v>
      </c>
      <c r="M14" s="684">
        <v>21.081752484191508</v>
      </c>
      <c r="N14" s="683">
        <v>1926</v>
      </c>
      <c r="O14" s="684">
        <v>16.700542005420054</v>
      </c>
      <c r="P14" s="683">
        <v>4643</v>
      </c>
      <c r="Q14" s="684">
        <v>17.626467931345982</v>
      </c>
      <c r="R14" s="683">
        <v>6703</v>
      </c>
      <c r="S14" s="684">
        <v>39.14859981933153</v>
      </c>
      <c r="T14" s="683">
        <v>0</v>
      </c>
      <c r="U14" s="684">
        <v>0</v>
      </c>
      <c r="V14" s="836">
        <f t="shared" si="0"/>
        <v>16993</v>
      </c>
      <c r="W14" s="684">
        <f t="shared" si="0"/>
        <v>100</v>
      </c>
      <c r="X14" s="678"/>
      <c r="Y14" s="837">
        <f t="shared" si="1"/>
        <v>1.1487966468361277</v>
      </c>
    </row>
    <row r="15" spans="2:30" s="633" customFormat="1" ht="18" customHeight="1" x14ac:dyDescent="0.2">
      <c r="B15" s="682" t="s">
        <v>5</v>
      </c>
      <c r="D15" s="835">
        <v>7634</v>
      </c>
      <c r="F15" s="685">
        <v>3319</v>
      </c>
      <c r="G15" s="684">
        <v>0</v>
      </c>
      <c r="H15" s="685">
        <v>1377</v>
      </c>
      <c r="I15" s="684">
        <v>11.413246850442809</v>
      </c>
      <c r="J15" s="685">
        <v>558</v>
      </c>
      <c r="K15" s="684">
        <v>6.1619059498565552</v>
      </c>
      <c r="L15" s="685">
        <v>808</v>
      </c>
      <c r="M15" s="684">
        <v>9.0931769988773858</v>
      </c>
      <c r="N15" s="685">
        <v>2681</v>
      </c>
      <c r="O15" s="684">
        <v>28.888611700137208</v>
      </c>
      <c r="P15" s="685">
        <v>105</v>
      </c>
      <c r="Q15" s="684">
        <v>0</v>
      </c>
      <c r="R15" s="685">
        <v>3561</v>
      </c>
      <c r="S15" s="684">
        <v>44.443058500686043</v>
      </c>
      <c r="T15" s="685">
        <v>0</v>
      </c>
      <c r="U15" s="684">
        <v>0</v>
      </c>
      <c r="V15" s="836">
        <f t="shared" si="0"/>
        <v>12409</v>
      </c>
      <c r="W15" s="684">
        <f t="shared" si="0"/>
        <v>100</v>
      </c>
      <c r="X15" s="678"/>
      <c r="Y15" s="837">
        <f t="shared" si="1"/>
        <v>1.6254912234739325</v>
      </c>
    </row>
    <row r="16" spans="2:30" s="744" customFormat="1" ht="18" customHeight="1" x14ac:dyDescent="0.2">
      <c r="B16" s="838" t="s">
        <v>4</v>
      </c>
      <c r="D16" s="839">
        <v>40887</v>
      </c>
      <c r="E16" s="822"/>
      <c r="F16" s="840">
        <v>4500</v>
      </c>
      <c r="G16" s="841">
        <v>10.020679338261175</v>
      </c>
      <c r="H16" s="840">
        <v>8511</v>
      </c>
      <c r="I16" s="841">
        <v>9.329901443153819</v>
      </c>
      <c r="J16" s="840">
        <v>6925</v>
      </c>
      <c r="K16" s="841">
        <v>17.52243928194298</v>
      </c>
      <c r="L16" s="840">
        <v>2438</v>
      </c>
      <c r="M16" s="841">
        <v>6.0366068285814851</v>
      </c>
      <c r="N16" s="840">
        <v>3200</v>
      </c>
      <c r="O16" s="841">
        <v>6.7053854276663145</v>
      </c>
      <c r="P16" s="840">
        <v>17259</v>
      </c>
      <c r="Q16" s="841">
        <v>27.28132699753608</v>
      </c>
      <c r="R16" s="840">
        <v>12650</v>
      </c>
      <c r="S16" s="841">
        <v>22.32268567405843</v>
      </c>
      <c r="T16" s="840">
        <v>809</v>
      </c>
      <c r="U16" s="841">
        <v>0.78097500879971837</v>
      </c>
      <c r="V16" s="842">
        <f t="shared" si="0"/>
        <v>56292</v>
      </c>
      <c r="W16" s="841">
        <f t="shared" si="0"/>
        <v>100</v>
      </c>
      <c r="X16" s="843"/>
      <c r="Y16" s="837">
        <f t="shared" si="1"/>
        <v>1.3767701225328344</v>
      </c>
    </row>
    <row r="17" spans="2:25" s="744" customFormat="1" ht="18" customHeight="1" x14ac:dyDescent="0.2">
      <c r="B17" s="838" t="s">
        <v>40</v>
      </c>
      <c r="D17" s="839">
        <v>23936</v>
      </c>
      <c r="E17" s="822"/>
      <c r="F17" s="840">
        <v>2363</v>
      </c>
      <c r="G17" s="841">
        <v>6.2973598149477548</v>
      </c>
      <c r="H17" s="840">
        <v>8666</v>
      </c>
      <c r="I17" s="841">
        <v>14.552923346893197</v>
      </c>
      <c r="J17" s="840">
        <v>4540</v>
      </c>
      <c r="K17" s="841">
        <v>18.975831538645608</v>
      </c>
      <c r="L17" s="840">
        <v>1444</v>
      </c>
      <c r="M17" s="841">
        <v>5.4997208263539923</v>
      </c>
      <c r="N17" s="840">
        <v>4002</v>
      </c>
      <c r="O17" s="841">
        <v>17.08542713567839</v>
      </c>
      <c r="P17" s="840">
        <v>3947</v>
      </c>
      <c r="Q17" s="841">
        <v>12.363404323203318</v>
      </c>
      <c r="R17" s="840">
        <v>7295</v>
      </c>
      <c r="S17" s="841">
        <v>25.201403844619925</v>
      </c>
      <c r="T17" s="840">
        <v>4</v>
      </c>
      <c r="U17" s="841">
        <v>2.3929169657812874E-2</v>
      </c>
      <c r="V17" s="842">
        <f t="shared" si="0"/>
        <v>32261</v>
      </c>
      <c r="W17" s="841">
        <f t="shared" si="0"/>
        <v>99.999999999999986</v>
      </c>
      <c r="X17" s="843"/>
      <c r="Y17" s="837">
        <f t="shared" si="1"/>
        <v>1.3478024732620322</v>
      </c>
    </row>
    <row r="18" spans="2:25" s="744" customFormat="1" ht="18" customHeight="1" x14ac:dyDescent="0.2">
      <c r="B18" s="838" t="s">
        <v>41</v>
      </c>
      <c r="D18" s="839">
        <v>85181</v>
      </c>
      <c r="E18" s="822"/>
      <c r="F18" s="840">
        <v>5</v>
      </c>
      <c r="G18" s="841">
        <v>0.42117310443490702</v>
      </c>
      <c r="H18" s="840">
        <v>11184</v>
      </c>
      <c r="I18" s="841">
        <v>9.6183118741058653</v>
      </c>
      <c r="J18" s="840">
        <v>12931</v>
      </c>
      <c r="K18" s="841">
        <v>13.866666666666667</v>
      </c>
      <c r="L18" s="840">
        <v>7171</v>
      </c>
      <c r="M18" s="841">
        <v>8.0606580829756798</v>
      </c>
      <c r="N18" s="840">
        <v>19783</v>
      </c>
      <c r="O18" s="841">
        <v>18.894420600858368</v>
      </c>
      <c r="P18" s="840">
        <v>10950</v>
      </c>
      <c r="Q18" s="841">
        <v>7.6623748211731044</v>
      </c>
      <c r="R18" s="840">
        <v>44291</v>
      </c>
      <c r="S18" s="841">
        <v>41.460371959942776</v>
      </c>
      <c r="T18" s="840">
        <v>22</v>
      </c>
      <c r="U18" s="841">
        <v>1.602288984263233E-2</v>
      </c>
      <c r="V18" s="842">
        <f t="shared" si="0"/>
        <v>106337</v>
      </c>
      <c r="W18" s="841">
        <f t="shared" si="0"/>
        <v>99.999999999999986</v>
      </c>
      <c r="X18" s="843"/>
      <c r="Y18" s="837">
        <f t="shared" si="1"/>
        <v>1.2483652457707706</v>
      </c>
    </row>
    <row r="19" spans="2:25" s="744" customFormat="1" ht="18" customHeight="1" x14ac:dyDescent="0.2">
      <c r="B19" s="838" t="s">
        <v>3</v>
      </c>
      <c r="D19" s="839">
        <v>58090</v>
      </c>
      <c r="E19" s="822"/>
      <c r="F19" s="840">
        <v>305</v>
      </c>
      <c r="G19" s="841">
        <v>0.3575259206292456</v>
      </c>
      <c r="H19" s="840">
        <v>31354</v>
      </c>
      <c r="I19" s="841">
        <v>6.0600643546657134</v>
      </c>
      <c r="J19" s="840">
        <v>1939</v>
      </c>
      <c r="K19" s="841">
        <v>9.8319628173042545E-2</v>
      </c>
      <c r="L19" s="840">
        <v>4191</v>
      </c>
      <c r="M19" s="841">
        <v>10.001787629603147</v>
      </c>
      <c r="N19" s="840">
        <v>6485</v>
      </c>
      <c r="O19" s="841">
        <v>14.864140150160887</v>
      </c>
      <c r="P19" s="840">
        <v>8610</v>
      </c>
      <c r="Q19" s="841">
        <v>14.593016327017041</v>
      </c>
      <c r="R19" s="840">
        <v>36695</v>
      </c>
      <c r="S19" s="841">
        <v>54.019187224407105</v>
      </c>
      <c r="T19" s="840">
        <v>281</v>
      </c>
      <c r="U19" s="841">
        <v>5.9587653438207605E-3</v>
      </c>
      <c r="V19" s="842">
        <f t="shared" si="0"/>
        <v>89860</v>
      </c>
      <c r="W19" s="841">
        <f t="shared" si="0"/>
        <v>100</v>
      </c>
      <c r="X19" s="843"/>
      <c r="Y19" s="837">
        <f t="shared" si="1"/>
        <v>1.5469099672921329</v>
      </c>
    </row>
    <row r="20" spans="2:25" s="633" customFormat="1" ht="18" customHeight="1" x14ac:dyDescent="0.2">
      <c r="B20" s="838" t="s">
        <v>2</v>
      </c>
      <c r="D20" s="835">
        <v>11967</v>
      </c>
      <c r="F20" s="683">
        <v>319</v>
      </c>
      <c r="G20" s="684">
        <v>1.8696778970751573</v>
      </c>
      <c r="H20" s="683">
        <v>2167</v>
      </c>
      <c r="I20" s="684">
        <v>6.5808959644576079</v>
      </c>
      <c r="J20" s="683">
        <v>290</v>
      </c>
      <c r="K20" s="684">
        <v>2.4157719363198815</v>
      </c>
      <c r="L20" s="683">
        <v>896</v>
      </c>
      <c r="M20" s="684">
        <v>7.2102924842650866</v>
      </c>
      <c r="N20" s="683">
        <v>1801</v>
      </c>
      <c r="O20" s="684">
        <v>12.865605331358756</v>
      </c>
      <c r="P20" s="683">
        <v>6259</v>
      </c>
      <c r="Q20" s="684">
        <v>43.169196593854132</v>
      </c>
      <c r="R20" s="683">
        <v>2539</v>
      </c>
      <c r="S20" s="684">
        <v>25.888559792669383</v>
      </c>
      <c r="T20" s="683">
        <v>0</v>
      </c>
      <c r="U20" s="684">
        <v>0</v>
      </c>
      <c r="V20" s="836">
        <f t="shared" si="0"/>
        <v>14271</v>
      </c>
      <c r="W20" s="684">
        <f t="shared" si="0"/>
        <v>100</v>
      </c>
      <c r="X20" s="678"/>
      <c r="Y20" s="837">
        <f t="shared" si="1"/>
        <v>1.1925294560040109</v>
      </c>
    </row>
    <row r="21" spans="2:25" s="633" customFormat="1" ht="18" customHeight="1" x14ac:dyDescent="0.2">
      <c r="B21" s="682" t="s">
        <v>35</v>
      </c>
      <c r="D21" s="835">
        <v>25904</v>
      </c>
      <c r="F21" s="683">
        <v>2203</v>
      </c>
      <c r="G21" s="684">
        <v>6.8877841448142387</v>
      </c>
      <c r="H21" s="683">
        <v>4733</v>
      </c>
      <c r="I21" s="684">
        <v>7.9655421046639594</v>
      </c>
      <c r="J21" s="683">
        <v>8832</v>
      </c>
      <c r="K21" s="684">
        <v>32.791924405145913</v>
      </c>
      <c r="L21" s="683">
        <v>3179</v>
      </c>
      <c r="M21" s="684">
        <v>12.428370839816326</v>
      </c>
      <c r="N21" s="683">
        <v>2613</v>
      </c>
      <c r="O21" s="684">
        <v>10.219726006603166</v>
      </c>
      <c r="P21" s="683">
        <v>5008</v>
      </c>
      <c r="Q21" s="684">
        <v>11.248149975333005</v>
      </c>
      <c r="R21" s="683">
        <v>6456</v>
      </c>
      <c r="S21" s="684">
        <v>18.30670562786991</v>
      </c>
      <c r="T21" s="683">
        <v>47</v>
      </c>
      <c r="U21" s="684">
        <v>0.15179689575348185</v>
      </c>
      <c r="V21" s="836">
        <f t="shared" si="0"/>
        <v>33071</v>
      </c>
      <c r="W21" s="684">
        <f t="shared" si="0"/>
        <v>100</v>
      </c>
      <c r="X21" s="678"/>
      <c r="Y21" s="837">
        <f t="shared" si="1"/>
        <v>1.2766754169240271</v>
      </c>
    </row>
    <row r="22" spans="2:25" s="633" customFormat="1" ht="21" customHeight="1" x14ac:dyDescent="0.2">
      <c r="B22" s="682" t="s">
        <v>42</v>
      </c>
      <c r="D22" s="835">
        <v>68712</v>
      </c>
      <c r="F22" s="683">
        <v>2408</v>
      </c>
      <c r="G22" s="684">
        <v>2.5204128338771832</v>
      </c>
      <c r="H22" s="683">
        <v>28152</v>
      </c>
      <c r="I22" s="684">
        <v>25.114060861990048</v>
      </c>
      <c r="J22" s="683">
        <v>20618</v>
      </c>
      <c r="K22" s="684">
        <v>22.629084412420454</v>
      </c>
      <c r="L22" s="683">
        <v>7845</v>
      </c>
      <c r="M22" s="684">
        <v>9.9753421825859707</v>
      </c>
      <c r="N22" s="683">
        <v>8152</v>
      </c>
      <c r="O22" s="684">
        <v>9.2193659840240976</v>
      </c>
      <c r="P22" s="683">
        <v>9902</v>
      </c>
      <c r="Q22" s="684">
        <v>9.4349373218952568</v>
      </c>
      <c r="R22" s="683">
        <v>19304</v>
      </c>
      <c r="S22" s="684">
        <v>21.083172147001935</v>
      </c>
      <c r="T22" s="683">
        <v>16</v>
      </c>
      <c r="U22" s="684">
        <v>2.3624256205058543E-2</v>
      </c>
      <c r="V22" s="836">
        <f t="shared" si="0"/>
        <v>96397</v>
      </c>
      <c r="W22" s="684">
        <f t="shared" si="0"/>
        <v>100</v>
      </c>
      <c r="X22" s="678"/>
      <c r="Y22" s="837">
        <f t="shared" si="1"/>
        <v>1.4029136104319477</v>
      </c>
    </row>
    <row r="23" spans="2:25" s="633" customFormat="1" ht="18" customHeight="1" x14ac:dyDescent="0.2">
      <c r="B23" s="682" t="s">
        <v>43</v>
      </c>
      <c r="D23" s="835">
        <v>16858</v>
      </c>
      <c r="F23" s="683">
        <v>1905</v>
      </c>
      <c r="G23" s="684">
        <v>10.863942058975686</v>
      </c>
      <c r="H23" s="683">
        <v>3893</v>
      </c>
      <c r="I23" s="684">
        <v>12.81945162959131</v>
      </c>
      <c r="J23" s="683">
        <v>1134</v>
      </c>
      <c r="K23" s="684">
        <v>1.5468184169684429</v>
      </c>
      <c r="L23" s="683">
        <v>2011</v>
      </c>
      <c r="M23" s="684">
        <v>10.57941024314537</v>
      </c>
      <c r="N23" s="683">
        <v>2430</v>
      </c>
      <c r="O23" s="684">
        <v>11.810657009829281</v>
      </c>
      <c r="P23" s="683">
        <v>492</v>
      </c>
      <c r="Q23" s="684">
        <v>2.7728918779099843</v>
      </c>
      <c r="R23" s="683">
        <v>9871</v>
      </c>
      <c r="S23" s="684">
        <v>49.606828763579927</v>
      </c>
      <c r="T23" s="683">
        <v>0</v>
      </c>
      <c r="U23" s="684">
        <v>0</v>
      </c>
      <c r="V23" s="836">
        <f>F23+H23+J23+L23+N23+P23+R23+T23</f>
        <v>21736</v>
      </c>
      <c r="W23" s="684">
        <f t="shared" si="0"/>
        <v>100</v>
      </c>
      <c r="X23" s="678"/>
      <c r="Y23" s="837">
        <f t="shared" si="1"/>
        <v>1.2893581682287341</v>
      </c>
    </row>
    <row r="24" spans="2:25" s="633" customFormat="1" ht="22.5" customHeight="1" x14ac:dyDescent="0.2">
      <c r="B24" s="682" t="s">
        <v>44</v>
      </c>
      <c r="D24" s="835">
        <v>6183</v>
      </c>
      <c r="F24" s="685">
        <v>552</v>
      </c>
      <c r="G24" s="686">
        <v>3.1306171360095867</v>
      </c>
      <c r="H24" s="685">
        <v>1099</v>
      </c>
      <c r="I24" s="684">
        <v>11.593768723786699</v>
      </c>
      <c r="J24" s="685">
        <v>298</v>
      </c>
      <c r="K24" s="684">
        <v>5.0179748352306772</v>
      </c>
      <c r="L24" s="685">
        <v>307</v>
      </c>
      <c r="M24" s="684">
        <v>1.6776512881965249</v>
      </c>
      <c r="N24" s="685">
        <v>1445</v>
      </c>
      <c r="O24" s="684">
        <v>14.679448771719592</v>
      </c>
      <c r="P24" s="685">
        <v>1335</v>
      </c>
      <c r="Q24" s="684">
        <v>12.732174955062911</v>
      </c>
      <c r="R24" s="685">
        <v>3099</v>
      </c>
      <c r="S24" s="684">
        <v>51.078490113840623</v>
      </c>
      <c r="T24" s="685">
        <v>16</v>
      </c>
      <c r="U24" s="684">
        <v>8.9874176153385263E-2</v>
      </c>
      <c r="V24" s="844">
        <f t="shared" si="0"/>
        <v>8151</v>
      </c>
      <c r="W24" s="684">
        <f t="shared" si="0"/>
        <v>100</v>
      </c>
      <c r="X24" s="678"/>
      <c r="Y24" s="837">
        <f t="shared" si="1"/>
        <v>1.3182920912178555</v>
      </c>
    </row>
    <row r="25" spans="2:25" s="633" customFormat="1" ht="18" customHeight="1" x14ac:dyDescent="0.2">
      <c r="B25" s="682" t="s">
        <v>45</v>
      </c>
      <c r="D25" s="835">
        <v>23305</v>
      </c>
      <c r="F25" s="685">
        <v>422</v>
      </c>
      <c r="G25" s="686">
        <v>0.32482446354747685</v>
      </c>
      <c r="H25" s="685">
        <v>8132</v>
      </c>
      <c r="I25" s="684">
        <v>17.120545967583176</v>
      </c>
      <c r="J25" s="685">
        <v>1831</v>
      </c>
      <c r="K25" s="684">
        <v>6.9394317212415517</v>
      </c>
      <c r="L25" s="685">
        <v>3219</v>
      </c>
      <c r="M25" s="684">
        <v>10.256578515650633</v>
      </c>
      <c r="N25" s="685">
        <v>4800</v>
      </c>
      <c r="O25" s="684">
        <v>14.54163659032745</v>
      </c>
      <c r="P25" s="685">
        <v>647</v>
      </c>
      <c r="Q25" s="684">
        <v>1.9030120086619857</v>
      </c>
      <c r="R25" s="685">
        <v>12329</v>
      </c>
      <c r="S25" s="684">
        <v>42.788240698208547</v>
      </c>
      <c r="T25" s="685">
        <v>2468</v>
      </c>
      <c r="U25" s="684">
        <v>6.1257300347791848</v>
      </c>
      <c r="V25" s="844">
        <f t="shared" si="0"/>
        <v>33848</v>
      </c>
      <c r="W25" s="684">
        <f t="shared" si="0"/>
        <v>100</v>
      </c>
      <c r="X25" s="678"/>
      <c r="Y25" s="837">
        <f t="shared" si="1"/>
        <v>1.4523921905170565</v>
      </c>
    </row>
    <row r="26" spans="2:25" s="633" customFormat="1" ht="18" customHeight="1" x14ac:dyDescent="0.2">
      <c r="B26" s="682" t="s">
        <v>46</v>
      </c>
      <c r="D26" s="835">
        <v>3990</v>
      </c>
      <c r="F26" s="685">
        <v>556</v>
      </c>
      <c r="G26" s="686">
        <v>7.345642247369466</v>
      </c>
      <c r="H26" s="685">
        <v>1276</v>
      </c>
      <c r="I26" s="684">
        <v>16.100853682747669</v>
      </c>
      <c r="J26" s="685">
        <v>1397</v>
      </c>
      <c r="K26" s="684">
        <v>24.200913242009133</v>
      </c>
      <c r="L26" s="685">
        <v>673</v>
      </c>
      <c r="M26" s="684">
        <v>8.9537423069287279</v>
      </c>
      <c r="N26" s="685">
        <v>1164</v>
      </c>
      <c r="O26" s="684">
        <v>17.272185824895772</v>
      </c>
      <c r="P26" s="685">
        <v>489</v>
      </c>
      <c r="Q26" s="684">
        <v>6.9088743299583086</v>
      </c>
      <c r="R26" s="685">
        <v>714</v>
      </c>
      <c r="S26" s="684">
        <v>19.217788366090929</v>
      </c>
      <c r="T26" s="685">
        <v>0</v>
      </c>
      <c r="U26" s="684">
        <v>0</v>
      </c>
      <c r="V26" s="844">
        <f t="shared" si="0"/>
        <v>6269</v>
      </c>
      <c r="W26" s="684">
        <f t="shared" si="0"/>
        <v>100</v>
      </c>
      <c r="X26" s="678"/>
      <c r="Y26" s="837">
        <f t="shared" si="1"/>
        <v>1.5711779448621555</v>
      </c>
    </row>
    <row r="27" spans="2:25" s="633" customFormat="1" ht="18" customHeight="1" x14ac:dyDescent="0.2">
      <c r="B27" s="682" t="s">
        <v>1</v>
      </c>
      <c r="D27" s="835">
        <v>1276</v>
      </c>
      <c r="F27" s="685">
        <v>220</v>
      </c>
      <c r="G27" s="686">
        <v>8.9026915113871627</v>
      </c>
      <c r="H27" s="685">
        <v>260</v>
      </c>
      <c r="I27" s="684">
        <v>14.699792960662526</v>
      </c>
      <c r="J27" s="685">
        <v>411</v>
      </c>
      <c r="K27" s="684">
        <v>20.496894409937887</v>
      </c>
      <c r="L27" s="685">
        <v>26</v>
      </c>
      <c r="M27" s="684">
        <v>2.8985507246376812</v>
      </c>
      <c r="N27" s="685">
        <v>110</v>
      </c>
      <c r="O27" s="684">
        <v>10.420979986197377</v>
      </c>
      <c r="P27" s="685">
        <v>2</v>
      </c>
      <c r="Q27" s="684">
        <v>0.34506556245686681</v>
      </c>
      <c r="R27" s="685">
        <v>672</v>
      </c>
      <c r="S27" s="684">
        <v>42.236024844720497</v>
      </c>
      <c r="T27" s="685">
        <v>0</v>
      </c>
      <c r="U27" s="684">
        <v>0</v>
      </c>
      <c r="V27" s="836">
        <f t="shared" si="0"/>
        <v>1701</v>
      </c>
      <c r="W27" s="684">
        <f t="shared" si="0"/>
        <v>100</v>
      </c>
      <c r="X27" s="678"/>
      <c r="Y27" s="837">
        <f t="shared" si="1"/>
        <v>1.3330721003134796</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6" t="s">
        <v>0</v>
      </c>
      <c r="C30" s="1276"/>
      <c r="D30" s="1277">
        <f>SUM(D10:D29)</f>
        <v>555411</v>
      </c>
      <c r="E30" s="1278"/>
      <c r="F30" s="1257">
        <f>SUM(F10:F27)</f>
        <v>24688</v>
      </c>
      <c r="G30" s="1258">
        <f>F30*100/$V30</f>
        <v>3.1941912503897645</v>
      </c>
      <c r="H30" s="1257">
        <f>SUM(H10:H27)</f>
        <v>179136</v>
      </c>
      <c r="I30" s="1258">
        <f>H30*100/$V30</f>
        <v>23.177035151888401</v>
      </c>
      <c r="J30" s="1257">
        <f>SUM(J10:J27)</f>
        <v>135913</v>
      </c>
      <c r="K30" s="1258">
        <f>J30*100/$V30</f>
        <v>17.584742199215167</v>
      </c>
      <c r="L30" s="1257">
        <f>SUM(L10:L27)</f>
        <v>46831</v>
      </c>
      <c r="M30" s="1258">
        <f>L30*100/$V30</f>
        <v>6.0591044413076416</v>
      </c>
      <c r="N30" s="1257">
        <f>SUM(N10:N27)</f>
        <v>80660</v>
      </c>
      <c r="O30" s="1258">
        <f>N30*100/$V30</f>
        <v>10.435979676621775</v>
      </c>
      <c r="P30" s="1257">
        <f>SUM(P10:P27)</f>
        <v>77439</v>
      </c>
      <c r="Q30" s="1258">
        <f>P30*100/$V30</f>
        <v>10.019239154201756</v>
      </c>
      <c r="R30" s="1257">
        <f>SUM(R10:R27)</f>
        <v>224565</v>
      </c>
      <c r="S30" s="1258">
        <f>R30*100/$V30</f>
        <v>29.054745550217817</v>
      </c>
      <c r="T30" s="1257">
        <f>SUM(T10:T28)</f>
        <v>3671</v>
      </c>
      <c r="U30" s="1258">
        <f>T30*100/$V30</f>
        <v>0.47496257615768084</v>
      </c>
      <c r="V30" s="1257">
        <f>SUM(V10:V27)</f>
        <v>772903</v>
      </c>
      <c r="W30" s="1258">
        <f>G30+I30+K30+M30+O30+Q30+S30+U30</f>
        <v>100</v>
      </c>
      <c r="X30" s="1274"/>
      <c r="Y30" s="1275">
        <f>(V30/D30)</f>
        <v>1.3915874910651751</v>
      </c>
    </row>
    <row r="31" spans="2:25" s="631" customFormat="1" ht="5.25" customHeight="1" x14ac:dyDescent="0.2">
      <c r="B31" s="644"/>
      <c r="C31" s="645"/>
      <c r="D31" s="122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822" customFormat="1" x14ac:dyDescent="0.2">
      <c r="T37" s="920"/>
      <c r="U37" s="920"/>
    </row>
    <row r="38" spans="2:25" s="822" customFormat="1" x14ac:dyDescent="0.2">
      <c r="T38" s="920"/>
      <c r="U38" s="920"/>
    </row>
    <row r="39" spans="2:25" s="822" customFormat="1" x14ac:dyDescent="0.2">
      <c r="T39" s="920"/>
      <c r="U39" s="920"/>
    </row>
    <row r="40" spans="2:25" s="822" customFormat="1" x14ac:dyDescent="0.2">
      <c r="T40" s="920"/>
      <c r="U40" s="920"/>
    </row>
    <row r="41" spans="2:25" s="822" customFormat="1" x14ac:dyDescent="0.2">
      <c r="T41" s="920"/>
      <c r="U41" s="920"/>
    </row>
    <row r="42" spans="2:25" s="822" customFormat="1" x14ac:dyDescent="0.2">
      <c r="T42" s="920"/>
      <c r="U42" s="920"/>
    </row>
    <row r="43" spans="2:25" s="822" customFormat="1" x14ac:dyDescent="0.2">
      <c r="T43" s="920"/>
      <c r="U43" s="920"/>
    </row>
    <row r="44" spans="2:25" s="822" customFormat="1" x14ac:dyDescent="0.2">
      <c r="T44" s="920"/>
      <c r="U44" s="920"/>
    </row>
    <row r="45" spans="2:25" s="822" customFormat="1" x14ac:dyDescent="0.2">
      <c r="T45" s="920"/>
      <c r="U45" s="920"/>
    </row>
    <row r="46" spans="2:25" s="822" customFormat="1" x14ac:dyDescent="0.2">
      <c r="T46" s="920"/>
      <c r="U46" s="920"/>
    </row>
    <row r="47" spans="2:25" s="822" customFormat="1" x14ac:dyDescent="0.2">
      <c r="T47" s="920"/>
      <c r="U47" s="920"/>
    </row>
    <row r="48" spans="2:25" s="822" customFormat="1" x14ac:dyDescent="0.2">
      <c r="T48" s="920"/>
      <c r="U48" s="920"/>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418</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'41bbenpreGII'!D10</f>
        <v>131300</v>
      </c>
      <c r="F10" s="164">
        <f>'41bbenpreGII'!F10+'41bbenpreGII'!H10+'41bbenpreGII'!J10+'41bbenpreGII'!L10+'41bbenpreGII'!N10</f>
        <v>152938</v>
      </c>
      <c r="G10" s="165">
        <f t="shared" ref="G10:G27" si="0">F10*100/$N10</f>
        <v>78.786505045925907</v>
      </c>
      <c r="H10" s="164">
        <f>'41bbenpreGII'!P10</f>
        <v>2173</v>
      </c>
      <c r="I10" s="165">
        <f t="shared" ref="I10:I27" si="1">H10*100/$N10</f>
        <v>1.1194279738508219</v>
      </c>
      <c r="J10" s="164">
        <f>'41bbenpreGII'!R10</f>
        <v>39002</v>
      </c>
      <c r="K10" s="165">
        <f t="shared" ref="K10:K27" si="2">J10*100/$N10</f>
        <v>20.092006367293951</v>
      </c>
      <c r="L10" s="164">
        <f>'41bbenpreGII'!T10</f>
        <v>4</v>
      </c>
      <c r="M10" s="165">
        <f t="shared" ref="M10:M27" si="3">L10*100/$N10</f>
        <v>2.0606129293158251E-3</v>
      </c>
      <c r="N10" s="164">
        <f>F10+H10+J10+L10</f>
        <v>194117</v>
      </c>
      <c r="O10" s="165">
        <f>G10+I10+K10+M10</f>
        <v>99.999999999999986</v>
      </c>
      <c r="P10" s="166"/>
      <c r="Q10" s="166">
        <f t="shared" ref="Q10:Q27" si="4">N10/D10</f>
        <v>1.4784234577303885</v>
      </c>
    </row>
    <row r="11" spans="2:25" s="162" customFormat="1" ht="18" customHeight="1" x14ac:dyDescent="0.2">
      <c r="B11" s="146" t="s">
        <v>7</v>
      </c>
      <c r="C11" s="159"/>
      <c r="D11" s="163">
        <f>'41bbenpreGII'!D11</f>
        <v>14728</v>
      </c>
      <c r="F11" s="164">
        <f>'41bbenpreGII'!F11+'41bbenpreGII'!H11+'41bbenpreGII'!J11+'41bbenpreGII'!L11+'41bbenpreGII'!N11</f>
        <v>6883</v>
      </c>
      <c r="G11" s="165">
        <f t="shared" si="0"/>
        <v>38.086542718016823</v>
      </c>
      <c r="H11" s="164">
        <f>'41bbenpreGII'!P11</f>
        <v>3611</v>
      </c>
      <c r="I11" s="165">
        <f t="shared" si="1"/>
        <v>19.981186365648519</v>
      </c>
      <c r="J11" s="164">
        <f>'41bbenpreGII'!R11</f>
        <v>7578</v>
      </c>
      <c r="K11" s="165">
        <f t="shared" si="2"/>
        <v>41.932270916334659</v>
      </c>
      <c r="L11" s="164">
        <f>'41bbenpreGII'!T11</f>
        <v>0</v>
      </c>
      <c r="M11" s="165">
        <f t="shared" si="3"/>
        <v>0</v>
      </c>
      <c r="N11" s="164">
        <f t="shared" ref="N11:O27" si="5">F11+H11+J11+L11</f>
        <v>18072</v>
      </c>
      <c r="O11" s="165">
        <f t="shared" si="5"/>
        <v>100</v>
      </c>
      <c r="P11" s="166"/>
      <c r="Q11" s="166">
        <f t="shared" si="4"/>
        <v>1.2270505160239</v>
      </c>
    </row>
    <row r="12" spans="2:25" s="162" customFormat="1" ht="22.5" customHeight="1" x14ac:dyDescent="0.2">
      <c r="B12" s="146" t="s">
        <v>37</v>
      </c>
      <c r="C12" s="159"/>
      <c r="D12" s="163">
        <f>'41bbenpreGII'!D12</f>
        <v>10643</v>
      </c>
      <c r="F12" s="164">
        <f>'41bbenpreGII'!F12+'41bbenpreGII'!H12+'41bbenpreGII'!J12+'41bbenpreGII'!L12+'41bbenpreGII'!N12</f>
        <v>8783</v>
      </c>
      <c r="G12" s="165">
        <f t="shared" si="0"/>
        <v>60.030073132390129</v>
      </c>
      <c r="H12" s="164">
        <f>'41bbenpreGII'!P12</f>
        <v>1666</v>
      </c>
      <c r="I12" s="165">
        <f t="shared" si="1"/>
        <v>11.386781491353975</v>
      </c>
      <c r="J12" s="164">
        <f>'41bbenpreGII'!R12</f>
        <v>4178</v>
      </c>
      <c r="K12" s="165">
        <f t="shared" si="2"/>
        <v>28.555806164992141</v>
      </c>
      <c r="L12" s="164">
        <f>'41bbenpreGII'!T12</f>
        <v>4</v>
      </c>
      <c r="M12" s="165">
        <f t="shared" si="3"/>
        <v>2.7339211263755041E-2</v>
      </c>
      <c r="N12" s="164">
        <f t="shared" si="5"/>
        <v>14631</v>
      </c>
      <c r="O12" s="165">
        <f t="shared" si="5"/>
        <v>100</v>
      </c>
      <c r="P12" s="166"/>
      <c r="Q12" s="166">
        <f t="shared" si="4"/>
        <v>1.3747063797801371</v>
      </c>
    </row>
    <row r="13" spans="2:25" s="162" customFormat="1" ht="18" customHeight="1" x14ac:dyDescent="0.2">
      <c r="B13" s="146" t="s">
        <v>38</v>
      </c>
      <c r="C13" s="159"/>
      <c r="D13" s="163">
        <f>'41bbenpreGII'!D13</f>
        <v>10025</v>
      </c>
      <c r="F13" s="164">
        <f>'41bbenpreGII'!F13+'41bbenpreGII'!H13+'41bbenpreGII'!J13+'41bbenpreGII'!L13+'41bbenpreGII'!N13</f>
        <v>8518</v>
      </c>
      <c r="G13" s="165">
        <f t="shared" si="0"/>
        <v>51.664948140959545</v>
      </c>
      <c r="H13" s="164">
        <f>'41bbenpreGII'!P13</f>
        <v>341</v>
      </c>
      <c r="I13" s="165">
        <f t="shared" si="1"/>
        <v>2.0682962333960089</v>
      </c>
      <c r="J13" s="164">
        <f>'41bbenpreGII'!R13</f>
        <v>7628</v>
      </c>
      <c r="K13" s="165">
        <f t="shared" si="2"/>
        <v>46.26675562564445</v>
      </c>
      <c r="L13" s="164">
        <f>'41bbenpreGII'!T13</f>
        <v>0</v>
      </c>
      <c r="M13" s="165">
        <f t="shared" si="3"/>
        <v>0</v>
      </c>
      <c r="N13" s="164">
        <f t="shared" si="5"/>
        <v>16487</v>
      </c>
      <c r="O13" s="165">
        <f t="shared" si="5"/>
        <v>100</v>
      </c>
      <c r="P13" s="166"/>
      <c r="Q13" s="166">
        <f t="shared" si="4"/>
        <v>1.6445885286783042</v>
      </c>
    </row>
    <row r="14" spans="2:25" s="162" customFormat="1" ht="18" customHeight="1" x14ac:dyDescent="0.2">
      <c r="B14" s="146" t="s">
        <v>6</v>
      </c>
      <c r="C14" s="159"/>
      <c r="D14" s="163">
        <f>'41bbenpreGII'!D14</f>
        <v>14792</v>
      </c>
      <c r="F14" s="164">
        <f>'41bbenpreGII'!F14+'41bbenpreGII'!H14+'41bbenpreGII'!J14+'41bbenpreGII'!L14+'41bbenpreGII'!N14</f>
        <v>5647</v>
      </c>
      <c r="G14" s="165">
        <f t="shared" si="0"/>
        <v>33.231330547872652</v>
      </c>
      <c r="H14" s="164">
        <f>'41bbenpreGII'!P14</f>
        <v>4643</v>
      </c>
      <c r="I14" s="165">
        <f t="shared" si="1"/>
        <v>27.323015359265579</v>
      </c>
      <c r="J14" s="164">
        <f>'41bbenpreGII'!R14</f>
        <v>6703</v>
      </c>
      <c r="K14" s="165">
        <f t="shared" si="2"/>
        <v>39.445654092861766</v>
      </c>
      <c r="L14" s="164">
        <f>'41bbenpreGII'!T14</f>
        <v>0</v>
      </c>
      <c r="M14" s="165">
        <f t="shared" si="3"/>
        <v>0</v>
      </c>
      <c r="N14" s="164">
        <f t="shared" si="5"/>
        <v>16993</v>
      </c>
      <c r="O14" s="165">
        <f t="shared" si="5"/>
        <v>100</v>
      </c>
      <c r="P14" s="166"/>
      <c r="Q14" s="166">
        <f t="shared" si="4"/>
        <v>1.1487966468361277</v>
      </c>
    </row>
    <row r="15" spans="2:25" s="162" customFormat="1" ht="18" customHeight="1" x14ac:dyDescent="0.2">
      <c r="B15" s="146" t="s">
        <v>5</v>
      </c>
      <c r="C15" s="159"/>
      <c r="D15" s="163">
        <f>'41bbenpreGII'!D15</f>
        <v>7634</v>
      </c>
      <c r="F15" s="164">
        <f>'41bbenpreGII'!F15+'41bbenpreGII'!H15+'41bbenpreGII'!J15+'41bbenpreGII'!L15+'41bbenpreGII'!N15</f>
        <v>8743</v>
      </c>
      <c r="G15" s="165">
        <f t="shared" si="0"/>
        <v>70.456926424369414</v>
      </c>
      <c r="H15" s="164">
        <f>'41bbenpreGII'!P15</f>
        <v>105</v>
      </c>
      <c r="I15" s="165">
        <f t="shared" si="1"/>
        <v>0.84616004512853571</v>
      </c>
      <c r="J15" s="164">
        <f>'41bbenpreGII'!R15</f>
        <v>3561</v>
      </c>
      <c r="K15" s="165">
        <f t="shared" si="2"/>
        <v>28.696913530502055</v>
      </c>
      <c r="L15" s="164">
        <f>'41bbenpreGII'!T15</f>
        <v>0</v>
      </c>
      <c r="M15" s="165">
        <f t="shared" si="3"/>
        <v>0</v>
      </c>
      <c r="N15" s="164">
        <f t="shared" si="5"/>
        <v>12409</v>
      </c>
      <c r="O15" s="165">
        <f t="shared" si="5"/>
        <v>100.00000000000001</v>
      </c>
      <c r="P15" s="166"/>
      <c r="Q15" s="166">
        <f t="shared" si="4"/>
        <v>1.6254912234739325</v>
      </c>
    </row>
    <row r="16" spans="2:25" s="162" customFormat="1" ht="18" customHeight="1" x14ac:dyDescent="0.2">
      <c r="B16" s="146" t="s">
        <v>4</v>
      </c>
      <c r="C16" s="159"/>
      <c r="D16" s="163">
        <f>'41bbenpreGII'!D16</f>
        <v>40887</v>
      </c>
      <c r="F16" s="164">
        <f>'41bbenpreGII'!F16+'41bbenpreGII'!H16+'41bbenpreGII'!J16+'41bbenpreGII'!L16+'41bbenpreGII'!N16</f>
        <v>25574</v>
      </c>
      <c r="G16" s="165">
        <f t="shared" si="0"/>
        <v>45.430967100120796</v>
      </c>
      <c r="H16" s="164">
        <f>'41bbenpreGII'!P16</f>
        <v>17259</v>
      </c>
      <c r="I16" s="165">
        <f t="shared" si="1"/>
        <v>30.65977403538691</v>
      </c>
      <c r="J16" s="164">
        <f>'41bbenpreGII'!R16</f>
        <v>12650</v>
      </c>
      <c r="K16" s="165">
        <f t="shared" si="2"/>
        <v>22.472109713636041</v>
      </c>
      <c r="L16" s="164">
        <f>'41bbenpreGII'!T16</f>
        <v>809</v>
      </c>
      <c r="M16" s="165">
        <f t="shared" si="3"/>
        <v>1.4371491508562495</v>
      </c>
      <c r="N16" s="164">
        <f t="shared" si="5"/>
        <v>56292</v>
      </c>
      <c r="O16" s="165">
        <f t="shared" si="5"/>
        <v>99.999999999999986</v>
      </c>
      <c r="P16" s="166"/>
      <c r="Q16" s="166">
        <f t="shared" si="4"/>
        <v>1.3767701225328344</v>
      </c>
    </row>
    <row r="17" spans="2:25" s="162" customFormat="1" ht="18" customHeight="1" x14ac:dyDescent="0.2">
      <c r="B17" s="146" t="s">
        <v>40</v>
      </c>
      <c r="C17" s="159"/>
      <c r="D17" s="163">
        <f>'41bbenpreGII'!D17</f>
        <v>23936</v>
      </c>
      <c r="F17" s="164">
        <f>'41bbenpreGII'!F17+'41bbenpreGII'!H17+'41bbenpreGII'!J17+'41bbenpreGII'!L17+'41bbenpreGII'!N17</f>
        <v>21015</v>
      </c>
      <c r="G17" s="165">
        <f t="shared" si="0"/>
        <v>65.140572207929083</v>
      </c>
      <c r="H17" s="164">
        <f>'41bbenpreGII'!P17</f>
        <v>3947</v>
      </c>
      <c r="I17" s="165">
        <f t="shared" si="1"/>
        <v>12.234586652614611</v>
      </c>
      <c r="J17" s="164">
        <f>'41bbenpreGII'!R17</f>
        <v>7295</v>
      </c>
      <c r="K17" s="165">
        <f t="shared" si="2"/>
        <v>22.612442267753636</v>
      </c>
      <c r="L17" s="164">
        <f>'41bbenpreGII'!T17</f>
        <v>4</v>
      </c>
      <c r="M17" s="165">
        <f t="shared" si="3"/>
        <v>1.2398871702675056E-2</v>
      </c>
      <c r="N17" s="164">
        <f t="shared" si="5"/>
        <v>32261</v>
      </c>
      <c r="O17" s="165">
        <f t="shared" si="5"/>
        <v>100</v>
      </c>
      <c r="P17" s="166"/>
      <c r="Q17" s="166">
        <f t="shared" si="4"/>
        <v>1.3478024732620322</v>
      </c>
    </row>
    <row r="18" spans="2:25" s="162" customFormat="1" ht="18" customHeight="1" x14ac:dyDescent="0.2">
      <c r="B18" s="146" t="s">
        <v>41</v>
      </c>
      <c r="C18" s="159"/>
      <c r="D18" s="163">
        <f>'41bbenpreGII'!D18</f>
        <v>85181</v>
      </c>
      <c r="F18" s="164">
        <f>'41bbenpreGII'!F18+'41bbenpreGII'!H18+'41bbenpreGII'!J18+'41bbenpreGII'!L18+'41bbenpreGII'!N18</f>
        <v>51074</v>
      </c>
      <c r="G18" s="165">
        <f t="shared" si="0"/>
        <v>48.03031870374376</v>
      </c>
      <c r="H18" s="164">
        <f>'41bbenpreGII'!P18</f>
        <v>10950</v>
      </c>
      <c r="I18" s="165">
        <f t="shared" si="1"/>
        <v>10.297450558131224</v>
      </c>
      <c r="J18" s="164">
        <f>'41bbenpreGII'!R18</f>
        <v>44291</v>
      </c>
      <c r="K18" s="165">
        <f t="shared" si="2"/>
        <v>41.651541796364391</v>
      </c>
      <c r="L18" s="164">
        <f>'41bbenpreGII'!T18</f>
        <v>22</v>
      </c>
      <c r="M18" s="165">
        <f t="shared" si="3"/>
        <v>2.0688941760628944E-2</v>
      </c>
      <c r="N18" s="164">
        <f t="shared" si="5"/>
        <v>106337</v>
      </c>
      <c r="O18" s="165">
        <f t="shared" si="5"/>
        <v>100</v>
      </c>
      <c r="P18" s="166"/>
      <c r="Q18" s="166">
        <f t="shared" si="4"/>
        <v>1.2483652457707706</v>
      </c>
    </row>
    <row r="19" spans="2:25" s="162" customFormat="1" ht="18" customHeight="1" x14ac:dyDescent="0.2">
      <c r="B19" s="146" t="s">
        <v>3</v>
      </c>
      <c r="C19" s="159"/>
      <c r="D19" s="163">
        <f>'41bbenpreGII'!D19</f>
        <v>58090</v>
      </c>
      <c r="F19" s="164">
        <f>'41bbenpreGII'!F19+'41bbenpreGII'!H19+'41bbenpreGII'!J19+'41bbenpreGII'!L19+'41bbenpreGII'!N19</f>
        <v>44274</v>
      </c>
      <c r="G19" s="165">
        <f t="shared" si="0"/>
        <v>49.269975517471622</v>
      </c>
      <c r="H19" s="164">
        <f>'41bbenpreGII'!P19</f>
        <v>8610</v>
      </c>
      <c r="I19" s="165">
        <f>H19*100/$N19</f>
        <v>9.5815713331849537</v>
      </c>
      <c r="J19" s="164">
        <f>'41bbenpreGII'!R19</f>
        <v>36695</v>
      </c>
      <c r="K19" s="165">
        <f>J19*100/$N19</f>
        <v>40.835744491431115</v>
      </c>
      <c r="L19" s="164">
        <f>'41bbenpreGII'!T19</f>
        <v>281</v>
      </c>
      <c r="M19" s="165">
        <f t="shared" si="3"/>
        <v>0.31270865791230801</v>
      </c>
      <c r="N19" s="164">
        <f t="shared" si="5"/>
        <v>89860</v>
      </c>
      <c r="O19" s="165">
        <f t="shared" si="5"/>
        <v>100</v>
      </c>
      <c r="P19" s="166"/>
      <c r="Q19" s="166">
        <f t="shared" si="4"/>
        <v>1.5469099672921329</v>
      </c>
    </row>
    <row r="20" spans="2:25" s="162" customFormat="1" ht="18" customHeight="1" x14ac:dyDescent="0.2">
      <c r="B20" s="146" t="s">
        <v>2</v>
      </c>
      <c r="C20" s="159"/>
      <c r="D20" s="163">
        <f>'41bbenpreGII'!D20</f>
        <v>11967</v>
      </c>
      <c r="F20" s="164">
        <f>'41bbenpreGII'!F20+'41bbenpreGII'!H20+'41bbenpreGII'!J20+'41bbenpreGII'!L20+'41bbenpreGII'!N20</f>
        <v>5473</v>
      </c>
      <c r="G20" s="165">
        <f t="shared" si="0"/>
        <v>38.350501016046529</v>
      </c>
      <c r="H20" s="164">
        <f>'41bbenpreGII'!P20</f>
        <v>6259</v>
      </c>
      <c r="I20" s="165">
        <f>H20*100/$N20</f>
        <v>43.858173919136711</v>
      </c>
      <c r="J20" s="164">
        <f>'41bbenpreGII'!R20</f>
        <v>2539</v>
      </c>
      <c r="K20" s="165">
        <f>J20*100/$N20</f>
        <v>17.79132506481676</v>
      </c>
      <c r="L20" s="164">
        <f>'41bbenpreGII'!T20</f>
        <v>0</v>
      </c>
      <c r="M20" s="165">
        <f t="shared" si="3"/>
        <v>0</v>
      </c>
      <c r="N20" s="164">
        <f t="shared" si="5"/>
        <v>14271</v>
      </c>
      <c r="O20" s="165">
        <f t="shared" si="5"/>
        <v>100</v>
      </c>
      <c r="P20" s="166"/>
      <c r="Q20" s="166">
        <f t="shared" si="4"/>
        <v>1.1925294560040109</v>
      </c>
    </row>
    <row r="21" spans="2:25" s="162" customFormat="1" ht="18" customHeight="1" x14ac:dyDescent="0.2">
      <c r="B21" s="146" t="s">
        <v>35</v>
      </c>
      <c r="C21" s="159"/>
      <c r="D21" s="163">
        <f>'41bbenpreGII'!D21</f>
        <v>25904</v>
      </c>
      <c r="F21" s="164">
        <f>'41bbenpreGII'!F21+'41bbenpreGII'!H21+'41bbenpreGII'!J21+'41bbenpreGII'!L21+'41bbenpreGII'!N21</f>
        <v>21560</v>
      </c>
      <c r="G21" s="165">
        <f t="shared" si="0"/>
        <v>65.193069456623633</v>
      </c>
      <c r="H21" s="164">
        <f>'41bbenpreGII'!P21</f>
        <v>5008</v>
      </c>
      <c r="I21" s="165">
        <f>H21*100/$N21</f>
        <v>15.143176801427233</v>
      </c>
      <c r="J21" s="164">
        <f>'41bbenpreGII'!R21</f>
        <v>6456</v>
      </c>
      <c r="K21" s="165">
        <f>J21*100/$N21</f>
        <v>19.521635269571529</v>
      </c>
      <c r="L21" s="164">
        <f>'41bbenpreGII'!T21</f>
        <v>47</v>
      </c>
      <c r="M21" s="165">
        <f t="shared" si="3"/>
        <v>0.1421184723776118</v>
      </c>
      <c r="N21" s="164">
        <f t="shared" si="5"/>
        <v>33071</v>
      </c>
      <c r="O21" s="165">
        <f t="shared" si="5"/>
        <v>100.00000000000001</v>
      </c>
      <c r="P21" s="166"/>
      <c r="Q21" s="166">
        <f t="shared" si="4"/>
        <v>1.2766754169240271</v>
      </c>
    </row>
    <row r="22" spans="2:25" s="162" customFormat="1" ht="21" customHeight="1" x14ac:dyDescent="0.2">
      <c r="B22" s="146" t="s">
        <v>42</v>
      </c>
      <c r="C22" s="159"/>
      <c r="D22" s="163">
        <f>'41bbenpreGII'!D22</f>
        <v>68712</v>
      </c>
      <c r="F22" s="164">
        <f>'41bbenpreGII'!F22+'41bbenpreGII'!H22+'41bbenpreGII'!J22+'41bbenpreGII'!L22+'41bbenpreGII'!N22</f>
        <v>67175</v>
      </c>
      <c r="G22" s="165">
        <f t="shared" si="0"/>
        <v>69.685778603068556</v>
      </c>
      <c r="H22" s="164">
        <f>'41bbenpreGII'!P22</f>
        <v>9902</v>
      </c>
      <c r="I22" s="165">
        <f>H22*100/$N22</f>
        <v>10.272103903648453</v>
      </c>
      <c r="J22" s="164">
        <f>'41bbenpreGII'!R22</f>
        <v>19304</v>
      </c>
      <c r="K22" s="165">
        <f>J22*100/$N22</f>
        <v>20.025519466373435</v>
      </c>
      <c r="L22" s="164">
        <f>'41bbenpreGII'!T22</f>
        <v>16</v>
      </c>
      <c r="M22" s="165">
        <f t="shared" si="3"/>
        <v>1.6598026909551127E-2</v>
      </c>
      <c r="N22" s="164">
        <f t="shared" si="5"/>
        <v>96397</v>
      </c>
      <c r="O22" s="165">
        <f t="shared" si="5"/>
        <v>100</v>
      </c>
      <c r="P22" s="166"/>
      <c r="Q22" s="166">
        <f t="shared" si="4"/>
        <v>1.4029136104319477</v>
      </c>
    </row>
    <row r="23" spans="2:25" s="162" customFormat="1" ht="18" customHeight="1" x14ac:dyDescent="0.2">
      <c r="B23" s="146" t="s">
        <v>43</v>
      </c>
      <c r="C23" s="159"/>
      <c r="D23" s="163">
        <f>'41bbenpreGII'!D23</f>
        <v>16858</v>
      </c>
      <c r="F23" s="164">
        <f>'41bbenpreGII'!F23+'41bbenpreGII'!H23+'41bbenpreGII'!J23+'41bbenpreGII'!L23+'41bbenpreGII'!N23</f>
        <v>11373</v>
      </c>
      <c r="G23" s="165">
        <f t="shared" si="0"/>
        <v>52.323334560176669</v>
      </c>
      <c r="H23" s="164">
        <f>'41bbenpreGII'!P23</f>
        <v>492</v>
      </c>
      <c r="I23" s="165">
        <f>H23*100/$N23</f>
        <v>2.2635259477364742</v>
      </c>
      <c r="J23" s="164">
        <f>'41bbenpreGII'!R23</f>
        <v>9871</v>
      </c>
      <c r="K23" s="165">
        <f>J23*100/$N23</f>
        <v>45.413139492086863</v>
      </c>
      <c r="L23" s="164">
        <f>'41bbenpreGII'!T23</f>
        <v>0</v>
      </c>
      <c r="M23" s="165">
        <f t="shared" si="3"/>
        <v>0</v>
      </c>
      <c r="N23" s="164">
        <f t="shared" si="5"/>
        <v>21736</v>
      </c>
      <c r="O23" s="165">
        <f t="shared" si="5"/>
        <v>100</v>
      </c>
      <c r="P23" s="166"/>
      <c r="Q23" s="166">
        <f t="shared" si="4"/>
        <v>1.2893581682287341</v>
      </c>
    </row>
    <row r="24" spans="2:25" s="162" customFormat="1" ht="22.5" customHeight="1" x14ac:dyDescent="0.2">
      <c r="B24" s="146" t="s">
        <v>44</v>
      </c>
      <c r="C24" s="159"/>
      <c r="D24" s="163">
        <f>'41bbenpreGII'!D24</f>
        <v>6183</v>
      </c>
      <c r="F24" s="164">
        <f>'41bbenpreGII'!F24+'41bbenpreGII'!H24+'41bbenpreGII'!J24+'41bbenpreGII'!L24+'41bbenpreGII'!N24</f>
        <v>3701</v>
      </c>
      <c r="G24" s="167">
        <f t="shared" si="0"/>
        <v>45.405471721261193</v>
      </c>
      <c r="H24" s="164">
        <f>'41bbenpreGII'!P24</f>
        <v>1335</v>
      </c>
      <c r="I24" s="165">
        <f t="shared" si="1"/>
        <v>16.378358483621643</v>
      </c>
      <c r="J24" s="164">
        <f>'41bbenpreGII'!R24</f>
        <v>3099</v>
      </c>
      <c r="K24" s="165">
        <f t="shared" si="2"/>
        <v>38.019874861980128</v>
      </c>
      <c r="L24" s="164">
        <f>'41bbenpreGII'!T24</f>
        <v>16</v>
      </c>
      <c r="M24" s="165">
        <f t="shared" si="3"/>
        <v>0.19629493313703841</v>
      </c>
      <c r="N24" s="163">
        <f t="shared" si="5"/>
        <v>8151</v>
      </c>
      <c r="O24" s="165">
        <f t="shared" si="5"/>
        <v>100</v>
      </c>
      <c r="P24" s="166"/>
      <c r="Q24" s="166">
        <f t="shared" si="4"/>
        <v>1.3182920912178555</v>
      </c>
    </row>
    <row r="25" spans="2:25" s="162" customFormat="1" ht="18" customHeight="1" x14ac:dyDescent="0.2">
      <c r="B25" s="146" t="s">
        <v>45</v>
      </c>
      <c r="C25" s="159"/>
      <c r="D25" s="163">
        <f>'41bbenpreGII'!D25</f>
        <v>23305</v>
      </c>
      <c r="F25" s="164">
        <f>'41bbenpreGII'!F25+'41bbenpreGII'!H25+'41bbenpreGII'!J25+'41bbenpreGII'!L25+'41bbenpreGII'!N25</f>
        <v>18404</v>
      </c>
      <c r="G25" s="167">
        <f t="shared" si="0"/>
        <v>54.372488773339633</v>
      </c>
      <c r="H25" s="164">
        <f>'41bbenpreGII'!P25</f>
        <v>647</v>
      </c>
      <c r="I25" s="165">
        <f t="shared" si="1"/>
        <v>1.9114866461829354</v>
      </c>
      <c r="J25" s="164">
        <f>'41bbenpreGII'!R25</f>
        <v>12329</v>
      </c>
      <c r="K25" s="165">
        <f t="shared" si="2"/>
        <v>36.424604112502955</v>
      </c>
      <c r="L25" s="164">
        <f>'41bbenpreGII'!T25</f>
        <v>2468</v>
      </c>
      <c r="M25" s="165">
        <f t="shared" si="3"/>
        <v>7.2914204679744739</v>
      </c>
      <c r="N25" s="163">
        <f t="shared" si="5"/>
        <v>33848</v>
      </c>
      <c r="O25" s="165">
        <f t="shared" si="5"/>
        <v>100</v>
      </c>
      <c r="P25" s="166"/>
      <c r="Q25" s="166">
        <f t="shared" si="4"/>
        <v>1.4523921905170565</v>
      </c>
    </row>
    <row r="26" spans="2:25" s="162" customFormat="1" ht="18" customHeight="1" x14ac:dyDescent="0.2">
      <c r="B26" s="146" t="s">
        <v>46</v>
      </c>
      <c r="C26" s="159"/>
      <c r="D26" s="163">
        <f>'41bbenpreGII'!D26</f>
        <v>3990</v>
      </c>
      <c r="F26" s="164">
        <f>'41bbenpreGII'!F26+'41bbenpreGII'!H26+'41bbenpreGII'!J26+'41bbenpreGII'!L26+'41bbenpreGII'!N26</f>
        <v>5066</v>
      </c>
      <c r="G26" s="167">
        <f t="shared" si="0"/>
        <v>80.810336576806506</v>
      </c>
      <c r="H26" s="164">
        <f>'41bbenpreGII'!P26</f>
        <v>489</v>
      </c>
      <c r="I26" s="165">
        <f t="shared" si="1"/>
        <v>7.8002871271335144</v>
      </c>
      <c r="J26" s="164">
        <f>'41bbenpreGII'!R26</f>
        <v>714</v>
      </c>
      <c r="K26" s="165">
        <f t="shared" si="2"/>
        <v>11.389376296059977</v>
      </c>
      <c r="L26" s="164">
        <f>'41bbenpreGII'!T26</f>
        <v>0</v>
      </c>
      <c r="M26" s="165">
        <f t="shared" si="3"/>
        <v>0</v>
      </c>
      <c r="N26" s="163">
        <f t="shared" si="5"/>
        <v>6269</v>
      </c>
      <c r="O26" s="165">
        <f t="shared" si="5"/>
        <v>100</v>
      </c>
      <c r="P26" s="166"/>
      <c r="Q26" s="166">
        <f t="shared" si="4"/>
        <v>1.5711779448621555</v>
      </c>
    </row>
    <row r="27" spans="2:25" s="162" customFormat="1" ht="18" customHeight="1" x14ac:dyDescent="0.2">
      <c r="B27" s="146" t="s">
        <v>1</v>
      </c>
      <c r="C27" s="159"/>
      <c r="D27" s="163">
        <f>'41bbenpreGII'!D27</f>
        <v>1276</v>
      </c>
      <c r="F27" s="164">
        <f>'41bbenpreGII'!F27+'41bbenpreGII'!H27+'41bbenpreGII'!J27+'41bbenpreGII'!L27+'41bbenpreGII'!N27</f>
        <v>1027</v>
      </c>
      <c r="G27" s="167">
        <f t="shared" si="0"/>
        <v>60.376249265138156</v>
      </c>
      <c r="H27" s="164">
        <f>'41bbenpreGII'!P27</f>
        <v>2</v>
      </c>
      <c r="I27" s="165">
        <f t="shared" si="1"/>
        <v>0.11757789535567313</v>
      </c>
      <c r="J27" s="164">
        <f>'41bbenpreGII'!R27</f>
        <v>672</v>
      </c>
      <c r="K27" s="165">
        <f t="shared" si="2"/>
        <v>39.506172839506171</v>
      </c>
      <c r="L27" s="164">
        <f>'41bbenpreGII'!T27</f>
        <v>0</v>
      </c>
      <c r="M27" s="165">
        <f t="shared" si="3"/>
        <v>0</v>
      </c>
      <c r="N27" s="164">
        <f t="shared" si="5"/>
        <v>1701</v>
      </c>
      <c r="O27" s="165">
        <f t="shared" si="5"/>
        <v>100</v>
      </c>
      <c r="P27" s="166"/>
      <c r="Q27" s="166">
        <f t="shared" si="4"/>
        <v>1.3330721003134796</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555411</v>
      </c>
      <c r="E30" s="174"/>
      <c r="F30" s="147">
        <f>SUM(F10:F27)</f>
        <v>467228</v>
      </c>
      <c r="G30" s="175">
        <f>F30*100/$N30</f>
        <v>60.451052719422748</v>
      </c>
      <c r="H30" s="147">
        <f>SUM(H10:H27)</f>
        <v>77439</v>
      </c>
      <c r="I30" s="175">
        <f>H30*100/$N30</f>
        <v>10.019239154201756</v>
      </c>
      <c r="J30" s="147">
        <f>SUM(J10:J27)</f>
        <v>224565</v>
      </c>
      <c r="K30" s="175">
        <f>J30*100/$N30</f>
        <v>29.054745550217817</v>
      </c>
      <c r="L30" s="147">
        <f>SUM(L10:L28)</f>
        <v>3671</v>
      </c>
      <c r="M30" s="175">
        <f>L30*100/$N30</f>
        <v>0.47496257615768084</v>
      </c>
      <c r="N30" s="147">
        <f>F30+H30+J30+L30</f>
        <v>772903</v>
      </c>
      <c r="O30" s="175">
        <f>G30+I30+K30+M30</f>
        <v>100</v>
      </c>
      <c r="P30" s="176"/>
      <c r="Q30" s="176">
        <f>(N30/D30)</f>
        <v>1.3915874910651751</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48</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78" t="s">
        <v>417</v>
      </c>
      <c r="C3" s="1478"/>
      <c r="D3" s="1478"/>
      <c r="E3" s="1478"/>
      <c r="F3" s="1478"/>
      <c r="G3" s="1478"/>
      <c r="H3" s="1478"/>
      <c r="I3" s="1478"/>
      <c r="J3" s="1478"/>
      <c r="K3" s="1478"/>
      <c r="L3" s="1478"/>
      <c r="M3" s="1478"/>
      <c r="N3" s="1478"/>
      <c r="O3" s="1478"/>
      <c r="P3" s="1478"/>
      <c r="Q3" s="1478"/>
      <c r="R3" s="1478"/>
      <c r="S3" s="1478"/>
      <c r="T3" s="1478"/>
      <c r="U3" s="1478"/>
      <c r="V3" s="1478"/>
      <c r="W3" s="1478"/>
      <c r="X3" s="1478"/>
      <c r="Y3" s="823"/>
    </row>
    <row r="4" spans="2:30" s="621"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
      <c r="B7" s="1492" t="s">
        <v>12</v>
      </c>
      <c r="C7" s="625"/>
      <c r="D7" s="873" t="s">
        <v>250</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482</v>
      </c>
      <c r="AD7" s="829"/>
    </row>
    <row r="8" spans="2:30" s="626" customFormat="1" ht="20.25" customHeight="1" x14ac:dyDescent="0.2">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78983</v>
      </c>
      <c r="E10" s="633"/>
      <c r="F10" s="675">
        <v>603</v>
      </c>
      <c r="G10" s="676">
        <v>4.012173471975653</v>
      </c>
      <c r="H10" s="675">
        <v>48289</v>
      </c>
      <c r="I10" s="676">
        <v>61.699213796601569</v>
      </c>
      <c r="J10" s="675">
        <v>54051</v>
      </c>
      <c r="K10" s="676">
        <v>18.062389043875221</v>
      </c>
      <c r="L10" s="675">
        <v>502</v>
      </c>
      <c r="M10" s="676">
        <v>0.90540197818919599</v>
      </c>
      <c r="N10" s="675">
        <v>93</v>
      </c>
      <c r="O10" s="676">
        <v>0.39817397920365205</v>
      </c>
      <c r="P10" s="675">
        <v>111</v>
      </c>
      <c r="Q10" s="676">
        <v>2.5361399949277198E-3</v>
      </c>
      <c r="R10" s="675">
        <v>18156</v>
      </c>
      <c r="S10" s="676">
        <v>14.920111590159777</v>
      </c>
      <c r="T10" s="675">
        <v>0</v>
      </c>
      <c r="U10" s="676">
        <v>0</v>
      </c>
      <c r="V10" s="833">
        <f>F10+H10+J10+L10+N10+P10+R10+T10</f>
        <v>121805</v>
      </c>
      <c r="W10" s="676">
        <f t="shared" ref="V10:W27" si="0">G10+I10+K10+M10+O10+Q10+S10+U10</f>
        <v>99.999999999999986</v>
      </c>
      <c r="X10" s="678"/>
      <c r="Y10" s="834">
        <f t="shared" ref="Y10:Y27" si="1">V10/D10</f>
        <v>1.5421673018244433</v>
      </c>
    </row>
    <row r="11" spans="2:30" s="633" customFormat="1" ht="18" customHeight="1" x14ac:dyDescent="0.2">
      <c r="B11" s="682" t="s">
        <v>7</v>
      </c>
      <c r="D11" s="835">
        <v>14240</v>
      </c>
      <c r="F11" s="683">
        <v>1025</v>
      </c>
      <c r="G11" s="684">
        <v>9.5502617241747672</v>
      </c>
      <c r="H11" s="683">
        <v>3081</v>
      </c>
      <c r="I11" s="684">
        <v>13.652387565431043</v>
      </c>
      <c r="J11" s="683">
        <v>3120</v>
      </c>
      <c r="K11" s="684">
        <v>21.664352099134707</v>
      </c>
      <c r="L11" s="683">
        <v>624</v>
      </c>
      <c r="M11" s="684">
        <v>5.0849268240572592</v>
      </c>
      <c r="N11" s="683">
        <v>109</v>
      </c>
      <c r="O11" s="684">
        <v>1.6023929067407328</v>
      </c>
      <c r="P11" s="683">
        <v>1441</v>
      </c>
      <c r="Q11" s="684">
        <v>2.4676850763807288</v>
      </c>
      <c r="R11" s="683">
        <v>8517</v>
      </c>
      <c r="S11" s="684">
        <v>45.977993804080761</v>
      </c>
      <c r="T11" s="683">
        <v>0</v>
      </c>
      <c r="U11" s="684">
        <v>0</v>
      </c>
      <c r="V11" s="836">
        <f t="shared" si="0"/>
        <v>17917</v>
      </c>
      <c r="W11" s="684">
        <f t="shared" si="0"/>
        <v>100</v>
      </c>
      <c r="X11" s="678"/>
      <c r="Y11" s="837">
        <f t="shared" si="1"/>
        <v>1.2582162921348314</v>
      </c>
    </row>
    <row r="12" spans="2:30" s="633" customFormat="1" ht="22.5" customHeight="1" x14ac:dyDescent="0.2">
      <c r="B12" s="682" t="s">
        <v>37</v>
      </c>
      <c r="D12" s="835">
        <v>13174</v>
      </c>
      <c r="F12" s="685">
        <v>2565</v>
      </c>
      <c r="G12" s="684">
        <v>22.562277580071175</v>
      </c>
      <c r="H12" s="685">
        <v>2700</v>
      </c>
      <c r="I12" s="684">
        <v>8.1748856126080334</v>
      </c>
      <c r="J12" s="685">
        <v>4512</v>
      </c>
      <c r="K12" s="684">
        <v>24.789018810371125</v>
      </c>
      <c r="L12" s="685">
        <v>796</v>
      </c>
      <c r="M12" s="684">
        <v>8.8764616166751402</v>
      </c>
      <c r="N12" s="685">
        <v>82</v>
      </c>
      <c r="O12" s="684">
        <v>1.4234875444839858</v>
      </c>
      <c r="P12" s="685">
        <v>1347</v>
      </c>
      <c r="Q12" s="684">
        <v>5.2567361464158617</v>
      </c>
      <c r="R12" s="685">
        <v>4677</v>
      </c>
      <c r="S12" s="684">
        <v>28.917132689374682</v>
      </c>
      <c r="T12" s="685">
        <v>8</v>
      </c>
      <c r="U12" s="684">
        <v>0</v>
      </c>
      <c r="V12" s="836">
        <f t="shared" si="0"/>
        <v>16687</v>
      </c>
      <c r="W12" s="684">
        <f t="shared" si="0"/>
        <v>100.00000000000001</v>
      </c>
      <c r="X12" s="678"/>
      <c r="Y12" s="837">
        <f t="shared" si="1"/>
        <v>1.2666616061940186</v>
      </c>
    </row>
    <row r="13" spans="2:30" s="633" customFormat="1" ht="18" customHeight="1" x14ac:dyDescent="0.2">
      <c r="B13" s="682" t="s">
        <v>38</v>
      </c>
      <c r="D13" s="835">
        <v>12004</v>
      </c>
      <c r="F13" s="683">
        <v>3549</v>
      </c>
      <c r="G13" s="684">
        <v>21.067835441777071</v>
      </c>
      <c r="H13" s="683">
        <v>7410</v>
      </c>
      <c r="I13" s="684">
        <v>23.637812531128599</v>
      </c>
      <c r="J13" s="683">
        <v>749</v>
      </c>
      <c r="K13" s="684">
        <v>3.117840422352824</v>
      </c>
      <c r="L13" s="683">
        <v>182</v>
      </c>
      <c r="M13" s="684">
        <v>1.8926187867317461</v>
      </c>
      <c r="N13" s="683">
        <v>6</v>
      </c>
      <c r="O13" s="684">
        <v>0.28887339376431914</v>
      </c>
      <c r="P13" s="683">
        <v>33</v>
      </c>
      <c r="Q13" s="684">
        <v>0.29883454527343362</v>
      </c>
      <c r="R13" s="683">
        <v>10142</v>
      </c>
      <c r="S13" s="684">
        <v>49.696184878972012</v>
      </c>
      <c r="T13" s="683">
        <v>0</v>
      </c>
      <c r="U13" s="684">
        <v>0</v>
      </c>
      <c r="V13" s="836">
        <f t="shared" si="0"/>
        <v>22071</v>
      </c>
      <c r="W13" s="684">
        <f t="shared" si="0"/>
        <v>100</v>
      </c>
      <c r="X13" s="678"/>
      <c r="Y13" s="837">
        <f t="shared" si="1"/>
        <v>1.8386371209596801</v>
      </c>
    </row>
    <row r="14" spans="2:30" s="633" customFormat="1" ht="18" customHeight="1" x14ac:dyDescent="0.2">
      <c r="B14" s="682" t="s">
        <v>6</v>
      </c>
      <c r="D14" s="835">
        <v>13153</v>
      </c>
      <c r="F14" s="683">
        <v>629</v>
      </c>
      <c r="G14" s="684">
        <v>1.1223131063344112</v>
      </c>
      <c r="H14" s="683">
        <v>1025</v>
      </c>
      <c r="I14" s="684">
        <v>5.0218755944455014</v>
      </c>
      <c r="J14" s="683">
        <v>382</v>
      </c>
      <c r="K14" s="684">
        <v>0</v>
      </c>
      <c r="L14" s="683">
        <v>2256</v>
      </c>
      <c r="M14" s="684">
        <v>29.922008750237779</v>
      </c>
      <c r="N14" s="683">
        <v>82</v>
      </c>
      <c r="O14" s="684">
        <v>2.4538710291040515</v>
      </c>
      <c r="P14" s="683">
        <v>5683</v>
      </c>
      <c r="Q14" s="684">
        <v>21.742438653224273</v>
      </c>
      <c r="R14" s="683">
        <v>5160</v>
      </c>
      <c r="S14" s="684">
        <v>39.737492866653987</v>
      </c>
      <c r="T14" s="683">
        <v>0</v>
      </c>
      <c r="U14" s="684">
        <v>0</v>
      </c>
      <c r="V14" s="836">
        <f t="shared" si="0"/>
        <v>15217</v>
      </c>
      <c r="W14" s="684">
        <f t="shared" si="0"/>
        <v>100</v>
      </c>
      <c r="X14" s="678"/>
      <c r="Y14" s="837">
        <f t="shared" si="1"/>
        <v>1.156922375123546</v>
      </c>
    </row>
    <row r="15" spans="2:30" s="633" customFormat="1" ht="18" customHeight="1" x14ac:dyDescent="0.2">
      <c r="B15" s="682" t="s">
        <v>5</v>
      </c>
      <c r="D15" s="835">
        <v>4849</v>
      </c>
      <c r="F15" s="685">
        <v>712</v>
      </c>
      <c r="G15" s="684">
        <v>0</v>
      </c>
      <c r="H15" s="685">
        <v>1620</v>
      </c>
      <c r="I15" s="684">
        <v>19.530493707647629</v>
      </c>
      <c r="J15" s="685">
        <v>443</v>
      </c>
      <c r="K15" s="684">
        <v>7.5750242013552755</v>
      </c>
      <c r="L15" s="685">
        <v>576</v>
      </c>
      <c r="M15" s="684">
        <v>11.302032913843176</v>
      </c>
      <c r="N15" s="685">
        <v>48</v>
      </c>
      <c r="O15" s="684">
        <v>2.1539206195546949</v>
      </c>
      <c r="P15" s="685">
        <v>0</v>
      </c>
      <c r="Q15" s="684">
        <v>0</v>
      </c>
      <c r="R15" s="685">
        <v>3368</v>
      </c>
      <c r="S15" s="684">
        <v>59.438528557599227</v>
      </c>
      <c r="T15" s="685">
        <v>0</v>
      </c>
      <c r="U15" s="684">
        <v>0</v>
      </c>
      <c r="V15" s="836">
        <f t="shared" si="0"/>
        <v>6767</v>
      </c>
      <c r="W15" s="684">
        <f t="shared" si="0"/>
        <v>100</v>
      </c>
      <c r="X15" s="678"/>
      <c r="Y15" s="837">
        <f t="shared" si="1"/>
        <v>1.3955454732934627</v>
      </c>
    </row>
    <row r="16" spans="2:30" s="744" customFormat="1" ht="18" customHeight="1" x14ac:dyDescent="0.2">
      <c r="B16" s="838" t="s">
        <v>4</v>
      </c>
      <c r="D16" s="839">
        <v>48927</v>
      </c>
      <c r="E16" s="822"/>
      <c r="F16" s="840">
        <v>3508</v>
      </c>
      <c r="G16" s="841">
        <v>7.7071171283070425</v>
      </c>
      <c r="H16" s="840">
        <v>15664</v>
      </c>
      <c r="I16" s="841">
        <v>15.824121227176748</v>
      </c>
      <c r="J16" s="840">
        <v>10936</v>
      </c>
      <c r="K16" s="841">
        <v>26.553637229329691</v>
      </c>
      <c r="L16" s="840">
        <v>3514</v>
      </c>
      <c r="M16" s="841">
        <v>6.8666418250320875</v>
      </c>
      <c r="N16" s="840">
        <v>4</v>
      </c>
      <c r="O16" s="841">
        <v>1.1427151906595454</v>
      </c>
      <c r="P16" s="840">
        <v>20710</v>
      </c>
      <c r="Q16" s="841">
        <v>25.539270483997846</v>
      </c>
      <c r="R16" s="840">
        <v>12398</v>
      </c>
      <c r="S16" s="841">
        <v>15.629528422970232</v>
      </c>
      <c r="T16" s="840">
        <v>1032</v>
      </c>
      <c r="U16" s="841">
        <v>0.73696849252680829</v>
      </c>
      <c r="V16" s="842">
        <f t="shared" si="0"/>
        <v>67766</v>
      </c>
      <c r="W16" s="841">
        <f t="shared" si="0"/>
        <v>100</v>
      </c>
      <c r="X16" s="843"/>
      <c r="Y16" s="837">
        <f t="shared" si="1"/>
        <v>1.3850430232795798</v>
      </c>
    </row>
    <row r="17" spans="2:25" s="744" customFormat="1" ht="18" customHeight="1" x14ac:dyDescent="0.2">
      <c r="B17" s="838" t="s">
        <v>40</v>
      </c>
      <c r="D17" s="839">
        <v>26710</v>
      </c>
      <c r="E17" s="822"/>
      <c r="F17" s="840">
        <v>3884</v>
      </c>
      <c r="G17" s="841">
        <v>13.305587605076644</v>
      </c>
      <c r="H17" s="840">
        <v>15481</v>
      </c>
      <c r="I17" s="841">
        <v>29.339047305093128</v>
      </c>
      <c r="J17" s="840">
        <v>8223</v>
      </c>
      <c r="K17" s="841">
        <v>36.084555793637712</v>
      </c>
      <c r="L17" s="840">
        <v>987</v>
      </c>
      <c r="M17" s="841">
        <v>3.7127080929619254</v>
      </c>
      <c r="N17" s="840">
        <v>1501</v>
      </c>
      <c r="O17" s="841">
        <v>5.6576561727377612</v>
      </c>
      <c r="P17" s="840">
        <v>3031</v>
      </c>
      <c r="Q17" s="841">
        <v>8.2330641173561894</v>
      </c>
      <c r="R17" s="840">
        <v>2821</v>
      </c>
      <c r="S17" s="841">
        <v>3.6302950387341353</v>
      </c>
      <c r="T17" s="840">
        <v>3</v>
      </c>
      <c r="U17" s="841">
        <v>3.708587440250536E-2</v>
      </c>
      <c r="V17" s="842">
        <f t="shared" si="0"/>
        <v>35931</v>
      </c>
      <c r="W17" s="841">
        <f t="shared" si="0"/>
        <v>100</v>
      </c>
      <c r="X17" s="843"/>
      <c r="Y17" s="837">
        <f t="shared" si="1"/>
        <v>1.3452265069262448</v>
      </c>
    </row>
    <row r="18" spans="2:25" s="744" customFormat="1" ht="18" customHeight="1" x14ac:dyDescent="0.2">
      <c r="B18" s="838" t="s">
        <v>41</v>
      </c>
      <c r="D18" s="839">
        <v>81543</v>
      </c>
      <c r="E18" s="822"/>
      <c r="F18" s="840">
        <v>2</v>
      </c>
      <c r="G18" s="841">
        <v>0.11792867955081494</v>
      </c>
      <c r="H18" s="840">
        <v>15658</v>
      </c>
      <c r="I18" s="841">
        <v>17.203506178054706</v>
      </c>
      <c r="J18" s="840">
        <v>14829</v>
      </c>
      <c r="K18" s="841">
        <v>23.951842855634176</v>
      </c>
      <c r="L18" s="840">
        <v>3173</v>
      </c>
      <c r="M18" s="841">
        <v>4.6309008343014044</v>
      </c>
      <c r="N18" s="840">
        <v>3151</v>
      </c>
      <c r="O18" s="841">
        <v>4.7998732706727214</v>
      </c>
      <c r="P18" s="840">
        <v>6375</v>
      </c>
      <c r="Q18" s="841">
        <v>6.3575879184707995</v>
      </c>
      <c r="R18" s="840">
        <v>54078</v>
      </c>
      <c r="S18" s="841">
        <v>42.934840004224313</v>
      </c>
      <c r="T18" s="840">
        <v>6</v>
      </c>
      <c r="U18" s="841">
        <v>3.5202590910691028E-3</v>
      </c>
      <c r="V18" s="842">
        <f t="shared" si="0"/>
        <v>97272</v>
      </c>
      <c r="W18" s="841">
        <f t="shared" si="0"/>
        <v>100.00000000000001</v>
      </c>
      <c r="X18" s="843"/>
      <c r="Y18" s="837">
        <f t="shared" si="1"/>
        <v>1.192892093741952</v>
      </c>
    </row>
    <row r="19" spans="2:25" s="744" customFormat="1" ht="18" customHeight="1" x14ac:dyDescent="0.2">
      <c r="B19" s="838" t="s">
        <v>3</v>
      </c>
      <c r="D19" s="839">
        <v>51097</v>
      </c>
      <c r="E19" s="822"/>
      <c r="F19" s="840">
        <v>1229</v>
      </c>
      <c r="G19" s="841">
        <v>2.6363906960921888</v>
      </c>
      <c r="H19" s="840">
        <v>32969</v>
      </c>
      <c r="I19" s="841">
        <v>2.1814006888633752</v>
      </c>
      <c r="J19" s="840">
        <v>2749</v>
      </c>
      <c r="K19" s="841">
        <v>0.29340477101671131</v>
      </c>
      <c r="L19" s="840">
        <v>2182</v>
      </c>
      <c r="M19" s="841">
        <v>6.7525619764425731</v>
      </c>
      <c r="N19" s="840">
        <v>951</v>
      </c>
      <c r="O19" s="841">
        <v>4.8262958710719905</v>
      </c>
      <c r="P19" s="840">
        <v>6862</v>
      </c>
      <c r="Q19" s="841">
        <v>19.628353956712164</v>
      </c>
      <c r="R19" s="840">
        <v>33742</v>
      </c>
      <c r="S19" s="841">
        <v>63.673087553684567</v>
      </c>
      <c r="T19" s="840">
        <v>116</v>
      </c>
      <c r="U19" s="841">
        <v>8.5044861164264157E-3</v>
      </c>
      <c r="V19" s="842">
        <f t="shared" si="0"/>
        <v>80800</v>
      </c>
      <c r="W19" s="841">
        <f t="shared" si="0"/>
        <v>99.999999999999986</v>
      </c>
      <c r="X19" s="843"/>
      <c r="Y19" s="837">
        <f t="shared" si="1"/>
        <v>1.5813061432178015</v>
      </c>
    </row>
    <row r="20" spans="2:25" s="633" customFormat="1" ht="18" customHeight="1" x14ac:dyDescent="0.2">
      <c r="B20" s="838" t="s">
        <v>2</v>
      </c>
      <c r="D20" s="835">
        <v>11572</v>
      </c>
      <c r="F20" s="683">
        <v>899</v>
      </c>
      <c r="G20" s="684">
        <v>8.8888888888888893</v>
      </c>
      <c r="H20" s="683">
        <v>3534</v>
      </c>
      <c r="I20" s="684">
        <v>7.0230607966457024</v>
      </c>
      <c r="J20" s="683">
        <v>439</v>
      </c>
      <c r="K20" s="684">
        <v>5.2725366876310273</v>
      </c>
      <c r="L20" s="683">
        <v>718</v>
      </c>
      <c r="M20" s="684">
        <v>6.6876310272536692</v>
      </c>
      <c r="N20" s="683">
        <v>44</v>
      </c>
      <c r="O20" s="684">
        <v>1.519916142557652</v>
      </c>
      <c r="P20" s="683">
        <v>6954</v>
      </c>
      <c r="Q20" s="684">
        <v>53.574423480083858</v>
      </c>
      <c r="R20" s="683">
        <v>2043</v>
      </c>
      <c r="S20" s="684">
        <v>17.033542976939202</v>
      </c>
      <c r="T20" s="683">
        <v>0</v>
      </c>
      <c r="U20" s="684">
        <v>0</v>
      </c>
      <c r="V20" s="836">
        <f t="shared" si="0"/>
        <v>14631</v>
      </c>
      <c r="W20" s="684">
        <f t="shared" si="0"/>
        <v>100</v>
      </c>
      <c r="X20" s="678"/>
      <c r="Y20" s="837">
        <f t="shared" si="1"/>
        <v>1.2643449706187349</v>
      </c>
    </row>
    <row r="21" spans="2:25" s="633" customFormat="1" ht="18" customHeight="1" x14ac:dyDescent="0.2">
      <c r="B21" s="682" t="s">
        <v>35</v>
      </c>
      <c r="D21" s="835">
        <v>22704</v>
      </c>
      <c r="F21" s="683">
        <v>2296</v>
      </c>
      <c r="G21" s="684">
        <v>9.48509485094851</v>
      </c>
      <c r="H21" s="683">
        <v>5090</v>
      </c>
      <c r="I21" s="684">
        <v>13.467175488081411</v>
      </c>
      <c r="J21" s="683">
        <v>7408</v>
      </c>
      <c r="K21" s="684">
        <v>37.735744704385816</v>
      </c>
      <c r="L21" s="683">
        <v>3713</v>
      </c>
      <c r="M21" s="684">
        <v>10.646535036778939</v>
      </c>
      <c r="N21" s="683">
        <v>157</v>
      </c>
      <c r="O21" s="684">
        <v>5.0992754825507438</v>
      </c>
      <c r="P21" s="683">
        <v>4653</v>
      </c>
      <c r="Q21" s="684">
        <v>7.2838891654222664</v>
      </c>
      <c r="R21" s="683">
        <v>6559</v>
      </c>
      <c r="S21" s="684">
        <v>16.276754604280736</v>
      </c>
      <c r="T21" s="683">
        <v>4</v>
      </c>
      <c r="U21" s="684">
        <v>5.5306675515734748E-3</v>
      </c>
      <c r="V21" s="836">
        <f t="shared" si="0"/>
        <v>29880</v>
      </c>
      <c r="W21" s="684">
        <f t="shared" si="0"/>
        <v>99.999999999999986</v>
      </c>
      <c r="X21" s="678"/>
      <c r="Y21" s="837">
        <f t="shared" si="1"/>
        <v>1.3160676532769555</v>
      </c>
    </row>
    <row r="22" spans="2:25" s="633" customFormat="1" ht="21" customHeight="1" x14ac:dyDescent="0.2">
      <c r="B22" s="682" t="s">
        <v>42</v>
      </c>
      <c r="D22" s="835">
        <v>53017</v>
      </c>
      <c r="F22" s="683">
        <v>880</v>
      </c>
      <c r="G22" s="684">
        <v>0.68948988809615985</v>
      </c>
      <c r="H22" s="683">
        <v>30762</v>
      </c>
      <c r="I22" s="684">
        <v>38.969083568386701</v>
      </c>
      <c r="J22" s="683">
        <v>18528</v>
      </c>
      <c r="K22" s="684">
        <v>31.722065519974926</v>
      </c>
      <c r="L22" s="683">
        <v>3438</v>
      </c>
      <c r="M22" s="684">
        <v>6.2533414449790756</v>
      </c>
      <c r="N22" s="683">
        <v>1338</v>
      </c>
      <c r="O22" s="684">
        <v>2.9736555868960051</v>
      </c>
      <c r="P22" s="683">
        <v>4817</v>
      </c>
      <c r="Q22" s="684">
        <v>4.5664878417491659</v>
      </c>
      <c r="R22" s="683">
        <v>13120</v>
      </c>
      <c r="S22" s="684">
        <v>14.824032594067438</v>
      </c>
      <c r="T22" s="683">
        <v>0</v>
      </c>
      <c r="U22" s="684">
        <v>1.8435558505244917E-3</v>
      </c>
      <c r="V22" s="836">
        <f t="shared" si="0"/>
        <v>72883</v>
      </c>
      <c r="W22" s="684">
        <f t="shared" si="0"/>
        <v>99.999999999999986</v>
      </c>
      <c r="X22" s="678"/>
      <c r="Y22" s="837">
        <f t="shared" si="1"/>
        <v>1.3747099986796687</v>
      </c>
    </row>
    <row r="23" spans="2:25" s="633" customFormat="1" ht="18" customHeight="1" x14ac:dyDescent="0.2">
      <c r="B23" s="682" t="s">
        <v>43</v>
      </c>
      <c r="D23" s="835">
        <v>12521</v>
      </c>
      <c r="F23" s="683">
        <v>503</v>
      </c>
      <c r="G23" s="684">
        <v>5.7716568544995797</v>
      </c>
      <c r="H23" s="683">
        <v>5163</v>
      </c>
      <c r="I23" s="684">
        <v>26.377207737594617</v>
      </c>
      <c r="J23" s="683">
        <v>1969</v>
      </c>
      <c r="K23" s="684">
        <v>6.8544995794785537</v>
      </c>
      <c r="L23" s="683">
        <v>643</v>
      </c>
      <c r="M23" s="684">
        <v>5.6244743481917574</v>
      </c>
      <c r="N23" s="683">
        <v>24</v>
      </c>
      <c r="O23" s="684">
        <v>0.48359966358284273</v>
      </c>
      <c r="P23" s="683">
        <v>202</v>
      </c>
      <c r="Q23" s="684">
        <v>7.0962994112699747</v>
      </c>
      <c r="R23" s="683">
        <v>7923</v>
      </c>
      <c r="S23" s="684">
        <v>47.792262405382672</v>
      </c>
      <c r="T23" s="683">
        <v>1</v>
      </c>
      <c r="U23" s="684">
        <v>0</v>
      </c>
      <c r="V23" s="836">
        <f>F23+H23+J23+L23+N23+P23+R23+T23</f>
        <v>16428</v>
      </c>
      <c r="W23" s="684">
        <f t="shared" si="0"/>
        <v>100</v>
      </c>
      <c r="X23" s="678"/>
      <c r="Y23" s="837">
        <f t="shared" si="1"/>
        <v>1.3120357798897853</v>
      </c>
    </row>
    <row r="24" spans="2:25" s="633" customFormat="1" ht="22.5" customHeight="1" x14ac:dyDescent="0.2">
      <c r="B24" s="682" t="s">
        <v>44</v>
      </c>
      <c r="D24" s="835">
        <v>6597</v>
      </c>
      <c r="F24" s="685">
        <v>1282</v>
      </c>
      <c r="G24" s="686">
        <v>7.9028995279838163</v>
      </c>
      <c r="H24" s="685">
        <v>1876</v>
      </c>
      <c r="I24" s="684">
        <v>17.80175320296696</v>
      </c>
      <c r="J24" s="685">
        <v>627</v>
      </c>
      <c r="K24" s="684">
        <v>7.026298044504383</v>
      </c>
      <c r="L24" s="685">
        <v>249</v>
      </c>
      <c r="M24" s="684">
        <v>1.2946729602157789</v>
      </c>
      <c r="N24" s="685">
        <v>89</v>
      </c>
      <c r="O24" s="684">
        <v>2.4679703304113283</v>
      </c>
      <c r="P24" s="685">
        <v>721</v>
      </c>
      <c r="Q24" s="684">
        <v>3.236682400539447</v>
      </c>
      <c r="R24" s="685">
        <v>5196</v>
      </c>
      <c r="S24" s="684">
        <v>60.229265003371545</v>
      </c>
      <c r="T24" s="685">
        <v>11</v>
      </c>
      <c r="U24" s="684">
        <v>4.0458530006743092E-2</v>
      </c>
      <c r="V24" s="844">
        <f t="shared" si="0"/>
        <v>10051</v>
      </c>
      <c r="W24" s="684">
        <f t="shared" si="0"/>
        <v>99.999999999999986</v>
      </c>
      <c r="X24" s="678"/>
      <c r="Y24" s="837">
        <f t="shared" si="1"/>
        <v>1.5235713202971048</v>
      </c>
    </row>
    <row r="25" spans="2:25" s="633" customFormat="1" ht="18" customHeight="1" x14ac:dyDescent="0.2">
      <c r="B25" s="682" t="s">
        <v>45</v>
      </c>
      <c r="D25" s="835">
        <v>28532</v>
      </c>
      <c r="F25" s="685">
        <v>358</v>
      </c>
      <c r="G25" s="686">
        <v>0.14814347853495555</v>
      </c>
      <c r="H25" s="685">
        <v>12747</v>
      </c>
      <c r="I25" s="684">
        <v>26.640610225052008</v>
      </c>
      <c r="J25" s="685">
        <v>2566</v>
      </c>
      <c r="K25" s="684">
        <v>10.29754775263191</v>
      </c>
      <c r="L25" s="685">
        <v>2511</v>
      </c>
      <c r="M25" s="684">
        <v>7.0888230473428733</v>
      </c>
      <c r="N25" s="685">
        <v>2353</v>
      </c>
      <c r="O25" s="684">
        <v>6.2819138876631158</v>
      </c>
      <c r="P25" s="685">
        <v>39</v>
      </c>
      <c r="Q25" s="684">
        <v>0.15444745634495366</v>
      </c>
      <c r="R25" s="685">
        <v>16215</v>
      </c>
      <c r="S25" s="684">
        <v>42.274475193847316</v>
      </c>
      <c r="T25" s="685">
        <v>2480</v>
      </c>
      <c r="U25" s="684">
        <v>7.1140389585828654</v>
      </c>
      <c r="V25" s="844">
        <f t="shared" si="0"/>
        <v>39269</v>
      </c>
      <c r="W25" s="684">
        <f t="shared" si="0"/>
        <v>100</v>
      </c>
      <c r="X25" s="678"/>
      <c r="Y25" s="837">
        <f t="shared" si="1"/>
        <v>1.3763143137529792</v>
      </c>
    </row>
    <row r="26" spans="2:25" s="633" customFormat="1" ht="18" customHeight="1" x14ac:dyDescent="0.2">
      <c r="B26" s="682" t="s">
        <v>46</v>
      </c>
      <c r="D26" s="835">
        <v>2931</v>
      </c>
      <c r="F26" s="685">
        <v>177</v>
      </c>
      <c r="G26" s="686">
        <v>4.0505508749189891</v>
      </c>
      <c r="H26" s="685">
        <v>1954</v>
      </c>
      <c r="I26" s="684">
        <v>34.348671419313028</v>
      </c>
      <c r="J26" s="685">
        <v>1625</v>
      </c>
      <c r="K26" s="684">
        <v>46.953985742060922</v>
      </c>
      <c r="L26" s="685">
        <v>267</v>
      </c>
      <c r="M26" s="684">
        <v>6.675307841866494</v>
      </c>
      <c r="N26" s="685">
        <v>113</v>
      </c>
      <c r="O26" s="684">
        <v>3.6292935839274141</v>
      </c>
      <c r="P26" s="685">
        <v>25</v>
      </c>
      <c r="Q26" s="684">
        <v>4.2125729099157487</v>
      </c>
      <c r="R26" s="685">
        <v>7</v>
      </c>
      <c r="S26" s="684">
        <v>0.12961762799740764</v>
      </c>
      <c r="T26" s="685">
        <v>0</v>
      </c>
      <c r="U26" s="684">
        <v>0</v>
      </c>
      <c r="V26" s="844">
        <f t="shared" si="0"/>
        <v>4168</v>
      </c>
      <c r="W26" s="684">
        <f t="shared" si="0"/>
        <v>100.00000000000001</v>
      </c>
      <c r="X26" s="678"/>
      <c r="Y26" s="837">
        <f t="shared" si="1"/>
        <v>1.4220402592971682</v>
      </c>
    </row>
    <row r="27" spans="2:25" s="633" customFormat="1" ht="18" customHeight="1" x14ac:dyDescent="0.2">
      <c r="B27" s="682" t="s">
        <v>1</v>
      </c>
      <c r="D27" s="835">
        <v>1067</v>
      </c>
      <c r="F27" s="685">
        <v>233</v>
      </c>
      <c r="G27" s="686">
        <v>16.482582837723026</v>
      </c>
      <c r="H27" s="685">
        <v>299</v>
      </c>
      <c r="I27" s="684">
        <v>25.06372132540357</v>
      </c>
      <c r="J27" s="685">
        <v>458</v>
      </c>
      <c r="K27" s="684">
        <v>33.389974511469838</v>
      </c>
      <c r="L27" s="685">
        <v>14</v>
      </c>
      <c r="M27" s="684">
        <v>2.2090059473237043</v>
      </c>
      <c r="N27" s="685">
        <v>0</v>
      </c>
      <c r="O27" s="684">
        <v>0.16992353440951571</v>
      </c>
      <c r="P27" s="685">
        <v>0</v>
      </c>
      <c r="Q27" s="684">
        <v>8.4961767204757857E-2</v>
      </c>
      <c r="R27" s="685">
        <v>462</v>
      </c>
      <c r="S27" s="684">
        <v>22.59983007646559</v>
      </c>
      <c r="T27" s="685">
        <v>0</v>
      </c>
      <c r="U27" s="684">
        <v>0</v>
      </c>
      <c r="V27" s="836">
        <f t="shared" si="0"/>
        <v>1466</v>
      </c>
      <c r="W27" s="684">
        <f t="shared" si="0"/>
        <v>100</v>
      </c>
      <c r="X27" s="678"/>
      <c r="Y27" s="837">
        <f t="shared" si="1"/>
        <v>1.3739456419868792</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6" t="s">
        <v>0</v>
      </c>
      <c r="C30" s="1232"/>
      <c r="D30" s="1277">
        <f>SUM(D10:D29)</f>
        <v>483621</v>
      </c>
      <c r="E30" s="1232"/>
      <c r="F30" s="1257">
        <f>SUM(F10:F27)</f>
        <v>24334</v>
      </c>
      <c r="G30" s="1258">
        <f>F30*100/$V30</f>
        <v>3.6264789294927491</v>
      </c>
      <c r="H30" s="1257">
        <f>SUM(H10:H27)</f>
        <v>205322</v>
      </c>
      <c r="I30" s="1258">
        <f>H30*100/$V30</f>
        <v>30.598993456123541</v>
      </c>
      <c r="J30" s="1257">
        <f>SUM(J10:J27)</f>
        <v>133614</v>
      </c>
      <c r="K30" s="1258">
        <f>J30*100/$V30</f>
        <v>19.912400578829793</v>
      </c>
      <c r="L30" s="1257">
        <f>SUM(L10:L27)</f>
        <v>26345</v>
      </c>
      <c r="M30" s="1258">
        <f>L30*100/$V30</f>
        <v>3.9261768471063725</v>
      </c>
      <c r="N30" s="1257">
        <f>SUM(N10:N27)</f>
        <v>10145</v>
      </c>
      <c r="O30" s="1258">
        <f>N30*100/$V30</f>
        <v>1.5119022248583849</v>
      </c>
      <c r="P30" s="1257">
        <f>SUM(P10:P27)</f>
        <v>63004</v>
      </c>
      <c r="Q30" s="1258">
        <f>P30*100/$V30</f>
        <v>9.3894418703772971</v>
      </c>
      <c r="R30" s="1257">
        <f>SUM(R10:R27)</f>
        <v>204584</v>
      </c>
      <c r="S30" s="1258">
        <f>R30*100/$V30</f>
        <v>30.489009834443355</v>
      </c>
      <c r="T30" s="1257">
        <f>SUM(T10:T28)</f>
        <v>3661</v>
      </c>
      <c r="U30" s="1258">
        <f>T30*100/$V30</f>
        <v>0.54559625876851126</v>
      </c>
      <c r="V30" s="1257">
        <f>SUM(V10:V27)</f>
        <v>671009</v>
      </c>
      <c r="W30" s="1258">
        <f>G30+I30+K30+M30+O30+Q30+S30+U30</f>
        <v>100</v>
      </c>
      <c r="X30" s="1274"/>
      <c r="Y30" s="1275">
        <f>(V30/D30)</f>
        <v>1.3874686996635794</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854" customFormat="1" x14ac:dyDescent="0.2">
      <c r="T37" s="697"/>
      <c r="U37" s="697"/>
    </row>
    <row r="38" spans="2:25" s="822" customFormat="1" x14ac:dyDescent="0.2">
      <c r="T38" s="920"/>
      <c r="U38" s="920"/>
    </row>
    <row r="39" spans="2:25" s="822" customFormat="1" x14ac:dyDescent="0.2">
      <c r="T39" s="920"/>
      <c r="U39" s="920"/>
    </row>
    <row r="40" spans="2:25" s="822" customFormat="1" x14ac:dyDescent="0.2">
      <c r="T40" s="920"/>
      <c r="U40" s="920"/>
    </row>
    <row r="41" spans="2:25" s="822" customFormat="1" x14ac:dyDescent="0.2">
      <c r="T41" s="920"/>
      <c r="U41" s="920"/>
    </row>
    <row r="42" spans="2:25" s="822" customFormat="1" x14ac:dyDescent="0.2">
      <c r="T42" s="920"/>
      <c r="U42" s="920"/>
    </row>
    <row r="43" spans="2:25" s="822" customFormat="1" x14ac:dyDescent="0.2">
      <c r="T43" s="920"/>
      <c r="U43" s="920"/>
    </row>
    <row r="44" spans="2:25" s="822" customFormat="1" x14ac:dyDescent="0.2">
      <c r="T44" s="920"/>
      <c r="U44" s="920"/>
    </row>
    <row r="45" spans="2:25" s="822" customFormat="1" x14ac:dyDescent="0.2">
      <c r="T45" s="920"/>
      <c r="U45" s="920"/>
    </row>
    <row r="46" spans="2:25" s="822" customFormat="1" x14ac:dyDescent="0.2">
      <c r="T46" s="920"/>
      <c r="U46" s="920"/>
    </row>
    <row r="47" spans="2:25" s="822" customFormat="1" x14ac:dyDescent="0.2">
      <c r="T47" s="920"/>
      <c r="U47" s="920"/>
    </row>
    <row r="48" spans="2:25" s="822" customFormat="1" x14ac:dyDescent="0.2">
      <c r="T48" s="920"/>
      <c r="U48" s="920"/>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416</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mayo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'41cbenpreGI'!D10</f>
        <v>78983</v>
      </c>
      <c r="F10" s="164">
        <f>'41cbenpreGI'!F10+'41cbenpreGI'!H10+'41cbenpreGI'!J10+'41cbenpreGI'!L10+'41cbenpreGI'!N10</f>
        <v>103538</v>
      </c>
      <c r="G10" s="165">
        <f t="shared" ref="G10:G27" si="0">F10*100/$N10</f>
        <v>85.003078691350936</v>
      </c>
      <c r="H10" s="164">
        <f>'41cbenpreGI'!P10</f>
        <v>111</v>
      </c>
      <c r="I10" s="165">
        <f t="shared" ref="I10:I27" si="1">H10*100/$N10</f>
        <v>9.1129263987521039E-2</v>
      </c>
      <c r="J10" s="164">
        <f>'41cbenpreGI'!R10</f>
        <v>18156</v>
      </c>
      <c r="K10" s="165">
        <f t="shared" ref="K10:K27" si="2">J10*100/$N10</f>
        <v>14.905792044661549</v>
      </c>
      <c r="L10" s="164">
        <f>'41cbenpreGI'!T10</f>
        <v>0</v>
      </c>
      <c r="M10" s="165">
        <f t="shared" ref="M10:M27" si="3">L10*100/$N10</f>
        <v>0</v>
      </c>
      <c r="N10" s="164">
        <f>F10+H10+J10+L10</f>
        <v>121805</v>
      </c>
      <c r="O10" s="165">
        <f>G10+I10+K10+M10</f>
        <v>100.00000000000001</v>
      </c>
      <c r="P10" s="166"/>
      <c r="Q10" s="166">
        <f t="shared" ref="Q10:Q27" si="4">N10/D10</f>
        <v>1.5421673018244433</v>
      </c>
    </row>
    <row r="11" spans="2:25" s="162" customFormat="1" ht="18" customHeight="1" x14ac:dyDescent="0.2">
      <c r="B11" s="146" t="s">
        <v>7</v>
      </c>
      <c r="C11" s="159"/>
      <c r="D11" s="163">
        <f>'41cbenpreGI'!D11</f>
        <v>14240</v>
      </c>
      <c r="F11" s="164">
        <f>'41cbenpreGI'!F11+'41cbenpreGI'!H11+'41cbenpreGI'!J11+'41cbenpreGI'!L11+'41cbenpreGI'!N11</f>
        <v>7959</v>
      </c>
      <c r="G11" s="165">
        <f t="shared" si="0"/>
        <v>44.421499134899818</v>
      </c>
      <c r="H11" s="164">
        <f>'41cbenpreGI'!P11</f>
        <v>1441</v>
      </c>
      <c r="I11" s="165">
        <f t="shared" si="1"/>
        <v>8.0426410671429363</v>
      </c>
      <c r="J11" s="164">
        <f>'41cbenpreGI'!R11</f>
        <v>8517</v>
      </c>
      <c r="K11" s="165">
        <f t="shared" si="2"/>
        <v>47.535859797957251</v>
      </c>
      <c r="L11" s="164">
        <f>'41cbenpreGI'!T11</f>
        <v>0</v>
      </c>
      <c r="M11" s="165">
        <f t="shared" si="3"/>
        <v>0</v>
      </c>
      <c r="N11" s="164">
        <f t="shared" ref="N11:O27" si="5">F11+H11+J11+L11</f>
        <v>17917</v>
      </c>
      <c r="O11" s="165">
        <f t="shared" si="5"/>
        <v>100</v>
      </c>
      <c r="P11" s="166"/>
      <c r="Q11" s="166">
        <f t="shared" si="4"/>
        <v>1.2582162921348314</v>
      </c>
    </row>
    <row r="12" spans="2:25" s="162" customFormat="1" ht="22.5" customHeight="1" x14ac:dyDescent="0.2">
      <c r="B12" s="146" t="s">
        <v>37</v>
      </c>
      <c r="C12" s="159"/>
      <c r="D12" s="163">
        <f>'41cbenpreGI'!D12</f>
        <v>13174</v>
      </c>
      <c r="F12" s="164">
        <f>'41cbenpreGI'!F12+'41cbenpreGI'!H12+'41cbenpreGI'!J12+'41cbenpreGI'!L12+'41cbenpreGI'!N12</f>
        <v>10655</v>
      </c>
      <c r="G12" s="165">
        <f t="shared" si="0"/>
        <v>63.852100437466291</v>
      </c>
      <c r="H12" s="164">
        <f>'41cbenpreGI'!P12</f>
        <v>1347</v>
      </c>
      <c r="I12" s="165">
        <f t="shared" si="1"/>
        <v>8.0721519745909998</v>
      </c>
      <c r="J12" s="164">
        <f>'41cbenpreGI'!R12</f>
        <v>4677</v>
      </c>
      <c r="K12" s="165">
        <f t="shared" si="2"/>
        <v>28.027806076586565</v>
      </c>
      <c r="L12" s="164">
        <f>'41cbenpreGI'!T12</f>
        <v>8</v>
      </c>
      <c r="M12" s="165">
        <f t="shared" si="3"/>
        <v>4.7941511356145501E-2</v>
      </c>
      <c r="N12" s="164">
        <f t="shared" si="5"/>
        <v>16687</v>
      </c>
      <c r="O12" s="165">
        <f t="shared" si="5"/>
        <v>99.999999999999986</v>
      </c>
      <c r="P12" s="166"/>
      <c r="Q12" s="166">
        <f t="shared" si="4"/>
        <v>1.2666616061940186</v>
      </c>
    </row>
    <row r="13" spans="2:25" s="162" customFormat="1" ht="18" customHeight="1" x14ac:dyDescent="0.2">
      <c r="B13" s="146" t="s">
        <v>38</v>
      </c>
      <c r="C13" s="159"/>
      <c r="D13" s="163">
        <f>'41cbenpreGI'!D13</f>
        <v>12004</v>
      </c>
      <c r="F13" s="164">
        <f>'41cbenpreGI'!F13+'41cbenpreGI'!H13+'41cbenpreGI'!J13+'41cbenpreGI'!L13+'41cbenpreGI'!N13</f>
        <v>11896</v>
      </c>
      <c r="G13" s="165">
        <f t="shared" si="0"/>
        <v>53.898781206107564</v>
      </c>
      <c r="H13" s="164">
        <f>'41cbenpreGI'!P13</f>
        <v>33</v>
      </c>
      <c r="I13" s="165">
        <f t="shared" si="1"/>
        <v>0.14951746635857008</v>
      </c>
      <c r="J13" s="164">
        <f>'41cbenpreGI'!R13</f>
        <v>10142</v>
      </c>
      <c r="K13" s="165">
        <f t="shared" si="2"/>
        <v>45.951701327533868</v>
      </c>
      <c r="L13" s="164">
        <f>'41cbenpreGI'!T13</f>
        <v>0</v>
      </c>
      <c r="M13" s="165">
        <f t="shared" si="3"/>
        <v>0</v>
      </c>
      <c r="N13" s="164">
        <f t="shared" si="5"/>
        <v>22071</v>
      </c>
      <c r="O13" s="165">
        <f t="shared" si="5"/>
        <v>100</v>
      </c>
      <c r="P13" s="166"/>
      <c r="Q13" s="166">
        <f t="shared" si="4"/>
        <v>1.8386371209596801</v>
      </c>
    </row>
    <row r="14" spans="2:25" s="162" customFormat="1" ht="18" customHeight="1" x14ac:dyDescent="0.2">
      <c r="B14" s="146" t="s">
        <v>6</v>
      </c>
      <c r="C14" s="159"/>
      <c r="D14" s="163">
        <f>'41cbenpreGI'!D14</f>
        <v>13153</v>
      </c>
      <c r="F14" s="164">
        <f>'41cbenpreGI'!F14+'41cbenpreGI'!H14+'41cbenpreGI'!J14+'41cbenpreGI'!L14+'41cbenpreGI'!N14</f>
        <v>4374</v>
      </c>
      <c r="G14" s="165">
        <f t="shared" si="0"/>
        <v>28.744167707169613</v>
      </c>
      <c r="H14" s="164">
        <f>'41cbenpreGI'!P14</f>
        <v>5683</v>
      </c>
      <c r="I14" s="165">
        <f t="shared" si="1"/>
        <v>37.346388907143329</v>
      </c>
      <c r="J14" s="164">
        <f>'41cbenpreGI'!R14</f>
        <v>5160</v>
      </c>
      <c r="K14" s="165">
        <f t="shared" si="2"/>
        <v>33.909443385687062</v>
      </c>
      <c r="L14" s="164">
        <f>'41cbenpreGI'!T14</f>
        <v>0</v>
      </c>
      <c r="M14" s="165">
        <f t="shared" si="3"/>
        <v>0</v>
      </c>
      <c r="N14" s="164">
        <f t="shared" si="5"/>
        <v>15217</v>
      </c>
      <c r="O14" s="165">
        <f t="shared" si="5"/>
        <v>100</v>
      </c>
      <c r="P14" s="166"/>
      <c r="Q14" s="166">
        <f t="shared" si="4"/>
        <v>1.156922375123546</v>
      </c>
    </row>
    <row r="15" spans="2:25" s="162" customFormat="1" ht="18" customHeight="1" x14ac:dyDescent="0.2">
      <c r="B15" s="146" t="s">
        <v>5</v>
      </c>
      <c r="C15" s="159"/>
      <c r="D15" s="163">
        <f>'41cbenpreGI'!D15</f>
        <v>4849</v>
      </c>
      <c r="F15" s="164">
        <f>'41cbenpreGI'!F15+'41cbenpreGI'!H15+'41cbenpreGI'!J15+'41cbenpreGI'!L15+'41cbenpreGI'!N15</f>
        <v>3399</v>
      </c>
      <c r="G15" s="165">
        <f t="shared" si="0"/>
        <v>50.229052756021872</v>
      </c>
      <c r="H15" s="164">
        <f>'41cbenpreGI'!P15</f>
        <v>0</v>
      </c>
      <c r="I15" s="165">
        <f t="shared" si="1"/>
        <v>0</v>
      </c>
      <c r="J15" s="164">
        <f>'41cbenpreGI'!R15</f>
        <v>3368</v>
      </c>
      <c r="K15" s="165">
        <f t="shared" si="2"/>
        <v>49.770947243978128</v>
      </c>
      <c r="L15" s="164">
        <f>'41cbenpreGI'!T15</f>
        <v>0</v>
      </c>
      <c r="M15" s="165">
        <f t="shared" si="3"/>
        <v>0</v>
      </c>
      <c r="N15" s="164">
        <f t="shared" si="5"/>
        <v>6767</v>
      </c>
      <c r="O15" s="165">
        <f t="shared" si="5"/>
        <v>100</v>
      </c>
      <c r="P15" s="166"/>
      <c r="Q15" s="166">
        <f t="shared" si="4"/>
        <v>1.3955454732934627</v>
      </c>
    </row>
    <row r="16" spans="2:25" s="162" customFormat="1" ht="18" customHeight="1" x14ac:dyDescent="0.2">
      <c r="B16" s="146" t="s">
        <v>4</v>
      </c>
      <c r="C16" s="159"/>
      <c r="D16" s="163">
        <f>'41cbenpreGI'!D16</f>
        <v>48927</v>
      </c>
      <c r="F16" s="164">
        <f>'41cbenpreGI'!F16+'41cbenpreGI'!H16+'41cbenpreGI'!J16+'41cbenpreGI'!L16+'41cbenpreGI'!N16</f>
        <v>33626</v>
      </c>
      <c r="G16" s="165">
        <f t="shared" si="0"/>
        <v>49.620753770327305</v>
      </c>
      <c r="H16" s="164">
        <f>'41cbenpreGI'!P16</f>
        <v>20710</v>
      </c>
      <c r="I16" s="165">
        <f t="shared" si="1"/>
        <v>30.56104831331346</v>
      </c>
      <c r="J16" s="164">
        <f>'41cbenpreGI'!R16</f>
        <v>12398</v>
      </c>
      <c r="K16" s="165">
        <f t="shared" si="2"/>
        <v>18.295310332615177</v>
      </c>
      <c r="L16" s="164">
        <f>'41cbenpreGI'!T16</f>
        <v>1032</v>
      </c>
      <c r="M16" s="165">
        <f t="shared" si="3"/>
        <v>1.5228875837440605</v>
      </c>
      <c r="N16" s="164">
        <f t="shared" si="5"/>
        <v>67766</v>
      </c>
      <c r="O16" s="165">
        <f t="shared" si="5"/>
        <v>100</v>
      </c>
      <c r="P16" s="166"/>
      <c r="Q16" s="166">
        <f t="shared" si="4"/>
        <v>1.3850430232795798</v>
      </c>
    </row>
    <row r="17" spans="2:25" s="162" customFormat="1" ht="18" customHeight="1" x14ac:dyDescent="0.2">
      <c r="B17" s="146" t="s">
        <v>40</v>
      </c>
      <c r="C17" s="159"/>
      <c r="D17" s="163">
        <f>'41cbenpreGI'!D17</f>
        <v>26710</v>
      </c>
      <c r="F17" s="164">
        <f>'41cbenpreGI'!F17+'41cbenpreGI'!H17+'41cbenpreGI'!J17+'41cbenpreGI'!L17+'41cbenpreGI'!N17</f>
        <v>30076</v>
      </c>
      <c r="G17" s="165">
        <f t="shared" si="0"/>
        <v>83.704878795469099</v>
      </c>
      <c r="H17" s="164">
        <f>'41cbenpreGI'!P17</f>
        <v>3031</v>
      </c>
      <c r="I17" s="165">
        <f t="shared" si="1"/>
        <v>8.4356127021235139</v>
      </c>
      <c r="J17" s="164">
        <f>'41cbenpreGI'!R17</f>
        <v>2821</v>
      </c>
      <c r="K17" s="165">
        <f t="shared" si="2"/>
        <v>7.8511591661796221</v>
      </c>
      <c r="L17" s="164">
        <f>'41cbenpreGI'!T17</f>
        <v>3</v>
      </c>
      <c r="M17" s="165">
        <f t="shared" si="3"/>
        <v>8.3493362277698921E-3</v>
      </c>
      <c r="N17" s="164">
        <f t="shared" si="5"/>
        <v>35931</v>
      </c>
      <c r="O17" s="165">
        <f t="shared" si="5"/>
        <v>100.00000000000001</v>
      </c>
      <c r="P17" s="166"/>
      <c r="Q17" s="166">
        <f t="shared" si="4"/>
        <v>1.3452265069262448</v>
      </c>
    </row>
    <row r="18" spans="2:25" s="162" customFormat="1" ht="18" customHeight="1" x14ac:dyDescent="0.2">
      <c r="B18" s="146" t="s">
        <v>41</v>
      </c>
      <c r="C18" s="159"/>
      <c r="D18" s="163">
        <f>'41cbenpreGI'!D18</f>
        <v>81543</v>
      </c>
      <c r="F18" s="164">
        <f>'41cbenpreGI'!F18+'41cbenpreGI'!H18+'41cbenpreGI'!J18+'41cbenpreGI'!L18+'41cbenpreGI'!N18</f>
        <v>36813</v>
      </c>
      <c r="G18" s="165">
        <f t="shared" si="0"/>
        <v>37.845423143350601</v>
      </c>
      <c r="H18" s="164">
        <f>'41cbenpreGI'!P18</f>
        <v>6375</v>
      </c>
      <c r="I18" s="165">
        <f t="shared" si="1"/>
        <v>6.5537873180360231</v>
      </c>
      <c r="J18" s="164">
        <f>'41cbenpreGI'!R18</f>
        <v>54078</v>
      </c>
      <c r="K18" s="165">
        <f t="shared" si="2"/>
        <v>55.594621268196398</v>
      </c>
      <c r="L18" s="164">
        <f>'41cbenpreGI'!T18</f>
        <v>6</v>
      </c>
      <c r="M18" s="165">
        <f t="shared" si="3"/>
        <v>6.1682704169750803E-3</v>
      </c>
      <c r="N18" s="164">
        <f t="shared" si="5"/>
        <v>97272</v>
      </c>
      <c r="O18" s="165">
        <f t="shared" si="5"/>
        <v>100</v>
      </c>
      <c r="P18" s="166"/>
      <c r="Q18" s="166">
        <f t="shared" si="4"/>
        <v>1.192892093741952</v>
      </c>
    </row>
    <row r="19" spans="2:25" s="162" customFormat="1" ht="18" customHeight="1" x14ac:dyDescent="0.2">
      <c r="B19" s="146" t="s">
        <v>3</v>
      </c>
      <c r="C19" s="159"/>
      <c r="D19" s="163">
        <f>'41cbenpreGI'!D19</f>
        <v>51097</v>
      </c>
      <c r="F19" s="164">
        <f>'41cbenpreGI'!F19+'41cbenpreGI'!H19+'41cbenpreGI'!J19+'41cbenpreGI'!L19+'41cbenpreGI'!N19</f>
        <v>40080</v>
      </c>
      <c r="G19" s="165">
        <f t="shared" si="0"/>
        <v>49.603960396039604</v>
      </c>
      <c r="H19" s="164">
        <f>'41cbenpreGI'!P19</f>
        <v>6862</v>
      </c>
      <c r="I19" s="165">
        <f>H19*100/$N19</f>
        <v>8.4925742574257423</v>
      </c>
      <c r="J19" s="164">
        <f>'41cbenpreGI'!R19</f>
        <v>33742</v>
      </c>
      <c r="K19" s="165">
        <f>J19*100/$N19</f>
        <v>41.759900990099013</v>
      </c>
      <c r="L19" s="164">
        <f>'41cbenpreGI'!T19</f>
        <v>116</v>
      </c>
      <c r="M19" s="165">
        <f t="shared" si="3"/>
        <v>0.14356435643564355</v>
      </c>
      <c r="N19" s="164">
        <f t="shared" si="5"/>
        <v>80800</v>
      </c>
      <c r="O19" s="165">
        <f t="shared" si="5"/>
        <v>100.00000000000001</v>
      </c>
      <c r="P19" s="166"/>
      <c r="Q19" s="166">
        <f t="shared" si="4"/>
        <v>1.5813061432178015</v>
      </c>
    </row>
    <row r="20" spans="2:25" s="162" customFormat="1" ht="18" customHeight="1" x14ac:dyDescent="0.2">
      <c r="B20" s="146" t="s">
        <v>2</v>
      </c>
      <c r="C20" s="159"/>
      <c r="D20" s="163">
        <f>'41cbenpreGI'!D20</f>
        <v>11572</v>
      </c>
      <c r="F20" s="164">
        <f>'41cbenpreGI'!F20+'41cbenpreGI'!H20+'41cbenpreGI'!J20+'41cbenpreGI'!L20+'41cbenpreGI'!N20</f>
        <v>5634</v>
      </c>
      <c r="G20" s="165">
        <f t="shared" si="0"/>
        <v>38.507279064998976</v>
      </c>
      <c r="H20" s="164">
        <f>'41cbenpreGI'!P20</f>
        <v>6954</v>
      </c>
      <c r="I20" s="165">
        <f>H20*100/$N20</f>
        <v>47.529218782038136</v>
      </c>
      <c r="J20" s="164">
        <f>'41cbenpreGI'!R20</f>
        <v>2043</v>
      </c>
      <c r="K20" s="165">
        <f>J20*100/$N20</f>
        <v>13.963502152962887</v>
      </c>
      <c r="L20" s="164">
        <f>'41cbenpreGI'!T20</f>
        <v>0</v>
      </c>
      <c r="M20" s="165">
        <f t="shared" si="3"/>
        <v>0</v>
      </c>
      <c r="N20" s="164">
        <f t="shared" si="5"/>
        <v>14631</v>
      </c>
      <c r="O20" s="165">
        <f t="shared" si="5"/>
        <v>100</v>
      </c>
      <c r="P20" s="166"/>
      <c r="Q20" s="166">
        <f t="shared" si="4"/>
        <v>1.2643449706187349</v>
      </c>
    </row>
    <row r="21" spans="2:25" s="162" customFormat="1" ht="18" customHeight="1" x14ac:dyDescent="0.2">
      <c r="B21" s="146" t="s">
        <v>35</v>
      </c>
      <c r="C21" s="159"/>
      <c r="D21" s="163">
        <f>'41cbenpreGI'!D21</f>
        <v>22704</v>
      </c>
      <c r="F21" s="164">
        <f>'41cbenpreGI'!F21+'41cbenpreGI'!H21+'41cbenpreGI'!J21+'41cbenpreGI'!L21+'41cbenpreGI'!N21</f>
        <v>18664</v>
      </c>
      <c r="G21" s="165">
        <f t="shared" si="0"/>
        <v>62.463186077643911</v>
      </c>
      <c r="H21" s="164">
        <f>'41cbenpreGI'!P21</f>
        <v>4653</v>
      </c>
      <c r="I21" s="165">
        <f>H21*100/$N21</f>
        <v>15.572289156626505</v>
      </c>
      <c r="J21" s="164">
        <f>'41cbenpreGI'!R21</f>
        <v>6559</v>
      </c>
      <c r="K21" s="165">
        <f>J21*100/$N21</f>
        <v>21.951137884872825</v>
      </c>
      <c r="L21" s="164">
        <f>'41cbenpreGI'!T21</f>
        <v>4</v>
      </c>
      <c r="M21" s="165">
        <f t="shared" si="3"/>
        <v>1.3386880856760375E-2</v>
      </c>
      <c r="N21" s="164">
        <f t="shared" si="5"/>
        <v>29880</v>
      </c>
      <c r="O21" s="165">
        <f t="shared" si="5"/>
        <v>100</v>
      </c>
      <c r="P21" s="166"/>
      <c r="Q21" s="166">
        <f t="shared" si="4"/>
        <v>1.3160676532769555</v>
      </c>
    </row>
    <row r="22" spans="2:25" s="162" customFormat="1" ht="21" customHeight="1" x14ac:dyDescent="0.2">
      <c r="B22" s="146" t="s">
        <v>42</v>
      </c>
      <c r="C22" s="159"/>
      <c r="D22" s="163">
        <f>'41cbenpreGI'!D22</f>
        <v>53017</v>
      </c>
      <c r="F22" s="164">
        <f>'41cbenpreGI'!F22+'41cbenpreGI'!H22+'41cbenpreGI'!J22+'41cbenpreGI'!L22+'41cbenpreGI'!N22</f>
        <v>54946</v>
      </c>
      <c r="G22" s="165">
        <f t="shared" si="0"/>
        <v>75.389322612955013</v>
      </c>
      <c r="H22" s="164">
        <f>'41cbenpreGI'!P22</f>
        <v>4817</v>
      </c>
      <c r="I22" s="165">
        <f>H22*100/$N22</f>
        <v>6.6092230012485764</v>
      </c>
      <c r="J22" s="164">
        <f>'41cbenpreGI'!R22</f>
        <v>13120</v>
      </c>
      <c r="K22" s="165">
        <f>J22*100/$N22</f>
        <v>18.001454385796414</v>
      </c>
      <c r="L22" s="164">
        <f>'41cbenpreGI'!T22</f>
        <v>0</v>
      </c>
      <c r="M22" s="165">
        <f t="shared" si="3"/>
        <v>0</v>
      </c>
      <c r="N22" s="164">
        <f t="shared" si="5"/>
        <v>72883</v>
      </c>
      <c r="O22" s="165">
        <f t="shared" si="5"/>
        <v>100</v>
      </c>
      <c r="P22" s="166"/>
      <c r="Q22" s="166">
        <f t="shared" si="4"/>
        <v>1.3747099986796687</v>
      </c>
    </row>
    <row r="23" spans="2:25" s="162" customFormat="1" ht="18" customHeight="1" x14ac:dyDescent="0.2">
      <c r="B23" s="146" t="s">
        <v>43</v>
      </c>
      <c r="C23" s="159"/>
      <c r="D23" s="163">
        <f>'41cbenpreGI'!D23</f>
        <v>12521</v>
      </c>
      <c r="F23" s="164">
        <f>'41cbenpreGI'!F23+'41cbenpreGI'!H23+'41cbenpreGI'!J23+'41cbenpreGI'!L23+'41cbenpreGI'!N23</f>
        <v>8302</v>
      </c>
      <c r="G23" s="165">
        <f t="shared" si="0"/>
        <v>50.535670805941074</v>
      </c>
      <c r="H23" s="164">
        <f>'41cbenpreGI'!P23</f>
        <v>202</v>
      </c>
      <c r="I23" s="165">
        <f>H23*100/$N23</f>
        <v>1.2296079863647431</v>
      </c>
      <c r="J23" s="164">
        <f>'41cbenpreGI'!R23</f>
        <v>7923</v>
      </c>
      <c r="K23" s="165">
        <f>J23*100/$N23</f>
        <v>48.228634039444849</v>
      </c>
      <c r="L23" s="164">
        <f>'41cbenpreGI'!T23</f>
        <v>1</v>
      </c>
      <c r="M23" s="165">
        <f t="shared" si="3"/>
        <v>6.0871682493304118E-3</v>
      </c>
      <c r="N23" s="164">
        <f t="shared" si="5"/>
        <v>16428</v>
      </c>
      <c r="O23" s="165">
        <f t="shared" si="5"/>
        <v>100</v>
      </c>
      <c r="P23" s="166"/>
      <c r="Q23" s="166">
        <f t="shared" si="4"/>
        <v>1.3120357798897853</v>
      </c>
    </row>
    <row r="24" spans="2:25" s="162" customFormat="1" ht="22.5" customHeight="1" x14ac:dyDescent="0.2">
      <c r="B24" s="146" t="s">
        <v>44</v>
      </c>
      <c r="C24" s="159"/>
      <c r="D24" s="163">
        <f>'41cbenpreGI'!D24</f>
        <v>6597</v>
      </c>
      <c r="F24" s="164">
        <f>'41cbenpreGI'!F24+'41cbenpreGI'!H24+'41cbenpreGI'!J24+'41cbenpreGI'!L24+'41cbenpreGI'!N24</f>
        <v>4123</v>
      </c>
      <c r="G24" s="167">
        <f t="shared" si="0"/>
        <v>41.02079395085066</v>
      </c>
      <c r="H24" s="164">
        <f>'41cbenpreGI'!P24</f>
        <v>721</v>
      </c>
      <c r="I24" s="165">
        <f t="shared" si="1"/>
        <v>7.1734155805392499</v>
      </c>
      <c r="J24" s="164">
        <f>'41cbenpreGI'!R24</f>
        <v>5196</v>
      </c>
      <c r="K24" s="165">
        <f t="shared" si="2"/>
        <v>51.696348622027656</v>
      </c>
      <c r="L24" s="164">
        <f>'41cbenpreGI'!T24</f>
        <v>11</v>
      </c>
      <c r="M24" s="165">
        <f t="shared" si="3"/>
        <v>0.10944184658242961</v>
      </c>
      <c r="N24" s="163">
        <f t="shared" si="5"/>
        <v>10051</v>
      </c>
      <c r="O24" s="165">
        <f t="shared" si="5"/>
        <v>100</v>
      </c>
      <c r="P24" s="166"/>
      <c r="Q24" s="166">
        <f t="shared" si="4"/>
        <v>1.5235713202971048</v>
      </c>
    </row>
    <row r="25" spans="2:25" s="162" customFormat="1" ht="18" customHeight="1" x14ac:dyDescent="0.2">
      <c r="B25" s="146" t="s">
        <v>45</v>
      </c>
      <c r="C25" s="159"/>
      <c r="D25" s="163">
        <f>'41cbenpreGI'!D25</f>
        <v>28532</v>
      </c>
      <c r="F25" s="164">
        <f>'41cbenpreGI'!F25+'41cbenpreGI'!H25+'41cbenpreGI'!J25+'41cbenpreGI'!L25+'41cbenpreGI'!N25</f>
        <v>20535</v>
      </c>
      <c r="G25" s="167">
        <f t="shared" si="0"/>
        <v>52.293157452443403</v>
      </c>
      <c r="H25" s="164">
        <f>'41cbenpreGI'!P25</f>
        <v>39</v>
      </c>
      <c r="I25" s="165">
        <f t="shared" si="1"/>
        <v>9.931498128294583E-2</v>
      </c>
      <c r="J25" s="164">
        <f>'41cbenpreGI'!R25</f>
        <v>16215</v>
      </c>
      <c r="K25" s="165">
        <f t="shared" si="2"/>
        <v>41.29211337187094</v>
      </c>
      <c r="L25" s="164">
        <f>'41cbenpreGI'!T25</f>
        <v>2480</v>
      </c>
      <c r="M25" s="165">
        <f t="shared" si="3"/>
        <v>6.3154141944027096</v>
      </c>
      <c r="N25" s="163">
        <f t="shared" si="5"/>
        <v>39269</v>
      </c>
      <c r="O25" s="165">
        <f t="shared" si="5"/>
        <v>100</v>
      </c>
      <c r="P25" s="166"/>
      <c r="Q25" s="166">
        <f t="shared" si="4"/>
        <v>1.3763143137529792</v>
      </c>
    </row>
    <row r="26" spans="2:25" s="162" customFormat="1" ht="18" customHeight="1" x14ac:dyDescent="0.2">
      <c r="B26" s="146" t="s">
        <v>46</v>
      </c>
      <c r="C26" s="159"/>
      <c r="D26" s="163">
        <f>'41cbenpreGI'!D26</f>
        <v>2931</v>
      </c>
      <c r="F26" s="164">
        <f>'41cbenpreGI'!F26+'41cbenpreGI'!H26+'41cbenpreGI'!J26+'41cbenpreGI'!L26+'41cbenpreGI'!N26</f>
        <v>4136</v>
      </c>
      <c r="G26" s="167">
        <f t="shared" si="0"/>
        <v>99.232245681381954</v>
      </c>
      <c r="H26" s="164">
        <f>'41cbenpreGI'!P26</f>
        <v>25</v>
      </c>
      <c r="I26" s="165">
        <f t="shared" si="1"/>
        <v>0.59980806142034548</v>
      </c>
      <c r="J26" s="164">
        <f>'41cbenpreGI'!R26</f>
        <v>7</v>
      </c>
      <c r="K26" s="165">
        <f t="shared" si="2"/>
        <v>0.16794625719769674</v>
      </c>
      <c r="L26" s="164">
        <f>'41cbenpreGI'!T26</f>
        <v>0</v>
      </c>
      <c r="M26" s="165">
        <f t="shared" si="3"/>
        <v>0</v>
      </c>
      <c r="N26" s="163">
        <f t="shared" si="5"/>
        <v>4168</v>
      </c>
      <c r="O26" s="165">
        <f t="shared" si="5"/>
        <v>100</v>
      </c>
      <c r="P26" s="166"/>
      <c r="Q26" s="166">
        <f t="shared" si="4"/>
        <v>1.4220402592971682</v>
      </c>
    </row>
    <row r="27" spans="2:25" s="162" customFormat="1" ht="18" customHeight="1" x14ac:dyDescent="0.2">
      <c r="B27" s="146" t="s">
        <v>1</v>
      </c>
      <c r="C27" s="159"/>
      <c r="D27" s="163">
        <f>'41cbenpreGI'!D27</f>
        <v>1067</v>
      </c>
      <c r="F27" s="164">
        <f>'41cbenpreGI'!F27+'41cbenpreGI'!H27+'41cbenpreGI'!J27+'41cbenpreGI'!L27+'41cbenpreGI'!N27</f>
        <v>1004</v>
      </c>
      <c r="G27" s="167">
        <f t="shared" si="0"/>
        <v>68.485675306957702</v>
      </c>
      <c r="H27" s="164">
        <f>'41cbenpreGI'!P27</f>
        <v>0</v>
      </c>
      <c r="I27" s="165">
        <f t="shared" si="1"/>
        <v>0</v>
      </c>
      <c r="J27" s="164">
        <f>'41cbenpreGI'!R27</f>
        <v>462</v>
      </c>
      <c r="K27" s="165">
        <f t="shared" si="2"/>
        <v>31.51432469304229</v>
      </c>
      <c r="L27" s="164">
        <f>'41cbenpreGI'!T27</f>
        <v>0</v>
      </c>
      <c r="M27" s="165">
        <f t="shared" si="3"/>
        <v>0</v>
      </c>
      <c r="N27" s="164">
        <f t="shared" si="5"/>
        <v>1466</v>
      </c>
      <c r="O27" s="165">
        <f t="shared" si="5"/>
        <v>100</v>
      </c>
      <c r="P27" s="166"/>
      <c r="Q27" s="166">
        <f t="shared" si="4"/>
        <v>1.3739456419868792</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483621</v>
      </c>
      <c r="E30" s="174"/>
      <c r="F30" s="147">
        <f>SUM(F10:F27)</f>
        <v>399760</v>
      </c>
      <c r="G30" s="175">
        <f>F30*100/$N30</f>
        <v>59.57595203641084</v>
      </c>
      <c r="H30" s="147">
        <f>SUM(H10:H27)</f>
        <v>63004</v>
      </c>
      <c r="I30" s="175">
        <f>H30*100/$N30</f>
        <v>9.3894418703772971</v>
      </c>
      <c r="J30" s="147">
        <f>SUM(J10:J27)</f>
        <v>204584</v>
      </c>
      <c r="K30" s="175">
        <f>J30*100/$N30</f>
        <v>30.489009834443355</v>
      </c>
      <c r="L30" s="147">
        <f>SUM(L10:L28)</f>
        <v>3661</v>
      </c>
      <c r="M30" s="175">
        <f>L30*100/$N30</f>
        <v>0.54559625876851126</v>
      </c>
      <c r="N30" s="147">
        <f>F30+H30+J30+L30</f>
        <v>671009</v>
      </c>
      <c r="O30" s="175">
        <f>G30+I30+K30+M30</f>
        <v>100</v>
      </c>
      <c r="P30" s="176"/>
      <c r="Q30" s="176">
        <f>(N30/D30)</f>
        <v>1.3874686996635794</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Z53"/>
  <sheetViews>
    <sheetView topLeftCell="A8" zoomScaleNormal="100" workbookViewId="0">
      <selection activeCell="W25" sqref="W25"/>
    </sheetView>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7.28515625" style="333" customWidth="1"/>
    <col min="9" max="9" width="0.7109375" style="333" customWidth="1"/>
    <col min="10" max="10" width="10.5703125" style="333" customWidth="1"/>
    <col min="11" max="11" width="8.5703125" style="333" customWidth="1"/>
    <col min="12" max="12" width="9.85546875" style="333" customWidth="1"/>
    <col min="13" max="18" width="11.42578125" style="333"/>
    <col min="19" max="19" width="7.5703125" style="333" customWidth="1"/>
    <col min="20" max="20" width="2.28515625" style="333" customWidth="1"/>
    <col min="21" max="16384" width="11.42578125" style="333"/>
  </cols>
  <sheetData>
    <row r="1" spans="1:260" s="613" customFormat="1" ht="9" customHeight="1" x14ac:dyDescent="0.25">
      <c r="A1" s="340"/>
      <c r="B1" s="311"/>
      <c r="C1" s="341"/>
      <c r="D1" s="311"/>
      <c r="E1" s="311"/>
      <c r="F1" s="341"/>
      <c r="G1" s="340"/>
      <c r="H1" s="340"/>
      <c r="I1" s="341"/>
      <c r="J1" s="340"/>
      <c r="K1" s="340"/>
      <c r="L1" s="750"/>
      <c r="M1" s="750"/>
      <c r="N1" s="750"/>
      <c r="O1" s="750"/>
      <c r="P1" s="340"/>
      <c r="Q1" s="340"/>
      <c r="R1" s="340"/>
      <c r="S1" s="750"/>
      <c r="T1" s="75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25">
      <c r="A2" s="343"/>
      <c r="B2" s="751"/>
      <c r="C2" s="751"/>
      <c r="D2" s="751"/>
      <c r="E2" s="751"/>
      <c r="F2" s="751"/>
      <c r="G2" s="751"/>
      <c r="H2" s="751"/>
      <c r="I2" s="751"/>
      <c r="J2" s="343"/>
      <c r="K2" s="343"/>
      <c r="L2" s="750"/>
      <c r="M2" s="750"/>
      <c r="N2" s="750"/>
      <c r="O2" s="750"/>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6.95" customHeight="1" x14ac:dyDescent="0.25">
      <c r="A3" s="345"/>
      <c r="B3" s="1388"/>
      <c r="C3" s="1388"/>
      <c r="D3" s="1388"/>
      <c r="E3" s="1388"/>
      <c r="F3" s="1388"/>
      <c r="G3" s="1388"/>
      <c r="H3" s="1388"/>
      <c r="I3" s="1388"/>
      <c r="J3" s="345"/>
      <c r="K3" s="345"/>
      <c r="L3" s="750"/>
      <c r="M3" s="750"/>
      <c r="N3" s="750"/>
      <c r="O3" s="750"/>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1" customFormat="1" ht="41.25" customHeight="1" x14ac:dyDescent="0.2">
      <c r="A4" s="1459" t="s">
        <v>421</v>
      </c>
      <c r="B4" s="1459"/>
      <c r="C4" s="1459"/>
      <c r="D4" s="1459"/>
      <c r="E4" s="1459"/>
      <c r="F4" s="1459"/>
      <c r="G4" s="1459"/>
      <c r="H4" s="1459"/>
      <c r="I4" s="1459"/>
      <c r="J4" s="1459"/>
      <c r="K4" s="1459"/>
      <c r="L4" s="1459"/>
      <c r="M4" s="1459"/>
      <c r="N4" s="1459"/>
      <c r="O4" s="1459"/>
      <c r="P4" s="1459"/>
      <c r="Q4" s="1459"/>
      <c r="R4" s="1459"/>
      <c r="S4" s="322"/>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c r="IZ4" s="345"/>
    </row>
    <row r="5" spans="1:260" s="621" customFormat="1" ht="12" customHeight="1" x14ac:dyDescent="0.2">
      <c r="A5" s="492"/>
      <c r="B5" s="1415" t="str">
        <f>porsaad!$B$6</f>
        <v>Situación a 31 de mayo de 2024</v>
      </c>
      <c r="C5" s="1415"/>
      <c r="D5" s="1415"/>
      <c r="E5" s="1415"/>
      <c r="F5" s="1415"/>
      <c r="G5" s="1415"/>
      <c r="H5" s="1415"/>
      <c r="I5" s="1415"/>
      <c r="J5" s="1415"/>
      <c r="K5" s="1415"/>
      <c r="L5" s="1415"/>
      <c r="M5" s="1415"/>
      <c r="N5" s="1415"/>
      <c r="O5" s="1415"/>
      <c r="P5" s="1415"/>
      <c r="Q5" s="1415"/>
      <c r="R5" s="1415"/>
      <c r="S5" s="877"/>
      <c r="T5" s="877"/>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c r="IZ5" s="345"/>
    </row>
    <row r="6" spans="1:260" s="621" customFormat="1" ht="6.95" customHeight="1" x14ac:dyDescent="0.2">
      <c r="A6" s="345"/>
      <c r="B6" s="345"/>
      <c r="C6" s="345"/>
      <c r="D6" s="345"/>
      <c r="E6" s="345"/>
      <c r="F6" s="345"/>
      <c r="G6" s="345"/>
      <c r="H6" s="345"/>
      <c r="I6" s="345"/>
      <c r="J6" s="345"/>
      <c r="K6" s="345"/>
      <c r="L6" s="345"/>
      <c r="M6" s="753"/>
      <c r="N6" s="753"/>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
      <c r="A7" s="345"/>
      <c r="B7" s="345"/>
      <c r="C7" s="345"/>
      <c r="D7" s="345"/>
      <c r="E7" s="345"/>
      <c r="F7" s="345"/>
      <c r="G7" s="345"/>
      <c r="H7" s="345"/>
      <c r="I7" s="345"/>
      <c r="J7" s="345"/>
      <c r="K7" s="345"/>
      <c r="L7" s="345"/>
      <c r="M7" s="742"/>
      <c r="N7" s="742"/>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1" customFormat="1" ht="52.5" customHeight="1" x14ac:dyDescent="0.2">
      <c r="A8" s="345"/>
      <c r="B8" s="1545" t="s">
        <v>12</v>
      </c>
      <c r="C8" s="437"/>
      <c r="D8" s="1542" t="s">
        <v>476</v>
      </c>
      <c r="E8" s="1544"/>
      <c r="F8" s="437"/>
      <c r="G8" s="1504" t="s">
        <v>483</v>
      </c>
      <c r="H8" s="1541"/>
      <c r="I8" s="437"/>
      <c r="J8" s="1542" t="s">
        <v>251</v>
      </c>
      <c r="K8" s="1543"/>
      <c r="L8" s="1544"/>
      <c r="M8" s="742"/>
      <c r="N8" s="742"/>
      <c r="O8" s="322"/>
      <c r="P8" s="322"/>
      <c r="Q8" s="322"/>
      <c r="R8" s="322"/>
      <c r="S8" s="322"/>
      <c r="T8" s="322"/>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c r="IZ8" s="345"/>
    </row>
    <row r="9" spans="1:260" s="626" customFormat="1" ht="30.75" customHeight="1" x14ac:dyDescent="0.2">
      <c r="A9" s="322"/>
      <c r="B9" s="1546"/>
      <c r="C9" s="437"/>
      <c r="D9" s="790" t="s">
        <v>9</v>
      </c>
      <c r="E9" s="880" t="s">
        <v>10</v>
      </c>
      <c r="F9" s="437"/>
      <c r="G9" s="881" t="s">
        <v>9</v>
      </c>
      <c r="H9" s="879" t="s">
        <v>10</v>
      </c>
      <c r="I9" s="437"/>
      <c r="J9" s="790" t="s">
        <v>9</v>
      </c>
      <c r="K9" s="882" t="s">
        <v>111</v>
      </c>
      <c r="L9" s="883" t="s">
        <v>110</v>
      </c>
      <c r="M9" s="874"/>
      <c r="N9" s="874"/>
      <c r="O9" s="328"/>
      <c r="P9" s="328"/>
      <c r="Q9" s="328"/>
      <c r="R9" s="328"/>
      <c r="S9" s="328"/>
      <c r="T9" s="328"/>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c r="IZ9" s="322"/>
    </row>
    <row r="10" spans="1:260" s="626" customFormat="1" ht="7.5" customHeight="1" x14ac:dyDescent="0.2">
      <c r="A10" s="322"/>
      <c r="B10" s="322"/>
      <c r="C10" s="322"/>
      <c r="D10" s="327"/>
      <c r="E10" s="327"/>
      <c r="F10" s="322"/>
      <c r="G10" s="322"/>
      <c r="H10" s="322"/>
      <c r="I10" s="322"/>
      <c r="J10" s="322"/>
      <c r="K10" s="322"/>
      <c r="L10" s="322"/>
      <c r="M10" s="548"/>
      <c r="N10" s="756"/>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
      <c r="A11" s="328"/>
      <c r="B11" s="757" t="s">
        <v>8</v>
      </c>
      <c r="C11" s="758"/>
      <c r="D11" s="759">
        <v>8584147</v>
      </c>
      <c r="E11" s="676">
        <v>17.851892595752791</v>
      </c>
      <c r="F11" s="758"/>
      <c r="G11" s="760">
        <v>1014321</v>
      </c>
      <c r="H11" s="761">
        <v>16.031753056369972</v>
      </c>
      <c r="I11" s="758"/>
      <c r="J11" s="762">
        <v>286788</v>
      </c>
      <c r="K11" s="763">
        <v>3.3409027128729272</v>
      </c>
      <c r="L11" s="761">
        <v>28.273889626656651</v>
      </c>
      <c r="M11" s="396"/>
      <c r="N11" s="396">
        <f>_xlfn.RANK.EQ(L11,L$11:L$31,0)</f>
        <v>2</v>
      </c>
      <c r="O11" s="396">
        <v>1</v>
      </c>
      <c r="P11" s="396">
        <f>MATCH(O11,N$11:N$31,0)</f>
        <v>7</v>
      </c>
      <c r="Q11" s="568" t="str">
        <f t="shared" ref="Q11:Q29" si="0">INDEX(B$11:B$31,P11,1)</f>
        <v>Castilla y León</v>
      </c>
      <c r="R11" s="764">
        <f>INDEX(L$11:L$31,P11,1)</f>
        <v>30.416220161449775</v>
      </c>
      <c r="S11" s="875"/>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
      <c r="A12" s="331"/>
      <c r="B12" s="765" t="s">
        <v>7</v>
      </c>
      <c r="C12" s="758"/>
      <c r="D12" s="766">
        <v>1341289</v>
      </c>
      <c r="E12" s="684">
        <v>2.7893915572350596</v>
      </c>
      <c r="F12" s="758"/>
      <c r="G12" s="767">
        <v>186533</v>
      </c>
      <c r="H12" s="768">
        <v>2.9482293996317339</v>
      </c>
      <c r="I12" s="758"/>
      <c r="J12" s="769">
        <v>40938</v>
      </c>
      <c r="K12" s="448">
        <v>3.0521386516999693</v>
      </c>
      <c r="L12" s="768">
        <v>21.946786895616324</v>
      </c>
      <c r="M12" s="396"/>
      <c r="N12" s="396">
        <f t="shared" ref="N12:N31" si="1">_xlfn.RANK.EQ(L12,L$11:L$31,0)</f>
        <v>11</v>
      </c>
      <c r="O12" s="396">
        <v>2</v>
      </c>
      <c r="P12" s="396">
        <f t="shared" ref="P12:P29" si="2">MATCH(O12,N$11:N$31,0)</f>
        <v>1</v>
      </c>
      <c r="Q12" s="568" t="str">
        <f t="shared" si="0"/>
        <v>Andalucía</v>
      </c>
      <c r="R12" s="764">
        <f t="shared" ref="R12:R29" si="3">INDEX(L$11:L$31,P12,1)</f>
        <v>28.273889626656651</v>
      </c>
      <c r="S12" s="875"/>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
      <c r="A13" s="331"/>
      <c r="B13" s="765" t="s">
        <v>37</v>
      </c>
      <c r="C13" s="758"/>
      <c r="D13" s="766">
        <v>1006060</v>
      </c>
      <c r="E13" s="684">
        <v>2.0922375938905815</v>
      </c>
      <c r="F13" s="758"/>
      <c r="G13" s="767">
        <v>183865</v>
      </c>
      <c r="H13" s="768">
        <v>2.9060605821130245</v>
      </c>
      <c r="I13" s="758"/>
      <c r="J13" s="769">
        <v>31581</v>
      </c>
      <c r="K13" s="448">
        <v>3.1390771922151761</v>
      </c>
      <c r="L13" s="768">
        <v>17.176189051749926</v>
      </c>
      <c r="M13" s="396"/>
      <c r="N13" s="396">
        <f t="shared" si="1"/>
        <v>17</v>
      </c>
      <c r="O13" s="396">
        <v>3</v>
      </c>
      <c r="P13" s="396">
        <f>MATCH(O13,N$11:N$31,0)</f>
        <v>8</v>
      </c>
      <c r="Q13" s="568" t="str">
        <f t="shared" si="0"/>
        <v>Castilla - La Mancha</v>
      </c>
      <c r="R13" s="764">
        <f t="shared" si="3"/>
        <v>25.799098089822312</v>
      </c>
      <c r="S13" s="875"/>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
      <c r="A14" s="331"/>
      <c r="B14" s="765" t="s">
        <v>38</v>
      </c>
      <c r="C14" s="758"/>
      <c r="D14" s="766">
        <v>1209906</v>
      </c>
      <c r="E14" s="684">
        <v>2.516162871273858</v>
      </c>
      <c r="F14" s="758"/>
      <c r="G14" s="767">
        <v>122472</v>
      </c>
      <c r="H14" s="768">
        <v>1.9357194224705427</v>
      </c>
      <c r="I14" s="758"/>
      <c r="J14" s="769">
        <v>29759</v>
      </c>
      <c r="K14" s="448">
        <v>2.4596125649430616</v>
      </c>
      <c r="L14" s="768">
        <v>24.298615193676923</v>
      </c>
      <c r="M14" s="396"/>
      <c r="N14" s="396">
        <f t="shared" si="1"/>
        <v>4</v>
      </c>
      <c r="O14" s="396">
        <v>4</v>
      </c>
      <c r="P14" s="396">
        <f t="shared" si="2"/>
        <v>4</v>
      </c>
      <c r="Q14" s="568" t="str">
        <f t="shared" si="0"/>
        <v>Balears, Illes</v>
      </c>
      <c r="R14" s="764">
        <f t="shared" si="3"/>
        <v>24.298615193676923</v>
      </c>
      <c r="S14" s="875"/>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
      <c r="A15" s="331"/>
      <c r="B15" s="765" t="s">
        <v>6</v>
      </c>
      <c r="C15" s="758"/>
      <c r="D15" s="766">
        <v>2213016</v>
      </c>
      <c r="E15" s="684">
        <v>4.6022655418974603</v>
      </c>
      <c r="F15" s="758"/>
      <c r="G15" s="767">
        <v>253565</v>
      </c>
      <c r="H15" s="768">
        <v>4.0076972316835127</v>
      </c>
      <c r="I15" s="758"/>
      <c r="J15" s="769">
        <v>41709</v>
      </c>
      <c r="K15" s="448">
        <v>1.8847129889707079</v>
      </c>
      <c r="L15" s="768">
        <v>16.449036736142606</v>
      </c>
      <c r="M15" s="396"/>
      <c r="N15" s="396">
        <f t="shared" si="1"/>
        <v>18</v>
      </c>
      <c r="O15" s="396">
        <v>5</v>
      </c>
      <c r="P15" s="396">
        <f t="shared" si="2"/>
        <v>10</v>
      </c>
      <c r="Q15" s="568" t="str">
        <f t="shared" si="0"/>
        <v>Comunitat Valenciana</v>
      </c>
      <c r="R15" s="764">
        <f t="shared" si="3"/>
        <v>23.978867124018411</v>
      </c>
      <c r="S15" s="875"/>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
      <c r="A16" s="331"/>
      <c r="B16" s="765" t="s">
        <v>5</v>
      </c>
      <c r="C16" s="758"/>
      <c r="D16" s="770">
        <v>588387</v>
      </c>
      <c r="E16" s="684">
        <v>1.2236302021315801</v>
      </c>
      <c r="F16" s="758"/>
      <c r="G16" s="771">
        <v>99920</v>
      </c>
      <c r="H16" s="768">
        <v>1.579275954448826</v>
      </c>
      <c r="I16" s="758"/>
      <c r="J16" s="769">
        <v>17670</v>
      </c>
      <c r="K16" s="448">
        <v>3.003125493935114</v>
      </c>
      <c r="L16" s="768">
        <v>17.684147317854283</v>
      </c>
      <c r="M16" s="396"/>
      <c r="N16" s="396">
        <f t="shared" si="1"/>
        <v>15</v>
      </c>
      <c r="O16" s="396">
        <v>6</v>
      </c>
      <c r="P16" s="396">
        <f t="shared" si="2"/>
        <v>11</v>
      </c>
      <c r="Q16" s="568" t="str">
        <f t="shared" si="0"/>
        <v>Extremadura</v>
      </c>
      <c r="R16" s="772">
        <f t="shared" si="3"/>
        <v>23.715764230720687</v>
      </c>
      <c r="S16" s="875"/>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4" customFormat="1" ht="18" customHeight="1" x14ac:dyDescent="0.2">
      <c r="A17" s="450"/>
      <c r="B17" s="773" t="s">
        <v>4</v>
      </c>
      <c r="C17" s="758"/>
      <c r="D17" s="766">
        <v>2383703</v>
      </c>
      <c r="E17" s="684">
        <v>4.9572322021248834</v>
      </c>
      <c r="F17" s="758"/>
      <c r="G17" s="774">
        <v>409663</v>
      </c>
      <c r="H17" s="775">
        <v>6.4748891646053783</v>
      </c>
      <c r="I17" s="758"/>
      <c r="J17" s="776">
        <v>124604</v>
      </c>
      <c r="K17" s="587">
        <v>5.2273290758118778</v>
      </c>
      <c r="L17" s="775">
        <v>30.416220161449775</v>
      </c>
      <c r="M17" s="396"/>
      <c r="N17" s="396">
        <f t="shared" si="1"/>
        <v>1</v>
      </c>
      <c r="O17" s="396">
        <v>7</v>
      </c>
      <c r="P17" s="396">
        <f t="shared" si="2"/>
        <v>21</v>
      </c>
      <c r="Q17" s="568" t="str">
        <f t="shared" si="0"/>
        <v>TOTAL</v>
      </c>
      <c r="R17" s="764">
        <f t="shared" si="3"/>
        <v>22.849366598440007</v>
      </c>
      <c r="S17" s="875"/>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4" customFormat="1" ht="18" customHeight="1" x14ac:dyDescent="0.2">
      <c r="A18" s="450"/>
      <c r="B18" s="773" t="s">
        <v>40</v>
      </c>
      <c r="C18" s="758"/>
      <c r="D18" s="766">
        <v>2084086</v>
      </c>
      <c r="E18" s="684">
        <v>4.3341382006053779</v>
      </c>
      <c r="F18" s="758"/>
      <c r="G18" s="774">
        <v>282068</v>
      </c>
      <c r="H18" s="775">
        <v>4.4581986581212121</v>
      </c>
      <c r="I18" s="758"/>
      <c r="J18" s="776">
        <v>72771</v>
      </c>
      <c r="K18" s="587">
        <v>3.4917465018238212</v>
      </c>
      <c r="L18" s="775">
        <v>25.799098089822312</v>
      </c>
      <c r="M18" s="396"/>
      <c r="N18" s="396">
        <f t="shared" si="1"/>
        <v>3</v>
      </c>
      <c r="O18" s="396">
        <v>8</v>
      </c>
      <c r="P18" s="396">
        <f t="shared" si="2"/>
        <v>13</v>
      </c>
      <c r="Q18" s="568" t="str">
        <f t="shared" si="0"/>
        <v>Madrid, Comunidad de</v>
      </c>
      <c r="R18" s="764">
        <f t="shared" si="3"/>
        <v>22.819451520047032</v>
      </c>
      <c r="S18" s="875"/>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4" customFormat="1" ht="18" customHeight="1" x14ac:dyDescent="0.2">
      <c r="A19" s="450"/>
      <c r="B19" s="773" t="s">
        <v>41</v>
      </c>
      <c r="C19" s="758"/>
      <c r="D19" s="766">
        <v>7901963</v>
      </c>
      <c r="E19" s="684">
        <v>16.433198868986342</v>
      </c>
      <c r="F19" s="758"/>
      <c r="G19" s="774">
        <v>1040507</v>
      </c>
      <c r="H19" s="775">
        <v>16.445633362046483</v>
      </c>
      <c r="I19" s="758"/>
      <c r="J19" s="776">
        <v>211192</v>
      </c>
      <c r="K19" s="587">
        <v>2.6726523523332113</v>
      </c>
      <c r="L19" s="775">
        <v>20.297028275638702</v>
      </c>
      <c r="M19" s="396"/>
      <c r="N19" s="396">
        <f t="shared" si="1"/>
        <v>13</v>
      </c>
      <c r="O19" s="396">
        <v>9</v>
      </c>
      <c r="P19" s="396">
        <f>MATCH(O19,N$11:N$31,0)</f>
        <v>14</v>
      </c>
      <c r="Q19" s="568" t="str">
        <f t="shared" si="0"/>
        <v>Murcia, Región de</v>
      </c>
      <c r="R19" s="764">
        <f t="shared" si="3"/>
        <v>22.035653029374348</v>
      </c>
      <c r="S19" s="875"/>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4" customFormat="1" ht="18" customHeight="1" x14ac:dyDescent="0.2">
      <c r="A20" s="450"/>
      <c r="B20" s="773" t="s">
        <v>3</v>
      </c>
      <c r="C20" s="758"/>
      <c r="D20" s="766">
        <v>5216195</v>
      </c>
      <c r="E20" s="684">
        <v>10.847781718847862</v>
      </c>
      <c r="F20" s="758"/>
      <c r="G20" s="774">
        <v>644872</v>
      </c>
      <c r="H20" s="775">
        <v>10.192462402895551</v>
      </c>
      <c r="I20" s="758"/>
      <c r="J20" s="776">
        <v>154633</v>
      </c>
      <c r="K20" s="587">
        <v>2.9644788969737519</v>
      </c>
      <c r="L20" s="775">
        <v>23.978867124018411</v>
      </c>
      <c r="M20" s="396"/>
      <c r="N20" s="396">
        <f t="shared" si="1"/>
        <v>5</v>
      </c>
      <c r="O20" s="396">
        <v>10</v>
      </c>
      <c r="P20" s="396">
        <f t="shared" si="2"/>
        <v>17</v>
      </c>
      <c r="Q20" s="568" t="str">
        <f t="shared" si="0"/>
        <v>Rioja, La</v>
      </c>
      <c r="R20" s="764">
        <f t="shared" si="3"/>
        <v>22.005267028873757</v>
      </c>
      <c r="S20" s="875"/>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
      <c r="A21" s="331"/>
      <c r="B21" s="765" t="s">
        <v>2</v>
      </c>
      <c r="C21" s="758"/>
      <c r="D21" s="766">
        <v>1054306</v>
      </c>
      <c r="E21" s="684">
        <v>2.1925716643782711</v>
      </c>
      <c r="F21" s="758"/>
      <c r="G21" s="767">
        <v>150537</v>
      </c>
      <c r="H21" s="768">
        <v>2.3792980820142406</v>
      </c>
      <c r="I21" s="758"/>
      <c r="J21" s="769">
        <v>35701</v>
      </c>
      <c r="K21" s="448">
        <v>3.3862085580467149</v>
      </c>
      <c r="L21" s="768">
        <v>23.715764230720687</v>
      </c>
      <c r="M21" s="396"/>
      <c r="N21" s="396">
        <f t="shared" si="1"/>
        <v>6</v>
      </c>
      <c r="O21" s="396">
        <v>11</v>
      </c>
      <c r="P21" s="396">
        <f t="shared" si="2"/>
        <v>2</v>
      </c>
      <c r="Q21" s="568" t="str">
        <f t="shared" si="0"/>
        <v>Aragón</v>
      </c>
      <c r="R21" s="764">
        <f t="shared" si="3"/>
        <v>21.946786895616324</v>
      </c>
      <c r="S21" s="875"/>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
      <c r="A22" s="331"/>
      <c r="B22" s="765" t="s">
        <v>35</v>
      </c>
      <c r="C22" s="758"/>
      <c r="D22" s="766">
        <v>2699424</v>
      </c>
      <c r="E22" s="684">
        <v>5.6138166457770797</v>
      </c>
      <c r="F22" s="758"/>
      <c r="G22" s="767">
        <v>469573</v>
      </c>
      <c r="H22" s="768">
        <v>7.4217909103122359</v>
      </c>
      <c r="I22" s="758"/>
      <c r="J22" s="769">
        <v>74500</v>
      </c>
      <c r="K22" s="448">
        <v>2.7598480268383181</v>
      </c>
      <c r="L22" s="768">
        <v>15.86547778513671</v>
      </c>
      <c r="M22" s="396"/>
      <c r="N22" s="396">
        <f t="shared" si="1"/>
        <v>19</v>
      </c>
      <c r="O22" s="396">
        <v>12</v>
      </c>
      <c r="P22" s="396">
        <f t="shared" si="2"/>
        <v>16</v>
      </c>
      <c r="Q22" s="568" t="str">
        <f t="shared" si="0"/>
        <v>País Vasco</v>
      </c>
      <c r="R22" s="764">
        <f t="shared" si="3"/>
        <v>20.995173348356349</v>
      </c>
      <c r="S22" s="875"/>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
      <c r="A23" s="331"/>
      <c r="B23" s="765" t="s">
        <v>42</v>
      </c>
      <c r="C23" s="758"/>
      <c r="D23" s="766">
        <v>6871903</v>
      </c>
      <c r="E23" s="684">
        <v>14.291050034957625</v>
      </c>
      <c r="F23" s="758"/>
      <c r="G23" s="767">
        <v>802837</v>
      </c>
      <c r="H23" s="768">
        <v>12.689163024838193</v>
      </c>
      <c r="I23" s="758"/>
      <c r="J23" s="769">
        <v>183203</v>
      </c>
      <c r="K23" s="448">
        <v>2.6659718567040307</v>
      </c>
      <c r="L23" s="768">
        <v>22.819451520047032</v>
      </c>
      <c r="M23" s="396"/>
      <c r="N23" s="396">
        <f t="shared" si="1"/>
        <v>8</v>
      </c>
      <c r="O23" s="396">
        <v>13</v>
      </c>
      <c r="P23" s="396">
        <f t="shared" si="2"/>
        <v>9</v>
      </c>
      <c r="Q23" s="568" t="str">
        <f t="shared" si="0"/>
        <v>Cataluña</v>
      </c>
      <c r="R23" s="764">
        <f t="shared" si="3"/>
        <v>20.297028275638702</v>
      </c>
      <c r="S23" s="875"/>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
      <c r="A24" s="331"/>
      <c r="B24" s="765" t="s">
        <v>43</v>
      </c>
      <c r="C24" s="758"/>
      <c r="D24" s="766">
        <v>1551692</v>
      </c>
      <c r="E24" s="684">
        <v>3.2269530013510765</v>
      </c>
      <c r="F24" s="758"/>
      <c r="G24" s="767">
        <v>194149</v>
      </c>
      <c r="H24" s="768">
        <v>3.0686033554872409</v>
      </c>
      <c r="I24" s="758"/>
      <c r="J24" s="769">
        <v>42782</v>
      </c>
      <c r="K24" s="448">
        <v>2.7571193252269137</v>
      </c>
      <c r="L24" s="768">
        <v>22.035653029374348</v>
      </c>
      <c r="M24" s="396"/>
      <c r="N24" s="396">
        <f t="shared" si="1"/>
        <v>9</v>
      </c>
      <c r="O24" s="396">
        <v>14</v>
      </c>
      <c r="P24" s="396">
        <f t="shared" si="2"/>
        <v>15</v>
      </c>
      <c r="Q24" s="568" t="str">
        <f t="shared" si="0"/>
        <v>Navarra, Comunidad Foral de</v>
      </c>
      <c r="R24" s="764">
        <f t="shared" si="3"/>
        <v>19.779719978857052</v>
      </c>
      <c r="S24" s="875"/>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
      <c r="A25" s="331"/>
      <c r="B25" s="765" t="s">
        <v>44</v>
      </c>
      <c r="C25" s="758"/>
      <c r="D25" s="770">
        <v>672155</v>
      </c>
      <c r="E25" s="684">
        <v>1.3978370672937237</v>
      </c>
      <c r="F25" s="758"/>
      <c r="G25" s="771">
        <v>81351</v>
      </c>
      <c r="H25" s="768">
        <v>1.2857854100316899</v>
      </c>
      <c r="I25" s="758"/>
      <c r="J25" s="769">
        <v>16091</v>
      </c>
      <c r="K25" s="448">
        <v>2.3939418735261957</v>
      </c>
      <c r="L25" s="768">
        <v>19.779719978857052</v>
      </c>
      <c r="M25" s="396"/>
      <c r="N25" s="396">
        <f t="shared" si="1"/>
        <v>14</v>
      </c>
      <c r="O25" s="396">
        <v>15</v>
      </c>
      <c r="P25" s="396">
        <f t="shared" si="2"/>
        <v>6</v>
      </c>
      <c r="Q25" s="568" t="str">
        <f t="shared" si="0"/>
        <v>Cantabria</v>
      </c>
      <c r="R25" s="772">
        <f t="shared" si="3"/>
        <v>17.684147317854283</v>
      </c>
      <c r="S25" s="875"/>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
      <c r="A26" s="331"/>
      <c r="B26" s="765" t="s">
        <v>45</v>
      </c>
      <c r="C26" s="758"/>
      <c r="D26" s="770">
        <v>2216302</v>
      </c>
      <c r="E26" s="684">
        <v>4.6090992225263738</v>
      </c>
      <c r="F26" s="758"/>
      <c r="G26" s="771">
        <v>328385</v>
      </c>
      <c r="H26" s="768">
        <v>5.1902575490560219</v>
      </c>
      <c r="I26" s="758"/>
      <c r="J26" s="769">
        <v>68945</v>
      </c>
      <c r="K26" s="448">
        <v>3.1108125156228708</v>
      </c>
      <c r="L26" s="768">
        <v>20.995173348356349</v>
      </c>
      <c r="M26" s="396"/>
      <c r="N26" s="396">
        <f t="shared" si="1"/>
        <v>12</v>
      </c>
      <c r="O26" s="396">
        <v>16</v>
      </c>
      <c r="P26" s="396">
        <f t="shared" si="2"/>
        <v>18</v>
      </c>
      <c r="Q26" s="568" t="str">
        <f t="shared" si="0"/>
        <v>Ceuta y Melilla</v>
      </c>
      <c r="R26" s="764">
        <f t="shared" si="3"/>
        <v>17.470148144478028</v>
      </c>
      <c r="S26" s="875"/>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
      <c r="A27" s="331"/>
      <c r="B27" s="765" t="s">
        <v>46</v>
      </c>
      <c r="C27" s="758"/>
      <c r="D27" s="770">
        <v>322282</v>
      </c>
      <c r="E27" s="686">
        <v>0.67022892892495911</v>
      </c>
      <c r="F27" s="758"/>
      <c r="G27" s="771">
        <v>42149</v>
      </c>
      <c r="H27" s="777">
        <v>0.66618196761472748</v>
      </c>
      <c r="I27" s="758"/>
      <c r="J27" s="769">
        <v>9275</v>
      </c>
      <c r="K27" s="448">
        <v>2.8779143731266408</v>
      </c>
      <c r="L27" s="777">
        <v>22.005267028873757</v>
      </c>
      <c r="M27" s="396"/>
      <c r="N27" s="396">
        <f t="shared" si="1"/>
        <v>10</v>
      </c>
      <c r="O27" s="396">
        <v>17</v>
      </c>
      <c r="P27" s="396">
        <f t="shared" si="2"/>
        <v>3</v>
      </c>
      <c r="Q27" s="568" t="str">
        <f t="shared" si="0"/>
        <v>Asturias, Principado de</v>
      </c>
      <c r="R27" s="764">
        <f t="shared" si="3"/>
        <v>17.176189051749926</v>
      </c>
      <c r="S27" s="875"/>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
      <c r="A28" s="331"/>
      <c r="B28" s="765" t="s">
        <v>1</v>
      </c>
      <c r="C28" s="758"/>
      <c r="D28" s="771">
        <v>168545</v>
      </c>
      <c r="E28" s="777">
        <v>0.35051208204509476</v>
      </c>
      <c r="F28" s="758"/>
      <c r="G28" s="771">
        <v>20183</v>
      </c>
      <c r="H28" s="777">
        <v>0.31900046625941408</v>
      </c>
      <c r="I28" s="758"/>
      <c r="J28" s="769">
        <v>3526</v>
      </c>
      <c r="K28" s="448">
        <v>2.092022901895636</v>
      </c>
      <c r="L28" s="777">
        <v>17.470148144478028</v>
      </c>
      <c r="M28" s="396"/>
      <c r="N28" s="396">
        <f t="shared" si="1"/>
        <v>16</v>
      </c>
      <c r="O28" s="396">
        <v>18</v>
      </c>
      <c r="P28" s="396">
        <f t="shared" si="2"/>
        <v>5</v>
      </c>
      <c r="Q28" s="568" t="str">
        <f t="shared" si="0"/>
        <v>Canarias</v>
      </c>
      <c r="R28" s="764">
        <f t="shared" si="3"/>
        <v>16.449036736142606</v>
      </c>
      <c r="S28" s="875"/>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
      <c r="A29" s="331"/>
      <c r="B29" s="745"/>
      <c r="C29" s="331"/>
      <c r="D29" s="778"/>
      <c r="E29" s="779"/>
      <c r="F29" s="331"/>
      <c r="G29" s="778"/>
      <c r="H29" s="779"/>
      <c r="I29" s="331"/>
      <c r="J29" s="778"/>
      <c r="K29" s="780"/>
      <c r="L29" s="779"/>
      <c r="M29" s="396"/>
      <c r="N29" s="396"/>
      <c r="O29" s="396">
        <v>19</v>
      </c>
      <c r="P29" s="396">
        <f t="shared" si="2"/>
        <v>12</v>
      </c>
      <c r="Q29" s="568" t="str">
        <f t="shared" si="0"/>
        <v>Galicia</v>
      </c>
      <c r="R29" s="764">
        <f t="shared" si="3"/>
        <v>15.86547778513671</v>
      </c>
      <c r="S29" s="87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
      <c r="A30" s="331"/>
      <c r="B30" s="781"/>
      <c r="C30" s="781"/>
      <c r="D30" s="327"/>
      <c r="E30" s="438"/>
      <c r="F30" s="781"/>
      <c r="G30" s="781"/>
      <c r="H30" s="782"/>
      <c r="I30" s="781"/>
      <c r="J30" s="328"/>
      <c r="K30" s="328"/>
      <c r="L30" s="783"/>
      <c r="M30" s="784"/>
      <c r="N30" s="396"/>
      <c r="O30" s="396"/>
      <c r="P30" s="396"/>
      <c r="Q30" s="396"/>
      <c r="R30" s="396"/>
      <c r="S30" s="875"/>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0" customFormat="1" ht="15.75" customHeight="1" x14ac:dyDescent="0.2">
      <c r="A31" s="329"/>
      <c r="B31" s="1263" t="s">
        <v>0</v>
      </c>
      <c r="C31" s="320"/>
      <c r="D31" s="1264">
        <f>SUM(D11:D28)</f>
        <v>48085361</v>
      </c>
      <c r="E31" s="1265">
        <f>SUM(E11:E28)</f>
        <v>99.999999999999986</v>
      </c>
      <c r="F31" s="320"/>
      <c r="G31" s="1264">
        <f>SUM(G11:G28)</f>
        <v>6326950</v>
      </c>
      <c r="H31" s="1265">
        <f>SUM(H11:H28)</f>
        <v>100.00000000000003</v>
      </c>
      <c r="I31" s="320"/>
      <c r="J31" s="1264">
        <f>SUM(J11:J30)</f>
        <v>1445668</v>
      </c>
      <c r="K31" s="1266">
        <f>J31*100/D31</f>
        <v>3.0064617795008339</v>
      </c>
      <c r="L31" s="1265">
        <f>J31*100/G31</f>
        <v>22.849366598440007</v>
      </c>
      <c r="M31" s="329"/>
      <c r="N31" s="329">
        <f t="shared" si="1"/>
        <v>7</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4.5" customHeight="1" x14ac:dyDescent="0.2">
      <c r="A32" s="328"/>
      <c r="B32" s="785"/>
      <c r="C32" s="322"/>
      <c r="D32" s="785"/>
      <c r="E32" s="785"/>
      <c r="F32" s="322"/>
      <c r="G32" s="748"/>
      <c r="H32" s="749"/>
      <c r="I32" s="322"/>
      <c r="J32" s="748"/>
      <c r="K32" s="748"/>
      <c r="L32" s="749"/>
      <c r="M32" s="396"/>
      <c r="N32" s="396"/>
      <c r="O32" s="396"/>
      <c r="P32" s="396"/>
      <c r="Q32" s="396"/>
      <c r="R32" s="396"/>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650" customFormat="1" x14ac:dyDescent="0.25">
      <c r="A33" s="394"/>
      <c r="B33" s="1419" t="str">
        <f>'22solcasaadpot'!B32:M32</f>
        <v>(1) Cifras INE de población referidas al 01/01/2023. Real Decreto 1085/2023, de 5 de diciembre BOE 23.12.22.</v>
      </c>
      <c r="C33" s="1419"/>
      <c r="D33" s="1419"/>
      <c r="E33" s="1419"/>
      <c r="F33" s="1419"/>
      <c r="G33" s="1419"/>
      <c r="H33" s="1419"/>
      <c r="I33" s="1419"/>
      <c r="J33" s="1419"/>
      <c r="K33" s="1419"/>
      <c r="L33" s="1419"/>
      <c r="M33" s="1230"/>
      <c r="N33" s="1230"/>
      <c r="O33" s="1230"/>
      <c r="P33" s="1230"/>
      <c r="Q33" s="496"/>
      <c r="R33" s="333"/>
      <c r="S33" s="750"/>
      <c r="T33" s="750"/>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c r="IZ33" s="394"/>
    </row>
    <row r="34" spans="1:260" x14ac:dyDescent="0.2">
      <c r="B34" s="1420" t="str">
        <f>'22solcasaadpot'!B33:Q33</f>
        <v>(2) Cifras de Población Potencialmente Dependiente calculadas según lo explicado en la metodología</v>
      </c>
      <c r="C34" s="1420"/>
      <c r="D34" s="1420"/>
      <c r="E34" s="1420"/>
      <c r="F34" s="1420"/>
      <c r="G34" s="1420"/>
      <c r="H34" s="1420"/>
      <c r="I34" s="1420"/>
      <c r="J34" s="1420"/>
      <c r="K34" s="1420"/>
      <c r="L34" s="1420"/>
      <c r="M34" s="496"/>
      <c r="N34" s="496"/>
      <c r="O34" s="496"/>
      <c r="P34" s="496"/>
      <c r="Q34" s="496"/>
    </row>
    <row r="35" spans="1:260" ht="15" customHeight="1" x14ac:dyDescent="0.25">
      <c r="B35" s="397" t="s">
        <v>47</v>
      </c>
      <c r="D35" s="397"/>
      <c r="E35" s="397"/>
      <c r="M35" s="447"/>
      <c r="N35" s="360"/>
      <c r="O35" s="360"/>
      <c r="P35" s="360"/>
      <c r="Q35" s="361"/>
      <c r="R35" s="788"/>
      <c r="S35" s="329"/>
    </row>
    <row r="36" spans="1:260" x14ac:dyDescent="0.25">
      <c r="M36" s="447"/>
      <c r="N36" s="360"/>
      <c r="O36" s="360"/>
      <c r="P36" s="360"/>
      <c r="Q36" s="361"/>
      <c r="R36" s="788"/>
      <c r="S36" s="329"/>
    </row>
    <row r="37" spans="1:260" x14ac:dyDescent="0.25">
      <c r="M37" s="447"/>
      <c r="N37" s="360"/>
      <c r="O37" s="360"/>
      <c r="P37" s="360"/>
      <c r="Q37" s="361"/>
      <c r="R37" s="789"/>
      <c r="S37" s="329"/>
    </row>
    <row r="38" spans="1:260" x14ac:dyDescent="0.25">
      <c r="M38" s="447"/>
      <c r="N38" s="360"/>
      <c r="O38" s="360"/>
      <c r="P38" s="360"/>
      <c r="Q38" s="361"/>
      <c r="R38" s="788"/>
      <c r="S38" s="329"/>
    </row>
    <row r="39" spans="1:260" x14ac:dyDescent="0.25">
      <c r="M39" s="447"/>
      <c r="N39" s="360"/>
      <c r="O39" s="360"/>
      <c r="P39" s="360"/>
      <c r="Q39" s="361"/>
      <c r="R39" s="788"/>
      <c r="S39" s="329"/>
    </row>
    <row r="40" spans="1:260" x14ac:dyDescent="0.25">
      <c r="M40" s="447"/>
      <c r="N40" s="360"/>
      <c r="O40" s="360"/>
      <c r="P40" s="360"/>
      <c r="Q40" s="361"/>
      <c r="R40" s="788"/>
      <c r="S40" s="329"/>
    </row>
    <row r="41" spans="1:260" x14ac:dyDescent="0.25">
      <c r="M41" s="447"/>
      <c r="N41" s="360"/>
      <c r="O41" s="360"/>
      <c r="P41" s="360"/>
      <c r="Q41" s="361"/>
      <c r="R41" s="788"/>
      <c r="S41" s="329"/>
    </row>
    <row r="42" spans="1:260" x14ac:dyDescent="0.25">
      <c r="M42" s="447"/>
      <c r="N42" s="360"/>
      <c r="O42" s="360"/>
      <c r="P42" s="360"/>
      <c r="Q42" s="361"/>
      <c r="R42" s="788"/>
      <c r="S42" s="329"/>
    </row>
    <row r="43" spans="1:260" x14ac:dyDescent="0.25">
      <c r="M43" s="447"/>
      <c r="N43" s="360"/>
      <c r="O43" s="360"/>
      <c r="P43" s="360"/>
      <c r="Q43" s="361"/>
      <c r="R43" s="788"/>
      <c r="S43" s="329"/>
    </row>
    <row r="44" spans="1:260" x14ac:dyDescent="0.25">
      <c r="M44" s="447"/>
      <c r="N44" s="360"/>
      <c r="O44" s="360"/>
      <c r="P44" s="360"/>
      <c r="Q44" s="361"/>
      <c r="R44" s="789"/>
      <c r="S44" s="329"/>
    </row>
    <row r="45" spans="1:260" x14ac:dyDescent="0.25">
      <c r="M45" s="447"/>
      <c r="N45" s="360"/>
      <c r="O45" s="360"/>
      <c r="P45" s="360"/>
      <c r="Q45" s="361"/>
      <c r="R45" s="788"/>
      <c r="S45" s="329"/>
    </row>
    <row r="46" spans="1:260" x14ac:dyDescent="0.25">
      <c r="M46" s="447"/>
      <c r="N46" s="360"/>
      <c r="O46" s="360"/>
      <c r="P46" s="360"/>
      <c r="Q46" s="361"/>
      <c r="R46" s="788"/>
      <c r="S46" s="329"/>
    </row>
    <row r="47" spans="1:260" x14ac:dyDescent="0.25">
      <c r="M47" s="447"/>
      <c r="N47" s="360"/>
      <c r="O47" s="360"/>
      <c r="P47" s="360"/>
      <c r="Q47" s="361"/>
      <c r="R47" s="788"/>
      <c r="S47" s="329"/>
    </row>
    <row r="48" spans="1:260" x14ac:dyDescent="0.25">
      <c r="M48" s="447"/>
      <c r="N48" s="360"/>
      <c r="O48" s="360"/>
      <c r="P48" s="360"/>
      <c r="Q48" s="361"/>
      <c r="R48" s="788"/>
      <c r="S48" s="329"/>
    </row>
    <row r="49" spans="13:19" x14ac:dyDescent="0.25">
      <c r="M49" s="447"/>
      <c r="N49" s="360"/>
      <c r="O49" s="360"/>
      <c r="P49" s="360"/>
      <c r="Q49" s="361"/>
      <c r="R49" s="788"/>
      <c r="S49" s="329"/>
    </row>
    <row r="50" spans="13:19" x14ac:dyDescent="0.25">
      <c r="M50" s="447"/>
      <c r="N50" s="360"/>
      <c r="O50" s="360"/>
      <c r="P50" s="360"/>
      <c r="Q50" s="361"/>
      <c r="R50" s="789"/>
      <c r="S50" s="329"/>
    </row>
    <row r="51" spans="13:19" x14ac:dyDescent="0.25">
      <c r="M51" s="447"/>
      <c r="N51" s="360"/>
      <c r="O51" s="360"/>
      <c r="P51" s="360"/>
      <c r="Q51" s="361"/>
      <c r="R51" s="788"/>
      <c r="S51" s="329"/>
    </row>
    <row r="52" spans="13:19" x14ac:dyDescent="0.25">
      <c r="M52" s="447"/>
      <c r="N52" s="360"/>
      <c r="O52" s="360"/>
      <c r="P52" s="360"/>
      <c r="Q52" s="361"/>
      <c r="R52" s="788"/>
      <c r="S52" s="329"/>
    </row>
    <row r="53" spans="13:19" x14ac:dyDescent="0.25">
      <c r="M53" s="447"/>
      <c r="N53" s="329"/>
      <c r="O53" s="329"/>
      <c r="P53" s="360"/>
      <c r="Q53" s="361"/>
      <c r="R53" s="788"/>
      <c r="S53" s="329"/>
    </row>
  </sheetData>
  <mergeCells count="9">
    <mergeCell ref="B33:L33"/>
    <mergeCell ref="B34:L34"/>
    <mergeCell ref="B3:I3"/>
    <mergeCell ref="A4:R4"/>
    <mergeCell ref="B5:R5"/>
    <mergeCell ref="G8:H8"/>
    <mergeCell ref="J8:L8"/>
    <mergeCell ref="D8:E8"/>
    <mergeCell ref="B8:B9"/>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425</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251</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252</v>
      </c>
      <c r="K8" s="1401"/>
      <c r="L8" s="1401"/>
      <c r="M8" s="1401"/>
      <c r="N8" s="1401"/>
      <c r="O8" s="1402"/>
      <c r="P8" s="317"/>
      <c r="Q8" s="1400" t="s">
        <v>253</v>
      </c>
      <c r="R8" s="1401"/>
      <c r="S8" s="1401"/>
      <c r="T8" s="1401"/>
      <c r="U8" s="1401"/>
      <c r="V8" s="1402"/>
      <c r="W8" s="317"/>
      <c r="X8" s="1400" t="s">
        <v>254</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223</v>
      </c>
      <c r="L9" s="1379" t="s">
        <v>24</v>
      </c>
      <c r="M9" s="1380"/>
      <c r="N9" s="1381" t="s">
        <v>23</v>
      </c>
      <c r="O9" s="1382"/>
      <c r="P9" s="317"/>
      <c r="Q9" s="1383" t="s">
        <v>9</v>
      </c>
      <c r="R9" s="1377" t="s">
        <v>223</v>
      </c>
      <c r="S9" s="1379" t="s">
        <v>24</v>
      </c>
      <c r="T9" s="1380"/>
      <c r="U9" s="1381" t="s">
        <v>23</v>
      </c>
      <c r="V9" s="1382"/>
      <c r="W9" s="317"/>
      <c r="X9" s="1383" t="s">
        <v>9</v>
      </c>
      <c r="Y9" s="1377" t="s">
        <v>223</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223</v>
      </c>
      <c r="G10" s="406" t="s">
        <v>9</v>
      </c>
      <c r="H10" s="888" t="s">
        <v>223</v>
      </c>
      <c r="I10" s="346"/>
      <c r="J10" s="1384"/>
      <c r="K10" s="1378"/>
      <c r="L10" s="404" t="s">
        <v>9</v>
      </c>
      <c r="M10" s="403" t="s">
        <v>223</v>
      </c>
      <c r="N10" s="407" t="s">
        <v>9</v>
      </c>
      <c r="O10" s="402" t="s">
        <v>223</v>
      </c>
      <c r="P10" s="347"/>
      <c r="Q10" s="1384"/>
      <c r="R10" s="1378"/>
      <c r="S10" s="404" t="s">
        <v>9</v>
      </c>
      <c r="T10" s="403" t="s">
        <v>223</v>
      </c>
      <c r="U10" s="407" t="s">
        <v>9</v>
      </c>
      <c r="V10" s="402" t="s">
        <v>223</v>
      </c>
      <c r="W10" s="347"/>
      <c r="X10" s="1384"/>
      <c r="Y10" s="1378"/>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286788</v>
      </c>
      <c r="E12" s="352">
        <f>L12+S12+Z12</f>
        <v>180406</v>
      </c>
      <c r="F12" s="353">
        <f>E12/$D12*100</f>
        <v>62.905700377979556</v>
      </c>
      <c r="G12" s="352">
        <f>N12+U12+AB12</f>
        <v>106382</v>
      </c>
      <c r="H12" s="354">
        <f>G12/$D12*100</f>
        <v>37.094299622020451</v>
      </c>
      <c r="I12" s="350"/>
      <c r="J12" s="355">
        <v>87121</v>
      </c>
      <c r="K12" s="356">
        <v>30.378188766615061</v>
      </c>
      <c r="L12" s="357">
        <v>35506</v>
      </c>
      <c r="M12" s="353">
        <v>40.754812272586406</v>
      </c>
      <c r="N12" s="357">
        <v>51615</v>
      </c>
      <c r="O12" s="358">
        <v>59.245187727413594</v>
      </c>
      <c r="P12" s="350"/>
      <c r="Q12" s="355">
        <v>59106</v>
      </c>
      <c r="R12" s="356">
        <v>20.609648939286163</v>
      </c>
      <c r="S12" s="357">
        <v>38997</v>
      </c>
      <c r="T12" s="353">
        <v>65.978073292051562</v>
      </c>
      <c r="U12" s="357">
        <v>20109</v>
      </c>
      <c r="V12" s="358">
        <v>34.021926707948431</v>
      </c>
      <c r="W12" s="350"/>
      <c r="X12" s="355">
        <v>140561</v>
      </c>
      <c r="Y12" s="356">
        <v>49.012162294098779</v>
      </c>
      <c r="Z12" s="357">
        <v>105903</v>
      </c>
      <c r="AA12" s="353">
        <v>75.343089477166487</v>
      </c>
      <c r="AB12" s="357">
        <v>34658</v>
      </c>
      <c r="AC12" s="358">
        <f t="shared" ref="AC12:AC29" si="0">AB12/$X12*100</f>
        <v>24.656910522833503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40938</v>
      </c>
      <c r="E13" s="365">
        <f t="shared" ref="E13:E29" si="2">L13+S13+Z13</f>
        <v>26411</v>
      </c>
      <c r="F13" s="366">
        <f t="shared" ref="F13:H29" si="3">E13/$D13*100</f>
        <v>64.514631882358685</v>
      </c>
      <c r="G13" s="365">
        <f t="shared" ref="G13:G29" si="4">N13+U13+AB13</f>
        <v>14527</v>
      </c>
      <c r="H13" s="367">
        <f t="shared" si="3"/>
        <v>35.485368117641315</v>
      </c>
      <c r="I13" s="350"/>
      <c r="J13" s="368">
        <v>8427</v>
      </c>
      <c r="K13" s="369">
        <v>20.584786750696175</v>
      </c>
      <c r="L13" s="370">
        <v>3549</v>
      </c>
      <c r="M13" s="371">
        <v>42.114631541473834</v>
      </c>
      <c r="N13" s="370">
        <v>4878</v>
      </c>
      <c r="O13" s="372">
        <v>57.885368458526166</v>
      </c>
      <c r="P13" s="350"/>
      <c r="Q13" s="368">
        <v>7387</v>
      </c>
      <c r="R13" s="369">
        <v>18.044359763544872</v>
      </c>
      <c r="S13" s="370">
        <v>4479</v>
      </c>
      <c r="T13" s="371">
        <v>60.633545417625555</v>
      </c>
      <c r="U13" s="370">
        <v>2908</v>
      </c>
      <c r="V13" s="372">
        <v>39.366454582374445</v>
      </c>
      <c r="W13" s="350"/>
      <c r="X13" s="368">
        <v>25124</v>
      </c>
      <c r="Y13" s="369">
        <v>61.37085348575895</v>
      </c>
      <c r="Z13" s="370">
        <v>18383</v>
      </c>
      <c r="AA13" s="371">
        <v>73.169081356471892</v>
      </c>
      <c r="AB13" s="370">
        <v>6741</v>
      </c>
      <c r="AC13" s="372">
        <f t="shared" si="0"/>
        <v>26.830918643528101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31581</v>
      </c>
      <c r="E14" s="365">
        <f t="shared" si="2"/>
        <v>20502</v>
      </c>
      <c r="F14" s="366">
        <f t="shared" si="3"/>
        <v>64.918780279281847</v>
      </c>
      <c r="G14" s="365">
        <f t="shared" si="4"/>
        <v>11079</v>
      </c>
      <c r="H14" s="367">
        <f t="shared" si="3"/>
        <v>35.081219720718153</v>
      </c>
      <c r="I14" s="350"/>
      <c r="J14" s="368">
        <v>7674</v>
      </c>
      <c r="K14" s="369">
        <v>24.29942053766505</v>
      </c>
      <c r="L14" s="370">
        <v>3149</v>
      </c>
      <c r="M14" s="371">
        <v>41.03466249674225</v>
      </c>
      <c r="N14" s="370">
        <v>4525</v>
      </c>
      <c r="O14" s="372">
        <v>58.96533750325775</v>
      </c>
      <c r="P14" s="350"/>
      <c r="Q14" s="368">
        <v>6493</v>
      </c>
      <c r="R14" s="369">
        <v>20.559830277698616</v>
      </c>
      <c r="S14" s="370">
        <v>3840</v>
      </c>
      <c r="T14" s="371">
        <v>59.140612967811492</v>
      </c>
      <c r="U14" s="370">
        <v>2653</v>
      </c>
      <c r="V14" s="372">
        <v>40.859387032188508</v>
      </c>
      <c r="W14" s="350"/>
      <c r="X14" s="368">
        <v>17414</v>
      </c>
      <c r="Y14" s="369">
        <v>55.140749184636327</v>
      </c>
      <c r="Z14" s="370">
        <v>13513</v>
      </c>
      <c r="AA14" s="371">
        <v>77.598483978408169</v>
      </c>
      <c r="AB14" s="370">
        <v>3901</v>
      </c>
      <c r="AC14" s="372">
        <f t="shared" si="0"/>
        <v>22.401516021591821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29759</v>
      </c>
      <c r="E15" s="365">
        <f t="shared" si="2"/>
        <v>18584</v>
      </c>
      <c r="F15" s="366">
        <f t="shared" si="3"/>
        <v>62.448334957491845</v>
      </c>
      <c r="G15" s="365">
        <f t="shared" si="4"/>
        <v>11175</v>
      </c>
      <c r="H15" s="367">
        <f t="shared" si="3"/>
        <v>37.551665042508148</v>
      </c>
      <c r="I15" s="350"/>
      <c r="J15" s="368">
        <v>8050</v>
      </c>
      <c r="K15" s="369">
        <v>27.050640142477906</v>
      </c>
      <c r="L15" s="370">
        <v>3406</v>
      </c>
      <c r="M15" s="371">
        <v>42.310559006211179</v>
      </c>
      <c r="N15" s="370">
        <v>4644</v>
      </c>
      <c r="O15" s="372">
        <v>57.689440993788821</v>
      </c>
      <c r="P15" s="350"/>
      <c r="Q15" s="368">
        <v>6429</v>
      </c>
      <c r="R15" s="369">
        <v>21.603548506334221</v>
      </c>
      <c r="S15" s="370">
        <v>3853</v>
      </c>
      <c r="T15" s="371">
        <v>59.931560118214342</v>
      </c>
      <c r="U15" s="370">
        <v>2576</v>
      </c>
      <c r="V15" s="372">
        <v>40.068439881785665</v>
      </c>
      <c r="W15" s="350"/>
      <c r="X15" s="368">
        <v>15280</v>
      </c>
      <c r="Y15" s="369">
        <v>51.345811351187876</v>
      </c>
      <c r="Z15" s="370">
        <v>11325</v>
      </c>
      <c r="AA15" s="371">
        <v>74.116492146596855</v>
      </c>
      <c r="AB15" s="370">
        <v>3955</v>
      </c>
      <c r="AC15" s="372">
        <f t="shared" si="0"/>
        <v>25.883507853403142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41709</v>
      </c>
      <c r="E16" s="365">
        <f t="shared" si="2"/>
        <v>24552</v>
      </c>
      <c r="F16" s="366">
        <f t="shared" si="3"/>
        <v>58.864993166942391</v>
      </c>
      <c r="G16" s="365">
        <f t="shared" si="4"/>
        <v>17157</v>
      </c>
      <c r="H16" s="367">
        <f t="shared" si="3"/>
        <v>41.135006833057616</v>
      </c>
      <c r="I16" s="350"/>
      <c r="J16" s="368">
        <v>16578</v>
      </c>
      <c r="K16" s="369">
        <v>39.746817233690571</v>
      </c>
      <c r="L16" s="370">
        <v>6824</v>
      </c>
      <c r="M16" s="371">
        <v>41.162987091325853</v>
      </c>
      <c r="N16" s="370">
        <v>9754</v>
      </c>
      <c r="O16" s="372">
        <v>58.837012908674147</v>
      </c>
      <c r="P16" s="350"/>
      <c r="Q16" s="368">
        <v>8339</v>
      </c>
      <c r="R16" s="369">
        <v>19.993286820590281</v>
      </c>
      <c r="S16" s="370">
        <v>5052</v>
      </c>
      <c r="T16" s="371">
        <v>60.58280369348843</v>
      </c>
      <c r="U16" s="370">
        <v>3287</v>
      </c>
      <c r="V16" s="372">
        <v>39.41719630651157</v>
      </c>
      <c r="W16" s="350"/>
      <c r="X16" s="368">
        <v>16792</v>
      </c>
      <c r="Y16" s="369">
        <v>40.259895945719151</v>
      </c>
      <c r="Z16" s="370">
        <v>12676</v>
      </c>
      <c r="AA16" s="371">
        <v>75.488327775131012</v>
      </c>
      <c r="AB16" s="370">
        <v>4116</v>
      </c>
      <c r="AC16" s="372">
        <f t="shared" si="0"/>
        <v>24.511672224868985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17670</v>
      </c>
      <c r="E17" s="375">
        <f t="shared" si="2"/>
        <v>11064</v>
      </c>
      <c r="F17" s="376">
        <f t="shared" si="3"/>
        <v>62.614601018675721</v>
      </c>
      <c r="G17" s="375">
        <f t="shared" si="4"/>
        <v>6606</v>
      </c>
      <c r="H17" s="367">
        <f t="shared" si="3"/>
        <v>37.385398981324279</v>
      </c>
      <c r="I17" s="350"/>
      <c r="J17" s="377">
        <v>4582</v>
      </c>
      <c r="K17" s="378">
        <v>25.930956423316353</v>
      </c>
      <c r="L17" s="375">
        <v>1881</v>
      </c>
      <c r="M17" s="376">
        <v>41.05194238323876</v>
      </c>
      <c r="N17" s="375">
        <v>2701</v>
      </c>
      <c r="O17" s="372">
        <v>58.94805761676124</v>
      </c>
      <c r="P17" s="350"/>
      <c r="Q17" s="377">
        <v>3719</v>
      </c>
      <c r="R17" s="378">
        <v>21.046972269383136</v>
      </c>
      <c r="S17" s="375">
        <v>2087</v>
      </c>
      <c r="T17" s="376">
        <v>56.117235816079592</v>
      </c>
      <c r="U17" s="375">
        <v>1632</v>
      </c>
      <c r="V17" s="372">
        <v>43.882764183920408</v>
      </c>
      <c r="W17" s="350"/>
      <c r="X17" s="377">
        <v>9369</v>
      </c>
      <c r="Y17" s="378">
        <v>53.022071307300514</v>
      </c>
      <c r="Z17" s="375">
        <v>7096</v>
      </c>
      <c r="AA17" s="376">
        <v>75.739139716084964</v>
      </c>
      <c r="AB17" s="375">
        <v>2273</v>
      </c>
      <c r="AC17" s="372">
        <f t="shared" si="0"/>
        <v>24.26086028391504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124604</v>
      </c>
      <c r="E18" s="365">
        <f t="shared" si="2"/>
        <v>79081</v>
      </c>
      <c r="F18" s="366">
        <f t="shared" si="3"/>
        <v>63.465859843985747</v>
      </c>
      <c r="G18" s="365">
        <f t="shared" si="4"/>
        <v>45523</v>
      </c>
      <c r="H18" s="367">
        <f t="shared" si="3"/>
        <v>36.534140156014253</v>
      </c>
      <c r="I18" s="350"/>
      <c r="J18" s="368">
        <v>25657</v>
      </c>
      <c r="K18" s="369">
        <v>20.59083175499984</v>
      </c>
      <c r="L18" s="370">
        <v>10713</v>
      </c>
      <c r="M18" s="371">
        <v>41.754686830104845</v>
      </c>
      <c r="N18" s="370">
        <v>14944</v>
      </c>
      <c r="O18" s="372">
        <v>58.245313169895155</v>
      </c>
      <c r="P18" s="350"/>
      <c r="Q18" s="368">
        <v>21459</v>
      </c>
      <c r="R18" s="369">
        <v>17.221758531026289</v>
      </c>
      <c r="S18" s="370">
        <v>12354</v>
      </c>
      <c r="T18" s="371">
        <v>57.570250244652598</v>
      </c>
      <c r="U18" s="370">
        <v>9105</v>
      </c>
      <c r="V18" s="372">
        <v>42.429749755347409</v>
      </c>
      <c r="W18" s="350"/>
      <c r="X18" s="368">
        <v>77488</v>
      </c>
      <c r="Y18" s="369">
        <v>62.187409713973871</v>
      </c>
      <c r="Z18" s="370">
        <v>56014</v>
      </c>
      <c r="AA18" s="371">
        <v>72.287321907908321</v>
      </c>
      <c r="AB18" s="370">
        <v>21474</v>
      </c>
      <c r="AC18" s="372">
        <f t="shared" si="0"/>
        <v>27.712678092091679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72771</v>
      </c>
      <c r="E19" s="365">
        <f t="shared" si="2"/>
        <v>46372</v>
      </c>
      <c r="F19" s="366">
        <f t="shared" si="3"/>
        <v>63.723186434156467</v>
      </c>
      <c r="G19" s="365">
        <f t="shared" si="4"/>
        <v>26399</v>
      </c>
      <c r="H19" s="367">
        <f t="shared" si="3"/>
        <v>36.276813565843533</v>
      </c>
      <c r="I19" s="350"/>
      <c r="J19" s="368">
        <v>16778</v>
      </c>
      <c r="K19" s="369">
        <v>23.055887647551909</v>
      </c>
      <c r="L19" s="370">
        <v>6865</v>
      </c>
      <c r="M19" s="371">
        <v>40.916676600309934</v>
      </c>
      <c r="N19" s="370">
        <v>9913</v>
      </c>
      <c r="O19" s="372">
        <v>59.083323399690066</v>
      </c>
      <c r="P19" s="350"/>
      <c r="Q19" s="368">
        <v>12667</v>
      </c>
      <c r="R19" s="369">
        <v>17.406659246128264</v>
      </c>
      <c r="S19" s="370">
        <v>7885</v>
      </c>
      <c r="T19" s="371">
        <v>62.248361885213541</v>
      </c>
      <c r="U19" s="370">
        <v>4782</v>
      </c>
      <c r="V19" s="372">
        <v>37.751638114786452</v>
      </c>
      <c r="W19" s="350"/>
      <c r="X19" s="368">
        <v>43326</v>
      </c>
      <c r="Y19" s="369">
        <v>59.537453106319823</v>
      </c>
      <c r="Z19" s="370">
        <v>31622</v>
      </c>
      <c r="AA19" s="371">
        <v>72.9861976642201</v>
      </c>
      <c r="AB19" s="370">
        <v>11704</v>
      </c>
      <c r="AC19" s="372">
        <f t="shared" si="0"/>
        <v>27.0138023357799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211192</v>
      </c>
      <c r="E20" s="365">
        <f t="shared" si="2"/>
        <v>134023</v>
      </c>
      <c r="F20" s="366">
        <f t="shared" si="3"/>
        <v>63.460263646350242</v>
      </c>
      <c r="G20" s="365">
        <f t="shared" si="4"/>
        <v>77169</v>
      </c>
      <c r="H20" s="367">
        <f t="shared" si="3"/>
        <v>36.539736353649758</v>
      </c>
      <c r="I20" s="350"/>
      <c r="J20" s="368">
        <v>56212</v>
      </c>
      <c r="K20" s="369">
        <v>26.61653850524641</v>
      </c>
      <c r="L20" s="370">
        <v>23937</v>
      </c>
      <c r="M20" s="371">
        <v>42.583434142176046</v>
      </c>
      <c r="N20" s="370">
        <v>32275</v>
      </c>
      <c r="O20" s="372">
        <v>57.416565857823954</v>
      </c>
      <c r="P20" s="350"/>
      <c r="Q20" s="368">
        <v>42325</v>
      </c>
      <c r="R20" s="369">
        <v>20.041005341111408</v>
      </c>
      <c r="S20" s="370">
        <v>25921</v>
      </c>
      <c r="T20" s="371">
        <v>61.242764323685762</v>
      </c>
      <c r="U20" s="370">
        <v>16404</v>
      </c>
      <c r="V20" s="372">
        <v>38.757235676314231</v>
      </c>
      <c r="W20" s="350"/>
      <c r="X20" s="368">
        <v>112655</v>
      </c>
      <c r="Y20" s="369">
        <v>53.342456153642182</v>
      </c>
      <c r="Z20" s="370">
        <v>84165</v>
      </c>
      <c r="AA20" s="371">
        <v>74.71039900581421</v>
      </c>
      <c r="AB20" s="370">
        <v>28490</v>
      </c>
      <c r="AC20" s="372">
        <f t="shared" si="0"/>
        <v>25.28960099418579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154633</v>
      </c>
      <c r="E21" s="365">
        <f t="shared" si="2"/>
        <v>96968</v>
      </c>
      <c r="F21" s="366">
        <f t="shared" si="3"/>
        <v>62.708477491867839</v>
      </c>
      <c r="G21" s="365">
        <f t="shared" si="4"/>
        <v>57665</v>
      </c>
      <c r="H21" s="367">
        <f t="shared" si="3"/>
        <v>37.291522508132161</v>
      </c>
      <c r="I21" s="350"/>
      <c r="J21" s="368">
        <v>40780</v>
      </c>
      <c r="K21" s="369">
        <v>26.372119793317079</v>
      </c>
      <c r="L21" s="370">
        <v>16384</v>
      </c>
      <c r="M21" s="371">
        <v>40.176557135850913</v>
      </c>
      <c r="N21" s="370">
        <v>24396</v>
      </c>
      <c r="O21" s="372">
        <v>59.823442864149087</v>
      </c>
      <c r="P21" s="350"/>
      <c r="Q21" s="368">
        <v>31271</v>
      </c>
      <c r="R21" s="369">
        <v>20.222720893987699</v>
      </c>
      <c r="S21" s="370">
        <v>19198</v>
      </c>
      <c r="T21" s="371">
        <v>61.392344344600424</v>
      </c>
      <c r="U21" s="370">
        <v>12073</v>
      </c>
      <c r="V21" s="372">
        <v>38.607655655399569</v>
      </c>
      <c r="W21" s="350"/>
      <c r="X21" s="368">
        <v>82582</v>
      </c>
      <c r="Y21" s="369">
        <v>53.405159312695218</v>
      </c>
      <c r="Z21" s="370">
        <v>61386</v>
      </c>
      <c r="AA21" s="371">
        <v>74.333389842822896</v>
      </c>
      <c r="AB21" s="370">
        <v>21196</v>
      </c>
      <c r="AC21" s="372">
        <f t="shared" si="0"/>
        <v>25.666610157177111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35701</v>
      </c>
      <c r="E22" s="365">
        <f t="shared" si="2"/>
        <v>22994</v>
      </c>
      <c r="F22" s="366">
        <f t="shared" si="3"/>
        <v>64.407159463320355</v>
      </c>
      <c r="G22" s="365">
        <f t="shared" si="4"/>
        <v>12707</v>
      </c>
      <c r="H22" s="367">
        <f t="shared" si="3"/>
        <v>35.592840536679645</v>
      </c>
      <c r="I22" s="350"/>
      <c r="J22" s="368">
        <v>8822</v>
      </c>
      <c r="K22" s="369">
        <v>24.7107924147783</v>
      </c>
      <c r="L22" s="370">
        <v>3716</v>
      </c>
      <c r="M22" s="371">
        <v>42.12196780775335</v>
      </c>
      <c r="N22" s="370">
        <v>5106</v>
      </c>
      <c r="O22" s="372">
        <v>57.87803219224665</v>
      </c>
      <c r="P22" s="350"/>
      <c r="Q22" s="368">
        <v>6663</v>
      </c>
      <c r="R22" s="369">
        <v>18.663342763508027</v>
      </c>
      <c r="S22" s="370">
        <v>4190</v>
      </c>
      <c r="T22" s="371">
        <v>62.884586522587426</v>
      </c>
      <c r="U22" s="370">
        <v>2473</v>
      </c>
      <c r="V22" s="372">
        <v>37.115413477412581</v>
      </c>
      <c r="W22" s="350"/>
      <c r="X22" s="368">
        <v>20216</v>
      </c>
      <c r="Y22" s="369">
        <v>56.625864821713677</v>
      </c>
      <c r="Z22" s="370">
        <v>15088</v>
      </c>
      <c r="AA22" s="371">
        <v>74.633953304313422</v>
      </c>
      <c r="AB22" s="370">
        <v>5128</v>
      </c>
      <c r="AC22" s="372">
        <f t="shared" si="0"/>
        <v>25.366046695686585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74500</v>
      </c>
      <c r="E23" s="365">
        <f t="shared" si="2"/>
        <v>46580</v>
      </c>
      <c r="F23" s="366">
        <f t="shared" si="3"/>
        <v>62.523489932885902</v>
      </c>
      <c r="G23" s="365">
        <f t="shared" si="4"/>
        <v>27920</v>
      </c>
      <c r="H23" s="367">
        <f t="shared" si="3"/>
        <v>37.476510067114091</v>
      </c>
      <c r="I23" s="350"/>
      <c r="J23" s="368">
        <v>21002</v>
      </c>
      <c r="K23" s="369">
        <v>28.190604026845641</v>
      </c>
      <c r="L23" s="370">
        <v>8117</v>
      </c>
      <c r="M23" s="371">
        <v>38.648700123797738</v>
      </c>
      <c r="N23" s="370">
        <v>12885</v>
      </c>
      <c r="O23" s="372">
        <v>61.351299876202269</v>
      </c>
      <c r="P23" s="350"/>
      <c r="Q23" s="368">
        <v>13230</v>
      </c>
      <c r="R23" s="369">
        <v>17.758389261744966</v>
      </c>
      <c r="S23" s="370">
        <v>7759</v>
      </c>
      <c r="T23" s="371">
        <v>58.647014361300073</v>
      </c>
      <c r="U23" s="370">
        <v>5471</v>
      </c>
      <c r="V23" s="372">
        <v>41.352985638699927</v>
      </c>
      <c r="W23" s="350"/>
      <c r="X23" s="368">
        <v>40268</v>
      </c>
      <c r="Y23" s="369">
        <v>54.0510067114094</v>
      </c>
      <c r="Z23" s="370">
        <v>30704</v>
      </c>
      <c r="AA23" s="371">
        <v>76.249130823482673</v>
      </c>
      <c r="AB23" s="370">
        <v>9564</v>
      </c>
      <c r="AC23" s="372">
        <f t="shared" si="0"/>
        <v>23.750869176517334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183203</v>
      </c>
      <c r="E24" s="365">
        <f t="shared" si="2"/>
        <v>120451</v>
      </c>
      <c r="F24" s="366">
        <f t="shared" si="3"/>
        <v>65.747285797721659</v>
      </c>
      <c r="G24" s="365">
        <f t="shared" si="4"/>
        <v>62752</v>
      </c>
      <c r="H24" s="367">
        <f t="shared" si="3"/>
        <v>34.252714202278348</v>
      </c>
      <c r="I24" s="350"/>
      <c r="J24" s="368">
        <v>48358</v>
      </c>
      <c r="K24" s="369">
        <v>26.395855963057375</v>
      </c>
      <c r="L24" s="370">
        <v>22476</v>
      </c>
      <c r="M24" s="371">
        <v>46.478348980520288</v>
      </c>
      <c r="N24" s="370">
        <v>25882</v>
      </c>
      <c r="O24" s="372">
        <v>53.521651019479712</v>
      </c>
      <c r="P24" s="350"/>
      <c r="Q24" s="368">
        <v>32477</v>
      </c>
      <c r="R24" s="369">
        <v>17.7273297926344</v>
      </c>
      <c r="S24" s="370">
        <v>20661</v>
      </c>
      <c r="T24" s="371">
        <v>63.617329186809123</v>
      </c>
      <c r="U24" s="370">
        <v>11816</v>
      </c>
      <c r="V24" s="372">
        <v>36.382670813190877</v>
      </c>
      <c r="W24" s="350"/>
      <c r="X24" s="368">
        <v>102368</v>
      </c>
      <c r="Y24" s="369">
        <v>55.876814244308228</v>
      </c>
      <c r="Z24" s="370">
        <v>77314</v>
      </c>
      <c r="AA24" s="371">
        <v>75.525554860894033</v>
      </c>
      <c r="AB24" s="370">
        <v>25054</v>
      </c>
      <c r="AC24" s="372">
        <f t="shared" si="0"/>
        <v>24.474445139105971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42782</v>
      </c>
      <c r="E25" s="365">
        <f t="shared" si="2"/>
        <v>24877</v>
      </c>
      <c r="F25" s="366">
        <f t="shared" si="3"/>
        <v>58.148286662615121</v>
      </c>
      <c r="G25" s="365">
        <f t="shared" si="4"/>
        <v>17905</v>
      </c>
      <c r="H25" s="367">
        <f t="shared" si="3"/>
        <v>41.851713337384879</v>
      </c>
      <c r="I25" s="350"/>
      <c r="J25" s="368">
        <v>15791</v>
      </c>
      <c r="K25" s="369">
        <v>36.91038287130101</v>
      </c>
      <c r="L25" s="370">
        <v>5896</v>
      </c>
      <c r="M25" s="371">
        <v>37.3377240200114</v>
      </c>
      <c r="N25" s="370">
        <v>9895</v>
      </c>
      <c r="O25" s="372">
        <v>62.6622759799886</v>
      </c>
      <c r="P25" s="350"/>
      <c r="Q25" s="368">
        <v>8364</v>
      </c>
      <c r="R25" s="369">
        <v>19.550278154363983</v>
      </c>
      <c r="S25" s="370">
        <v>5152</v>
      </c>
      <c r="T25" s="371">
        <v>61.597321855571494</v>
      </c>
      <c r="U25" s="370">
        <v>3212</v>
      </c>
      <c r="V25" s="372">
        <v>38.402678144428506</v>
      </c>
      <c r="W25" s="350"/>
      <c r="X25" s="368">
        <v>18627</v>
      </c>
      <c r="Y25" s="369">
        <v>43.539338974335003</v>
      </c>
      <c r="Z25" s="370">
        <v>13829</v>
      </c>
      <c r="AA25" s="371">
        <v>74.241692167284043</v>
      </c>
      <c r="AB25" s="370">
        <v>4798</v>
      </c>
      <c r="AC25" s="372">
        <f t="shared" si="0"/>
        <v>25.75830783271595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16091</v>
      </c>
      <c r="E26" s="380">
        <f t="shared" si="2"/>
        <v>10295</v>
      </c>
      <c r="F26" s="381">
        <f t="shared" si="3"/>
        <v>63.979864520539429</v>
      </c>
      <c r="G26" s="380">
        <f t="shared" si="4"/>
        <v>5796</v>
      </c>
      <c r="H26" s="367">
        <f t="shared" si="3"/>
        <v>36.020135479460571</v>
      </c>
      <c r="I26" s="350"/>
      <c r="J26" s="377">
        <v>3363</v>
      </c>
      <c r="K26" s="378">
        <v>20.899881921571065</v>
      </c>
      <c r="L26" s="375">
        <v>1393</v>
      </c>
      <c r="M26" s="376">
        <v>41.421349985132323</v>
      </c>
      <c r="N26" s="375">
        <v>1970</v>
      </c>
      <c r="O26" s="372">
        <v>58.578650014867669</v>
      </c>
      <c r="P26" s="350"/>
      <c r="Q26" s="377">
        <v>2693</v>
      </c>
      <c r="R26" s="378">
        <v>16.736063638058543</v>
      </c>
      <c r="S26" s="375">
        <v>1513</v>
      </c>
      <c r="T26" s="376">
        <v>56.18269587820275</v>
      </c>
      <c r="U26" s="375">
        <v>1180</v>
      </c>
      <c r="V26" s="372">
        <v>43.81730412179725</v>
      </c>
      <c r="W26" s="350"/>
      <c r="X26" s="377">
        <v>10035</v>
      </c>
      <c r="Y26" s="378">
        <v>62.364054440370396</v>
      </c>
      <c r="Z26" s="375">
        <v>7389</v>
      </c>
      <c r="AA26" s="376">
        <v>73.632286995515699</v>
      </c>
      <c r="AB26" s="375">
        <v>2646</v>
      </c>
      <c r="AC26" s="372">
        <f t="shared" si="0"/>
        <v>26.367713004484305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68945</v>
      </c>
      <c r="E27" s="380">
        <f t="shared" si="2"/>
        <v>42769</v>
      </c>
      <c r="F27" s="381">
        <f t="shared" si="3"/>
        <v>62.033504967727907</v>
      </c>
      <c r="G27" s="380">
        <f t="shared" si="4"/>
        <v>26176</v>
      </c>
      <c r="H27" s="367">
        <f t="shared" si="3"/>
        <v>37.9664950322721</v>
      </c>
      <c r="I27" s="350"/>
      <c r="J27" s="377">
        <v>17548</v>
      </c>
      <c r="K27" s="378">
        <v>25.452172021176299</v>
      </c>
      <c r="L27" s="375">
        <v>6890</v>
      </c>
      <c r="M27" s="376">
        <v>39.263733758832913</v>
      </c>
      <c r="N27" s="375">
        <v>10658</v>
      </c>
      <c r="O27" s="372">
        <v>60.73626624116708</v>
      </c>
      <c r="P27" s="350"/>
      <c r="Q27" s="377">
        <v>12574</v>
      </c>
      <c r="R27" s="378">
        <v>18.237725723402711</v>
      </c>
      <c r="S27" s="375">
        <v>7109</v>
      </c>
      <c r="T27" s="376">
        <v>56.537299188802294</v>
      </c>
      <c r="U27" s="375">
        <v>5465</v>
      </c>
      <c r="V27" s="372">
        <v>43.462700811197706</v>
      </c>
      <c r="W27" s="350"/>
      <c r="X27" s="377">
        <v>38823</v>
      </c>
      <c r="Y27" s="378">
        <v>56.310102255420993</v>
      </c>
      <c r="Z27" s="375">
        <v>28770</v>
      </c>
      <c r="AA27" s="376">
        <v>74.105555984854348</v>
      </c>
      <c r="AB27" s="375">
        <v>10053</v>
      </c>
      <c r="AC27" s="372">
        <f t="shared" si="0"/>
        <v>25.894444015145663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9275</v>
      </c>
      <c r="E28" s="380">
        <f t="shared" si="2"/>
        <v>6081</v>
      </c>
      <c r="F28" s="381">
        <f t="shared" si="3"/>
        <v>65.563342318059298</v>
      </c>
      <c r="G28" s="380">
        <f t="shared" si="4"/>
        <v>3194</v>
      </c>
      <c r="H28" s="382">
        <f t="shared" si="3"/>
        <v>34.436657681940702</v>
      </c>
      <c r="I28" s="350"/>
      <c r="J28" s="377">
        <v>1586</v>
      </c>
      <c r="K28" s="378">
        <v>17.099730458221025</v>
      </c>
      <c r="L28" s="375">
        <v>674</v>
      </c>
      <c r="M28" s="376">
        <v>42.4968474148802</v>
      </c>
      <c r="N28" s="375">
        <v>912</v>
      </c>
      <c r="O28" s="383">
        <v>57.5031525851198</v>
      </c>
      <c r="P28" s="350"/>
      <c r="Q28" s="377">
        <v>1657</v>
      </c>
      <c r="R28" s="378">
        <v>17.865229110512129</v>
      </c>
      <c r="S28" s="375">
        <v>981</v>
      </c>
      <c r="T28" s="376">
        <v>59.203379601689797</v>
      </c>
      <c r="U28" s="375">
        <v>676</v>
      </c>
      <c r="V28" s="383">
        <v>40.796620398310203</v>
      </c>
      <c r="W28" s="350"/>
      <c r="X28" s="377">
        <v>6032</v>
      </c>
      <c r="Y28" s="378">
        <v>65.03504043126685</v>
      </c>
      <c r="Z28" s="375">
        <v>4426</v>
      </c>
      <c r="AA28" s="376">
        <v>73.375331564986737</v>
      </c>
      <c r="AB28" s="375">
        <v>1606</v>
      </c>
      <c r="AC28" s="383">
        <f t="shared" si="0"/>
        <v>26.624668435013259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3526</v>
      </c>
      <c r="E29" s="386">
        <f t="shared" si="2"/>
        <v>1883</v>
      </c>
      <c r="F29" s="387">
        <f t="shared" si="3"/>
        <v>53.403289846851955</v>
      </c>
      <c r="G29" s="386">
        <f t="shared" si="4"/>
        <v>1643</v>
      </c>
      <c r="H29" s="388">
        <f t="shared" si="3"/>
        <v>46.596710153148038</v>
      </c>
      <c r="I29" s="350"/>
      <c r="J29" s="389">
        <v>1971</v>
      </c>
      <c r="K29" s="390">
        <v>55.899035734543389</v>
      </c>
      <c r="L29" s="391">
        <v>723</v>
      </c>
      <c r="M29" s="392">
        <v>36.68188736681887</v>
      </c>
      <c r="N29" s="391">
        <v>1248</v>
      </c>
      <c r="O29" s="393">
        <v>63.318112633181123</v>
      </c>
      <c r="P29" s="350"/>
      <c r="Q29" s="389">
        <v>541</v>
      </c>
      <c r="R29" s="390">
        <v>15.343165059557574</v>
      </c>
      <c r="S29" s="391">
        <v>370</v>
      </c>
      <c r="T29" s="392">
        <v>68.391866913123849</v>
      </c>
      <c r="U29" s="391">
        <v>171</v>
      </c>
      <c r="V29" s="393">
        <v>31.608133086876155</v>
      </c>
      <c r="W29" s="350"/>
      <c r="X29" s="389">
        <v>1014</v>
      </c>
      <c r="Y29" s="390">
        <v>28.757799205899037</v>
      </c>
      <c r="Z29" s="391">
        <v>790</v>
      </c>
      <c r="AA29" s="392">
        <v>77.909270216962526</v>
      </c>
      <c r="AB29" s="391">
        <v>224</v>
      </c>
      <c r="AC29" s="393">
        <f t="shared" si="0"/>
        <v>22.090729783037474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25">
      <c r="B31" s="1235" t="s">
        <v>0</v>
      </c>
      <c r="D31" s="1236">
        <f>J31+Q31+X31</f>
        <v>1445668</v>
      </c>
      <c r="E31" s="1237">
        <f>L31+S31+Z31</f>
        <v>913893</v>
      </c>
      <c r="F31" s="1238">
        <f>E31/$D31*100</f>
        <v>63.215966598140092</v>
      </c>
      <c r="G31" s="1237">
        <f>N31+U31+AB31</f>
        <v>531775</v>
      </c>
      <c r="H31" s="1239">
        <f>G31/$D31*100</f>
        <v>36.784033401859901</v>
      </c>
      <c r="J31" s="1240">
        <f>SUM(J12:J29)</f>
        <v>390300</v>
      </c>
      <c r="K31" s="1241">
        <f>J31/$D31*100</f>
        <v>26.997899932764646</v>
      </c>
      <c r="L31" s="1237">
        <f>SUM(L12:L29)</f>
        <v>162099</v>
      </c>
      <c r="M31" s="1238">
        <f>L31/$J31*100</f>
        <v>41.53189853958493</v>
      </c>
      <c r="N31" s="1237">
        <f>SUM(N12:N29)</f>
        <v>228201</v>
      </c>
      <c r="O31" s="1242">
        <f>N31/$J31*100</f>
        <v>58.46810146041507</v>
      </c>
      <c r="Q31" s="1240">
        <f>SUM(Q12:Q29)</f>
        <v>277394</v>
      </c>
      <c r="R31" s="1241">
        <f>Q31/$D31*100</f>
        <v>19.187946333459688</v>
      </c>
      <c r="S31" s="1237">
        <f>SUM(S12:S29)</f>
        <v>171401</v>
      </c>
      <c r="T31" s="1238">
        <f>S31/$Q31*100</f>
        <v>61.789728689156945</v>
      </c>
      <c r="U31" s="1237">
        <f>SUM(U12:U29)</f>
        <v>105993</v>
      </c>
      <c r="V31" s="1242">
        <f>U31/$Q31*100</f>
        <v>38.210271310843055</v>
      </c>
      <c r="X31" s="1240">
        <f>SUM(X12:X29)</f>
        <v>777974</v>
      </c>
      <c r="Y31" s="1241">
        <f>X31/$D31*100</f>
        <v>53.814153733775669</v>
      </c>
      <c r="Z31" s="1237">
        <f>SUM(Z12:Z29)</f>
        <v>580393</v>
      </c>
      <c r="AA31" s="1238">
        <f>Z31/$X31*100</f>
        <v>74.603135837444441</v>
      </c>
      <c r="AB31" s="1237">
        <f>SUM(AB12:AB29)</f>
        <v>197581</v>
      </c>
      <c r="AC31" s="1242">
        <f>AB31/$X31*100</f>
        <v>25.396864162555559</v>
      </c>
      <c r="AD31" s="1279"/>
      <c r="AE31" s="1271"/>
      <c r="AF31" s="1271"/>
      <c r="AI31" s="591"/>
      <c r="AK31" s="1271"/>
      <c r="AL31" s="1271"/>
      <c r="AO31" s="591"/>
      <c r="AQ31" s="1271"/>
      <c r="AR31" s="1271"/>
      <c r="AU31" s="591"/>
      <c r="AW31" s="1271"/>
      <c r="AX31" s="1271"/>
      <c r="BA31" s="591"/>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424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255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256</v>
      </c>
      <c r="K8" s="1401"/>
      <c r="L8" s="1401"/>
      <c r="M8" s="1401"/>
      <c r="N8" s="1401"/>
      <c r="O8" s="1402"/>
      <c r="P8" s="317"/>
      <c r="Q8" s="1400" t="s">
        <v>257</v>
      </c>
      <c r="R8" s="1401"/>
      <c r="S8" s="1401"/>
      <c r="T8" s="1401"/>
      <c r="U8" s="1401"/>
      <c r="V8" s="1402"/>
      <c r="W8" s="317"/>
      <c r="X8" s="1400" t="s">
        <v>258</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267</v>
      </c>
      <c r="G10" s="406" t="s">
        <v>9</v>
      </c>
      <c r="H10" s="888"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76505</v>
      </c>
      <c r="E12" s="352">
        <f>L12+S12+Z12</f>
        <v>45478</v>
      </c>
      <c r="F12" s="353">
        <f>E12/$D12*100</f>
        <v>59.44448075289197</v>
      </c>
      <c r="G12" s="352">
        <f>N12+U12+AB12</f>
        <v>31027</v>
      </c>
      <c r="H12" s="354">
        <f>G12/$D12*100</f>
        <v>40.55551924710803</v>
      </c>
      <c r="I12" s="350"/>
      <c r="J12" s="355">
        <f>L12+N12</f>
        <v>28069</v>
      </c>
      <c r="K12" s="356">
        <f>J12/$D12*100</f>
        <v>36.689105287236131</v>
      </c>
      <c r="L12" s="357">
        <v>11020</v>
      </c>
      <c r="M12" s="353">
        <v>39.260394028999961</v>
      </c>
      <c r="N12" s="357">
        <v>17049</v>
      </c>
      <c r="O12" s="358">
        <v>60.739605971000032</v>
      </c>
      <c r="P12" s="350"/>
      <c r="Q12" s="355">
        <v>13071</v>
      </c>
      <c r="R12" s="356">
        <v>17.085157832821384</v>
      </c>
      <c r="S12" s="357">
        <v>7548</v>
      </c>
      <c r="T12" s="353">
        <v>57.746155611659397</v>
      </c>
      <c r="U12" s="357">
        <v>5523</v>
      </c>
      <c r="V12" s="358">
        <v>42.253844388340603</v>
      </c>
      <c r="W12" s="350"/>
      <c r="X12" s="355">
        <v>35365</v>
      </c>
      <c r="Y12" s="356">
        <v>46.225736879942488</v>
      </c>
      <c r="Z12" s="357">
        <v>26910</v>
      </c>
      <c r="AA12" s="353">
        <v>76.092181535416373</v>
      </c>
      <c r="AB12" s="357">
        <v>8455</v>
      </c>
      <c r="AC12" s="358">
        <f t="shared" ref="AC12:AC29" si="0">AB12/$X12*100</f>
        <v>23.907818464583627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11970</v>
      </c>
      <c r="E13" s="365">
        <f t="shared" ref="E13:E29" si="2">L13+S13+Z13</f>
        <v>7949</v>
      </c>
      <c r="F13" s="366">
        <f t="shared" ref="F13:H29" si="3">E13/$D13*100</f>
        <v>66.407685881370099</v>
      </c>
      <c r="G13" s="365">
        <f t="shared" ref="G13:G29" si="4">N13+U13+AB13</f>
        <v>4021</v>
      </c>
      <c r="H13" s="367">
        <f t="shared" si="3"/>
        <v>33.592314118629908</v>
      </c>
      <c r="I13" s="350"/>
      <c r="J13" s="368">
        <f t="shared" ref="J13:J29" si="5">L13+N13</f>
        <v>2315</v>
      </c>
      <c r="K13" s="369">
        <f t="shared" ref="K13:K29" si="6">J13/$D13*100</f>
        <v>19.340016708437759</v>
      </c>
      <c r="L13" s="370">
        <v>949</v>
      </c>
      <c r="M13" s="371">
        <v>40.993520518358537</v>
      </c>
      <c r="N13" s="370">
        <v>1366</v>
      </c>
      <c r="O13" s="372">
        <v>59.00647948164147</v>
      </c>
      <c r="P13" s="350"/>
      <c r="Q13" s="368">
        <v>1772</v>
      </c>
      <c r="R13" s="369">
        <v>14.803675856307436</v>
      </c>
      <c r="S13" s="370">
        <v>1030</v>
      </c>
      <c r="T13" s="371">
        <v>58.12641083521445</v>
      </c>
      <c r="U13" s="370">
        <v>742</v>
      </c>
      <c r="V13" s="372">
        <v>41.87358916478555</v>
      </c>
      <c r="W13" s="350"/>
      <c r="X13" s="368">
        <v>7883</v>
      </c>
      <c r="Y13" s="369">
        <v>65.856307435254806</v>
      </c>
      <c r="Z13" s="370">
        <v>5970</v>
      </c>
      <c r="AA13" s="371">
        <v>75.732589115818854</v>
      </c>
      <c r="AB13" s="370">
        <v>1913</v>
      </c>
      <c r="AC13" s="372">
        <f t="shared" si="0"/>
        <v>24.26741088418115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7764</v>
      </c>
      <c r="E14" s="365">
        <f t="shared" si="2"/>
        <v>5188</v>
      </c>
      <c r="F14" s="366">
        <f t="shared" si="3"/>
        <v>66.821226172076251</v>
      </c>
      <c r="G14" s="365">
        <f t="shared" si="4"/>
        <v>2576</v>
      </c>
      <c r="H14" s="367">
        <f t="shared" si="3"/>
        <v>33.178773827923749</v>
      </c>
      <c r="I14" s="350"/>
      <c r="J14" s="368">
        <f t="shared" si="5"/>
        <v>1815</v>
      </c>
      <c r="K14" s="369">
        <f t="shared" si="6"/>
        <v>23.377125193199383</v>
      </c>
      <c r="L14" s="370">
        <v>746</v>
      </c>
      <c r="M14" s="371">
        <v>41.10192837465565</v>
      </c>
      <c r="N14" s="370">
        <v>1069</v>
      </c>
      <c r="O14" s="372">
        <v>58.89807162534435</v>
      </c>
      <c r="P14" s="350"/>
      <c r="Q14" s="368">
        <v>1403</v>
      </c>
      <c r="R14" s="369">
        <v>18.070582174137044</v>
      </c>
      <c r="S14" s="370">
        <v>822</v>
      </c>
      <c r="T14" s="371">
        <v>58.58873841767641</v>
      </c>
      <c r="U14" s="370">
        <v>581</v>
      </c>
      <c r="V14" s="372">
        <v>41.411261582323597</v>
      </c>
      <c r="W14" s="350"/>
      <c r="X14" s="368">
        <v>4546</v>
      </c>
      <c r="Y14" s="369">
        <v>58.552292632663573</v>
      </c>
      <c r="Z14" s="370">
        <v>3620</v>
      </c>
      <c r="AA14" s="371">
        <v>79.630444346678402</v>
      </c>
      <c r="AB14" s="370">
        <v>926</v>
      </c>
      <c r="AC14" s="372">
        <f t="shared" si="0"/>
        <v>20.369555653321601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7730</v>
      </c>
      <c r="E15" s="365">
        <f t="shared" si="2"/>
        <v>4963</v>
      </c>
      <c r="F15" s="366">
        <f t="shared" si="3"/>
        <v>64.204398447606721</v>
      </c>
      <c r="G15" s="365">
        <f t="shared" si="4"/>
        <v>2767</v>
      </c>
      <c r="H15" s="367">
        <f t="shared" si="3"/>
        <v>35.795601552393272</v>
      </c>
      <c r="I15" s="350"/>
      <c r="J15" s="368">
        <f t="shared" si="5"/>
        <v>1806</v>
      </c>
      <c r="K15" s="369">
        <f t="shared" si="6"/>
        <v>23.36351875808538</v>
      </c>
      <c r="L15" s="370">
        <v>703</v>
      </c>
      <c r="M15" s="371">
        <v>38.925802879291247</v>
      </c>
      <c r="N15" s="370">
        <v>1103</v>
      </c>
      <c r="O15" s="372">
        <v>61.074197120708753</v>
      </c>
      <c r="P15" s="350"/>
      <c r="Q15" s="368">
        <v>1354</v>
      </c>
      <c r="R15" s="369">
        <v>17.516170763260025</v>
      </c>
      <c r="S15" s="370">
        <v>787</v>
      </c>
      <c r="T15" s="371">
        <v>58.12407680945347</v>
      </c>
      <c r="U15" s="370">
        <v>567</v>
      </c>
      <c r="V15" s="372">
        <v>41.87592319054653</v>
      </c>
      <c r="W15" s="350"/>
      <c r="X15" s="368">
        <v>4570</v>
      </c>
      <c r="Y15" s="369">
        <v>59.120310478654595</v>
      </c>
      <c r="Z15" s="370">
        <v>3473</v>
      </c>
      <c r="AA15" s="371">
        <v>75.995623632385119</v>
      </c>
      <c r="AB15" s="370">
        <v>1097</v>
      </c>
      <c r="AC15" s="372">
        <f t="shared" si="0"/>
        <v>24.004376367614881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13764</v>
      </c>
      <c r="E16" s="365">
        <f t="shared" si="2"/>
        <v>8348</v>
      </c>
      <c r="F16" s="366">
        <f t="shared" si="3"/>
        <v>60.650973554199361</v>
      </c>
      <c r="G16" s="365">
        <f t="shared" si="4"/>
        <v>5416</v>
      </c>
      <c r="H16" s="367">
        <f t="shared" si="3"/>
        <v>39.349026445800639</v>
      </c>
      <c r="I16" s="350"/>
      <c r="J16" s="368">
        <f t="shared" si="5"/>
        <v>5009</v>
      </c>
      <c r="K16" s="369">
        <f t="shared" si="6"/>
        <v>36.392037198488815</v>
      </c>
      <c r="L16" s="370">
        <v>2061</v>
      </c>
      <c r="M16" s="371">
        <v>41.145937312836892</v>
      </c>
      <c r="N16" s="370">
        <v>2948</v>
      </c>
      <c r="O16" s="372">
        <v>58.854062687163108</v>
      </c>
      <c r="P16" s="350"/>
      <c r="Q16" s="368">
        <v>2407</v>
      </c>
      <c r="R16" s="369">
        <v>17.487648939261842</v>
      </c>
      <c r="S16" s="370">
        <v>1379</v>
      </c>
      <c r="T16" s="371">
        <v>57.291233901121728</v>
      </c>
      <c r="U16" s="370">
        <v>1028</v>
      </c>
      <c r="V16" s="372">
        <v>42.708766098878272</v>
      </c>
      <c r="W16" s="350"/>
      <c r="X16" s="368">
        <v>6348</v>
      </c>
      <c r="Y16" s="369">
        <v>46.120313862249347</v>
      </c>
      <c r="Z16" s="370">
        <v>4908</v>
      </c>
      <c r="AA16" s="371">
        <v>77.315689981096412</v>
      </c>
      <c r="AB16" s="370">
        <v>1440</v>
      </c>
      <c r="AC16" s="372">
        <f t="shared" si="0"/>
        <v>22.684310018903592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5187</v>
      </c>
      <c r="E17" s="375">
        <f t="shared" si="2"/>
        <v>3337</v>
      </c>
      <c r="F17" s="376">
        <f t="shared" si="3"/>
        <v>64.333911702332756</v>
      </c>
      <c r="G17" s="375">
        <f t="shared" si="4"/>
        <v>1850</v>
      </c>
      <c r="H17" s="367">
        <f t="shared" si="3"/>
        <v>35.666088297667251</v>
      </c>
      <c r="I17" s="350"/>
      <c r="J17" s="377">
        <f t="shared" si="5"/>
        <v>1286</v>
      </c>
      <c r="K17" s="378">
        <f t="shared" si="6"/>
        <v>24.792751108540582</v>
      </c>
      <c r="L17" s="375">
        <v>516</v>
      </c>
      <c r="M17" s="376">
        <v>40.124416796267496</v>
      </c>
      <c r="N17" s="375">
        <v>770</v>
      </c>
      <c r="O17" s="372">
        <v>59.875583203732511</v>
      </c>
      <c r="P17" s="350"/>
      <c r="Q17" s="377">
        <v>963</v>
      </c>
      <c r="R17" s="378">
        <v>18.565644881434356</v>
      </c>
      <c r="S17" s="375">
        <v>544</v>
      </c>
      <c r="T17" s="376">
        <v>56.490134994807896</v>
      </c>
      <c r="U17" s="375">
        <v>419</v>
      </c>
      <c r="V17" s="372">
        <v>43.509865005192104</v>
      </c>
      <c r="W17" s="350"/>
      <c r="X17" s="377">
        <v>2938</v>
      </c>
      <c r="Y17" s="378">
        <v>56.641604010025063</v>
      </c>
      <c r="Z17" s="375">
        <v>2277</v>
      </c>
      <c r="AA17" s="376">
        <v>77.501701837985024</v>
      </c>
      <c r="AB17" s="375">
        <v>661</v>
      </c>
      <c r="AC17" s="372">
        <f t="shared" si="0"/>
        <v>22.498298162014976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34790</v>
      </c>
      <c r="E18" s="365">
        <f t="shared" si="2"/>
        <v>22797</v>
      </c>
      <c r="F18" s="366">
        <f t="shared" si="3"/>
        <v>65.527450416786436</v>
      </c>
      <c r="G18" s="365">
        <f t="shared" si="4"/>
        <v>11993</v>
      </c>
      <c r="H18" s="367">
        <f t="shared" si="3"/>
        <v>34.472549583213571</v>
      </c>
      <c r="I18" s="350"/>
      <c r="J18" s="368">
        <f t="shared" si="5"/>
        <v>6799</v>
      </c>
      <c r="K18" s="369">
        <f t="shared" si="6"/>
        <v>19.542972118424835</v>
      </c>
      <c r="L18" s="370">
        <v>2821</v>
      </c>
      <c r="M18" s="371">
        <v>41.491395793499045</v>
      </c>
      <c r="N18" s="370">
        <v>3978</v>
      </c>
      <c r="O18" s="372">
        <v>58.508604206500955</v>
      </c>
      <c r="P18" s="350"/>
      <c r="Q18" s="368">
        <v>5097</v>
      </c>
      <c r="R18" s="369">
        <v>14.65076171313596</v>
      </c>
      <c r="S18" s="370">
        <v>2871</v>
      </c>
      <c r="T18" s="371">
        <v>56.327251324308413</v>
      </c>
      <c r="U18" s="370">
        <v>2226</v>
      </c>
      <c r="V18" s="372">
        <v>43.672748675691579</v>
      </c>
      <c r="W18" s="350"/>
      <c r="X18" s="368">
        <v>22894</v>
      </c>
      <c r="Y18" s="369">
        <v>65.806266168439208</v>
      </c>
      <c r="Z18" s="370">
        <v>17105</v>
      </c>
      <c r="AA18" s="371">
        <v>74.713898838123527</v>
      </c>
      <c r="AB18" s="370">
        <v>5789</v>
      </c>
      <c r="AC18" s="372">
        <f t="shared" si="0"/>
        <v>25.286101161876473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22125</v>
      </c>
      <c r="E19" s="365">
        <f t="shared" si="2"/>
        <v>14143</v>
      </c>
      <c r="F19" s="366">
        <f t="shared" si="3"/>
        <v>63.923163841807906</v>
      </c>
      <c r="G19" s="365">
        <f t="shared" si="4"/>
        <v>7982</v>
      </c>
      <c r="H19" s="367">
        <f t="shared" si="3"/>
        <v>36.076836158192087</v>
      </c>
      <c r="I19" s="350"/>
      <c r="J19" s="368">
        <f t="shared" si="5"/>
        <v>5317</v>
      </c>
      <c r="K19" s="369">
        <f t="shared" si="6"/>
        <v>24.031638418079098</v>
      </c>
      <c r="L19" s="370">
        <v>2081</v>
      </c>
      <c r="M19" s="371">
        <v>39.138611999247694</v>
      </c>
      <c r="N19" s="370">
        <v>3236</v>
      </c>
      <c r="O19" s="372">
        <v>60.861388000752306</v>
      </c>
      <c r="P19" s="350"/>
      <c r="Q19" s="368">
        <v>3094</v>
      </c>
      <c r="R19" s="369">
        <v>13.984180790960451</v>
      </c>
      <c r="S19" s="370">
        <v>1826</v>
      </c>
      <c r="T19" s="371">
        <v>59.017453135100197</v>
      </c>
      <c r="U19" s="370">
        <v>1268</v>
      </c>
      <c r="V19" s="372">
        <v>40.982546864899803</v>
      </c>
      <c r="W19" s="350"/>
      <c r="X19" s="368">
        <v>13714</v>
      </c>
      <c r="Y19" s="369">
        <v>61.984180790960451</v>
      </c>
      <c r="Z19" s="370">
        <v>10236</v>
      </c>
      <c r="AA19" s="371">
        <v>74.639054980312096</v>
      </c>
      <c r="AB19" s="370">
        <v>3478</v>
      </c>
      <c r="AC19" s="372">
        <f t="shared" si="0"/>
        <v>25.360945019687907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44468</v>
      </c>
      <c r="E20" s="365">
        <f t="shared" si="2"/>
        <v>28194</v>
      </c>
      <c r="F20" s="366">
        <f t="shared" si="3"/>
        <v>63.402896464873614</v>
      </c>
      <c r="G20" s="365">
        <f t="shared" si="4"/>
        <v>16274</v>
      </c>
      <c r="H20" s="367">
        <f t="shared" si="3"/>
        <v>36.597103535126386</v>
      </c>
      <c r="I20" s="350"/>
      <c r="J20" s="368">
        <f t="shared" si="5"/>
        <v>12596</v>
      </c>
      <c r="K20" s="369">
        <f t="shared" si="6"/>
        <v>28.325987226769811</v>
      </c>
      <c r="L20" s="370">
        <v>5226</v>
      </c>
      <c r="M20" s="371">
        <v>41.48936170212766</v>
      </c>
      <c r="N20" s="370">
        <v>7370</v>
      </c>
      <c r="O20" s="372">
        <v>58.51063829787234</v>
      </c>
      <c r="P20" s="350"/>
      <c r="Q20" s="368">
        <v>7072</v>
      </c>
      <c r="R20" s="369">
        <v>15.903571107313125</v>
      </c>
      <c r="S20" s="370">
        <v>4010</v>
      </c>
      <c r="T20" s="371">
        <v>56.702488687782804</v>
      </c>
      <c r="U20" s="370">
        <v>3062</v>
      </c>
      <c r="V20" s="372">
        <v>43.297511312217196</v>
      </c>
      <c r="W20" s="350"/>
      <c r="X20" s="368">
        <v>24800</v>
      </c>
      <c r="Y20" s="369">
        <v>55.770441665917062</v>
      </c>
      <c r="Z20" s="370">
        <v>18958</v>
      </c>
      <c r="AA20" s="371">
        <v>76.443548387096769</v>
      </c>
      <c r="AB20" s="370">
        <v>5842</v>
      </c>
      <c r="AC20" s="372">
        <f t="shared" si="0"/>
        <v>23.556451612903224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45446</v>
      </c>
      <c r="E21" s="365">
        <f t="shared" si="2"/>
        <v>29562</v>
      </c>
      <c r="F21" s="366">
        <f t="shared" si="3"/>
        <v>65.048629142278742</v>
      </c>
      <c r="G21" s="365">
        <f t="shared" si="4"/>
        <v>15884</v>
      </c>
      <c r="H21" s="367">
        <f t="shared" si="3"/>
        <v>34.951370857721251</v>
      </c>
      <c r="I21" s="350"/>
      <c r="J21" s="368">
        <f t="shared" si="5"/>
        <v>9887</v>
      </c>
      <c r="K21" s="369">
        <f t="shared" si="6"/>
        <v>21.75549003212604</v>
      </c>
      <c r="L21" s="370">
        <v>4050</v>
      </c>
      <c r="M21" s="371">
        <v>40.962880550217456</v>
      </c>
      <c r="N21" s="370">
        <v>5837</v>
      </c>
      <c r="O21" s="372">
        <v>59.037119449782537</v>
      </c>
      <c r="P21" s="350"/>
      <c r="Q21" s="368">
        <v>7955</v>
      </c>
      <c r="R21" s="369">
        <v>17.504290806671655</v>
      </c>
      <c r="S21" s="370">
        <v>4543</v>
      </c>
      <c r="T21" s="371">
        <v>57.108736643620361</v>
      </c>
      <c r="U21" s="370">
        <v>3412</v>
      </c>
      <c r="V21" s="372">
        <v>42.891263356379632</v>
      </c>
      <c r="W21" s="350"/>
      <c r="X21" s="368">
        <v>27604</v>
      </c>
      <c r="Y21" s="369">
        <v>60.740219161202305</v>
      </c>
      <c r="Z21" s="370">
        <v>20969</v>
      </c>
      <c r="AA21" s="371">
        <v>75.96362845964353</v>
      </c>
      <c r="AB21" s="370">
        <v>6635</v>
      </c>
      <c r="AC21" s="372">
        <f t="shared" si="0"/>
        <v>24.03637154035647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12162</v>
      </c>
      <c r="E22" s="365">
        <f t="shared" si="2"/>
        <v>8017</v>
      </c>
      <c r="F22" s="366">
        <f t="shared" si="3"/>
        <v>65.918434468015136</v>
      </c>
      <c r="G22" s="365">
        <f t="shared" si="4"/>
        <v>4145</v>
      </c>
      <c r="H22" s="367">
        <f t="shared" si="3"/>
        <v>34.081565531984872</v>
      </c>
      <c r="I22" s="350"/>
      <c r="J22" s="368">
        <f t="shared" si="5"/>
        <v>2639</v>
      </c>
      <c r="K22" s="369">
        <f t="shared" si="6"/>
        <v>21.698733760894591</v>
      </c>
      <c r="L22" s="370">
        <v>1087</v>
      </c>
      <c r="M22" s="371">
        <v>41.189844638120498</v>
      </c>
      <c r="N22" s="370">
        <v>1552</v>
      </c>
      <c r="O22" s="372">
        <v>58.810155361879502</v>
      </c>
      <c r="P22" s="350"/>
      <c r="Q22" s="368">
        <v>1889</v>
      </c>
      <c r="R22" s="369">
        <v>15.53198487090939</v>
      </c>
      <c r="S22" s="370">
        <v>1094</v>
      </c>
      <c r="T22" s="371">
        <v>57.914240338803602</v>
      </c>
      <c r="U22" s="370">
        <v>795</v>
      </c>
      <c r="V22" s="372">
        <v>42.085759661196398</v>
      </c>
      <c r="W22" s="350"/>
      <c r="X22" s="368">
        <v>7634</v>
      </c>
      <c r="Y22" s="369">
        <v>62.769281368196019</v>
      </c>
      <c r="Z22" s="370">
        <v>5836</v>
      </c>
      <c r="AA22" s="371">
        <v>76.447471836520833</v>
      </c>
      <c r="AB22" s="370">
        <v>1798</v>
      </c>
      <c r="AC22" s="372">
        <f t="shared" si="0"/>
        <v>23.552528163479174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25892</v>
      </c>
      <c r="E23" s="365">
        <f t="shared" si="2"/>
        <v>17367</v>
      </c>
      <c r="F23" s="366">
        <f t="shared" si="3"/>
        <v>67.074772130387757</v>
      </c>
      <c r="G23" s="365">
        <f t="shared" si="4"/>
        <v>8525</v>
      </c>
      <c r="H23" s="367">
        <f t="shared" si="3"/>
        <v>32.925227869612236</v>
      </c>
      <c r="I23" s="350"/>
      <c r="J23" s="368">
        <f t="shared" si="5"/>
        <v>5211</v>
      </c>
      <c r="K23" s="369">
        <f t="shared" si="6"/>
        <v>20.125907616252125</v>
      </c>
      <c r="L23" s="370">
        <v>2216</v>
      </c>
      <c r="M23" s="371">
        <v>42.525426981385529</v>
      </c>
      <c r="N23" s="370">
        <v>2995</v>
      </c>
      <c r="O23" s="372">
        <v>57.474573018614471</v>
      </c>
      <c r="P23" s="350"/>
      <c r="Q23" s="368">
        <v>4280</v>
      </c>
      <c r="R23" s="369">
        <v>16.530202379113241</v>
      </c>
      <c r="S23" s="370">
        <v>2420</v>
      </c>
      <c r="T23" s="371">
        <v>56.542056074766357</v>
      </c>
      <c r="U23" s="370">
        <v>1860</v>
      </c>
      <c r="V23" s="372">
        <v>43.457943925233643</v>
      </c>
      <c r="W23" s="350"/>
      <c r="X23" s="368">
        <v>16401</v>
      </c>
      <c r="Y23" s="369">
        <v>63.343890004634638</v>
      </c>
      <c r="Z23" s="370">
        <v>12731</v>
      </c>
      <c r="AA23" s="371">
        <v>77.623315651484674</v>
      </c>
      <c r="AB23" s="370">
        <v>3670</v>
      </c>
      <c r="AC23" s="372">
        <f t="shared" si="0"/>
        <v>22.376684348515337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61474</v>
      </c>
      <c r="E24" s="365">
        <f t="shared" si="2"/>
        <v>41243</v>
      </c>
      <c r="F24" s="366">
        <f t="shared" si="3"/>
        <v>67.090151934151024</v>
      </c>
      <c r="G24" s="365">
        <f t="shared" si="4"/>
        <v>20231</v>
      </c>
      <c r="H24" s="367">
        <f t="shared" si="3"/>
        <v>32.909848065848976</v>
      </c>
      <c r="I24" s="350"/>
      <c r="J24" s="368">
        <f t="shared" si="5"/>
        <v>15305</v>
      </c>
      <c r="K24" s="369">
        <f t="shared" si="6"/>
        <v>24.896704297751896</v>
      </c>
      <c r="L24" s="370">
        <v>7479</v>
      </c>
      <c r="M24" s="371">
        <v>48.866383534792554</v>
      </c>
      <c r="N24" s="370">
        <v>7826</v>
      </c>
      <c r="O24" s="372">
        <v>51.133616465207446</v>
      </c>
      <c r="P24" s="350"/>
      <c r="Q24" s="368">
        <v>9356</v>
      </c>
      <c r="R24" s="369">
        <v>15.219442365878258</v>
      </c>
      <c r="S24" s="370">
        <v>5535</v>
      </c>
      <c r="T24" s="371">
        <v>59.159897392047888</v>
      </c>
      <c r="U24" s="370">
        <v>3821</v>
      </c>
      <c r="V24" s="372">
        <v>40.840102607952119</v>
      </c>
      <c r="W24" s="350"/>
      <c r="X24" s="368">
        <v>36813</v>
      </c>
      <c r="Y24" s="369">
        <v>59.883853336369853</v>
      </c>
      <c r="Z24" s="370">
        <v>28229</v>
      </c>
      <c r="AA24" s="371">
        <v>76.682150327330021</v>
      </c>
      <c r="AB24" s="370">
        <v>8584</v>
      </c>
      <c r="AC24" s="372">
        <f t="shared" si="0"/>
        <v>23.317849672669979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13403</v>
      </c>
      <c r="E25" s="365">
        <f t="shared" si="2"/>
        <v>7665</v>
      </c>
      <c r="F25" s="366">
        <f t="shared" si="3"/>
        <v>57.188689099455345</v>
      </c>
      <c r="G25" s="365">
        <f t="shared" si="4"/>
        <v>5738</v>
      </c>
      <c r="H25" s="367">
        <f t="shared" si="3"/>
        <v>42.811310900544655</v>
      </c>
      <c r="I25" s="350"/>
      <c r="J25" s="368">
        <f t="shared" si="5"/>
        <v>5105</v>
      </c>
      <c r="K25" s="369">
        <f t="shared" si="6"/>
        <v>38.088487652018202</v>
      </c>
      <c r="L25" s="370">
        <v>1834</v>
      </c>
      <c r="M25" s="371">
        <v>35.925563173359457</v>
      </c>
      <c r="N25" s="370">
        <v>3271</v>
      </c>
      <c r="O25" s="372">
        <v>64.07443682664055</v>
      </c>
      <c r="P25" s="350"/>
      <c r="Q25" s="368">
        <v>1993</v>
      </c>
      <c r="R25" s="369">
        <v>14.869805267477432</v>
      </c>
      <c r="S25" s="370">
        <v>1096</v>
      </c>
      <c r="T25" s="371">
        <v>54.992473657802307</v>
      </c>
      <c r="U25" s="370">
        <v>897</v>
      </c>
      <c r="V25" s="372">
        <v>45.007526342197693</v>
      </c>
      <c r="W25" s="350"/>
      <c r="X25" s="368">
        <v>6305</v>
      </c>
      <c r="Y25" s="369">
        <v>47.041707080504366</v>
      </c>
      <c r="Z25" s="370">
        <v>4735</v>
      </c>
      <c r="AA25" s="371">
        <v>75.099127676447267</v>
      </c>
      <c r="AB25" s="370">
        <v>1570</v>
      </c>
      <c r="AC25" s="372">
        <f t="shared" si="0"/>
        <v>24.900872323552736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3311</v>
      </c>
      <c r="E26" s="380">
        <f t="shared" si="2"/>
        <v>2255</v>
      </c>
      <c r="F26" s="381">
        <f t="shared" si="3"/>
        <v>68.106312292358808</v>
      </c>
      <c r="G26" s="380">
        <f t="shared" si="4"/>
        <v>1056</v>
      </c>
      <c r="H26" s="367">
        <f t="shared" si="3"/>
        <v>31.893687707641195</v>
      </c>
      <c r="I26" s="350"/>
      <c r="J26" s="377">
        <f t="shared" si="5"/>
        <v>647</v>
      </c>
      <c r="K26" s="378">
        <f t="shared" si="6"/>
        <v>19.540924192086983</v>
      </c>
      <c r="L26" s="375">
        <v>308</v>
      </c>
      <c r="M26" s="376">
        <v>47.60432766615147</v>
      </c>
      <c r="N26" s="375">
        <v>339</v>
      </c>
      <c r="O26" s="372">
        <v>52.39567233384853</v>
      </c>
      <c r="P26" s="350"/>
      <c r="Q26" s="377">
        <v>499</v>
      </c>
      <c r="R26" s="378">
        <v>15.070975536091815</v>
      </c>
      <c r="S26" s="375">
        <v>286</v>
      </c>
      <c r="T26" s="376">
        <v>57.314629258517037</v>
      </c>
      <c r="U26" s="375">
        <v>213</v>
      </c>
      <c r="V26" s="372">
        <v>42.685370741482963</v>
      </c>
      <c r="W26" s="350"/>
      <c r="X26" s="377">
        <v>2165</v>
      </c>
      <c r="Y26" s="378">
        <v>65.388100271821202</v>
      </c>
      <c r="Z26" s="375">
        <v>1661</v>
      </c>
      <c r="AA26" s="376">
        <v>76.720554272517319</v>
      </c>
      <c r="AB26" s="375">
        <v>504</v>
      </c>
      <c r="AC26" s="372">
        <f t="shared" si="0"/>
        <v>23.279445727482678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17108</v>
      </c>
      <c r="E27" s="380">
        <f t="shared" si="2"/>
        <v>11480</v>
      </c>
      <c r="F27" s="381">
        <f t="shared" si="3"/>
        <v>67.103109656301143</v>
      </c>
      <c r="G27" s="380">
        <f t="shared" si="4"/>
        <v>5628</v>
      </c>
      <c r="H27" s="367">
        <f t="shared" si="3"/>
        <v>32.896890343698857</v>
      </c>
      <c r="I27" s="350"/>
      <c r="J27" s="377">
        <f t="shared" si="5"/>
        <v>3362</v>
      </c>
      <c r="K27" s="378">
        <f t="shared" si="6"/>
        <v>19.651624970773906</v>
      </c>
      <c r="L27" s="375">
        <v>1400</v>
      </c>
      <c r="M27" s="376">
        <v>41.641879833432483</v>
      </c>
      <c r="N27" s="375">
        <v>1962</v>
      </c>
      <c r="O27" s="372">
        <v>58.358120166567517</v>
      </c>
      <c r="P27" s="350"/>
      <c r="Q27" s="377">
        <v>2583</v>
      </c>
      <c r="R27" s="378">
        <v>15.098199672667759</v>
      </c>
      <c r="S27" s="375">
        <v>1466</v>
      </c>
      <c r="T27" s="376">
        <v>56.755710414246998</v>
      </c>
      <c r="U27" s="375">
        <v>1117</v>
      </c>
      <c r="V27" s="372">
        <v>43.244289585753002</v>
      </c>
      <c r="W27" s="350"/>
      <c r="X27" s="377">
        <v>11163</v>
      </c>
      <c r="Y27" s="378">
        <v>65.250175356558344</v>
      </c>
      <c r="Z27" s="375">
        <v>8614</v>
      </c>
      <c r="AA27" s="376">
        <v>77.165636477649386</v>
      </c>
      <c r="AB27" s="375">
        <v>2549</v>
      </c>
      <c r="AC27" s="372">
        <f t="shared" si="0"/>
        <v>22.834363522350625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2354</v>
      </c>
      <c r="E28" s="380">
        <f t="shared" si="2"/>
        <v>1526</v>
      </c>
      <c r="F28" s="381">
        <f t="shared" si="3"/>
        <v>64.825828377230238</v>
      </c>
      <c r="G28" s="380">
        <f t="shared" si="4"/>
        <v>828</v>
      </c>
      <c r="H28" s="382">
        <f t="shared" si="3"/>
        <v>35.174171622769748</v>
      </c>
      <c r="I28" s="350"/>
      <c r="J28" s="377">
        <f t="shared" si="5"/>
        <v>521</v>
      </c>
      <c r="K28" s="378">
        <f t="shared" si="6"/>
        <v>22.132540356839421</v>
      </c>
      <c r="L28" s="375">
        <v>226</v>
      </c>
      <c r="M28" s="376">
        <v>43.378119001919387</v>
      </c>
      <c r="N28" s="375">
        <v>295</v>
      </c>
      <c r="O28" s="383">
        <v>56.621880998080613</v>
      </c>
      <c r="P28" s="350"/>
      <c r="Q28" s="377">
        <v>353</v>
      </c>
      <c r="R28" s="378">
        <v>14.995751911639763</v>
      </c>
      <c r="S28" s="375">
        <v>196</v>
      </c>
      <c r="T28" s="376">
        <v>55.524079320113316</v>
      </c>
      <c r="U28" s="375">
        <v>157</v>
      </c>
      <c r="V28" s="383">
        <v>44.475920679886691</v>
      </c>
      <c r="W28" s="350"/>
      <c r="X28" s="377">
        <v>1480</v>
      </c>
      <c r="Y28" s="378">
        <v>62.871707731520821</v>
      </c>
      <c r="Z28" s="375">
        <v>1104</v>
      </c>
      <c r="AA28" s="376">
        <v>74.594594594594597</v>
      </c>
      <c r="AB28" s="375">
        <v>376</v>
      </c>
      <c r="AC28" s="383">
        <f t="shared" si="0"/>
        <v>25.405405405405407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1183</v>
      </c>
      <c r="E29" s="386">
        <f t="shared" si="2"/>
        <v>639</v>
      </c>
      <c r="F29" s="387">
        <f t="shared" si="3"/>
        <v>54.015215553677088</v>
      </c>
      <c r="G29" s="386">
        <f t="shared" si="4"/>
        <v>544</v>
      </c>
      <c r="H29" s="388">
        <f t="shared" si="3"/>
        <v>45.984784446322905</v>
      </c>
      <c r="I29" s="350"/>
      <c r="J29" s="389">
        <f t="shared" si="5"/>
        <v>644</v>
      </c>
      <c r="K29" s="390">
        <f t="shared" si="6"/>
        <v>54.437869822485204</v>
      </c>
      <c r="L29" s="391">
        <v>249</v>
      </c>
      <c r="M29" s="392">
        <v>38.66459627329192</v>
      </c>
      <c r="N29" s="391">
        <v>395</v>
      </c>
      <c r="O29" s="393">
        <v>61.335403726708073</v>
      </c>
      <c r="P29" s="350"/>
      <c r="Q29" s="389">
        <v>172</v>
      </c>
      <c r="R29" s="390">
        <v>14.539306846999157</v>
      </c>
      <c r="S29" s="391">
        <v>103</v>
      </c>
      <c r="T29" s="392">
        <v>59.883720930232556</v>
      </c>
      <c r="U29" s="391">
        <v>69</v>
      </c>
      <c r="V29" s="393">
        <v>40.116279069767444</v>
      </c>
      <c r="W29" s="350"/>
      <c r="X29" s="389">
        <v>367</v>
      </c>
      <c r="Y29" s="390">
        <v>31.022823330515635</v>
      </c>
      <c r="Z29" s="391">
        <v>287</v>
      </c>
      <c r="AA29" s="392">
        <v>78.201634877384194</v>
      </c>
      <c r="AB29" s="391">
        <v>80</v>
      </c>
      <c r="AC29" s="393">
        <f t="shared" si="0"/>
        <v>21.798365122615802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406636</v>
      </c>
      <c r="E31" s="1237">
        <f>L31+S31+Z31</f>
        <v>260151</v>
      </c>
      <c r="F31" s="1238">
        <f>E31/$D31*100</f>
        <v>63.976381825514707</v>
      </c>
      <c r="G31" s="1237">
        <f>N31+U31+AB31</f>
        <v>146485</v>
      </c>
      <c r="H31" s="1239">
        <f>G31/$D31*100</f>
        <v>36.023618174485286</v>
      </c>
      <c r="I31" s="320"/>
      <c r="J31" s="1240">
        <f>SUM(J12:J29)</f>
        <v>108333</v>
      </c>
      <c r="K31" s="1241">
        <f>J31/$D31*100</f>
        <v>26.641271308983956</v>
      </c>
      <c r="L31" s="1237">
        <f>SUM(L12:L29)</f>
        <v>44972</v>
      </c>
      <c r="M31" s="1238">
        <f>L31/$J31*100</f>
        <v>41.512743116132668</v>
      </c>
      <c r="N31" s="1237">
        <f>SUM(N12:N29)</f>
        <v>63361</v>
      </c>
      <c r="O31" s="1242">
        <f>N31/$J31*100</f>
        <v>58.487256883867332</v>
      </c>
      <c r="P31" s="320"/>
      <c r="Q31" s="1240">
        <f>SUM(Q12:Q29)</f>
        <v>65313</v>
      </c>
      <c r="R31" s="1241">
        <f>Q31/$D31*100</f>
        <v>16.061784987064598</v>
      </c>
      <c r="S31" s="1237">
        <f>SUM(S12:S29)</f>
        <v>37556</v>
      </c>
      <c r="T31" s="1238">
        <f>S31/$Q31*100</f>
        <v>57.501569365976145</v>
      </c>
      <c r="U31" s="1237">
        <f>SUM(U12:U29)</f>
        <v>27757</v>
      </c>
      <c r="V31" s="1242">
        <f>U31/$Q31*100</f>
        <v>42.498430634023855</v>
      </c>
      <c r="W31" s="320"/>
      <c r="X31" s="1240">
        <f>SUM(X12:X29)</f>
        <v>232990</v>
      </c>
      <c r="Y31" s="1241">
        <f>X31/$D31*100</f>
        <v>57.296943703951442</v>
      </c>
      <c r="Z31" s="1237">
        <f>SUM(Z12:Z29)</f>
        <v>177623</v>
      </c>
      <c r="AA31" s="1238">
        <f>Z31/$X31*100</f>
        <v>76.236319155328559</v>
      </c>
      <c r="AB31" s="1237">
        <f>SUM(AB12:AB29)</f>
        <v>55367</v>
      </c>
      <c r="AC31" s="1242">
        <f>AB31/$X31*100</f>
        <v>23.763680844671445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423</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259</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260</v>
      </c>
      <c r="K8" s="1401"/>
      <c r="L8" s="1401"/>
      <c r="M8" s="1401"/>
      <c r="N8" s="1401"/>
      <c r="O8" s="1402"/>
      <c r="P8" s="317"/>
      <c r="Q8" s="1400" t="s">
        <v>261</v>
      </c>
      <c r="R8" s="1401"/>
      <c r="S8" s="1401"/>
      <c r="T8" s="1401"/>
      <c r="U8" s="1401"/>
      <c r="V8" s="1402"/>
      <c r="W8" s="317"/>
      <c r="X8" s="1400" t="s">
        <v>262</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267</v>
      </c>
      <c r="G10" s="406" t="s">
        <v>9</v>
      </c>
      <c r="H10" s="888"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131300</v>
      </c>
      <c r="E12" s="352">
        <f>L12+S12+Z12</f>
        <v>82960</v>
      </c>
      <c r="F12" s="353">
        <f>E12/$D12*100</f>
        <v>63.183549124143177</v>
      </c>
      <c r="G12" s="352">
        <f>N12+U12+AB12</f>
        <v>48340</v>
      </c>
      <c r="H12" s="354">
        <f>G12/$D12*100</f>
        <v>36.816450875856816</v>
      </c>
      <c r="I12" s="350"/>
      <c r="J12" s="355">
        <f>L12+N12</f>
        <v>39894</v>
      </c>
      <c r="K12" s="356">
        <f>J12/$D12*100</f>
        <v>30.383853769992385</v>
      </c>
      <c r="L12" s="357">
        <v>16171</v>
      </c>
      <c r="M12" s="353">
        <v>40.534917531458362</v>
      </c>
      <c r="N12" s="357">
        <v>23723</v>
      </c>
      <c r="O12" s="358">
        <v>59.465082468541631</v>
      </c>
      <c r="P12" s="350"/>
      <c r="Q12" s="355">
        <v>26241</v>
      </c>
      <c r="R12" s="356">
        <v>19.985529322162986</v>
      </c>
      <c r="S12" s="357">
        <v>16906</v>
      </c>
      <c r="T12" s="353">
        <v>64.425898403262067</v>
      </c>
      <c r="U12" s="357">
        <v>9335</v>
      </c>
      <c r="V12" s="358">
        <v>35.574101596737925</v>
      </c>
      <c r="W12" s="350"/>
      <c r="X12" s="355">
        <v>65165</v>
      </c>
      <c r="Y12" s="356">
        <v>49.630616907844633</v>
      </c>
      <c r="Z12" s="357">
        <v>49883</v>
      </c>
      <c r="AA12" s="353">
        <v>76.54876083787309</v>
      </c>
      <c r="AB12" s="357">
        <v>15282</v>
      </c>
      <c r="AC12" s="358">
        <f t="shared" ref="AC12:AC29" si="0">AB12/$X12*100</f>
        <v>23.451239162126907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14728</v>
      </c>
      <c r="E13" s="365">
        <f t="shared" ref="E13:E29" si="2">L13+S13+Z13</f>
        <v>9297</v>
      </c>
      <c r="F13" s="366">
        <f t="shared" ref="F13:H29" si="3">E13/$D13*100</f>
        <v>63.124660510592065</v>
      </c>
      <c r="G13" s="365">
        <f t="shared" ref="G13:G29" si="4">N13+U13+AB13</f>
        <v>5431</v>
      </c>
      <c r="H13" s="367">
        <f t="shared" si="3"/>
        <v>36.875339489407935</v>
      </c>
      <c r="I13" s="350"/>
      <c r="J13" s="368">
        <f t="shared" ref="J13:J29" si="5">L13+N13</f>
        <v>3238</v>
      </c>
      <c r="K13" s="369">
        <f t="shared" ref="K13:K29" si="6">J13/$D13*100</f>
        <v>21.985334057577404</v>
      </c>
      <c r="L13" s="370">
        <v>1330</v>
      </c>
      <c r="M13" s="371">
        <v>41.074737492279183</v>
      </c>
      <c r="N13" s="370">
        <v>1908</v>
      </c>
      <c r="O13" s="372">
        <v>58.925262507720809</v>
      </c>
      <c r="P13" s="350"/>
      <c r="Q13" s="368">
        <v>2562</v>
      </c>
      <c r="R13" s="369">
        <v>17.395437262357412</v>
      </c>
      <c r="S13" s="370">
        <v>1494</v>
      </c>
      <c r="T13" s="371">
        <v>58.313817330210767</v>
      </c>
      <c r="U13" s="370">
        <v>1068</v>
      </c>
      <c r="V13" s="372">
        <v>41.686182669789233</v>
      </c>
      <c r="W13" s="350"/>
      <c r="X13" s="368">
        <v>8928</v>
      </c>
      <c r="Y13" s="369">
        <v>60.619228680065184</v>
      </c>
      <c r="Z13" s="370">
        <v>6473</v>
      </c>
      <c r="AA13" s="371">
        <v>72.502240143369178</v>
      </c>
      <c r="AB13" s="370">
        <v>2455</v>
      </c>
      <c r="AC13" s="372">
        <f t="shared" si="0"/>
        <v>27.497759856630825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10643</v>
      </c>
      <c r="E14" s="365">
        <f t="shared" si="2"/>
        <v>6860</v>
      </c>
      <c r="F14" s="366">
        <f t="shared" si="3"/>
        <v>64.455510664286379</v>
      </c>
      <c r="G14" s="365">
        <f t="shared" si="4"/>
        <v>3783</v>
      </c>
      <c r="H14" s="367">
        <f t="shared" si="3"/>
        <v>35.544489335713614</v>
      </c>
      <c r="I14" s="350"/>
      <c r="J14" s="368">
        <f t="shared" si="5"/>
        <v>2641</v>
      </c>
      <c r="K14" s="369">
        <f t="shared" si="6"/>
        <v>24.814432021046699</v>
      </c>
      <c r="L14" s="370">
        <v>1016</v>
      </c>
      <c r="M14" s="371">
        <v>38.470276410450587</v>
      </c>
      <c r="N14" s="370">
        <v>1625</v>
      </c>
      <c r="O14" s="372">
        <v>61.529723589549413</v>
      </c>
      <c r="P14" s="350"/>
      <c r="Q14" s="368">
        <v>2133</v>
      </c>
      <c r="R14" s="369">
        <v>20.041341726956684</v>
      </c>
      <c r="S14" s="370">
        <v>1262</v>
      </c>
      <c r="T14" s="371">
        <v>59.16549460853259</v>
      </c>
      <c r="U14" s="370">
        <v>871</v>
      </c>
      <c r="V14" s="372">
        <v>40.834505391467417</v>
      </c>
      <c r="W14" s="350"/>
      <c r="X14" s="368">
        <v>5869</v>
      </c>
      <c r="Y14" s="369">
        <v>55.144226251996621</v>
      </c>
      <c r="Z14" s="370">
        <v>4582</v>
      </c>
      <c r="AA14" s="371">
        <v>78.071221673198153</v>
      </c>
      <c r="AB14" s="370">
        <v>1287</v>
      </c>
      <c r="AC14" s="372">
        <f t="shared" si="0"/>
        <v>21.92877832680184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10025</v>
      </c>
      <c r="E15" s="365">
        <f t="shared" si="2"/>
        <v>6050</v>
      </c>
      <c r="F15" s="366">
        <f t="shared" si="3"/>
        <v>60.349127182044896</v>
      </c>
      <c r="G15" s="365">
        <f t="shared" si="4"/>
        <v>3975</v>
      </c>
      <c r="H15" s="367">
        <f t="shared" si="3"/>
        <v>39.650872817955111</v>
      </c>
      <c r="I15" s="350"/>
      <c r="J15" s="368">
        <f t="shared" si="5"/>
        <v>2955</v>
      </c>
      <c r="K15" s="369">
        <f t="shared" si="6"/>
        <v>29.476309226932667</v>
      </c>
      <c r="L15" s="370">
        <v>1191</v>
      </c>
      <c r="M15" s="371">
        <v>40.304568527918782</v>
      </c>
      <c r="N15" s="370">
        <v>1764</v>
      </c>
      <c r="O15" s="372">
        <v>59.695431472081218</v>
      </c>
      <c r="P15" s="350"/>
      <c r="Q15" s="368">
        <v>2044</v>
      </c>
      <c r="R15" s="369">
        <v>20.389027431421447</v>
      </c>
      <c r="S15" s="370">
        <v>1152</v>
      </c>
      <c r="T15" s="371">
        <v>56.360078277886494</v>
      </c>
      <c r="U15" s="370">
        <v>892</v>
      </c>
      <c r="V15" s="372">
        <v>43.639921722113499</v>
      </c>
      <c r="W15" s="350"/>
      <c r="X15" s="368">
        <v>5026</v>
      </c>
      <c r="Y15" s="369">
        <v>50.134663341645883</v>
      </c>
      <c r="Z15" s="370">
        <v>3707</v>
      </c>
      <c r="AA15" s="371">
        <v>73.756466374850774</v>
      </c>
      <c r="AB15" s="370">
        <v>1319</v>
      </c>
      <c r="AC15" s="372">
        <f t="shared" si="0"/>
        <v>26.243533625149222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14792</v>
      </c>
      <c r="E16" s="365">
        <f t="shared" si="2"/>
        <v>8598</v>
      </c>
      <c r="F16" s="366">
        <f t="shared" si="3"/>
        <v>58.126014061654949</v>
      </c>
      <c r="G16" s="365">
        <f t="shared" si="4"/>
        <v>6194</v>
      </c>
      <c r="H16" s="367">
        <f t="shared" si="3"/>
        <v>41.873985938345051</v>
      </c>
      <c r="I16" s="350"/>
      <c r="J16" s="368">
        <f t="shared" si="5"/>
        <v>6151</v>
      </c>
      <c r="K16" s="369">
        <f t="shared" si="6"/>
        <v>41.583288263926448</v>
      </c>
      <c r="L16" s="370">
        <v>2501</v>
      </c>
      <c r="M16" s="371">
        <v>40.66005527556495</v>
      </c>
      <c r="N16" s="370">
        <v>3650</v>
      </c>
      <c r="O16" s="372">
        <v>59.339944724435057</v>
      </c>
      <c r="P16" s="350"/>
      <c r="Q16" s="368">
        <v>2905</v>
      </c>
      <c r="R16" s="369">
        <v>19.638994050838292</v>
      </c>
      <c r="S16" s="370">
        <v>1772</v>
      </c>
      <c r="T16" s="371">
        <v>60.998278829604132</v>
      </c>
      <c r="U16" s="370">
        <v>1133</v>
      </c>
      <c r="V16" s="372">
        <v>39.001721170395868</v>
      </c>
      <c r="W16" s="350"/>
      <c r="X16" s="368">
        <v>5736</v>
      </c>
      <c r="Y16" s="369">
        <v>38.777717685235267</v>
      </c>
      <c r="Z16" s="370">
        <v>4325</v>
      </c>
      <c r="AA16" s="371">
        <v>75.400976290097631</v>
      </c>
      <c r="AB16" s="370">
        <v>1411</v>
      </c>
      <c r="AC16" s="372">
        <f t="shared" si="0"/>
        <v>24.599023709902372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7634</v>
      </c>
      <c r="E17" s="375">
        <f t="shared" si="2"/>
        <v>4867</v>
      </c>
      <c r="F17" s="376">
        <f t="shared" si="3"/>
        <v>63.754257270107416</v>
      </c>
      <c r="G17" s="375">
        <f t="shared" si="4"/>
        <v>2767</v>
      </c>
      <c r="H17" s="367">
        <f t="shared" si="3"/>
        <v>36.245742729892591</v>
      </c>
      <c r="I17" s="350"/>
      <c r="J17" s="377">
        <f t="shared" si="5"/>
        <v>1879</v>
      </c>
      <c r="K17" s="378">
        <f t="shared" si="6"/>
        <v>24.613570867173173</v>
      </c>
      <c r="L17" s="375">
        <v>760</v>
      </c>
      <c r="M17" s="376">
        <v>40.447046301224056</v>
      </c>
      <c r="N17" s="375">
        <v>1119</v>
      </c>
      <c r="O17" s="372">
        <v>59.552953698775944</v>
      </c>
      <c r="P17" s="350"/>
      <c r="Q17" s="377">
        <v>1577</v>
      </c>
      <c r="R17" s="378">
        <v>20.657584490437518</v>
      </c>
      <c r="S17" s="375">
        <v>887</v>
      </c>
      <c r="T17" s="376">
        <v>56.246036778693721</v>
      </c>
      <c r="U17" s="375">
        <v>690</v>
      </c>
      <c r="V17" s="372">
        <v>43.753963221306279</v>
      </c>
      <c r="W17" s="350"/>
      <c r="X17" s="377">
        <v>4178</v>
      </c>
      <c r="Y17" s="378">
        <v>54.728844642389305</v>
      </c>
      <c r="Z17" s="375">
        <v>3220</v>
      </c>
      <c r="AA17" s="376">
        <v>77.070368597415026</v>
      </c>
      <c r="AB17" s="375">
        <v>958</v>
      </c>
      <c r="AC17" s="372">
        <f t="shared" si="0"/>
        <v>22.929631402584967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40887</v>
      </c>
      <c r="E18" s="365">
        <f t="shared" si="2"/>
        <v>25860</v>
      </c>
      <c r="F18" s="366">
        <f t="shared" si="3"/>
        <v>63.247486976300536</v>
      </c>
      <c r="G18" s="365">
        <f t="shared" si="4"/>
        <v>15027</v>
      </c>
      <c r="H18" s="367">
        <f t="shared" si="3"/>
        <v>36.752513023699464</v>
      </c>
      <c r="I18" s="350"/>
      <c r="J18" s="368">
        <f t="shared" si="5"/>
        <v>9395</v>
      </c>
      <c r="K18" s="369">
        <f t="shared" si="6"/>
        <v>22.977963655929759</v>
      </c>
      <c r="L18" s="370">
        <v>3904</v>
      </c>
      <c r="M18" s="371">
        <v>41.554018094731241</v>
      </c>
      <c r="N18" s="370">
        <v>5491</v>
      </c>
      <c r="O18" s="372">
        <v>58.445981905268759</v>
      </c>
      <c r="P18" s="350"/>
      <c r="Q18" s="368">
        <v>6906</v>
      </c>
      <c r="R18" s="369">
        <v>16.890454178589774</v>
      </c>
      <c r="S18" s="370">
        <v>3934</v>
      </c>
      <c r="T18" s="371">
        <v>56.964958007529688</v>
      </c>
      <c r="U18" s="370">
        <v>2972</v>
      </c>
      <c r="V18" s="372">
        <v>43.035041992470312</v>
      </c>
      <c r="W18" s="350"/>
      <c r="X18" s="368">
        <v>24586</v>
      </c>
      <c r="Y18" s="369">
        <v>60.131582165480467</v>
      </c>
      <c r="Z18" s="370">
        <v>18022</v>
      </c>
      <c r="AA18" s="371">
        <v>73.301879118197348</v>
      </c>
      <c r="AB18" s="370">
        <v>6564</v>
      </c>
      <c r="AC18" s="372">
        <f t="shared" si="0"/>
        <v>26.698120881802652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23936</v>
      </c>
      <c r="E19" s="365">
        <f t="shared" si="2"/>
        <v>14784</v>
      </c>
      <c r="F19" s="366">
        <f t="shared" si="3"/>
        <v>61.764705882352942</v>
      </c>
      <c r="G19" s="365">
        <f t="shared" si="4"/>
        <v>9152</v>
      </c>
      <c r="H19" s="367">
        <f t="shared" si="3"/>
        <v>38.235294117647058</v>
      </c>
      <c r="I19" s="350"/>
      <c r="J19" s="368">
        <f t="shared" si="5"/>
        <v>6318</v>
      </c>
      <c r="K19" s="369">
        <f t="shared" si="6"/>
        <v>26.395387700534762</v>
      </c>
      <c r="L19" s="370">
        <v>2573</v>
      </c>
      <c r="M19" s="371">
        <v>40.724912947135167</v>
      </c>
      <c r="N19" s="370">
        <v>3745</v>
      </c>
      <c r="O19" s="372">
        <v>59.275087052864826</v>
      </c>
      <c r="P19" s="350"/>
      <c r="Q19" s="368">
        <v>4139</v>
      </c>
      <c r="R19" s="369">
        <v>17.291945187165776</v>
      </c>
      <c r="S19" s="370">
        <v>2445</v>
      </c>
      <c r="T19" s="371">
        <v>59.072239671418217</v>
      </c>
      <c r="U19" s="370">
        <v>1694</v>
      </c>
      <c r="V19" s="372">
        <v>40.927760328581783</v>
      </c>
      <c r="W19" s="350"/>
      <c r="X19" s="368">
        <v>13479</v>
      </c>
      <c r="Y19" s="369">
        <v>56.312667112299465</v>
      </c>
      <c r="Z19" s="370">
        <v>9766</v>
      </c>
      <c r="AA19" s="371">
        <v>72.453446101342834</v>
      </c>
      <c r="AB19" s="370">
        <v>3713</v>
      </c>
      <c r="AC19" s="372">
        <f t="shared" si="0"/>
        <v>27.546553898657173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85181</v>
      </c>
      <c r="E20" s="365">
        <f t="shared" si="2"/>
        <v>54523</v>
      </c>
      <c r="F20" s="366">
        <f t="shared" si="3"/>
        <v>64.008405630363569</v>
      </c>
      <c r="G20" s="365">
        <f t="shared" si="4"/>
        <v>30658</v>
      </c>
      <c r="H20" s="367">
        <f t="shared" si="3"/>
        <v>35.991594369636424</v>
      </c>
      <c r="I20" s="350"/>
      <c r="J20" s="368">
        <f t="shared" si="5"/>
        <v>19759</v>
      </c>
      <c r="K20" s="369">
        <f t="shared" si="6"/>
        <v>23.196487479602261</v>
      </c>
      <c r="L20" s="370">
        <v>8053</v>
      </c>
      <c r="M20" s="371">
        <v>40.756111139227698</v>
      </c>
      <c r="N20" s="370">
        <v>11706</v>
      </c>
      <c r="O20" s="372">
        <v>59.243888860772309</v>
      </c>
      <c r="P20" s="350"/>
      <c r="Q20" s="368">
        <v>16176</v>
      </c>
      <c r="R20" s="369">
        <v>18.990150385649383</v>
      </c>
      <c r="S20" s="370">
        <v>9486</v>
      </c>
      <c r="T20" s="371">
        <v>58.642433234421368</v>
      </c>
      <c r="U20" s="370">
        <v>6690</v>
      </c>
      <c r="V20" s="372">
        <v>41.357566765578632</v>
      </c>
      <c r="W20" s="350"/>
      <c r="X20" s="368">
        <v>49246</v>
      </c>
      <c r="Y20" s="369">
        <v>57.81336213474836</v>
      </c>
      <c r="Z20" s="370">
        <v>36984</v>
      </c>
      <c r="AA20" s="371">
        <v>75.100515777931193</v>
      </c>
      <c r="AB20" s="370">
        <v>12262</v>
      </c>
      <c r="AC20" s="372">
        <f t="shared" si="0"/>
        <v>24.899484222068796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58090</v>
      </c>
      <c r="E21" s="365">
        <f t="shared" si="2"/>
        <v>36240</v>
      </c>
      <c r="F21" s="366">
        <f t="shared" si="3"/>
        <v>62.385952831812709</v>
      </c>
      <c r="G21" s="365">
        <f t="shared" si="4"/>
        <v>21850</v>
      </c>
      <c r="H21" s="367">
        <f t="shared" si="3"/>
        <v>37.614047168187298</v>
      </c>
      <c r="I21" s="350"/>
      <c r="J21" s="368">
        <f t="shared" si="5"/>
        <v>15302</v>
      </c>
      <c r="K21" s="369">
        <f t="shared" si="6"/>
        <v>26.341883284558442</v>
      </c>
      <c r="L21" s="370">
        <v>6225</v>
      </c>
      <c r="M21" s="371">
        <v>40.680956737681349</v>
      </c>
      <c r="N21" s="370">
        <v>9077</v>
      </c>
      <c r="O21" s="372">
        <v>59.319043262318651</v>
      </c>
      <c r="P21" s="350"/>
      <c r="Q21" s="368">
        <v>11802</v>
      </c>
      <c r="R21" s="369">
        <v>20.31674987089</v>
      </c>
      <c r="S21" s="370">
        <v>7080</v>
      </c>
      <c r="T21" s="371">
        <v>59.989832231825112</v>
      </c>
      <c r="U21" s="370">
        <v>4722</v>
      </c>
      <c r="V21" s="372">
        <v>40.010167768174888</v>
      </c>
      <c r="W21" s="350"/>
      <c r="X21" s="368">
        <v>30986</v>
      </c>
      <c r="Y21" s="369">
        <v>53.341366844551565</v>
      </c>
      <c r="Z21" s="370">
        <v>22935</v>
      </c>
      <c r="AA21" s="371">
        <v>74.01729813464145</v>
      </c>
      <c r="AB21" s="370">
        <v>8051</v>
      </c>
      <c r="AC21" s="372">
        <f t="shared" si="0"/>
        <v>25.98270186535855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11967</v>
      </c>
      <c r="E22" s="365">
        <f t="shared" si="2"/>
        <v>7635</v>
      </c>
      <c r="F22" s="366">
        <f t="shared" si="3"/>
        <v>63.800451240912516</v>
      </c>
      <c r="G22" s="365">
        <f t="shared" si="4"/>
        <v>4332</v>
      </c>
      <c r="H22" s="367">
        <f t="shared" si="3"/>
        <v>36.199548759087492</v>
      </c>
      <c r="I22" s="350"/>
      <c r="J22" s="368">
        <f t="shared" si="5"/>
        <v>3146</v>
      </c>
      <c r="K22" s="369">
        <f t="shared" si="6"/>
        <v>26.288961310269908</v>
      </c>
      <c r="L22" s="370">
        <v>1319</v>
      </c>
      <c r="M22" s="371">
        <v>41.926255562619197</v>
      </c>
      <c r="N22" s="370">
        <v>1827</v>
      </c>
      <c r="O22" s="372">
        <v>58.073744437380803</v>
      </c>
      <c r="P22" s="350"/>
      <c r="Q22" s="368">
        <v>2241</v>
      </c>
      <c r="R22" s="369">
        <v>18.726497869140136</v>
      </c>
      <c r="S22" s="370">
        <v>1380</v>
      </c>
      <c r="T22" s="371">
        <v>61.579651941097723</v>
      </c>
      <c r="U22" s="370">
        <v>861</v>
      </c>
      <c r="V22" s="372">
        <v>38.420348058902277</v>
      </c>
      <c r="W22" s="350"/>
      <c r="X22" s="368">
        <v>6580</v>
      </c>
      <c r="Y22" s="369">
        <v>54.984540820589956</v>
      </c>
      <c r="Z22" s="370">
        <v>4936</v>
      </c>
      <c r="AA22" s="371">
        <v>75.015197568389056</v>
      </c>
      <c r="AB22" s="370">
        <v>1644</v>
      </c>
      <c r="AC22" s="372">
        <f t="shared" si="0"/>
        <v>24.984802431610941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25904</v>
      </c>
      <c r="E23" s="365">
        <f t="shared" si="2"/>
        <v>16034</v>
      </c>
      <c r="F23" s="366">
        <f t="shared" si="3"/>
        <v>61.897776405188388</v>
      </c>
      <c r="G23" s="365">
        <f t="shared" si="4"/>
        <v>9870</v>
      </c>
      <c r="H23" s="367">
        <f t="shared" si="3"/>
        <v>38.102223594811612</v>
      </c>
      <c r="I23" s="350"/>
      <c r="J23" s="368">
        <f t="shared" si="5"/>
        <v>7656</v>
      </c>
      <c r="K23" s="369">
        <f t="shared" si="6"/>
        <v>29.555281037677577</v>
      </c>
      <c r="L23" s="370">
        <v>2948</v>
      </c>
      <c r="M23" s="371">
        <v>38.505747126436781</v>
      </c>
      <c r="N23" s="370">
        <v>4708</v>
      </c>
      <c r="O23" s="372">
        <v>61.494252873563212</v>
      </c>
      <c r="P23" s="350"/>
      <c r="Q23" s="368">
        <v>4795</v>
      </c>
      <c r="R23" s="369">
        <v>18.510654725138977</v>
      </c>
      <c r="S23" s="370">
        <v>2823</v>
      </c>
      <c r="T23" s="371">
        <v>58.873826903023982</v>
      </c>
      <c r="U23" s="370">
        <v>1972</v>
      </c>
      <c r="V23" s="372">
        <v>41.126173096976018</v>
      </c>
      <c r="W23" s="350"/>
      <c r="X23" s="368">
        <v>13453</v>
      </c>
      <c r="Y23" s="369">
        <v>51.934064237183442</v>
      </c>
      <c r="Z23" s="370">
        <v>10263</v>
      </c>
      <c r="AA23" s="371">
        <v>76.287816843826661</v>
      </c>
      <c r="AB23" s="370">
        <v>3190</v>
      </c>
      <c r="AC23" s="372">
        <f t="shared" si="0"/>
        <v>23.712183156173346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68712</v>
      </c>
      <c r="E24" s="365">
        <f t="shared" si="2"/>
        <v>43982</v>
      </c>
      <c r="F24" s="366">
        <f t="shared" si="3"/>
        <v>64.009197811153811</v>
      </c>
      <c r="G24" s="365">
        <f t="shared" si="4"/>
        <v>24730</v>
      </c>
      <c r="H24" s="367">
        <f t="shared" si="3"/>
        <v>35.990802188846196</v>
      </c>
      <c r="I24" s="350"/>
      <c r="J24" s="368">
        <f t="shared" si="5"/>
        <v>20031</v>
      </c>
      <c r="K24" s="369">
        <f t="shared" si="6"/>
        <v>29.152113168005588</v>
      </c>
      <c r="L24" s="370">
        <v>8984</v>
      </c>
      <c r="M24" s="371">
        <v>44.850481753282409</v>
      </c>
      <c r="N24" s="370">
        <v>11047</v>
      </c>
      <c r="O24" s="372">
        <v>55.149518246717591</v>
      </c>
      <c r="P24" s="350"/>
      <c r="Q24" s="368">
        <v>12069</v>
      </c>
      <c r="R24" s="369">
        <v>17.564617534055188</v>
      </c>
      <c r="S24" s="370">
        <v>7457</v>
      </c>
      <c r="T24" s="371">
        <v>61.786394896014585</v>
      </c>
      <c r="U24" s="370">
        <v>4612</v>
      </c>
      <c r="V24" s="372">
        <v>38.213605103985415</v>
      </c>
      <c r="W24" s="350"/>
      <c r="X24" s="368">
        <v>36612</v>
      </c>
      <c r="Y24" s="369">
        <v>53.283269297939228</v>
      </c>
      <c r="Z24" s="370">
        <v>27541</v>
      </c>
      <c r="AA24" s="371">
        <v>75.223970282967329</v>
      </c>
      <c r="AB24" s="370">
        <v>9071</v>
      </c>
      <c r="AC24" s="372">
        <f t="shared" si="0"/>
        <v>24.776029717032667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16858</v>
      </c>
      <c r="E25" s="365">
        <f t="shared" si="2"/>
        <v>9281</v>
      </c>
      <c r="F25" s="366">
        <f t="shared" si="3"/>
        <v>55.053980306086139</v>
      </c>
      <c r="G25" s="365">
        <f t="shared" si="4"/>
        <v>7577</v>
      </c>
      <c r="H25" s="367">
        <f t="shared" si="3"/>
        <v>44.946019693913868</v>
      </c>
      <c r="I25" s="350"/>
      <c r="J25" s="368">
        <f t="shared" si="5"/>
        <v>7096</v>
      </c>
      <c r="K25" s="369">
        <f t="shared" si="6"/>
        <v>42.09277494364693</v>
      </c>
      <c r="L25" s="370">
        <v>2621</v>
      </c>
      <c r="M25" s="371">
        <v>36.936302142051858</v>
      </c>
      <c r="N25" s="370">
        <v>4475</v>
      </c>
      <c r="O25" s="372">
        <v>63.063697857948142</v>
      </c>
      <c r="P25" s="350"/>
      <c r="Q25" s="368">
        <v>3129</v>
      </c>
      <c r="R25" s="369">
        <v>18.56092063115435</v>
      </c>
      <c r="S25" s="370">
        <v>1741</v>
      </c>
      <c r="T25" s="371">
        <v>55.640779801853625</v>
      </c>
      <c r="U25" s="370">
        <v>1388</v>
      </c>
      <c r="V25" s="372">
        <v>44.359220198146367</v>
      </c>
      <c r="W25" s="350"/>
      <c r="X25" s="368">
        <v>6633</v>
      </c>
      <c r="Y25" s="369">
        <v>39.346304425198717</v>
      </c>
      <c r="Z25" s="370">
        <v>4919</v>
      </c>
      <c r="AA25" s="371">
        <v>74.159505502789074</v>
      </c>
      <c r="AB25" s="370">
        <v>1714</v>
      </c>
      <c r="AC25" s="372">
        <f t="shared" si="0"/>
        <v>25.840494497210916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6183</v>
      </c>
      <c r="E26" s="380">
        <f t="shared" si="2"/>
        <v>3975</v>
      </c>
      <c r="F26" s="381">
        <f t="shared" si="3"/>
        <v>64.289180009704026</v>
      </c>
      <c r="G26" s="380">
        <f t="shared" si="4"/>
        <v>2208</v>
      </c>
      <c r="H26" s="367">
        <f t="shared" si="3"/>
        <v>35.710819990295974</v>
      </c>
      <c r="I26" s="350"/>
      <c r="J26" s="377">
        <f t="shared" si="5"/>
        <v>1142</v>
      </c>
      <c r="K26" s="378">
        <f t="shared" si="6"/>
        <v>18.469998382662141</v>
      </c>
      <c r="L26" s="375">
        <v>442</v>
      </c>
      <c r="M26" s="376">
        <v>38.704028021015766</v>
      </c>
      <c r="N26" s="375">
        <v>700</v>
      </c>
      <c r="O26" s="372">
        <v>61.295971978984241</v>
      </c>
      <c r="P26" s="350"/>
      <c r="Q26" s="377">
        <v>877</v>
      </c>
      <c r="R26" s="378">
        <v>14.18405304868187</v>
      </c>
      <c r="S26" s="375">
        <v>478</v>
      </c>
      <c r="T26" s="376">
        <v>54.503990877993161</v>
      </c>
      <c r="U26" s="375">
        <v>399</v>
      </c>
      <c r="V26" s="372">
        <v>45.496009122006839</v>
      </c>
      <c r="W26" s="350"/>
      <c r="X26" s="377">
        <v>4164</v>
      </c>
      <c r="Y26" s="378">
        <v>67.345948568655984</v>
      </c>
      <c r="Z26" s="375">
        <v>3055</v>
      </c>
      <c r="AA26" s="376">
        <v>73.366954851104708</v>
      </c>
      <c r="AB26" s="375">
        <v>1109</v>
      </c>
      <c r="AC26" s="372">
        <f t="shared" si="0"/>
        <v>26.633045148895295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23305</v>
      </c>
      <c r="E27" s="380">
        <f t="shared" si="2"/>
        <v>14312</v>
      </c>
      <c r="F27" s="381">
        <f t="shared" si="3"/>
        <v>61.411714224415363</v>
      </c>
      <c r="G27" s="380">
        <f t="shared" si="4"/>
        <v>8993</v>
      </c>
      <c r="H27" s="367">
        <f t="shared" si="3"/>
        <v>38.588285775584637</v>
      </c>
      <c r="I27" s="350"/>
      <c r="J27" s="377">
        <f t="shared" si="5"/>
        <v>5894</v>
      </c>
      <c r="K27" s="378">
        <f t="shared" si="6"/>
        <v>25.290710148036904</v>
      </c>
      <c r="L27" s="375">
        <v>2252</v>
      </c>
      <c r="M27" s="376">
        <v>38.208347472005428</v>
      </c>
      <c r="N27" s="375">
        <v>3642</v>
      </c>
      <c r="O27" s="372">
        <v>61.791652527994565</v>
      </c>
      <c r="P27" s="350"/>
      <c r="Q27" s="377">
        <v>4205</v>
      </c>
      <c r="R27" s="378">
        <v>18.043338339412145</v>
      </c>
      <c r="S27" s="375">
        <v>2283</v>
      </c>
      <c r="T27" s="376">
        <v>54.292508917954819</v>
      </c>
      <c r="U27" s="375">
        <v>1922</v>
      </c>
      <c r="V27" s="372">
        <v>45.707491082045181</v>
      </c>
      <c r="W27" s="350"/>
      <c r="X27" s="377">
        <v>13206</v>
      </c>
      <c r="Y27" s="378">
        <v>56.665951512550947</v>
      </c>
      <c r="Z27" s="375">
        <v>9777</v>
      </c>
      <c r="AA27" s="376">
        <v>74.034529759200367</v>
      </c>
      <c r="AB27" s="375">
        <v>3429</v>
      </c>
      <c r="AC27" s="372">
        <f t="shared" si="0"/>
        <v>25.965470240799636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3990</v>
      </c>
      <c r="E28" s="380">
        <f t="shared" si="2"/>
        <v>2574</v>
      </c>
      <c r="F28" s="381">
        <f t="shared" si="3"/>
        <v>64.511278195488714</v>
      </c>
      <c r="G28" s="380">
        <f t="shared" si="4"/>
        <v>1416</v>
      </c>
      <c r="H28" s="382">
        <f t="shared" si="3"/>
        <v>35.488721804511279</v>
      </c>
      <c r="I28" s="350"/>
      <c r="J28" s="377">
        <f t="shared" si="5"/>
        <v>676</v>
      </c>
      <c r="K28" s="378">
        <f t="shared" si="6"/>
        <v>16.942355889724311</v>
      </c>
      <c r="L28" s="375">
        <v>276</v>
      </c>
      <c r="M28" s="376">
        <v>40.828402366863905</v>
      </c>
      <c r="N28" s="375">
        <v>400</v>
      </c>
      <c r="O28" s="383">
        <v>59.171597633136095</v>
      </c>
      <c r="P28" s="350"/>
      <c r="Q28" s="377">
        <v>683</v>
      </c>
      <c r="R28" s="378">
        <v>17.117794486215541</v>
      </c>
      <c r="S28" s="375">
        <v>380</v>
      </c>
      <c r="T28" s="376">
        <v>55.636896046852122</v>
      </c>
      <c r="U28" s="375">
        <v>303</v>
      </c>
      <c r="V28" s="383">
        <v>44.363103953147878</v>
      </c>
      <c r="W28" s="350"/>
      <c r="X28" s="377">
        <v>2631</v>
      </c>
      <c r="Y28" s="378">
        <v>65.939849624060159</v>
      </c>
      <c r="Z28" s="375">
        <v>1918</v>
      </c>
      <c r="AA28" s="376">
        <v>72.900038008361847</v>
      </c>
      <c r="AB28" s="375">
        <v>713</v>
      </c>
      <c r="AC28" s="383">
        <f t="shared" si="0"/>
        <v>27.09996199163816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1276</v>
      </c>
      <c r="E29" s="386">
        <f t="shared" si="2"/>
        <v>667</v>
      </c>
      <c r="F29" s="387">
        <f t="shared" si="3"/>
        <v>52.272727272727273</v>
      </c>
      <c r="G29" s="386">
        <f t="shared" si="4"/>
        <v>609</v>
      </c>
      <c r="H29" s="388">
        <f t="shared" si="3"/>
        <v>47.727272727272727</v>
      </c>
      <c r="I29" s="350"/>
      <c r="J29" s="389">
        <f t="shared" si="5"/>
        <v>741</v>
      </c>
      <c r="K29" s="390">
        <f t="shared" si="6"/>
        <v>58.072100313479623</v>
      </c>
      <c r="L29" s="391">
        <v>260</v>
      </c>
      <c r="M29" s="392">
        <v>35.087719298245609</v>
      </c>
      <c r="N29" s="391">
        <v>481</v>
      </c>
      <c r="O29" s="393">
        <v>64.912280701754383</v>
      </c>
      <c r="P29" s="350"/>
      <c r="Q29" s="389">
        <v>181</v>
      </c>
      <c r="R29" s="390">
        <v>14.184952978056426</v>
      </c>
      <c r="S29" s="391">
        <v>134</v>
      </c>
      <c r="T29" s="392">
        <v>74.033149171270722</v>
      </c>
      <c r="U29" s="391">
        <v>47</v>
      </c>
      <c r="V29" s="393">
        <v>25.966850828729282</v>
      </c>
      <c r="W29" s="350"/>
      <c r="X29" s="389">
        <v>354</v>
      </c>
      <c r="Y29" s="390">
        <v>27.742946708463951</v>
      </c>
      <c r="Z29" s="391">
        <v>273</v>
      </c>
      <c r="AA29" s="392">
        <v>77.118644067796609</v>
      </c>
      <c r="AB29" s="391">
        <v>81</v>
      </c>
      <c r="AC29" s="393">
        <f t="shared" si="0"/>
        <v>22.881355932203391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555411</v>
      </c>
      <c r="E31" s="1237">
        <f>L31+S31+Z31</f>
        <v>348499</v>
      </c>
      <c r="F31" s="1238">
        <f>E31/$D31*100</f>
        <v>62.74614654733162</v>
      </c>
      <c r="G31" s="1237">
        <f>N31+U31+AB31</f>
        <v>206912</v>
      </c>
      <c r="H31" s="1239">
        <f>G31/$D31*100</f>
        <v>37.25385345266838</v>
      </c>
      <c r="I31" s="320"/>
      <c r="J31" s="1240">
        <f>SUM(J12:J29)</f>
        <v>153914</v>
      </c>
      <c r="K31" s="1241">
        <f>J31/$D31*100</f>
        <v>27.711730592300114</v>
      </c>
      <c r="L31" s="1237">
        <f>SUM(L12:L29)</f>
        <v>62826</v>
      </c>
      <c r="M31" s="1238">
        <f>L31/$J31*100</f>
        <v>40.818898865600275</v>
      </c>
      <c r="N31" s="1237">
        <f>SUM(N12:N29)</f>
        <v>91088</v>
      </c>
      <c r="O31" s="1242">
        <f>N31/$J31*100</f>
        <v>59.181101134399725</v>
      </c>
      <c r="P31" s="320"/>
      <c r="Q31" s="1240">
        <f>SUM(Q12:Q29)</f>
        <v>104665</v>
      </c>
      <c r="R31" s="1241">
        <f>Q31/$D31*100</f>
        <v>18.844603365795781</v>
      </c>
      <c r="S31" s="1237">
        <f>SUM(S12:S29)</f>
        <v>63094</v>
      </c>
      <c r="T31" s="1238">
        <f>S31/$Q31*100</f>
        <v>60.281851621841106</v>
      </c>
      <c r="U31" s="1237">
        <f>SUM(U12:U29)</f>
        <v>41571</v>
      </c>
      <c r="V31" s="1242">
        <f>U31/$Q31*100</f>
        <v>39.718148378158894</v>
      </c>
      <c r="W31" s="320"/>
      <c r="X31" s="1240">
        <f>SUM(X12:X29)</f>
        <v>296832</v>
      </c>
      <c r="Y31" s="1241">
        <f>X31/$D31*100</f>
        <v>53.443666041904102</v>
      </c>
      <c r="Z31" s="1237">
        <f>SUM(Z12:Z29)</f>
        <v>222579</v>
      </c>
      <c r="AA31" s="1238">
        <f>Z31/$X31*100</f>
        <v>74.984839909443721</v>
      </c>
      <c r="AB31" s="1237">
        <f>SUM(AB12:AB29)</f>
        <v>74253</v>
      </c>
      <c r="AC31" s="1242">
        <f>AB31/$X31*100</f>
        <v>25.015160090556275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422</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mayo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263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264</v>
      </c>
      <c r="K8" s="1401"/>
      <c r="L8" s="1401"/>
      <c r="M8" s="1401"/>
      <c r="N8" s="1401"/>
      <c r="O8" s="1402"/>
      <c r="P8" s="317"/>
      <c r="Q8" s="1400" t="s">
        <v>265</v>
      </c>
      <c r="R8" s="1401"/>
      <c r="S8" s="1401"/>
      <c r="T8" s="1401"/>
      <c r="U8" s="1401"/>
      <c r="V8" s="1402"/>
      <c r="W8" s="317"/>
      <c r="X8" s="1400" t="s">
        <v>266</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267</v>
      </c>
      <c r="G10" s="406" t="s">
        <v>9</v>
      </c>
      <c r="H10" s="888"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78983</v>
      </c>
      <c r="E12" s="352">
        <f>L12+S12+Z12</f>
        <v>51968</v>
      </c>
      <c r="F12" s="353">
        <f>E12/$D12*100</f>
        <v>65.796437208006779</v>
      </c>
      <c r="G12" s="352">
        <f>N12+U12+AB12</f>
        <v>27015</v>
      </c>
      <c r="H12" s="354">
        <f>G12/$D12*100</f>
        <v>34.203562791993214</v>
      </c>
      <c r="I12" s="350"/>
      <c r="J12" s="355">
        <f>L12+N12</f>
        <v>19158</v>
      </c>
      <c r="K12" s="356">
        <f>J12/$D12*100</f>
        <v>24.255852525226949</v>
      </c>
      <c r="L12" s="357">
        <v>8315</v>
      </c>
      <c r="M12" s="353">
        <v>43.402234053659043</v>
      </c>
      <c r="N12" s="357">
        <v>10843</v>
      </c>
      <c r="O12" s="358">
        <v>56.597765946340949</v>
      </c>
      <c r="P12" s="350"/>
      <c r="Q12" s="355">
        <v>19794</v>
      </c>
      <c r="R12" s="356">
        <v>25.061089095121737</v>
      </c>
      <c r="S12" s="357">
        <v>14543</v>
      </c>
      <c r="T12" s="353">
        <v>73.471759118924922</v>
      </c>
      <c r="U12" s="357">
        <v>5251</v>
      </c>
      <c r="V12" s="358">
        <v>26.528240881075071</v>
      </c>
      <c r="W12" s="350"/>
      <c r="X12" s="355">
        <v>40031</v>
      </c>
      <c r="Y12" s="356">
        <v>50.683058379651314</v>
      </c>
      <c r="Z12" s="357">
        <v>29110</v>
      </c>
      <c r="AA12" s="353">
        <v>72.718643051634984</v>
      </c>
      <c r="AB12" s="357">
        <v>10921</v>
      </c>
      <c r="AC12" s="358">
        <f t="shared" ref="AC12:AC29" si="0">AB12/$X12*100</f>
        <v>27.281356948365016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14240</v>
      </c>
      <c r="E13" s="365">
        <f t="shared" ref="E13:E29" si="2">L13+S13+Z13</f>
        <v>9165</v>
      </c>
      <c r="F13" s="366">
        <f t="shared" ref="F13:H29" si="3">E13/$D13*100</f>
        <v>64.360955056179776</v>
      </c>
      <c r="G13" s="365">
        <f t="shared" ref="G13:G29" si="4">N13+U13+AB13</f>
        <v>5075</v>
      </c>
      <c r="H13" s="367">
        <f t="shared" si="3"/>
        <v>35.639044943820224</v>
      </c>
      <c r="I13" s="350"/>
      <c r="J13" s="368">
        <f t="shared" ref="J13:J29" si="5">L13+N13</f>
        <v>2874</v>
      </c>
      <c r="K13" s="369">
        <f t="shared" ref="K13:K29" si="6">J13/$D13*100</f>
        <v>20.182584269662922</v>
      </c>
      <c r="L13" s="370">
        <v>1270</v>
      </c>
      <c r="M13" s="371">
        <v>44.189283228949201</v>
      </c>
      <c r="N13" s="370">
        <v>1604</v>
      </c>
      <c r="O13" s="372">
        <v>55.810716771050807</v>
      </c>
      <c r="P13" s="350"/>
      <c r="Q13" s="368">
        <v>3053</v>
      </c>
      <c r="R13" s="369">
        <v>21.439606741573034</v>
      </c>
      <c r="S13" s="370">
        <v>1955</v>
      </c>
      <c r="T13" s="371">
        <v>64.035375040943336</v>
      </c>
      <c r="U13" s="370">
        <v>1098</v>
      </c>
      <c r="V13" s="372">
        <v>35.964624959056671</v>
      </c>
      <c r="W13" s="350"/>
      <c r="X13" s="368">
        <v>8313</v>
      </c>
      <c r="Y13" s="369">
        <v>58.377808988764045</v>
      </c>
      <c r="Z13" s="370">
        <v>5940</v>
      </c>
      <c r="AA13" s="371">
        <v>71.454348610609884</v>
      </c>
      <c r="AB13" s="370">
        <v>2373</v>
      </c>
      <c r="AC13" s="372">
        <f t="shared" si="0"/>
        <v>28.545651389390116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13174</v>
      </c>
      <c r="E14" s="365">
        <f t="shared" si="2"/>
        <v>8454</v>
      </c>
      <c r="F14" s="366">
        <f t="shared" si="3"/>
        <v>64.171853651131016</v>
      </c>
      <c r="G14" s="365">
        <f t="shared" si="4"/>
        <v>4720</v>
      </c>
      <c r="H14" s="367">
        <f t="shared" si="3"/>
        <v>35.828146348868984</v>
      </c>
      <c r="I14" s="350"/>
      <c r="J14" s="368">
        <f t="shared" si="5"/>
        <v>3218</v>
      </c>
      <c r="K14" s="369">
        <f t="shared" si="6"/>
        <v>24.426901472597539</v>
      </c>
      <c r="L14" s="370">
        <v>1387</v>
      </c>
      <c r="M14" s="371">
        <v>43.101305158483534</v>
      </c>
      <c r="N14" s="370">
        <v>1831</v>
      </c>
      <c r="O14" s="372">
        <v>56.898694841516473</v>
      </c>
      <c r="P14" s="350"/>
      <c r="Q14" s="368">
        <v>2957</v>
      </c>
      <c r="R14" s="369">
        <v>22.445726430848641</v>
      </c>
      <c r="S14" s="370">
        <v>1756</v>
      </c>
      <c r="T14" s="371">
        <v>59.384511329049715</v>
      </c>
      <c r="U14" s="370">
        <v>1201</v>
      </c>
      <c r="V14" s="372">
        <v>40.615488670950292</v>
      </c>
      <c r="W14" s="350"/>
      <c r="X14" s="368">
        <v>6999</v>
      </c>
      <c r="Y14" s="369">
        <v>53.127372096553813</v>
      </c>
      <c r="Z14" s="370">
        <v>5311</v>
      </c>
      <c r="AA14" s="371">
        <v>75.882268895556507</v>
      </c>
      <c r="AB14" s="370">
        <v>1688</v>
      </c>
      <c r="AC14" s="372">
        <f t="shared" si="0"/>
        <v>24.117731104443489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12004</v>
      </c>
      <c r="E15" s="365">
        <f t="shared" si="2"/>
        <v>7571</v>
      </c>
      <c r="F15" s="366">
        <f t="shared" si="3"/>
        <v>63.070643118960348</v>
      </c>
      <c r="G15" s="365">
        <f t="shared" si="4"/>
        <v>4433</v>
      </c>
      <c r="H15" s="367">
        <f t="shared" si="3"/>
        <v>36.929356881039652</v>
      </c>
      <c r="I15" s="350"/>
      <c r="J15" s="368">
        <f t="shared" si="5"/>
        <v>3289</v>
      </c>
      <c r="K15" s="369">
        <f t="shared" si="6"/>
        <v>27.399200266577807</v>
      </c>
      <c r="L15" s="370">
        <v>1512</v>
      </c>
      <c r="M15" s="371">
        <v>45.971419884463359</v>
      </c>
      <c r="N15" s="370">
        <v>1777</v>
      </c>
      <c r="O15" s="372">
        <v>54.028580115536641</v>
      </c>
      <c r="P15" s="350"/>
      <c r="Q15" s="368">
        <v>3031</v>
      </c>
      <c r="R15" s="369">
        <v>25.249916694435186</v>
      </c>
      <c r="S15" s="370">
        <v>1914</v>
      </c>
      <c r="T15" s="371">
        <v>63.147476080501484</v>
      </c>
      <c r="U15" s="370">
        <v>1117</v>
      </c>
      <c r="V15" s="372">
        <v>36.852523919498516</v>
      </c>
      <c r="W15" s="350"/>
      <c r="X15" s="368">
        <v>5684</v>
      </c>
      <c r="Y15" s="369">
        <v>47.350883038987</v>
      </c>
      <c r="Z15" s="370">
        <v>4145</v>
      </c>
      <c r="AA15" s="371">
        <v>72.923997185080921</v>
      </c>
      <c r="AB15" s="370">
        <v>1539</v>
      </c>
      <c r="AC15" s="372">
        <f t="shared" si="0"/>
        <v>27.076002814919072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13153</v>
      </c>
      <c r="E16" s="365">
        <f t="shared" si="2"/>
        <v>7606</v>
      </c>
      <c r="F16" s="366">
        <f t="shared" si="3"/>
        <v>57.827111685547031</v>
      </c>
      <c r="G16" s="365">
        <f t="shared" si="4"/>
        <v>5547</v>
      </c>
      <c r="H16" s="367">
        <f t="shared" si="3"/>
        <v>42.172888314452976</v>
      </c>
      <c r="I16" s="350"/>
      <c r="J16" s="368">
        <f t="shared" si="5"/>
        <v>5418</v>
      </c>
      <c r="K16" s="369">
        <f t="shared" si="6"/>
        <v>41.192123469930813</v>
      </c>
      <c r="L16" s="370">
        <v>2262</v>
      </c>
      <c r="M16" s="371">
        <v>41.749723145071982</v>
      </c>
      <c r="N16" s="370">
        <v>3156</v>
      </c>
      <c r="O16" s="372">
        <v>58.250276854928018</v>
      </c>
      <c r="P16" s="350"/>
      <c r="Q16" s="368">
        <v>3027</v>
      </c>
      <c r="R16" s="369">
        <v>23.013761119136319</v>
      </c>
      <c r="S16" s="370">
        <v>1901</v>
      </c>
      <c r="T16" s="371">
        <v>62.801453584407007</v>
      </c>
      <c r="U16" s="370">
        <v>1126</v>
      </c>
      <c r="V16" s="372">
        <v>37.198546415593</v>
      </c>
      <c r="W16" s="350"/>
      <c r="X16" s="368">
        <v>4708</v>
      </c>
      <c r="Y16" s="369">
        <v>35.794115410932868</v>
      </c>
      <c r="Z16" s="370">
        <v>3443</v>
      </c>
      <c r="AA16" s="371">
        <v>73.130841121495322</v>
      </c>
      <c r="AB16" s="370">
        <v>1265</v>
      </c>
      <c r="AC16" s="372">
        <f t="shared" si="0"/>
        <v>26.869158878504674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4849</v>
      </c>
      <c r="E17" s="375">
        <f t="shared" si="2"/>
        <v>2860</v>
      </c>
      <c r="F17" s="376">
        <f t="shared" si="3"/>
        <v>58.981233243967822</v>
      </c>
      <c r="G17" s="375">
        <f t="shared" si="4"/>
        <v>1989</v>
      </c>
      <c r="H17" s="367">
        <f t="shared" si="3"/>
        <v>41.018766756032171</v>
      </c>
      <c r="I17" s="350"/>
      <c r="J17" s="377">
        <f t="shared" si="5"/>
        <v>1417</v>
      </c>
      <c r="K17" s="378">
        <f t="shared" si="6"/>
        <v>29.222520107238601</v>
      </c>
      <c r="L17" s="375">
        <v>605</v>
      </c>
      <c r="M17" s="376">
        <v>42.695836273817925</v>
      </c>
      <c r="N17" s="375">
        <v>812</v>
      </c>
      <c r="O17" s="372">
        <v>57.304163726182075</v>
      </c>
      <c r="P17" s="350"/>
      <c r="Q17" s="377">
        <v>1179</v>
      </c>
      <c r="R17" s="378">
        <v>24.314291606516807</v>
      </c>
      <c r="S17" s="375">
        <v>656</v>
      </c>
      <c r="T17" s="376">
        <v>55.640373197625102</v>
      </c>
      <c r="U17" s="375">
        <v>523</v>
      </c>
      <c r="V17" s="372">
        <v>44.359626802374898</v>
      </c>
      <c r="W17" s="350"/>
      <c r="X17" s="377">
        <v>2253</v>
      </c>
      <c r="Y17" s="378">
        <v>46.463188286244588</v>
      </c>
      <c r="Z17" s="375">
        <v>1599</v>
      </c>
      <c r="AA17" s="376">
        <v>70.97203728362183</v>
      </c>
      <c r="AB17" s="375">
        <v>654</v>
      </c>
      <c r="AC17" s="372">
        <f t="shared" si="0"/>
        <v>29.027962716378163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48927</v>
      </c>
      <c r="E18" s="365">
        <f t="shared" si="2"/>
        <v>30424</v>
      </c>
      <c r="F18" s="366">
        <f t="shared" si="3"/>
        <v>62.182435056308385</v>
      </c>
      <c r="G18" s="365">
        <f t="shared" si="4"/>
        <v>18503</v>
      </c>
      <c r="H18" s="367">
        <f t="shared" si="3"/>
        <v>37.817564943691622</v>
      </c>
      <c r="I18" s="350"/>
      <c r="J18" s="368">
        <f t="shared" si="5"/>
        <v>9463</v>
      </c>
      <c r="K18" s="369">
        <f t="shared" si="6"/>
        <v>19.34105912890633</v>
      </c>
      <c r="L18" s="370">
        <v>3988</v>
      </c>
      <c r="M18" s="371">
        <v>42.143083588713935</v>
      </c>
      <c r="N18" s="370">
        <v>5475</v>
      </c>
      <c r="O18" s="372">
        <v>57.856916411286065</v>
      </c>
      <c r="P18" s="350"/>
      <c r="Q18" s="368">
        <v>9456</v>
      </c>
      <c r="R18" s="369">
        <v>19.326752100067448</v>
      </c>
      <c r="S18" s="370">
        <v>5549</v>
      </c>
      <c r="T18" s="371">
        <v>58.68231810490694</v>
      </c>
      <c r="U18" s="370">
        <v>3907</v>
      </c>
      <c r="V18" s="372">
        <v>41.31768189509306</v>
      </c>
      <c r="W18" s="350"/>
      <c r="X18" s="368">
        <v>30008</v>
      </c>
      <c r="Y18" s="369">
        <v>61.332188771026217</v>
      </c>
      <c r="Z18" s="370">
        <v>20887</v>
      </c>
      <c r="AA18" s="371">
        <v>69.604772060783787</v>
      </c>
      <c r="AB18" s="370">
        <v>9121</v>
      </c>
      <c r="AC18" s="372">
        <f t="shared" si="0"/>
        <v>30.395227939216205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26710</v>
      </c>
      <c r="E19" s="365">
        <f t="shared" si="2"/>
        <v>17445</v>
      </c>
      <c r="F19" s="366">
        <f t="shared" si="3"/>
        <v>65.312616997379251</v>
      </c>
      <c r="G19" s="365">
        <f t="shared" si="4"/>
        <v>9265</v>
      </c>
      <c r="H19" s="367">
        <f t="shared" si="3"/>
        <v>34.687383002620741</v>
      </c>
      <c r="I19" s="350"/>
      <c r="J19" s="368">
        <f t="shared" si="5"/>
        <v>5143</v>
      </c>
      <c r="K19" s="369">
        <f t="shared" si="6"/>
        <v>19.254960688880569</v>
      </c>
      <c r="L19" s="370">
        <v>2211</v>
      </c>
      <c r="M19" s="371">
        <v>42.990472486875362</v>
      </c>
      <c r="N19" s="370">
        <v>2932</v>
      </c>
      <c r="O19" s="372">
        <v>57.009527513124638</v>
      </c>
      <c r="P19" s="350"/>
      <c r="Q19" s="368">
        <v>5434</v>
      </c>
      <c r="R19" s="369">
        <v>20.344440284537626</v>
      </c>
      <c r="S19" s="370">
        <v>3614</v>
      </c>
      <c r="T19" s="371">
        <v>66.507177033492823</v>
      </c>
      <c r="U19" s="370">
        <v>1820</v>
      </c>
      <c r="V19" s="372">
        <v>33.492822966507177</v>
      </c>
      <c r="W19" s="350"/>
      <c r="X19" s="368">
        <v>16133</v>
      </c>
      <c r="Y19" s="369">
        <v>60.400599026581801</v>
      </c>
      <c r="Z19" s="370">
        <v>11620</v>
      </c>
      <c r="AA19" s="371">
        <v>72.026281534742452</v>
      </c>
      <c r="AB19" s="370">
        <v>4513</v>
      </c>
      <c r="AC19" s="372">
        <f t="shared" si="0"/>
        <v>27.973718465257548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81543</v>
      </c>
      <c r="E20" s="365">
        <f t="shared" si="2"/>
        <v>51306</v>
      </c>
      <c r="F20" s="366">
        <f t="shared" si="3"/>
        <v>62.91895073764762</v>
      </c>
      <c r="G20" s="365">
        <f t="shared" si="4"/>
        <v>30237</v>
      </c>
      <c r="H20" s="367">
        <f t="shared" si="3"/>
        <v>37.08104926235238</v>
      </c>
      <c r="I20" s="350"/>
      <c r="J20" s="368">
        <f t="shared" si="5"/>
        <v>23857</v>
      </c>
      <c r="K20" s="369">
        <f t="shared" si="6"/>
        <v>29.256956452423879</v>
      </c>
      <c r="L20" s="370">
        <v>10658</v>
      </c>
      <c r="M20" s="371">
        <v>44.674519009095867</v>
      </c>
      <c r="N20" s="370">
        <v>13199</v>
      </c>
      <c r="O20" s="372">
        <v>55.32548099090414</v>
      </c>
      <c r="P20" s="350"/>
      <c r="Q20" s="368">
        <v>19077</v>
      </c>
      <c r="R20" s="369">
        <v>23.395018579154556</v>
      </c>
      <c r="S20" s="370">
        <v>12425</v>
      </c>
      <c r="T20" s="371">
        <v>65.130785762960627</v>
      </c>
      <c r="U20" s="370">
        <v>6652</v>
      </c>
      <c r="V20" s="372">
        <v>34.869214237039365</v>
      </c>
      <c r="W20" s="350"/>
      <c r="X20" s="368">
        <v>38609</v>
      </c>
      <c r="Y20" s="369">
        <v>47.348024968421569</v>
      </c>
      <c r="Z20" s="370">
        <v>28223</v>
      </c>
      <c r="AA20" s="371">
        <v>73.099536377528551</v>
      </c>
      <c r="AB20" s="370">
        <v>10386</v>
      </c>
      <c r="AC20" s="372">
        <f t="shared" si="0"/>
        <v>26.900463622471442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51097</v>
      </c>
      <c r="E21" s="365">
        <f t="shared" si="2"/>
        <v>31166</v>
      </c>
      <c r="F21" s="366">
        <f t="shared" si="3"/>
        <v>60.993796113274755</v>
      </c>
      <c r="G21" s="365">
        <f t="shared" si="4"/>
        <v>19931</v>
      </c>
      <c r="H21" s="367">
        <f t="shared" si="3"/>
        <v>39.006203886725253</v>
      </c>
      <c r="I21" s="350"/>
      <c r="J21" s="368">
        <f t="shared" si="5"/>
        <v>15591</v>
      </c>
      <c r="K21" s="369">
        <f t="shared" si="6"/>
        <v>30.512554553104881</v>
      </c>
      <c r="L21" s="370">
        <v>6109</v>
      </c>
      <c r="M21" s="371">
        <v>39.182861907510741</v>
      </c>
      <c r="N21" s="370">
        <v>9482</v>
      </c>
      <c r="O21" s="372">
        <v>60.817138092489252</v>
      </c>
      <c r="P21" s="350"/>
      <c r="Q21" s="368">
        <v>11514</v>
      </c>
      <c r="R21" s="369">
        <v>22.533612540853671</v>
      </c>
      <c r="S21" s="370">
        <v>7575</v>
      </c>
      <c r="T21" s="371">
        <v>65.789473684210535</v>
      </c>
      <c r="U21" s="370">
        <v>3939</v>
      </c>
      <c r="V21" s="372">
        <v>34.210526315789473</v>
      </c>
      <c r="W21" s="350"/>
      <c r="X21" s="368">
        <v>23992</v>
      </c>
      <c r="Y21" s="369">
        <v>46.953832906041448</v>
      </c>
      <c r="Z21" s="370">
        <v>17482</v>
      </c>
      <c r="AA21" s="371">
        <v>72.865955318439475</v>
      </c>
      <c r="AB21" s="370">
        <v>6510</v>
      </c>
      <c r="AC21" s="372">
        <f t="shared" si="0"/>
        <v>27.134044681560521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11572</v>
      </c>
      <c r="E22" s="365">
        <f t="shared" si="2"/>
        <v>7342</v>
      </c>
      <c r="F22" s="366">
        <f t="shared" si="3"/>
        <v>63.446249567922578</v>
      </c>
      <c r="G22" s="365">
        <f t="shared" si="4"/>
        <v>4230</v>
      </c>
      <c r="H22" s="367">
        <f t="shared" si="3"/>
        <v>36.553750432077429</v>
      </c>
      <c r="I22" s="350"/>
      <c r="J22" s="368">
        <f t="shared" si="5"/>
        <v>3037</v>
      </c>
      <c r="K22" s="369">
        <f t="shared" si="6"/>
        <v>26.244382993432424</v>
      </c>
      <c r="L22" s="370">
        <v>1310</v>
      </c>
      <c r="M22" s="371">
        <v>43.134672374053338</v>
      </c>
      <c r="N22" s="370">
        <v>1727</v>
      </c>
      <c r="O22" s="372">
        <v>56.865327625946662</v>
      </c>
      <c r="P22" s="350"/>
      <c r="Q22" s="368">
        <v>2533</v>
      </c>
      <c r="R22" s="369">
        <v>21.889042516418939</v>
      </c>
      <c r="S22" s="370">
        <v>1716</v>
      </c>
      <c r="T22" s="371">
        <v>67.745756020529015</v>
      </c>
      <c r="U22" s="370">
        <v>817</v>
      </c>
      <c r="V22" s="372">
        <v>32.254243979470978</v>
      </c>
      <c r="W22" s="350"/>
      <c r="X22" s="368">
        <v>6002</v>
      </c>
      <c r="Y22" s="369">
        <v>51.866574490148629</v>
      </c>
      <c r="Z22" s="370">
        <v>4316</v>
      </c>
      <c r="AA22" s="371">
        <v>71.909363545484837</v>
      </c>
      <c r="AB22" s="370">
        <v>1686</v>
      </c>
      <c r="AC22" s="372">
        <f t="shared" si="0"/>
        <v>28.09063645451516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22704</v>
      </c>
      <c r="E23" s="365">
        <f t="shared" si="2"/>
        <v>13179</v>
      </c>
      <c r="F23" s="366">
        <f t="shared" si="3"/>
        <v>58.04704016913319</v>
      </c>
      <c r="G23" s="365">
        <f t="shared" si="4"/>
        <v>9525</v>
      </c>
      <c r="H23" s="367">
        <f t="shared" si="3"/>
        <v>41.95295983086681</v>
      </c>
      <c r="I23" s="350"/>
      <c r="J23" s="368">
        <f t="shared" si="5"/>
        <v>8135</v>
      </c>
      <c r="K23" s="369">
        <f t="shared" si="6"/>
        <v>35.830690627202259</v>
      </c>
      <c r="L23" s="370">
        <v>2953</v>
      </c>
      <c r="M23" s="371">
        <v>36.299938537185007</v>
      </c>
      <c r="N23" s="370">
        <v>5182</v>
      </c>
      <c r="O23" s="372">
        <v>63.700061462814993</v>
      </c>
      <c r="P23" s="350"/>
      <c r="Q23" s="368">
        <v>4155</v>
      </c>
      <c r="R23" s="369">
        <v>18.300739957716701</v>
      </c>
      <c r="S23" s="370">
        <v>2516</v>
      </c>
      <c r="T23" s="371">
        <v>60.553549939831527</v>
      </c>
      <c r="U23" s="370">
        <v>1639</v>
      </c>
      <c r="V23" s="372">
        <v>39.446450060168473</v>
      </c>
      <c r="W23" s="350"/>
      <c r="X23" s="368">
        <v>10414</v>
      </c>
      <c r="Y23" s="369">
        <v>45.868569415081048</v>
      </c>
      <c r="Z23" s="370">
        <v>7710</v>
      </c>
      <c r="AA23" s="371">
        <v>74.034952947954679</v>
      </c>
      <c r="AB23" s="370">
        <v>2704</v>
      </c>
      <c r="AC23" s="372">
        <f t="shared" si="0"/>
        <v>25.965047052045325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53017</v>
      </c>
      <c r="E24" s="365">
        <f t="shared" si="2"/>
        <v>35226</v>
      </c>
      <c r="F24" s="366">
        <f t="shared" si="3"/>
        <v>66.442839089348709</v>
      </c>
      <c r="G24" s="365">
        <f t="shared" si="4"/>
        <v>17791</v>
      </c>
      <c r="H24" s="367">
        <f t="shared" si="3"/>
        <v>33.557160910651298</v>
      </c>
      <c r="I24" s="350"/>
      <c r="J24" s="368">
        <f t="shared" si="5"/>
        <v>13022</v>
      </c>
      <c r="K24" s="369">
        <f t="shared" si="6"/>
        <v>24.561932964898052</v>
      </c>
      <c r="L24" s="370">
        <v>6013</v>
      </c>
      <c r="M24" s="371">
        <v>46.175702657041931</v>
      </c>
      <c r="N24" s="370">
        <v>7009</v>
      </c>
      <c r="O24" s="372">
        <v>53.824297342958069</v>
      </c>
      <c r="P24" s="350"/>
      <c r="Q24" s="368">
        <v>11052</v>
      </c>
      <c r="R24" s="369">
        <v>20.846143689759888</v>
      </c>
      <c r="S24" s="370">
        <v>7669</v>
      </c>
      <c r="T24" s="371">
        <v>69.390155627940644</v>
      </c>
      <c r="U24" s="370">
        <v>3383</v>
      </c>
      <c r="V24" s="372">
        <v>30.609844372059356</v>
      </c>
      <c r="W24" s="350"/>
      <c r="X24" s="368">
        <v>28943</v>
      </c>
      <c r="Y24" s="369">
        <v>54.591923345342067</v>
      </c>
      <c r="Z24" s="370">
        <v>21544</v>
      </c>
      <c r="AA24" s="371">
        <v>74.43596033583249</v>
      </c>
      <c r="AB24" s="370">
        <v>7399</v>
      </c>
      <c r="AC24" s="372">
        <f t="shared" si="0"/>
        <v>25.564039664167503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12521</v>
      </c>
      <c r="E25" s="365">
        <f t="shared" si="2"/>
        <v>7931</v>
      </c>
      <c r="F25" s="366">
        <f t="shared" si="3"/>
        <v>63.341586135292701</v>
      </c>
      <c r="G25" s="365">
        <f t="shared" si="4"/>
        <v>4590</v>
      </c>
      <c r="H25" s="367">
        <f t="shared" si="3"/>
        <v>36.658413864707292</v>
      </c>
      <c r="I25" s="350"/>
      <c r="J25" s="368">
        <f t="shared" si="5"/>
        <v>3590</v>
      </c>
      <c r="K25" s="369">
        <f t="shared" si="6"/>
        <v>28.671831323376729</v>
      </c>
      <c r="L25" s="370">
        <v>1441</v>
      </c>
      <c r="M25" s="371">
        <v>40.139275766016716</v>
      </c>
      <c r="N25" s="370">
        <v>2149</v>
      </c>
      <c r="O25" s="372">
        <v>59.860724233983284</v>
      </c>
      <c r="P25" s="350"/>
      <c r="Q25" s="368">
        <v>3242</v>
      </c>
      <c r="R25" s="369">
        <v>25.892500598993688</v>
      </c>
      <c r="S25" s="370">
        <v>2315</v>
      </c>
      <c r="T25" s="371">
        <v>71.406539173349785</v>
      </c>
      <c r="U25" s="370">
        <v>927</v>
      </c>
      <c r="V25" s="372">
        <v>28.593460826650212</v>
      </c>
      <c r="W25" s="350"/>
      <c r="X25" s="368">
        <v>5689</v>
      </c>
      <c r="Y25" s="369">
        <v>45.435668077629579</v>
      </c>
      <c r="Z25" s="370">
        <v>4175</v>
      </c>
      <c r="AA25" s="371">
        <v>73.387238530497456</v>
      </c>
      <c r="AB25" s="370">
        <v>1514</v>
      </c>
      <c r="AC25" s="372">
        <f t="shared" si="0"/>
        <v>26.612761469502548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6597</v>
      </c>
      <c r="E26" s="380">
        <f t="shared" si="2"/>
        <v>4065</v>
      </c>
      <c r="F26" s="381">
        <f t="shared" si="3"/>
        <v>61.618917689859032</v>
      </c>
      <c r="G26" s="380">
        <f t="shared" si="4"/>
        <v>2532</v>
      </c>
      <c r="H26" s="367">
        <f t="shared" si="3"/>
        <v>38.381082310140975</v>
      </c>
      <c r="I26" s="350"/>
      <c r="J26" s="377">
        <f t="shared" si="5"/>
        <v>1574</v>
      </c>
      <c r="K26" s="378">
        <f t="shared" si="6"/>
        <v>23.85932999848416</v>
      </c>
      <c r="L26" s="375">
        <v>643</v>
      </c>
      <c r="M26" s="376">
        <v>40.851334180432019</v>
      </c>
      <c r="N26" s="375">
        <v>931</v>
      </c>
      <c r="O26" s="372">
        <v>59.148665819567981</v>
      </c>
      <c r="P26" s="350"/>
      <c r="Q26" s="377">
        <v>1317</v>
      </c>
      <c r="R26" s="378">
        <v>19.963619827194179</v>
      </c>
      <c r="S26" s="375">
        <v>749</v>
      </c>
      <c r="T26" s="376">
        <v>56.871678056188301</v>
      </c>
      <c r="U26" s="375">
        <v>568</v>
      </c>
      <c r="V26" s="372">
        <v>43.128321943811692</v>
      </c>
      <c r="W26" s="350"/>
      <c r="X26" s="377">
        <v>3706</v>
      </c>
      <c r="Y26" s="378">
        <v>56.177050174321664</v>
      </c>
      <c r="Z26" s="375">
        <v>2673</v>
      </c>
      <c r="AA26" s="376">
        <v>72.126281705342691</v>
      </c>
      <c r="AB26" s="375">
        <v>1033</v>
      </c>
      <c r="AC26" s="372">
        <f t="shared" si="0"/>
        <v>27.873718294657312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28532</v>
      </c>
      <c r="E27" s="380">
        <f t="shared" si="2"/>
        <v>16977</v>
      </c>
      <c r="F27" s="381">
        <f t="shared" si="3"/>
        <v>59.501612224870328</v>
      </c>
      <c r="G27" s="380">
        <f t="shared" si="4"/>
        <v>11555</v>
      </c>
      <c r="H27" s="367">
        <f t="shared" si="3"/>
        <v>40.498387775129679</v>
      </c>
      <c r="I27" s="350"/>
      <c r="J27" s="377">
        <f t="shared" si="5"/>
        <v>8292</v>
      </c>
      <c r="K27" s="378">
        <f t="shared" si="6"/>
        <v>29.06210570587411</v>
      </c>
      <c r="L27" s="375">
        <v>3238</v>
      </c>
      <c r="M27" s="376">
        <v>39.049686444766039</v>
      </c>
      <c r="N27" s="375">
        <v>5054</v>
      </c>
      <c r="O27" s="372">
        <v>60.950313555233961</v>
      </c>
      <c r="P27" s="350"/>
      <c r="Q27" s="377">
        <v>5786</v>
      </c>
      <c r="R27" s="378">
        <v>20.278984999299034</v>
      </c>
      <c r="S27" s="375">
        <v>3360</v>
      </c>
      <c r="T27" s="376">
        <v>58.071206360179737</v>
      </c>
      <c r="U27" s="375">
        <v>2426</v>
      </c>
      <c r="V27" s="372">
        <v>41.928793639820256</v>
      </c>
      <c r="W27" s="350"/>
      <c r="X27" s="377">
        <v>14454</v>
      </c>
      <c r="Y27" s="378">
        <v>50.658909294826856</v>
      </c>
      <c r="Z27" s="375">
        <v>10379</v>
      </c>
      <c r="AA27" s="376">
        <v>71.807112218071126</v>
      </c>
      <c r="AB27" s="375">
        <v>4075</v>
      </c>
      <c r="AC27" s="372">
        <f t="shared" si="0"/>
        <v>28.192887781928878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2931</v>
      </c>
      <c r="E28" s="380">
        <f t="shared" si="2"/>
        <v>1981</v>
      </c>
      <c r="F28" s="381">
        <f t="shared" si="3"/>
        <v>67.587853974752647</v>
      </c>
      <c r="G28" s="380">
        <f t="shared" si="4"/>
        <v>950</v>
      </c>
      <c r="H28" s="382">
        <f t="shared" si="3"/>
        <v>32.41214602524736</v>
      </c>
      <c r="I28" s="350"/>
      <c r="J28" s="377">
        <f t="shared" si="5"/>
        <v>389</v>
      </c>
      <c r="K28" s="378">
        <f t="shared" si="6"/>
        <v>13.271920846127601</v>
      </c>
      <c r="L28" s="375">
        <v>172</v>
      </c>
      <c r="M28" s="376">
        <v>44.2159383033419</v>
      </c>
      <c r="N28" s="375">
        <v>217</v>
      </c>
      <c r="O28" s="383">
        <v>55.784061696658092</v>
      </c>
      <c r="P28" s="350"/>
      <c r="Q28" s="377">
        <v>621</v>
      </c>
      <c r="R28" s="378">
        <v>21.187308085977481</v>
      </c>
      <c r="S28" s="375">
        <v>405</v>
      </c>
      <c r="T28" s="376">
        <v>65.217391304347828</v>
      </c>
      <c r="U28" s="375">
        <v>216</v>
      </c>
      <c r="V28" s="383">
        <v>34.782608695652172</v>
      </c>
      <c r="W28" s="350"/>
      <c r="X28" s="377">
        <v>1921</v>
      </c>
      <c r="Y28" s="378">
        <v>65.540771067894923</v>
      </c>
      <c r="Z28" s="375">
        <v>1404</v>
      </c>
      <c r="AA28" s="376">
        <v>73.086933888599688</v>
      </c>
      <c r="AB28" s="375">
        <v>517</v>
      </c>
      <c r="AC28" s="383">
        <f t="shared" si="0"/>
        <v>26.913066111400312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1067</v>
      </c>
      <c r="E29" s="386">
        <f t="shared" si="2"/>
        <v>577</v>
      </c>
      <c r="F29" s="387">
        <f t="shared" si="3"/>
        <v>54.076850984067484</v>
      </c>
      <c r="G29" s="386">
        <f t="shared" si="4"/>
        <v>490</v>
      </c>
      <c r="H29" s="388">
        <f t="shared" si="3"/>
        <v>45.923149015932516</v>
      </c>
      <c r="I29" s="350"/>
      <c r="J29" s="389">
        <f t="shared" si="5"/>
        <v>586</v>
      </c>
      <c r="K29" s="390">
        <f t="shared" si="6"/>
        <v>54.9203373945642</v>
      </c>
      <c r="L29" s="391">
        <v>214</v>
      </c>
      <c r="M29" s="392">
        <v>36.518771331058019</v>
      </c>
      <c r="N29" s="391">
        <v>372</v>
      </c>
      <c r="O29" s="393">
        <v>63.481228668941981</v>
      </c>
      <c r="P29" s="350"/>
      <c r="Q29" s="389">
        <v>188</v>
      </c>
      <c r="R29" s="390">
        <v>17.619493908153704</v>
      </c>
      <c r="S29" s="391">
        <v>133</v>
      </c>
      <c r="T29" s="392">
        <v>70.744680851063833</v>
      </c>
      <c r="U29" s="391">
        <v>55</v>
      </c>
      <c r="V29" s="393">
        <v>29.25531914893617</v>
      </c>
      <c r="W29" s="350"/>
      <c r="X29" s="389">
        <v>293</v>
      </c>
      <c r="Y29" s="390">
        <v>27.4601686972821</v>
      </c>
      <c r="Z29" s="391">
        <v>230</v>
      </c>
      <c r="AA29" s="392">
        <v>78.49829351535837</v>
      </c>
      <c r="AB29" s="391">
        <v>63</v>
      </c>
      <c r="AC29" s="393">
        <f t="shared" si="0"/>
        <v>21.501706484641637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5" t="s">
        <v>0</v>
      </c>
      <c r="C31" s="320"/>
      <c r="D31" s="1236">
        <f>J31+Q31+X31</f>
        <v>483621</v>
      </c>
      <c r="E31" s="1237">
        <f>L31+S31+Z31</f>
        <v>305243</v>
      </c>
      <c r="F31" s="1238">
        <f>E31/$D31*100</f>
        <v>63.116159141145644</v>
      </c>
      <c r="G31" s="1237">
        <f>N31+U31+AB31</f>
        <v>178378</v>
      </c>
      <c r="H31" s="1239">
        <f>G31/$D31*100</f>
        <v>36.883840858854349</v>
      </c>
      <c r="I31" s="320"/>
      <c r="J31" s="1240">
        <f>SUM(J12:J29)</f>
        <v>128053</v>
      </c>
      <c r="K31" s="1241">
        <f>J31/$D31*100</f>
        <v>26.47796518348045</v>
      </c>
      <c r="L31" s="1237">
        <f>SUM(L12:L29)</f>
        <v>54301</v>
      </c>
      <c r="M31" s="1238">
        <f>L31/$J31*100</f>
        <v>42.405097889155272</v>
      </c>
      <c r="N31" s="1237">
        <f>SUM(N12:N29)</f>
        <v>73752</v>
      </c>
      <c r="O31" s="1242">
        <f>N31/$J31*100</f>
        <v>57.594902110844728</v>
      </c>
      <c r="P31" s="320"/>
      <c r="Q31" s="1240">
        <f>SUM(Q12:Q29)</f>
        <v>107416</v>
      </c>
      <c r="R31" s="1241">
        <f>Q31/$D31*100</f>
        <v>22.210780756005217</v>
      </c>
      <c r="S31" s="1237">
        <f>SUM(S12:S29)</f>
        <v>70751</v>
      </c>
      <c r="T31" s="1238">
        <f>S31/$Q31*100</f>
        <v>65.866351381544646</v>
      </c>
      <c r="U31" s="1237">
        <f>SUM(U12:U29)</f>
        <v>36665</v>
      </c>
      <c r="V31" s="1242">
        <f>U31/$Q31*100</f>
        <v>34.133648618455354</v>
      </c>
      <c r="W31" s="320"/>
      <c r="X31" s="1240">
        <f>SUM(X12:X29)</f>
        <v>248152</v>
      </c>
      <c r="Y31" s="1241">
        <f>X31/$D31*100</f>
        <v>51.311254060514329</v>
      </c>
      <c r="Z31" s="1237">
        <f>SUM(Z12:Z29)</f>
        <v>180191</v>
      </c>
      <c r="AA31" s="1238">
        <f>Z31/$X31*100</f>
        <v>72.613156452496852</v>
      </c>
      <c r="AB31" s="1237">
        <f>SUM(AB12:AB29)</f>
        <v>67961</v>
      </c>
      <c r="AC31" s="1242">
        <f>AB31/$X31*100</f>
        <v>27.386843547503144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7"/>
      <c r="C2" s="1387"/>
    </row>
    <row r="3" spans="1:38" s="345" customFormat="1" ht="4.5" customHeight="1" x14ac:dyDescent="0.2">
      <c r="B3" s="1388"/>
      <c r="C3" s="1388"/>
    </row>
    <row r="4" spans="1:38" s="492" customFormat="1" ht="17.25" customHeight="1" x14ac:dyDescent="0.2">
      <c r="A4" s="1414" t="s">
        <v>427</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mayo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91" t="s">
        <v>12</v>
      </c>
      <c r="D7" s="1394" t="s">
        <v>251</v>
      </c>
      <c r="E7" s="1395"/>
      <c r="F7" s="489"/>
      <c r="G7" s="1425"/>
      <c r="H7" s="1425"/>
      <c r="I7" s="489"/>
      <c r="J7" s="1425"/>
      <c r="K7" s="1425"/>
      <c r="L7" s="489"/>
      <c r="M7" s="1425"/>
      <c r="N7" s="1426"/>
      <c r="O7" s="488"/>
      <c r="P7" s="488"/>
      <c r="W7" s="490"/>
    </row>
    <row r="8" spans="1:38" s="437" customFormat="1" ht="45.75" customHeight="1" x14ac:dyDescent="0.2">
      <c r="A8" s="488"/>
      <c r="B8" s="1392"/>
      <c r="D8" s="1423"/>
      <c r="E8" s="1424"/>
      <c r="F8" s="491"/>
      <c r="G8" s="1547" t="s">
        <v>268</v>
      </c>
      <c r="H8" s="1548"/>
      <c r="I8" s="746"/>
      <c r="J8" s="1547" t="s">
        <v>269</v>
      </c>
      <c r="K8" s="1548"/>
      <c r="L8" s="746"/>
      <c r="M8" s="1547" t="s">
        <v>270</v>
      </c>
      <c r="N8" s="1548"/>
      <c r="O8" s="488"/>
      <c r="P8" s="488"/>
      <c r="W8" s="490"/>
    </row>
    <row r="9" spans="1:38" s="437" customFormat="1" ht="6" customHeight="1" x14ac:dyDescent="0.2">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286788</v>
      </c>
      <c r="E12" s="498">
        <f>D12/'20pobl'!D12*100</f>
        <v>3.3409027128729272</v>
      </c>
      <c r="F12" s="350"/>
      <c r="G12" s="355">
        <v>87121</v>
      </c>
      <c r="H12" s="498">
        <v>1.2417284970140849</v>
      </c>
      <c r="I12" s="350"/>
      <c r="J12" s="355">
        <v>59106</v>
      </c>
      <c r="K12" s="498">
        <v>5.1578121577624172</v>
      </c>
      <c r="L12" s="350"/>
      <c r="M12" s="355">
        <v>140561</v>
      </c>
      <c r="N12" s="498">
        <f>M12/'20pobl'!X12*100</f>
        <v>33.301270585113571</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40938</v>
      </c>
      <c r="E13" s="500">
        <f>D13/'20pobl'!D13*100</f>
        <v>3.0521386516999689</v>
      </c>
      <c r="F13" s="350"/>
      <c r="G13" s="368">
        <v>8427</v>
      </c>
      <c r="H13" s="501">
        <v>0.80699916398449012</v>
      </c>
      <c r="I13" s="350"/>
      <c r="J13" s="368">
        <v>7387</v>
      </c>
      <c r="K13" s="501">
        <v>3.6752523719731531</v>
      </c>
      <c r="L13" s="350"/>
      <c r="M13" s="368">
        <v>25124</v>
      </c>
      <c r="N13" s="501">
        <f>M13/'20pobl'!X13*100</f>
        <v>26.155303621807885</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31581</v>
      </c>
      <c r="E14" s="500">
        <f>D14/'20pobl'!D14*100</f>
        <v>3.1390771922151761</v>
      </c>
      <c r="F14" s="350"/>
      <c r="G14" s="368">
        <v>7674</v>
      </c>
      <c r="H14" s="501">
        <v>1.0528554278854398</v>
      </c>
      <c r="I14" s="350"/>
      <c r="J14" s="368">
        <v>6493</v>
      </c>
      <c r="K14" s="501">
        <v>3.3591664424808063</v>
      </c>
      <c r="L14" s="350"/>
      <c r="M14" s="368">
        <v>17414</v>
      </c>
      <c r="N14" s="501">
        <f>M14/'20pobl'!X14*100</f>
        <v>20.757393346286339</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29759</v>
      </c>
      <c r="E15" s="500">
        <f>D15/'20pobl'!D15*100</f>
        <v>2.4596125649430616</v>
      </c>
      <c r="F15" s="350"/>
      <c r="G15" s="368">
        <v>8050</v>
      </c>
      <c r="H15" s="501">
        <v>0.7967772586903159</v>
      </c>
      <c r="I15" s="350"/>
      <c r="J15" s="368">
        <v>6429</v>
      </c>
      <c r="K15" s="501">
        <v>4.3723985962621397</v>
      </c>
      <c r="L15" s="350"/>
      <c r="M15" s="368">
        <v>15280</v>
      </c>
      <c r="N15" s="501">
        <f>M15/'20pobl'!X15*100</f>
        <v>29.07706945765937</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41709</v>
      </c>
      <c r="E16" s="500">
        <f>D16/'20pobl'!D16*100</f>
        <v>1.8847129889707079</v>
      </c>
      <c r="F16" s="350"/>
      <c r="G16" s="368">
        <v>16578</v>
      </c>
      <c r="H16" s="501">
        <v>0.90765296317648969</v>
      </c>
      <c r="I16" s="350"/>
      <c r="J16" s="368">
        <v>8339</v>
      </c>
      <c r="K16" s="501">
        <v>2.8937478528522798</v>
      </c>
      <c r="L16" s="350"/>
      <c r="M16" s="368">
        <v>16792</v>
      </c>
      <c r="N16" s="501">
        <f>M16/'20pobl'!X16*100</f>
        <v>17.069550897594894</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17670</v>
      </c>
      <c r="E17" s="502">
        <f>D17/'20pobl'!D17*100</f>
        <v>3.0031254939351144</v>
      </c>
      <c r="F17" s="350"/>
      <c r="G17" s="377">
        <v>4582</v>
      </c>
      <c r="H17" s="502">
        <v>1.0177382311522964</v>
      </c>
      <c r="I17" s="350"/>
      <c r="J17" s="377">
        <v>3719</v>
      </c>
      <c r="K17" s="502">
        <v>3.8145545925432076</v>
      </c>
      <c r="L17" s="350"/>
      <c r="M17" s="377">
        <v>9369</v>
      </c>
      <c r="N17" s="502">
        <f>M17/'20pobl'!X17*100</f>
        <v>23.032105806578496</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124604</v>
      </c>
      <c r="E18" s="500">
        <f>D18/'20pobl'!D18*100</f>
        <v>5.2273290758118778</v>
      </c>
      <c r="F18" s="350"/>
      <c r="G18" s="368">
        <v>25657</v>
      </c>
      <c r="H18" s="501">
        <v>1.4639668554754255</v>
      </c>
      <c r="I18" s="350"/>
      <c r="J18" s="368">
        <v>21459</v>
      </c>
      <c r="K18" s="501">
        <v>5.1865780766228147</v>
      </c>
      <c r="L18" s="350"/>
      <c r="M18" s="368">
        <v>77488</v>
      </c>
      <c r="N18" s="501">
        <f>M18/'20pobl'!X18*100</f>
        <v>35.643874054141079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72771</v>
      </c>
      <c r="E19" s="500">
        <f>D19/'20pobl'!D19*100</f>
        <v>3.4917465018238212</v>
      </c>
      <c r="F19" s="350"/>
      <c r="G19" s="368">
        <v>16778</v>
      </c>
      <c r="H19" s="501">
        <v>0.99889858006132237</v>
      </c>
      <c r="I19" s="350"/>
      <c r="J19" s="368">
        <v>12667</v>
      </c>
      <c r="K19" s="501">
        <v>4.6326299235636181</v>
      </c>
      <c r="L19" s="350"/>
      <c r="M19" s="368">
        <v>43326</v>
      </c>
      <c r="N19" s="501">
        <f>M19/'20pobl'!X19*100</f>
        <v>33.07176770529594</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211192</v>
      </c>
      <c r="E20" s="500">
        <f>D20/'20pobl'!D20*100</f>
        <v>2.6726523523332113</v>
      </c>
      <c r="F20" s="350"/>
      <c r="G20" s="368">
        <v>56212</v>
      </c>
      <c r="H20" s="501">
        <v>0.88206139876685263</v>
      </c>
      <c r="I20" s="350"/>
      <c r="J20" s="368">
        <v>42325</v>
      </c>
      <c r="K20" s="501">
        <v>3.932899576092431</v>
      </c>
      <c r="L20" s="350"/>
      <c r="M20" s="368">
        <v>112655</v>
      </c>
      <c r="N20" s="501">
        <f>M20/'20pobl'!X20*100</f>
        <v>24.869422013042346</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154633</v>
      </c>
      <c r="E21" s="500">
        <f>D21/'20pobl'!D21*100</f>
        <v>2.9644788969737519</v>
      </c>
      <c r="F21" s="350"/>
      <c r="G21" s="368">
        <v>40780</v>
      </c>
      <c r="H21" s="501">
        <v>0.97825176957301152</v>
      </c>
      <c r="I21" s="350"/>
      <c r="J21" s="368">
        <v>31271</v>
      </c>
      <c r="K21" s="501">
        <v>4.1403407496067661</v>
      </c>
      <c r="L21" s="350"/>
      <c r="M21" s="368">
        <v>82582</v>
      </c>
      <c r="N21" s="501">
        <f>M21/'20pobl'!X21*100</f>
        <v>28.256540453982442</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35701</v>
      </c>
      <c r="E22" s="500">
        <f>D22/'20pobl'!D22*100</f>
        <v>3.3862085580467154</v>
      </c>
      <c r="F22" s="350"/>
      <c r="G22" s="368">
        <v>8822</v>
      </c>
      <c r="H22" s="501">
        <v>1.0705803972870216</v>
      </c>
      <c r="I22" s="350"/>
      <c r="J22" s="368">
        <v>6663</v>
      </c>
      <c r="K22" s="501">
        <v>4.2383339270266145</v>
      </c>
      <c r="L22" s="350"/>
      <c r="M22" s="368">
        <v>20216</v>
      </c>
      <c r="N22" s="501">
        <f>M22/'20pobl'!X22*100</f>
        <v>27.67078662450896</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74500</v>
      </c>
      <c r="E23" s="500">
        <f>D23/'20pobl'!D23*100</f>
        <v>2.7598480268383181</v>
      </c>
      <c r="F23" s="350"/>
      <c r="G23" s="368">
        <v>21002</v>
      </c>
      <c r="H23" s="501">
        <v>1.0556835100848387</v>
      </c>
      <c r="I23" s="350"/>
      <c r="J23" s="368">
        <v>13230</v>
      </c>
      <c r="K23" s="501">
        <v>2.7961179822299624</v>
      </c>
      <c r="L23" s="350"/>
      <c r="M23" s="368">
        <v>40268</v>
      </c>
      <c r="N23" s="501">
        <f>M23/'20pobl'!X23*100</f>
        <v>17.00176485986675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183203</v>
      </c>
      <c r="E24" s="500">
        <f>D24/'20pobl'!D24*100</f>
        <v>2.6659718567040311</v>
      </c>
      <c r="F24" s="350"/>
      <c r="G24" s="368">
        <v>48358</v>
      </c>
      <c r="H24" s="501">
        <v>0.86270920805335605</v>
      </c>
      <c r="I24" s="350"/>
      <c r="J24" s="368">
        <v>32477</v>
      </c>
      <c r="K24" s="501">
        <v>3.6458649064313695</v>
      </c>
      <c r="L24" s="350"/>
      <c r="M24" s="368">
        <v>102368</v>
      </c>
      <c r="N24" s="501">
        <f>M24/'20pobl'!X24*100</f>
        <v>27.243791051449374</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42782</v>
      </c>
      <c r="E25" s="500">
        <f>D25/'20pobl'!D25*100</f>
        <v>2.7571193252269137</v>
      </c>
      <c r="F25" s="350"/>
      <c r="G25" s="368">
        <v>15791</v>
      </c>
      <c r="H25" s="501">
        <v>1.2165273924743401</v>
      </c>
      <c r="I25" s="350"/>
      <c r="J25" s="368">
        <v>8364</v>
      </c>
      <c r="K25" s="501">
        <v>4.5869345851796606</v>
      </c>
      <c r="L25" s="350"/>
      <c r="M25" s="368">
        <v>18627</v>
      </c>
      <c r="N25" s="501">
        <f>M25/'20pobl'!X25*100</f>
        <v>26.121527436929419</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16091</v>
      </c>
      <c r="E26" s="504">
        <f>D26/'20pobl'!D26*100</f>
        <v>2.3939418735261957</v>
      </c>
      <c r="F26" s="350"/>
      <c r="G26" s="377">
        <v>3363</v>
      </c>
      <c r="H26" s="502">
        <v>0.62892611287007616</v>
      </c>
      <c r="I26" s="350"/>
      <c r="J26" s="377">
        <v>2693</v>
      </c>
      <c r="K26" s="502">
        <v>2.8140314945819709</v>
      </c>
      <c r="L26" s="350"/>
      <c r="M26" s="377">
        <v>10035</v>
      </c>
      <c r="N26" s="502">
        <f>M26/'20pobl'!X26*100</f>
        <v>24.044566910267161</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68945</v>
      </c>
      <c r="E27" s="504">
        <f>D27/'20pobl'!D27*100</f>
        <v>3.1108125156228708</v>
      </c>
      <c r="F27" s="350"/>
      <c r="G27" s="377">
        <v>17548</v>
      </c>
      <c r="H27" s="502">
        <v>1.034634428775431</v>
      </c>
      <c r="I27" s="350"/>
      <c r="J27" s="377">
        <v>12574</v>
      </c>
      <c r="K27" s="502">
        <v>3.4800562388601666</v>
      </c>
      <c r="L27" s="350"/>
      <c r="M27" s="377">
        <v>38823</v>
      </c>
      <c r="N27" s="502">
        <f>M27/'20pobl'!X27*100</f>
        <v>24.428042887345214</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9275</v>
      </c>
      <c r="E28" s="504">
        <f>D28/'20pobl'!D28*100</f>
        <v>2.8779143731266403</v>
      </c>
      <c r="F28" s="350"/>
      <c r="G28" s="377">
        <v>1586</v>
      </c>
      <c r="H28" s="502">
        <v>0.6291129348951412</v>
      </c>
      <c r="I28" s="350"/>
      <c r="J28" s="377">
        <v>1657</v>
      </c>
      <c r="K28" s="502">
        <v>3.4448348267187789</v>
      </c>
      <c r="L28" s="350"/>
      <c r="M28" s="377">
        <v>6032</v>
      </c>
      <c r="N28" s="502">
        <f>M28/'20pobl'!X28*100</f>
        <v>27.318840579710148</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3526</v>
      </c>
      <c r="E29" s="506">
        <f>D29/'20pobl'!D29*100</f>
        <v>2.0920229018956364</v>
      </c>
      <c r="F29" s="350"/>
      <c r="G29" s="389">
        <v>1971</v>
      </c>
      <c r="H29" s="507">
        <v>1.3323058828300853</v>
      </c>
      <c r="I29" s="350"/>
      <c r="J29" s="389">
        <v>541</v>
      </c>
      <c r="K29" s="507">
        <v>3.4364479451184655</v>
      </c>
      <c r="L29" s="350"/>
      <c r="M29" s="389">
        <v>1014</v>
      </c>
      <c r="N29" s="507">
        <f>M29/'20pobl'!X29*100</f>
        <v>20.851326341764342</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3" t="s">
        <v>0</v>
      </c>
      <c r="C31" s="320"/>
      <c r="D31" s="1249">
        <f>G31+J31+M31</f>
        <v>1445668</v>
      </c>
      <c r="E31" s="1250">
        <f>D31/'20pobl'!D31*100</f>
        <v>3.0064617795008339</v>
      </c>
      <c r="F31" s="320"/>
      <c r="G31" s="1249">
        <f>SUM(G12:G29)</f>
        <v>390300</v>
      </c>
      <c r="H31" s="1250">
        <f>G31/'20pobl'!J31*100</f>
        <v>1.0164701764446904</v>
      </c>
      <c r="I31" s="320"/>
      <c r="J31" s="1249">
        <f>SUM(J12:J29)</f>
        <v>277394</v>
      </c>
      <c r="K31" s="1250">
        <f>J31/'20pobl'!Q31*100</f>
        <v>4.0697942259315765</v>
      </c>
      <c r="L31" s="320"/>
      <c r="M31" s="1249">
        <f>SUM(M12:M29)</f>
        <v>777974</v>
      </c>
      <c r="N31" s="1250">
        <f>M31/'20pobl'!X31*100</f>
        <v>27.089608315743067</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19" t="str">
        <f>'24solcasaad_pobl'!B34:N34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
      <c r="B35" s="1433"/>
      <c r="C35" s="1433"/>
      <c r="D35" s="1433"/>
      <c r="E35" s="510"/>
    </row>
    <row r="36" spans="2:14" ht="4.5" customHeight="1" x14ac:dyDescent="0.2">
      <c r="B36" s="1413"/>
      <c r="C36" s="1413"/>
      <c r="D36" s="141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B28"/>
  <sheetViews>
    <sheetView zoomScaleNormal="100" workbookViewId="0">
      <selection activeCell="J27" sqref="J27"/>
    </sheetView>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3" width="11.140625" style="220" customWidth="1"/>
    <col min="24"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365</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J7</f>
        <v>45443</v>
      </c>
      <c r="X6" s="1370"/>
    </row>
    <row r="7" spans="1:26" x14ac:dyDescent="0.25">
      <c r="B7" s="225"/>
      <c r="C7" s="219"/>
      <c r="D7" s="226">
        <v>43465</v>
      </c>
      <c r="E7" s="227">
        <v>43830</v>
      </c>
      <c r="F7" s="228">
        <v>44196</v>
      </c>
      <c r="G7" s="228">
        <v>44561</v>
      </c>
      <c r="H7" s="228">
        <v>44926</v>
      </c>
      <c r="I7" s="228">
        <v>45291</v>
      </c>
      <c r="J7" s="228">
        <f>EVO!J7</f>
        <v>45443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388846</v>
      </c>
      <c r="E9" s="300">
        <v>410355</v>
      </c>
      <c r="F9" s="300">
        <v>396745</v>
      </c>
      <c r="G9" s="254">
        <v>402114</v>
      </c>
      <c r="H9" s="254">
        <v>422621</v>
      </c>
      <c r="I9" s="254">
        <v>420976</v>
      </c>
      <c r="J9" s="301">
        <v>409871</v>
      </c>
      <c r="K9" s="302"/>
      <c r="L9" s="222"/>
      <c r="M9" s="278">
        <v>5.5314957592465852E-2</v>
      </c>
      <c r="N9" s="279">
        <v>21509</v>
      </c>
      <c r="O9" s="280">
        <v>-3.3166404698370955E-2</v>
      </c>
      <c r="P9" s="279">
        <v>-13610</v>
      </c>
      <c r="Q9" s="280">
        <f t="shared" ref="Q9:Q27" si="0">G9/F9-1</f>
        <v>1.3532621709158255E-2</v>
      </c>
      <c r="R9" s="279">
        <f t="shared" ref="R9:R27" si="1">G9-F9</f>
        <v>5369</v>
      </c>
      <c r="S9" s="280">
        <f>H9/G9-1</f>
        <v>5.0997975698433784E-2</v>
      </c>
      <c r="T9" s="279">
        <f>H9-G9</f>
        <v>20507</v>
      </c>
      <c r="U9" s="280">
        <f>I9/H9-1</f>
        <v>-3.8923763845147841E-3</v>
      </c>
      <c r="V9" s="279">
        <f>I9-H9</f>
        <v>-1645</v>
      </c>
      <c r="W9" s="280">
        <f>[1]Cuadro_CCAA2!O5</f>
        <v>-4.7221544219347544E-2</v>
      </c>
      <c r="X9" s="279">
        <f>[1]Cuadro_CCAA2!P5</f>
        <v>-20314</v>
      </c>
    </row>
    <row r="10" spans="1:26" x14ac:dyDescent="0.25">
      <c r="B10" s="303" t="s">
        <v>7</v>
      </c>
      <c r="C10" s="219"/>
      <c r="D10" s="253">
        <v>49707</v>
      </c>
      <c r="E10" s="254">
        <v>51252</v>
      </c>
      <c r="F10" s="254">
        <v>47953</v>
      </c>
      <c r="G10" s="254">
        <v>48669</v>
      </c>
      <c r="H10" s="254">
        <v>51170</v>
      </c>
      <c r="I10" s="254">
        <v>54128</v>
      </c>
      <c r="J10" s="257">
        <v>56234</v>
      </c>
      <c r="L10" s="222"/>
      <c r="M10" s="256">
        <v>3.1082141348301118E-2</v>
      </c>
      <c r="N10" s="257">
        <v>1545</v>
      </c>
      <c r="O10" s="258">
        <v>-6.4368219776789193E-2</v>
      </c>
      <c r="P10" s="257">
        <v>-3299</v>
      </c>
      <c r="Q10" s="258">
        <f t="shared" si="0"/>
        <v>1.4931286885075057E-2</v>
      </c>
      <c r="R10" s="257">
        <f t="shared" si="1"/>
        <v>716</v>
      </c>
      <c r="S10" s="258">
        <f t="shared" ref="S10:S25" si="2">H10/G10-1</f>
        <v>5.1387947153218594E-2</v>
      </c>
      <c r="T10" s="257">
        <f t="shared" ref="T10:T26" si="3">H10-G10</f>
        <v>2501</v>
      </c>
      <c r="U10" s="258">
        <f t="shared" ref="U10:U27" si="4">I10/H10-1</f>
        <v>5.7807308970099669E-2</v>
      </c>
      <c r="V10" s="257">
        <f t="shared" ref="V10:V27" si="5">I10-H10</f>
        <v>2958</v>
      </c>
      <c r="W10" s="258">
        <f>[1]Cuadro_CCAA2!O6</f>
        <v>7.6022272822946269E-2</v>
      </c>
      <c r="X10" s="257">
        <f>[1]Cuadro_CCAA2!P6</f>
        <v>3973</v>
      </c>
    </row>
    <row r="11" spans="1:26" x14ac:dyDescent="0.25">
      <c r="B11" s="303" t="s">
        <v>37</v>
      </c>
      <c r="C11" s="219"/>
      <c r="D11" s="253">
        <v>38844</v>
      </c>
      <c r="E11" s="254">
        <v>40697</v>
      </c>
      <c r="F11" s="254">
        <v>39355</v>
      </c>
      <c r="G11" s="254">
        <v>41002</v>
      </c>
      <c r="H11" s="254">
        <v>43882</v>
      </c>
      <c r="I11" s="254">
        <v>46871</v>
      </c>
      <c r="J11" s="257">
        <v>47942</v>
      </c>
      <c r="L11" s="222"/>
      <c r="M11" s="256">
        <v>4.7703635053032656E-2</v>
      </c>
      <c r="N11" s="257">
        <v>1853</v>
      </c>
      <c r="O11" s="258">
        <v>-3.2975403592402364E-2</v>
      </c>
      <c r="P11" s="257">
        <v>-1342</v>
      </c>
      <c r="Q11" s="258">
        <f t="shared" si="0"/>
        <v>4.1849828484309404E-2</v>
      </c>
      <c r="R11" s="257">
        <f t="shared" si="1"/>
        <v>1647</v>
      </c>
      <c r="S11" s="258">
        <f t="shared" si="2"/>
        <v>7.024047607433781E-2</v>
      </c>
      <c r="T11" s="257">
        <f t="shared" si="3"/>
        <v>2880</v>
      </c>
      <c r="U11" s="258">
        <f t="shared" si="4"/>
        <v>6.8114488856478639E-2</v>
      </c>
      <c r="V11" s="257">
        <f t="shared" si="5"/>
        <v>2989</v>
      </c>
      <c r="W11" s="258">
        <f>[1]Cuadro_CCAA2!O7</f>
        <v>7.1784668350808101E-2</v>
      </c>
      <c r="X11" s="257">
        <f>[1]Cuadro_CCAA2!P7</f>
        <v>3211</v>
      </c>
    </row>
    <row r="12" spans="1:26" x14ac:dyDescent="0.25">
      <c r="B12" s="303" t="s">
        <v>38</v>
      </c>
      <c r="C12" s="219"/>
      <c r="D12" s="253">
        <v>27993</v>
      </c>
      <c r="E12" s="254">
        <v>32479</v>
      </c>
      <c r="F12" s="254">
        <v>32836</v>
      </c>
      <c r="G12" s="254">
        <v>35355</v>
      </c>
      <c r="H12" s="254">
        <v>39461</v>
      </c>
      <c r="I12" s="254">
        <v>43584</v>
      </c>
      <c r="J12" s="257">
        <v>44957</v>
      </c>
      <c r="L12" s="222"/>
      <c r="M12" s="256">
        <v>0.16025434930161109</v>
      </c>
      <c r="N12" s="257">
        <v>4486</v>
      </c>
      <c r="O12" s="258">
        <v>1.0991717725299388E-2</v>
      </c>
      <c r="P12" s="257">
        <v>357</v>
      </c>
      <c r="Q12" s="258">
        <f t="shared" si="0"/>
        <v>7.6714581556827977E-2</v>
      </c>
      <c r="R12" s="257">
        <f t="shared" si="1"/>
        <v>2519</v>
      </c>
      <c r="S12" s="258">
        <f t="shared" si="2"/>
        <v>0.11613633149483804</v>
      </c>
      <c r="T12" s="257">
        <f t="shared" si="3"/>
        <v>4106</v>
      </c>
      <c r="U12" s="258">
        <f t="shared" si="4"/>
        <v>0.10448290717417197</v>
      </c>
      <c r="V12" s="257">
        <f t="shared" si="5"/>
        <v>4123</v>
      </c>
      <c r="W12" s="258">
        <f>[1]Cuadro_CCAA2!O8</f>
        <v>8.3562304169679358E-2</v>
      </c>
      <c r="X12" s="257">
        <f>[1]Cuadro_CCAA2!P8</f>
        <v>3467</v>
      </c>
    </row>
    <row r="13" spans="1:26" x14ac:dyDescent="0.25">
      <c r="B13" s="303" t="s">
        <v>6</v>
      </c>
      <c r="C13" s="219"/>
      <c r="D13" s="253">
        <v>48834</v>
      </c>
      <c r="E13" s="254">
        <v>53168</v>
      </c>
      <c r="F13" s="254">
        <v>54714</v>
      </c>
      <c r="G13" s="254">
        <v>58012</v>
      </c>
      <c r="H13" s="254">
        <v>57712</v>
      </c>
      <c r="I13" s="254">
        <v>63120</v>
      </c>
      <c r="J13" s="257">
        <v>67784</v>
      </c>
      <c r="K13" s="304"/>
      <c r="L13" s="219"/>
      <c r="M13" s="256">
        <v>8.8749641643117494E-2</v>
      </c>
      <c r="N13" s="257">
        <v>4334</v>
      </c>
      <c r="O13" s="258">
        <v>2.907764068612706E-2</v>
      </c>
      <c r="P13" s="257">
        <v>1546</v>
      </c>
      <c r="Q13" s="258">
        <f t="shared" si="0"/>
        <v>6.0277077164893722E-2</v>
      </c>
      <c r="R13" s="257">
        <f t="shared" si="1"/>
        <v>3298</v>
      </c>
      <c r="S13" s="258">
        <f t="shared" si="2"/>
        <v>-5.1713438598910422E-3</v>
      </c>
      <c r="T13" s="257">
        <f t="shared" si="3"/>
        <v>-300</v>
      </c>
      <c r="U13" s="258">
        <f t="shared" si="4"/>
        <v>9.3706681452730756E-2</v>
      </c>
      <c r="V13" s="257">
        <f t="shared" si="5"/>
        <v>5408</v>
      </c>
      <c r="W13" s="258">
        <f>[1]Cuadro_CCAA2!O9</f>
        <v>0.17265241159781319</v>
      </c>
      <c r="X13" s="257">
        <f>[1]Cuadro_CCAA2!P9</f>
        <v>9980</v>
      </c>
      <c r="Z13" s="224"/>
    </row>
    <row r="14" spans="1:26" x14ac:dyDescent="0.25">
      <c r="B14" s="303" t="s">
        <v>5</v>
      </c>
      <c r="C14" s="219"/>
      <c r="D14" s="253">
        <v>24752</v>
      </c>
      <c r="E14" s="254">
        <v>25483</v>
      </c>
      <c r="F14" s="254">
        <v>25356</v>
      </c>
      <c r="G14" s="254">
        <v>23258</v>
      </c>
      <c r="H14" s="254">
        <v>23164</v>
      </c>
      <c r="I14" s="254">
        <v>23876</v>
      </c>
      <c r="J14" s="257">
        <v>23669</v>
      </c>
      <c r="K14" s="304"/>
      <c r="L14" s="219"/>
      <c r="M14" s="256">
        <v>2.9532967032966928E-2</v>
      </c>
      <c r="N14" s="257">
        <v>731</v>
      </c>
      <c r="O14" s="258">
        <v>-4.9837146332849525E-3</v>
      </c>
      <c r="P14" s="257">
        <v>-127</v>
      </c>
      <c r="Q14" s="258">
        <f t="shared" si="0"/>
        <v>-8.274175737498024E-2</v>
      </c>
      <c r="R14" s="257">
        <f t="shared" si="1"/>
        <v>-2098</v>
      </c>
      <c r="S14" s="258">
        <f t="shared" si="2"/>
        <v>-4.0416200877118058E-3</v>
      </c>
      <c r="T14" s="257">
        <f t="shared" si="3"/>
        <v>-94</v>
      </c>
      <c r="U14" s="258">
        <f t="shared" si="4"/>
        <v>3.0737351061992824E-2</v>
      </c>
      <c r="V14" s="257">
        <f t="shared" si="5"/>
        <v>712</v>
      </c>
      <c r="W14" s="258">
        <f>[1]Cuadro_CCAA2!O10</f>
        <v>5.0957577816468369E-3</v>
      </c>
      <c r="X14" s="257">
        <f>[1]Cuadro_CCAA2!P10</f>
        <v>120</v>
      </c>
      <c r="Z14" s="224"/>
    </row>
    <row r="15" spans="1:26" x14ac:dyDescent="0.25">
      <c r="B15" s="303" t="s">
        <v>4</v>
      </c>
      <c r="C15" s="219"/>
      <c r="D15" s="253">
        <v>129374</v>
      </c>
      <c r="E15" s="254">
        <v>146192</v>
      </c>
      <c r="F15" s="254">
        <v>140933</v>
      </c>
      <c r="G15" s="254">
        <v>142154</v>
      </c>
      <c r="H15" s="254">
        <v>146929</v>
      </c>
      <c r="I15" s="254">
        <v>156550</v>
      </c>
      <c r="J15" s="257">
        <v>159928</v>
      </c>
      <c r="K15" s="304"/>
      <c r="L15" s="219"/>
      <c r="M15" s="256">
        <v>0.12999520769242667</v>
      </c>
      <c r="N15" s="257">
        <v>16818</v>
      </c>
      <c r="O15" s="258">
        <v>-3.5973240669804118E-2</v>
      </c>
      <c r="P15" s="257">
        <v>-5259</v>
      </c>
      <c r="Q15" s="258">
        <f t="shared" si="0"/>
        <v>8.6636912575479563E-3</v>
      </c>
      <c r="R15" s="257">
        <f t="shared" si="1"/>
        <v>1221</v>
      </c>
      <c r="S15" s="258">
        <f t="shared" si="2"/>
        <v>3.3590331612195268E-2</v>
      </c>
      <c r="T15" s="257">
        <f t="shared" si="3"/>
        <v>4775</v>
      </c>
      <c r="U15" s="258">
        <f t="shared" si="4"/>
        <v>6.5480606279223252E-2</v>
      </c>
      <c r="V15" s="257">
        <f t="shared" si="5"/>
        <v>9621</v>
      </c>
      <c r="W15" s="258">
        <f>[1]Cuadro_CCAA2!O11</f>
        <v>6.0917443364622459E-2</v>
      </c>
      <c r="X15" s="257">
        <f>[1]Cuadro_CCAA2!P11</f>
        <v>9183</v>
      </c>
      <c r="Z15" s="224"/>
    </row>
    <row r="16" spans="1:26" x14ac:dyDescent="0.25">
      <c r="B16" s="303" t="s">
        <v>40</v>
      </c>
      <c r="C16" s="219"/>
      <c r="D16" s="253">
        <v>86579</v>
      </c>
      <c r="E16" s="254">
        <v>89837</v>
      </c>
      <c r="F16" s="254">
        <v>84968</v>
      </c>
      <c r="G16" s="254">
        <v>87354</v>
      </c>
      <c r="H16" s="254">
        <v>89947</v>
      </c>
      <c r="I16" s="254">
        <v>94676</v>
      </c>
      <c r="J16" s="257">
        <v>97887</v>
      </c>
      <c r="L16" s="222"/>
      <c r="M16" s="256">
        <v>3.763037226117194E-2</v>
      </c>
      <c r="N16" s="257">
        <v>3258</v>
      </c>
      <c r="O16" s="258">
        <v>-5.4198158887763359E-2</v>
      </c>
      <c r="P16" s="257">
        <v>-4869</v>
      </c>
      <c r="Q16" s="258">
        <f t="shared" si="0"/>
        <v>2.8081159966104829E-2</v>
      </c>
      <c r="R16" s="257">
        <f t="shared" si="1"/>
        <v>2386</v>
      </c>
      <c r="S16" s="258">
        <f t="shared" si="2"/>
        <v>2.9683815280353576E-2</v>
      </c>
      <c r="T16" s="257">
        <f t="shared" si="3"/>
        <v>2593</v>
      </c>
      <c r="U16" s="258">
        <f t="shared" si="4"/>
        <v>5.2575405516581908E-2</v>
      </c>
      <c r="V16" s="257">
        <f t="shared" si="5"/>
        <v>4729</v>
      </c>
      <c r="W16" s="258">
        <f>[1]Cuadro_CCAA2!O12</f>
        <v>4.1029895032383523E-2</v>
      </c>
      <c r="X16" s="257">
        <f>[1]Cuadro_CCAA2!P12</f>
        <v>3858</v>
      </c>
      <c r="Z16" s="224"/>
    </row>
    <row r="17" spans="2:28" x14ac:dyDescent="0.25">
      <c r="B17" s="303" t="s">
        <v>41</v>
      </c>
      <c r="C17" s="219"/>
      <c r="D17" s="253">
        <v>318602</v>
      </c>
      <c r="E17" s="254">
        <v>334206</v>
      </c>
      <c r="F17" s="254">
        <v>321411</v>
      </c>
      <c r="G17" s="254">
        <v>337967</v>
      </c>
      <c r="H17" s="254">
        <v>354754</v>
      </c>
      <c r="I17" s="254">
        <v>352939</v>
      </c>
      <c r="J17" s="257">
        <v>365710</v>
      </c>
      <c r="L17" s="222"/>
      <c r="M17" s="256">
        <v>4.8976465935556046E-2</v>
      </c>
      <c r="N17" s="257">
        <v>15604</v>
      </c>
      <c r="O17" s="258">
        <v>-3.828477047090717E-2</v>
      </c>
      <c r="P17" s="257">
        <v>-12795</v>
      </c>
      <c r="Q17" s="258">
        <f t="shared" si="0"/>
        <v>5.1510371455861792E-2</v>
      </c>
      <c r="R17" s="257">
        <f t="shared" si="1"/>
        <v>16556</v>
      </c>
      <c r="S17" s="258">
        <f t="shared" si="2"/>
        <v>4.9670529962984489E-2</v>
      </c>
      <c r="T17" s="257">
        <f t="shared" si="3"/>
        <v>16787</v>
      </c>
      <c r="U17" s="258">
        <f t="shared" si="4"/>
        <v>-5.1162213815770796E-3</v>
      </c>
      <c r="V17" s="257">
        <f t="shared" si="5"/>
        <v>-1815</v>
      </c>
      <c r="W17" s="258">
        <f>[1]Cuadro_CCAA2!O13</f>
        <v>1.6680315857804384E-3</v>
      </c>
      <c r="X17" s="257">
        <f>[1]Cuadro_CCAA2!P13</f>
        <v>609</v>
      </c>
      <c r="Z17" s="224"/>
    </row>
    <row r="18" spans="2:28" x14ac:dyDescent="0.25">
      <c r="B18" s="303" t="s">
        <v>3</v>
      </c>
      <c r="C18" s="219"/>
      <c r="D18" s="253">
        <v>116879</v>
      </c>
      <c r="E18" s="254">
        <v>144556</v>
      </c>
      <c r="F18" s="254">
        <v>155768</v>
      </c>
      <c r="G18" s="254">
        <v>166723</v>
      </c>
      <c r="H18" s="254">
        <v>185933</v>
      </c>
      <c r="I18" s="254">
        <v>205653</v>
      </c>
      <c r="J18" s="257">
        <v>207616</v>
      </c>
      <c r="L18" s="222"/>
      <c r="M18" s="256">
        <v>0.23680045174924502</v>
      </c>
      <c r="N18" s="257">
        <v>27677</v>
      </c>
      <c r="O18" s="258">
        <v>7.7561637012645512E-2</v>
      </c>
      <c r="P18" s="257">
        <v>11212</v>
      </c>
      <c r="Q18" s="258">
        <f t="shared" si="0"/>
        <v>7.0328950747265084E-2</v>
      </c>
      <c r="R18" s="257">
        <f t="shared" si="1"/>
        <v>10955</v>
      </c>
      <c r="S18" s="258">
        <f t="shared" si="2"/>
        <v>0.11522105528331417</v>
      </c>
      <c r="T18" s="257">
        <f t="shared" si="3"/>
        <v>19210</v>
      </c>
      <c r="U18" s="258">
        <f t="shared" si="4"/>
        <v>0.10605970968036882</v>
      </c>
      <c r="V18" s="257">
        <f t="shared" si="5"/>
        <v>19720</v>
      </c>
      <c r="W18" s="258">
        <f>[1]Cuadro_CCAA2!O14</f>
        <v>6.2028748273569079E-2</v>
      </c>
      <c r="X18" s="257">
        <f>[1]Cuadro_CCAA2!P14</f>
        <v>12126</v>
      </c>
      <c r="Z18" s="224"/>
    </row>
    <row r="19" spans="2:28" x14ac:dyDescent="0.25">
      <c r="B19" s="303" t="s">
        <v>2</v>
      </c>
      <c r="C19" s="219"/>
      <c r="D19" s="253">
        <v>54680</v>
      </c>
      <c r="E19" s="254">
        <v>56883</v>
      </c>
      <c r="F19" s="254">
        <v>52977</v>
      </c>
      <c r="G19" s="254">
        <v>54286</v>
      </c>
      <c r="H19" s="254">
        <v>56834</v>
      </c>
      <c r="I19" s="254">
        <v>58876</v>
      </c>
      <c r="J19" s="257">
        <v>58687</v>
      </c>
      <c r="L19" s="222"/>
      <c r="M19" s="256">
        <v>4.0288953913679482E-2</v>
      </c>
      <c r="N19" s="257">
        <v>2203</v>
      </c>
      <c r="O19" s="258">
        <v>-6.8667264384789872E-2</v>
      </c>
      <c r="P19" s="257">
        <v>-3906</v>
      </c>
      <c r="Q19" s="258">
        <f t="shared" si="0"/>
        <v>2.4708835909923232E-2</v>
      </c>
      <c r="R19" s="257">
        <f t="shared" si="1"/>
        <v>1309</v>
      </c>
      <c r="S19" s="258">
        <f t="shared" si="2"/>
        <v>4.6936595070552256E-2</v>
      </c>
      <c r="T19" s="257">
        <f t="shared" si="3"/>
        <v>2548</v>
      </c>
      <c r="U19" s="258">
        <f t="shared" si="4"/>
        <v>3.5929197311468597E-2</v>
      </c>
      <c r="V19" s="257">
        <f t="shared" si="5"/>
        <v>2042</v>
      </c>
      <c r="W19" s="258">
        <f>[1]Cuadro_CCAA2!O15</f>
        <v>2.3063245240917629E-2</v>
      </c>
      <c r="X19" s="257">
        <f>[1]Cuadro_CCAA2!P15</f>
        <v>1323</v>
      </c>
      <c r="Z19" s="224"/>
    </row>
    <row r="20" spans="2:28" x14ac:dyDescent="0.25">
      <c r="B20" s="303" t="s">
        <v>35</v>
      </c>
      <c r="C20" s="219"/>
      <c r="D20" s="253">
        <v>80184</v>
      </c>
      <c r="E20" s="254">
        <v>80673</v>
      </c>
      <c r="F20" s="254">
        <v>77385</v>
      </c>
      <c r="G20" s="254">
        <v>77804</v>
      </c>
      <c r="H20" s="254">
        <v>79633</v>
      </c>
      <c r="I20" s="254">
        <v>83919</v>
      </c>
      <c r="J20" s="257">
        <v>83637</v>
      </c>
      <c r="L20" s="222"/>
      <c r="M20" s="256">
        <v>6.0984735109248511E-3</v>
      </c>
      <c r="N20" s="257">
        <v>489</v>
      </c>
      <c r="O20" s="258">
        <v>-4.0757130638503614E-2</v>
      </c>
      <c r="P20" s="257">
        <v>-3288</v>
      </c>
      <c r="Q20" s="258">
        <f t="shared" si="0"/>
        <v>5.414486011500852E-3</v>
      </c>
      <c r="R20" s="257">
        <f t="shared" si="1"/>
        <v>419</v>
      </c>
      <c r="S20" s="258">
        <f t="shared" si="2"/>
        <v>2.3507788802632268E-2</v>
      </c>
      <c r="T20" s="257">
        <f t="shared" si="3"/>
        <v>1829</v>
      </c>
      <c r="U20" s="258">
        <f t="shared" si="4"/>
        <v>5.3821908002963603E-2</v>
      </c>
      <c r="V20" s="257">
        <f t="shared" si="5"/>
        <v>4286</v>
      </c>
      <c r="W20" s="258">
        <f>[1]Cuadro_CCAA2!O16</f>
        <v>1.0169696237695591E-2</v>
      </c>
      <c r="X20" s="257">
        <f>[1]Cuadro_CCAA2!P16</f>
        <v>842</v>
      </c>
      <c r="Z20" s="224"/>
    </row>
    <row r="21" spans="2:28" x14ac:dyDescent="0.25">
      <c r="B21" s="303" t="s">
        <v>42</v>
      </c>
      <c r="C21" s="219"/>
      <c r="D21" s="253">
        <v>215222</v>
      </c>
      <c r="E21" s="254">
        <v>228990</v>
      </c>
      <c r="F21" s="254">
        <v>223671</v>
      </c>
      <c r="G21" s="254">
        <v>216089</v>
      </c>
      <c r="H21" s="254">
        <v>224953</v>
      </c>
      <c r="I21" s="254">
        <v>237216</v>
      </c>
      <c r="J21" s="257">
        <v>249829</v>
      </c>
      <c r="L21" s="222"/>
      <c r="M21" s="256">
        <v>6.397115536515785E-2</v>
      </c>
      <c r="N21" s="257">
        <v>13768</v>
      </c>
      <c r="O21" s="258">
        <v>-2.3228088562819327E-2</v>
      </c>
      <c r="P21" s="257">
        <v>-5319</v>
      </c>
      <c r="Q21" s="258">
        <f t="shared" si="0"/>
        <v>-3.3898001976116698E-2</v>
      </c>
      <c r="R21" s="257">
        <f t="shared" si="1"/>
        <v>-7582</v>
      </c>
      <c r="S21" s="258">
        <f t="shared" si="2"/>
        <v>4.1020135222061382E-2</v>
      </c>
      <c r="T21" s="257">
        <f t="shared" si="3"/>
        <v>8864</v>
      </c>
      <c r="U21" s="258">
        <f t="shared" si="4"/>
        <v>5.4513609509541983E-2</v>
      </c>
      <c r="V21" s="257">
        <f t="shared" si="5"/>
        <v>12263</v>
      </c>
      <c r="W21" s="258">
        <f>[1]Cuadro_CCAA2!O17</f>
        <v>7.9725302746108229E-2</v>
      </c>
      <c r="X21" s="257">
        <f>[1]Cuadro_CCAA2!P17</f>
        <v>18447</v>
      </c>
      <c r="Z21" s="224"/>
    </row>
    <row r="22" spans="2:28" x14ac:dyDescent="0.25">
      <c r="B22" s="303" t="s">
        <v>43</v>
      </c>
      <c r="C22" s="219"/>
      <c r="D22" s="253">
        <v>44249</v>
      </c>
      <c r="E22" s="254">
        <v>53719</v>
      </c>
      <c r="F22" s="254">
        <v>52094</v>
      </c>
      <c r="G22" s="254">
        <v>54205</v>
      </c>
      <c r="H22" s="254">
        <v>55440</v>
      </c>
      <c r="I22" s="254">
        <v>62760</v>
      </c>
      <c r="J22" s="257">
        <v>65560</v>
      </c>
      <c r="L22" s="222"/>
      <c r="M22" s="256">
        <v>0.21401613595787472</v>
      </c>
      <c r="N22" s="257">
        <v>9470</v>
      </c>
      <c r="O22" s="258">
        <v>-3.0250004653846863E-2</v>
      </c>
      <c r="P22" s="257">
        <v>-1625</v>
      </c>
      <c r="Q22" s="258">
        <f t="shared" si="0"/>
        <v>4.0522900909893744E-2</v>
      </c>
      <c r="R22" s="257">
        <f t="shared" si="1"/>
        <v>2111</v>
      </c>
      <c r="S22" s="258">
        <f t="shared" si="2"/>
        <v>2.2783876026196914E-2</v>
      </c>
      <c r="T22" s="257">
        <f t="shared" si="3"/>
        <v>1235</v>
      </c>
      <c r="U22" s="258">
        <f t="shared" si="4"/>
        <v>0.13203463203463195</v>
      </c>
      <c r="V22" s="257">
        <f t="shared" si="5"/>
        <v>7320</v>
      </c>
      <c r="W22" s="258">
        <f>[1]Cuadro_CCAA2!O18</f>
        <v>0.10692758370337851</v>
      </c>
      <c r="X22" s="257">
        <f>[1]Cuadro_CCAA2!P18</f>
        <v>6333</v>
      </c>
      <c r="Z22" s="224"/>
    </row>
    <row r="23" spans="2:28" x14ac:dyDescent="0.25">
      <c r="B23" s="303" t="s">
        <v>44</v>
      </c>
      <c r="C23" s="219"/>
      <c r="D23" s="253">
        <v>20012</v>
      </c>
      <c r="E23" s="254">
        <v>20052</v>
      </c>
      <c r="F23" s="254">
        <v>19700</v>
      </c>
      <c r="G23" s="254">
        <v>20426</v>
      </c>
      <c r="H23" s="254">
        <v>21291</v>
      </c>
      <c r="I23" s="254">
        <v>22108</v>
      </c>
      <c r="J23" s="257">
        <v>21596</v>
      </c>
      <c r="K23" s="304"/>
      <c r="L23" s="219"/>
      <c r="M23" s="256">
        <v>1.9988007195681501E-3</v>
      </c>
      <c r="N23" s="257">
        <v>40</v>
      </c>
      <c r="O23" s="258">
        <v>-1.7554358667464576E-2</v>
      </c>
      <c r="P23" s="257">
        <v>-352</v>
      </c>
      <c r="Q23" s="258">
        <f t="shared" si="0"/>
        <v>3.6852791878172697E-2</v>
      </c>
      <c r="R23" s="257">
        <f t="shared" si="1"/>
        <v>726</v>
      </c>
      <c r="S23" s="258">
        <f t="shared" si="2"/>
        <v>4.2347987858611491E-2</v>
      </c>
      <c r="T23" s="257">
        <f t="shared" si="3"/>
        <v>865</v>
      </c>
      <c r="U23" s="258">
        <f t="shared" si="4"/>
        <v>3.8373021464468637E-2</v>
      </c>
      <c r="V23" s="257">
        <f t="shared" si="5"/>
        <v>817</v>
      </c>
      <c r="W23" s="258">
        <f>[1]Cuadro_CCAA2!O19</f>
        <v>6.0232590464726066E-4</v>
      </c>
      <c r="X23" s="257">
        <f>[1]Cuadro_CCAA2!P19</f>
        <v>13</v>
      </c>
      <c r="Z23" s="224"/>
    </row>
    <row r="24" spans="2:28" x14ac:dyDescent="0.25">
      <c r="B24" s="303" t="s">
        <v>45</v>
      </c>
      <c r="C24" s="219"/>
      <c r="D24" s="253">
        <v>102813</v>
      </c>
      <c r="E24" s="254">
        <v>106366</v>
      </c>
      <c r="F24" s="254">
        <v>105906</v>
      </c>
      <c r="G24" s="254">
        <v>107110</v>
      </c>
      <c r="H24" s="254">
        <v>108983</v>
      </c>
      <c r="I24" s="254">
        <v>114252</v>
      </c>
      <c r="J24" s="257">
        <v>115512</v>
      </c>
      <c r="K24" s="304"/>
      <c r="L24" s="219"/>
      <c r="M24" s="256">
        <v>3.455788664857562E-2</v>
      </c>
      <c r="N24" s="257">
        <v>3553</v>
      </c>
      <c r="O24" s="258">
        <v>-4.3246902205591464E-3</v>
      </c>
      <c r="P24" s="257">
        <v>-460</v>
      </c>
      <c r="Q24" s="258">
        <f t="shared" si="0"/>
        <v>1.1368572130002086E-2</v>
      </c>
      <c r="R24" s="257">
        <f t="shared" si="1"/>
        <v>1204</v>
      </c>
      <c r="S24" s="258">
        <f t="shared" si="2"/>
        <v>1.7486695920082118E-2</v>
      </c>
      <c r="T24" s="257">
        <f t="shared" si="3"/>
        <v>1873</v>
      </c>
      <c r="U24" s="258">
        <f t="shared" si="4"/>
        <v>4.8346989897506853E-2</v>
      </c>
      <c r="V24" s="257">
        <f t="shared" si="5"/>
        <v>5269</v>
      </c>
      <c r="W24" s="258">
        <f>[1]Cuadro_CCAA2!O20</f>
        <v>4.2357739717374443E-2</v>
      </c>
      <c r="X24" s="257">
        <f>[1]Cuadro_CCAA2!P20</f>
        <v>4694</v>
      </c>
      <c r="Z24" s="224"/>
    </row>
    <row r="25" spans="2:28" x14ac:dyDescent="0.25">
      <c r="B25" s="303" t="s">
        <v>46</v>
      </c>
      <c r="C25" s="219"/>
      <c r="D25" s="253">
        <v>15257</v>
      </c>
      <c r="E25" s="254">
        <v>15375</v>
      </c>
      <c r="F25" s="254">
        <v>14687</v>
      </c>
      <c r="G25" s="254">
        <v>15454</v>
      </c>
      <c r="H25" s="254">
        <v>14358</v>
      </c>
      <c r="I25" s="254">
        <v>14631</v>
      </c>
      <c r="J25" s="257">
        <v>14777</v>
      </c>
      <c r="L25" s="222"/>
      <c r="M25" s="256">
        <v>7.7341548141836025E-3</v>
      </c>
      <c r="N25" s="257">
        <v>118</v>
      </c>
      <c r="O25" s="258">
        <v>-4.4747967479674799E-2</v>
      </c>
      <c r="P25" s="257">
        <v>-688</v>
      </c>
      <c r="Q25" s="258">
        <f t="shared" si="0"/>
        <v>5.2223054401852043E-2</v>
      </c>
      <c r="R25" s="257">
        <f t="shared" si="1"/>
        <v>767</v>
      </c>
      <c r="S25" s="258">
        <f t="shared" si="2"/>
        <v>-7.0920150122945502E-2</v>
      </c>
      <c r="T25" s="257">
        <f t="shared" si="3"/>
        <v>-1096</v>
      </c>
      <c r="U25" s="258">
        <f t="shared" si="4"/>
        <v>1.901379022147931E-2</v>
      </c>
      <c r="V25" s="257">
        <f t="shared" si="5"/>
        <v>273</v>
      </c>
      <c r="W25" s="258">
        <f>[1]Cuadro_CCAA2!O21</f>
        <v>1.727936114553219E-2</v>
      </c>
      <c r="X25" s="257">
        <f>[1]Cuadro_CCAA2!P21</f>
        <v>251</v>
      </c>
      <c r="Z25" s="224"/>
    </row>
    <row r="26" spans="2:28" x14ac:dyDescent="0.25">
      <c r="B26" s="305" t="s">
        <v>1</v>
      </c>
      <c r="C26" s="219"/>
      <c r="D26" s="260">
        <v>4359</v>
      </c>
      <c r="E26" s="261">
        <v>4461</v>
      </c>
      <c r="F26" s="261">
        <v>4491</v>
      </c>
      <c r="G26" s="261">
        <v>4622</v>
      </c>
      <c r="H26" s="261">
        <v>4953</v>
      </c>
      <c r="I26" s="261">
        <v>5237</v>
      </c>
      <c r="J26" s="265">
        <v>5438</v>
      </c>
      <c r="L26" s="222"/>
      <c r="M26" s="264">
        <v>2.33998623537508E-2</v>
      </c>
      <c r="N26" s="265">
        <v>102</v>
      </c>
      <c r="O26" s="266">
        <v>6.7249495628782796E-3</v>
      </c>
      <c r="P26" s="265">
        <v>30</v>
      </c>
      <c r="Q26" s="266">
        <f t="shared" si="0"/>
        <v>2.9169450011133469E-2</v>
      </c>
      <c r="R26" s="265">
        <f t="shared" si="1"/>
        <v>131</v>
      </c>
      <c r="S26" s="266">
        <f>H26/G26-1</f>
        <v>7.1614019904803206E-2</v>
      </c>
      <c r="T26" s="265">
        <f t="shared" si="3"/>
        <v>331</v>
      </c>
      <c r="U26" s="266">
        <f t="shared" si="4"/>
        <v>5.7338986472844633E-2</v>
      </c>
      <c r="V26" s="265">
        <f t="shared" si="5"/>
        <v>284</v>
      </c>
      <c r="W26" s="266">
        <f>[1]Cuadro_CCAA2!$O$25</f>
        <v>6.6692820714005396E-2</v>
      </c>
      <c r="X26" s="265">
        <f>[1]Cuadro_CCAA2!P22+[1]Cuadro_CCAA2!P23</f>
        <v>340</v>
      </c>
      <c r="Z26" s="224"/>
      <c r="AA26" s="224"/>
      <c r="AB26" s="286"/>
    </row>
    <row r="27" spans="2:28" x14ac:dyDescent="0.25">
      <c r="B27" s="235" t="s">
        <v>0</v>
      </c>
      <c r="C27" s="219"/>
      <c r="D27" s="1229">
        <f>SUM(D9:D26)</f>
        <v>1767186</v>
      </c>
      <c r="E27" s="306">
        <f>SUM(E9:E26)</f>
        <v>1894744</v>
      </c>
      <c r="F27" s="307">
        <f>SUM(F9:F26)</f>
        <v>1850950</v>
      </c>
      <c r="G27" s="306">
        <v>1892604</v>
      </c>
      <c r="H27" s="307">
        <v>1982018</v>
      </c>
      <c r="I27" s="306">
        <v>2061372</v>
      </c>
      <c r="J27" s="306">
        <f>SUM(J9:J26)</f>
        <v>2096634</v>
      </c>
      <c r="K27" s="308"/>
      <c r="L27" s="222"/>
      <c r="M27" s="240">
        <f>E27/D27-1</f>
        <v>7.2181422894930236E-2</v>
      </c>
      <c r="N27" s="241">
        <f>E27-D27</f>
        <v>127558</v>
      </c>
      <c r="O27" s="242">
        <f>F27/E27-1</f>
        <v>-2.3113412682663204E-2</v>
      </c>
      <c r="P27" s="243">
        <f>F27-E27</f>
        <v>-43794</v>
      </c>
      <c r="Q27" s="242">
        <f t="shared" si="0"/>
        <v>2.250411950619946E-2</v>
      </c>
      <c r="R27" s="237">
        <f t="shared" si="1"/>
        <v>41654</v>
      </c>
      <c r="S27" s="242">
        <f>H27/G27-1</f>
        <v>4.7243903109155383E-2</v>
      </c>
      <c r="T27" s="243">
        <f>H27-G27</f>
        <v>89414</v>
      </c>
      <c r="U27" s="309">
        <f t="shared" si="4"/>
        <v>4.003697241901949E-2</v>
      </c>
      <c r="V27" s="237">
        <f t="shared" si="5"/>
        <v>79354</v>
      </c>
      <c r="W27" s="242">
        <f>[1]Cuadro_CCAA2!O24</f>
        <v>2.8680517599542377E-2</v>
      </c>
      <c r="X27" s="243">
        <f>[1]Cuadro_CCAA2!P24</f>
        <v>58456</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3"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K9</xm:sqref>
            </x14:sparkline>
            <x14:sparkline>
              <xm:f>EVO_sol!D10:J10</xm:f>
              <xm:sqref>K10</xm:sqref>
            </x14:sparkline>
            <x14:sparkline>
              <xm:f>EVO_sol!D11:J11</xm:f>
              <xm:sqref>K11</xm:sqref>
            </x14:sparkline>
            <x14:sparkline>
              <xm:f>EVO_sol!D12:J12</xm:f>
              <xm:sqref>K12</xm:sqref>
            </x14:sparkline>
            <x14:sparkline>
              <xm:f>EVO_sol!D13:J13</xm:f>
              <xm:sqref>K13</xm:sqref>
            </x14:sparkline>
            <x14:sparkline>
              <xm:f>EVO_sol!D14:J14</xm:f>
              <xm:sqref>K14</xm:sqref>
            </x14:sparkline>
            <x14:sparkline>
              <xm:f>EVO_sol!D15:J15</xm:f>
              <xm:sqref>K15</xm:sqref>
            </x14:sparkline>
            <x14:sparkline>
              <xm:f>EVO_sol!D16:J16</xm:f>
              <xm:sqref>K16</xm:sqref>
            </x14:sparkline>
            <x14:sparkline>
              <xm:f>EVO_sol!D17:J17</xm:f>
              <xm:sqref>K17</xm:sqref>
            </x14:sparkline>
            <x14:sparkline>
              <xm:f>EVO_sol!D18:J18</xm:f>
              <xm:sqref>K18</xm:sqref>
            </x14:sparkline>
            <x14:sparkline>
              <xm:f>EVO_sol!D19:J19</xm:f>
              <xm:sqref>K19</xm:sqref>
            </x14:sparkline>
            <x14:sparkline>
              <xm:f>EVO_sol!D20:J20</xm:f>
              <xm:sqref>K20</xm:sqref>
            </x14:sparkline>
            <x14:sparkline>
              <xm:f>EVO_sol!D21:J21</xm:f>
              <xm:sqref>K21</xm:sqref>
            </x14:sparkline>
            <x14:sparkline>
              <xm:f>EVO_sol!D22:J22</xm:f>
              <xm:sqref>K22</xm:sqref>
            </x14:sparkline>
            <x14:sparkline>
              <xm:f>EVO_sol!D23:J23</xm:f>
              <xm:sqref>K23</xm:sqref>
            </x14:sparkline>
            <x14:sparkline>
              <xm:f>EVO_sol!D24:J24</xm:f>
              <xm:sqref>K24</xm:sqref>
            </x14:sparkline>
            <x14:sparkline>
              <xm:f>EVO_sol!D25:J25</xm:f>
              <xm:sqref>K25</xm:sqref>
            </x14:sparkline>
            <x14:sparkline>
              <xm:f>EVO_sol!D26:J26</xm:f>
              <xm:sqref>K26</xm:sqref>
            </x14:sparkline>
            <x14:sparkline>
              <xm:f>EVO_sol!D27:J27</xm:f>
              <xm:sqref>K27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9" zoomScale="84" zoomScaleNormal="84" workbookViewId="0">
      <selection activeCell="AA45" sqref="AA45"/>
    </sheetView>
  </sheetViews>
  <sheetFormatPr baseColWidth="10" defaultColWidth="11.42578125" defaultRowHeight="15.75" x14ac:dyDescent="0.2"/>
  <cols>
    <col min="1" max="1" width="1.140625" style="339" customWidth="1"/>
    <col min="2" max="2" width="28.7109375" style="339" customWidth="1"/>
    <col min="3" max="3" width="0.5703125" style="339" customWidth="1"/>
    <col min="4" max="4" width="11.85546875" style="339" customWidth="1"/>
    <col min="5" max="5" width="7.7109375" style="339" customWidth="1"/>
    <col min="6" max="6" width="0.42578125" style="339" customWidth="1"/>
    <col min="7" max="7" width="12.42578125" style="339" customWidth="1"/>
    <col min="8" max="8" width="6.28515625" style="339" customWidth="1"/>
    <col min="9" max="9" width="0.42578125" style="339" customWidth="1"/>
    <col min="10" max="10" width="10.85546875" style="339" customWidth="1"/>
    <col min="11" max="11" width="6.28515625" style="339" customWidth="1"/>
    <col min="12" max="12" width="0.42578125" style="339" customWidth="1"/>
    <col min="13" max="13" width="11.85546875" style="339" customWidth="1"/>
    <col min="14" max="14" width="6.28515625" style="339" customWidth="1"/>
    <col min="15" max="15" width="0.7109375" style="442" customWidth="1"/>
    <col min="16" max="16" width="10.140625" style="339" bestFit="1" customWidth="1"/>
    <col min="17" max="17" width="8.5703125" style="339" customWidth="1"/>
    <col min="18" max="18" width="0.42578125" style="339" customWidth="1"/>
    <col min="19" max="19" width="8.42578125" style="339" bestFit="1" customWidth="1"/>
    <col min="20" max="20" width="7.85546875" style="339" bestFit="1" customWidth="1"/>
    <col min="21" max="21" width="0.42578125" style="339" customWidth="1"/>
    <col min="22" max="22" width="8.42578125" style="339" bestFit="1" customWidth="1"/>
    <col min="23" max="23" width="7.7109375" style="339" bestFit="1" customWidth="1"/>
    <col min="24" max="24" width="0.42578125" style="339" customWidth="1"/>
    <col min="25" max="25" width="8.42578125" style="339" bestFit="1" customWidth="1"/>
    <col min="26" max="26" width="7.7109375" style="337" bestFit="1" customWidth="1"/>
    <col min="27" max="27" width="11.42578125" style="337"/>
    <col min="28" max="30" width="2.42578125" style="337" bestFit="1" customWidth="1"/>
    <col min="31" max="31" width="13" style="337" bestFit="1" customWidth="1"/>
    <col min="32" max="32" width="3.42578125" style="337" bestFit="1" customWidth="1"/>
    <col min="33" max="33" width="3.85546875" style="337" customWidth="1"/>
    <col min="34" max="36" width="2.42578125" style="337" bestFit="1" customWidth="1"/>
    <col min="37" max="37" width="8.42578125" style="337" bestFit="1" customWidth="1"/>
    <col min="38" max="38" width="3.42578125" style="337" bestFit="1" customWidth="1"/>
    <col min="39" max="39" width="3.5703125" style="337" customWidth="1"/>
    <col min="40" max="42" width="2.42578125" style="337" bestFit="1" customWidth="1"/>
    <col min="43" max="43" width="8.42578125" style="337" bestFit="1" customWidth="1"/>
    <col min="44" max="44" width="4.140625" style="337" bestFit="1" customWidth="1"/>
    <col min="45" max="45" width="3.28515625" style="337" customWidth="1"/>
    <col min="46" max="46" width="4.28515625" style="337" bestFit="1" customWidth="1"/>
    <col min="47" max="47" width="2.42578125" style="337" bestFit="1" customWidth="1"/>
    <col min="48" max="48" width="4.28515625" style="337" bestFit="1" customWidth="1"/>
    <col min="49" max="49" width="8.42578125" style="337" bestFit="1" customWidth="1"/>
    <col min="50" max="50" width="4.28515625" style="337" bestFit="1" customWidth="1"/>
    <col min="51" max="16384" width="11.42578125" style="339"/>
  </cols>
  <sheetData>
    <row r="1" spans="1:50" s="310" customFormat="1" ht="15" customHeight="1" x14ac:dyDescent="0.2">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2">
      <c r="B2" s="1553"/>
      <c r="C2" s="1553"/>
      <c r="D2" s="1553"/>
      <c r="E2" s="1553"/>
      <c r="F2" s="1553"/>
      <c r="G2" s="1553"/>
      <c r="H2" s="1553"/>
      <c r="I2" s="1553"/>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
      <c r="B3" s="1554"/>
      <c r="C3" s="1554"/>
      <c r="D3" s="1554"/>
      <c r="E3" s="1554"/>
      <c r="F3" s="1554"/>
      <c r="G3" s="1554"/>
      <c r="H3" s="1554"/>
      <c r="I3" s="1554"/>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
      <c r="A4" s="1459" t="s">
        <v>426</v>
      </c>
      <c r="B4" s="1459"/>
      <c r="C4" s="1459"/>
      <c r="D4" s="1459"/>
      <c r="E4" s="1459"/>
      <c r="F4" s="1459"/>
      <c r="G4" s="1459"/>
      <c r="H4" s="1459"/>
      <c r="I4" s="1459"/>
      <c r="J4" s="1459"/>
      <c r="K4" s="1459"/>
      <c r="L4" s="1459"/>
      <c r="M4" s="1459"/>
      <c r="N4" s="1459"/>
      <c r="O4" s="1459"/>
      <c r="P4" s="1459"/>
      <c r="Q4" s="1459"/>
      <c r="R4" s="1459"/>
      <c r="S4" s="1459"/>
      <c r="T4" s="1459"/>
      <c r="U4" s="1459"/>
      <c r="V4" s="1459"/>
      <c r="W4" s="1459"/>
      <c r="X4" s="1459"/>
      <c r="Y4" s="1459"/>
      <c r="Z4" s="1459"/>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
    <row r="7" spans="1:50" s="513" customFormat="1" ht="12.75" customHeight="1" x14ac:dyDescent="0.2">
      <c r="A7" s="512"/>
      <c r="B7" s="1555" t="s">
        <v>12</v>
      </c>
      <c r="D7" s="1549" t="s">
        <v>478</v>
      </c>
      <c r="E7" s="1549"/>
      <c r="G7" s="1549"/>
      <c r="H7" s="1549"/>
      <c r="J7" s="1549"/>
      <c r="K7" s="1549"/>
      <c r="M7" s="1549"/>
      <c r="N7" s="1549"/>
      <c r="P7" s="1549" t="s">
        <v>179</v>
      </c>
      <c r="Q7" s="1549"/>
      <c r="S7" s="1549"/>
      <c r="T7" s="1549"/>
      <c r="V7" s="1549"/>
      <c r="W7" s="1549"/>
      <c r="Y7" s="1549"/>
      <c r="Z7" s="1549"/>
      <c r="AA7" s="512"/>
      <c r="AB7" s="512"/>
      <c r="AI7" s="514"/>
    </row>
    <row r="8" spans="1:50" s="513" customFormat="1" ht="37.5" customHeight="1" x14ac:dyDescent="0.2">
      <c r="A8" s="512"/>
      <c r="B8" s="1555"/>
      <c r="D8" s="1549"/>
      <c r="E8" s="1549"/>
      <c r="G8" s="1549" t="s">
        <v>169</v>
      </c>
      <c r="H8" s="1549"/>
      <c r="J8" s="1549" t="s">
        <v>175</v>
      </c>
      <c r="K8" s="1549"/>
      <c r="M8" s="1549" t="s">
        <v>170</v>
      </c>
      <c r="N8" s="1549"/>
      <c r="P8" s="1549"/>
      <c r="Q8" s="1549"/>
      <c r="S8" s="1549" t="s">
        <v>180</v>
      </c>
      <c r="T8" s="1549"/>
      <c r="V8" s="1549" t="s">
        <v>181</v>
      </c>
      <c r="W8" s="1549"/>
      <c r="Y8" s="1549" t="s">
        <v>182</v>
      </c>
      <c r="Z8" s="1549"/>
      <c r="AA8" s="512"/>
      <c r="AB8" s="512"/>
      <c r="AI8" s="514"/>
    </row>
    <row r="9" spans="1:50" s="325" customFormat="1" ht="36.75" customHeight="1" x14ac:dyDescent="0.2">
      <c r="A9" s="889"/>
      <c r="B9" s="1555"/>
      <c r="D9" s="889" t="s">
        <v>9</v>
      </c>
      <c r="E9" s="889" t="s">
        <v>10</v>
      </c>
      <c r="G9" s="889" t="s">
        <v>9</v>
      </c>
      <c r="H9" s="324" t="s">
        <v>10</v>
      </c>
      <c r="J9" s="889" t="s">
        <v>9</v>
      </c>
      <c r="K9" s="324" t="s">
        <v>10</v>
      </c>
      <c r="M9" s="889" t="s">
        <v>9</v>
      </c>
      <c r="N9" s="324" t="s">
        <v>10</v>
      </c>
      <c r="P9" s="889" t="s">
        <v>9</v>
      </c>
      <c r="Q9" s="889" t="s">
        <v>111</v>
      </c>
      <c r="S9" s="889" t="s">
        <v>9</v>
      </c>
      <c r="T9" s="324" t="s">
        <v>111</v>
      </c>
      <c r="V9" s="889" t="s">
        <v>9</v>
      </c>
      <c r="W9" s="324" t="s">
        <v>10</v>
      </c>
      <c r="Y9" s="889"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15">
      <c r="A11" s="348"/>
      <c r="B11" s="526" t="s">
        <v>8</v>
      </c>
      <c r="C11" s="527"/>
      <c r="D11" s="528">
        <f>G11+J11+M11</f>
        <v>8584147</v>
      </c>
      <c r="E11" s="529">
        <f t="shared" ref="E11:E28" si="0">D11*100/$D$30</f>
        <v>17.851892595752791</v>
      </c>
      <c r="F11" s="527"/>
      <c r="G11" s="530">
        <f>'20pobl'!J12</f>
        <v>7016107</v>
      </c>
      <c r="H11" s="531">
        <f>G11*100/$G$30</f>
        <v>18.27226113308949</v>
      </c>
      <c r="I11" s="527"/>
      <c r="J11" s="530">
        <f>'20pobl'!Q12</f>
        <v>1145951</v>
      </c>
      <c r="K11" s="531">
        <f>J11*100/$J$30</f>
        <v>16.812853785592029</v>
      </c>
      <c r="L11" s="527"/>
      <c r="M11" s="530">
        <f>'20pobl'!X12</f>
        <v>422089</v>
      </c>
      <c r="N11" s="531">
        <f t="shared" ref="N11:N28" si="1">M11*100/$M$30</f>
        <v>14.697439354507576</v>
      </c>
      <c r="O11" s="527"/>
      <c r="P11" s="532">
        <f>S11+V11+Y11</f>
        <v>286788</v>
      </c>
      <c r="Q11" s="533">
        <f>P11*100/D11</f>
        <v>3.3409027128729272</v>
      </c>
      <c r="R11" s="527"/>
      <c r="S11" s="530">
        <f>'44apbpcasaad'!G12</f>
        <v>87121</v>
      </c>
      <c r="T11" s="534">
        <f>S11*100/G11</f>
        <v>1.2417284970140849</v>
      </c>
      <c r="U11" s="527"/>
      <c r="V11" s="530">
        <f>'44apbpcasaad'!J12</f>
        <v>59106</v>
      </c>
      <c r="W11" s="534">
        <f>V11*100/J11</f>
        <v>5.1578121577624172</v>
      </c>
      <c r="X11" s="527"/>
      <c r="Y11" s="530">
        <f>'44apbpcasaad'!M12</f>
        <v>140561</v>
      </c>
      <c r="Z11" s="520">
        <f>Y11*100/M11</f>
        <v>33.301270585113564</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5.2273290758118778</v>
      </c>
      <c r="AG11" s="396"/>
      <c r="AH11" s="522">
        <f>_xlfn.RANK.EQ(T11,T$11:T$30,0)</f>
        <v>3</v>
      </c>
      <c r="AI11" s="522">
        <v>1</v>
      </c>
      <c r="AJ11" s="522">
        <f>MATCH(AI11,AH$11:AH$30,0)</f>
        <v>7</v>
      </c>
      <c r="AK11" s="523" t="str">
        <f>INDEX(B$11:B$30,AJ11,1)</f>
        <v>Castilla y León</v>
      </c>
      <c r="AL11" s="524">
        <f>INDEX(T$11:T$30,AJ11,1)</f>
        <v>1.4639668554754255</v>
      </c>
      <c r="AM11" s="396"/>
      <c r="AN11" s="522">
        <f>_xlfn.RANK.EQ(W11,W$11:W$30,0)</f>
        <v>2</v>
      </c>
      <c r="AO11" s="522">
        <v>1</v>
      </c>
      <c r="AP11" s="522">
        <f>MATCH(AO11,AN$11:AN$30,0)</f>
        <v>7</v>
      </c>
      <c r="AQ11" s="523" t="str">
        <f>INDEX(B$11:B$30,AP11,1)</f>
        <v>Castilla y León</v>
      </c>
      <c r="AR11" s="524">
        <f>INDEX(W$11:W$30,AP11,1)</f>
        <v>5.1865780766228147</v>
      </c>
      <c r="AS11" s="396"/>
      <c r="AT11" s="522">
        <f>_xlfn.RANK.EQ(Z11,Z$11:Z$30,0)</f>
        <v>2</v>
      </c>
      <c r="AU11" s="522">
        <v>1</v>
      </c>
      <c r="AV11" s="522">
        <f>MATCH(AU11,AT$11:AT$30,0)</f>
        <v>7</v>
      </c>
      <c r="AW11" s="523" t="str">
        <f>INDEX(B$11:B$30,AV11,1)</f>
        <v>Castilla y León</v>
      </c>
      <c r="AX11" s="524">
        <f>INDEX(Z$11:Z$30,AV11,1)</f>
        <v>35.643874054141079</v>
      </c>
    </row>
    <row r="12" spans="1:50" s="329" customFormat="1" ht="18" customHeight="1" x14ac:dyDescent="0.15">
      <c r="A12" s="348"/>
      <c r="B12" s="526" t="s">
        <v>7</v>
      </c>
      <c r="C12" s="527"/>
      <c r="D12" s="528">
        <f t="shared" ref="D12:D28" si="5">G12+J12+M12</f>
        <v>1341289</v>
      </c>
      <c r="E12" s="529">
        <f t="shared" si="0"/>
        <v>2.7893915572350596</v>
      </c>
      <c r="F12" s="527"/>
      <c r="G12" s="530">
        <f>'20pobl'!J13</f>
        <v>1044239</v>
      </c>
      <c r="H12" s="531">
        <f t="shared" ref="H12:H28" si="6">G12*100/$G$30</f>
        <v>2.7195434296193368</v>
      </c>
      <c r="I12" s="527"/>
      <c r="J12" s="530">
        <f>'20pobl'!Q13</f>
        <v>200993</v>
      </c>
      <c r="K12" s="531">
        <f t="shared" ref="K12:K28" si="7">J12*100/$J$30</f>
        <v>2.9488747083666742</v>
      </c>
      <c r="L12" s="527"/>
      <c r="M12" s="530">
        <f>'20pobl'!X13</f>
        <v>96057</v>
      </c>
      <c r="N12" s="531">
        <f t="shared" si="1"/>
        <v>3.3447730977967542</v>
      </c>
      <c r="O12" s="527"/>
      <c r="P12" s="532">
        <f t="shared" ref="P12:P28" si="8">S12+V12+Y12</f>
        <v>40938</v>
      </c>
      <c r="Q12" s="533">
        <f t="shared" ref="Q12:Q28" si="9">P12*100/D12</f>
        <v>3.0521386516999693</v>
      </c>
      <c r="R12" s="527"/>
      <c r="S12" s="530">
        <f>'44apbpcasaad'!G13</f>
        <v>8427</v>
      </c>
      <c r="T12" s="534">
        <f t="shared" ref="T12:T28" si="10">S12*100/G12</f>
        <v>0.80699916398449012</v>
      </c>
      <c r="U12" s="527"/>
      <c r="V12" s="530">
        <f>'44apbpcasaad'!J13</f>
        <v>7387</v>
      </c>
      <c r="W12" s="534">
        <f t="shared" ref="W12:W28" si="11">V12*100/J12</f>
        <v>3.6752523719731531</v>
      </c>
      <c r="X12" s="527"/>
      <c r="Y12" s="530">
        <f>'44apbpcasaad'!M13</f>
        <v>25124</v>
      </c>
      <c r="Z12" s="520">
        <f t="shared" ref="Z12:Z28" si="12">Y12*100/M12</f>
        <v>26.155303621807885</v>
      </c>
      <c r="AA12" s="521"/>
      <c r="AB12" s="522">
        <f t="shared" si="2"/>
        <v>7</v>
      </c>
      <c r="AC12" s="522">
        <v>2</v>
      </c>
      <c r="AD12" s="522">
        <f t="shared" ref="AD12:AD28" si="13">MATCH(AC12,AB$11:AB$30,0)</f>
        <v>8</v>
      </c>
      <c r="AE12" s="523" t="str">
        <f t="shared" si="3"/>
        <v>Castilla - La Mancha</v>
      </c>
      <c r="AF12" s="524">
        <f t="shared" si="4"/>
        <v>3.4917465018238212</v>
      </c>
      <c r="AG12" s="396"/>
      <c r="AH12" s="522">
        <f t="shared" ref="AH12:AH30" si="14">_xlfn.RANK.EQ(T12,T$11:T$30,0)</f>
        <v>16</v>
      </c>
      <c r="AI12" s="522">
        <v>2</v>
      </c>
      <c r="AJ12" s="522">
        <f t="shared" ref="AJ12:AJ28" si="15">MATCH(AI12,AH$11:AH$30,0)</f>
        <v>18</v>
      </c>
      <c r="AK12" s="523" t="str">
        <f t="shared" ref="AK12:AK29" si="16">INDEX(B$11:B$30,AJ12,1)</f>
        <v>Ceuta y Melilla</v>
      </c>
      <c r="AL12" s="524">
        <f t="shared" ref="AL12:AL29" si="17">INDEX(T$11:T$30,AJ12,1)</f>
        <v>1.3323058828300853</v>
      </c>
      <c r="AM12" s="396"/>
      <c r="AN12" s="522">
        <f t="shared" ref="AN12:AN30" si="18">_xlfn.RANK.EQ(W12,W$11:W$30,0)</f>
        <v>11</v>
      </c>
      <c r="AO12" s="522">
        <v>2</v>
      </c>
      <c r="AP12" s="522">
        <f t="shared" ref="AP12:AP28" si="19">MATCH(AO12,AN$11:AN$30,0)</f>
        <v>1</v>
      </c>
      <c r="AQ12" s="523" t="str">
        <f t="shared" ref="AQ12:AQ29" si="20">INDEX(B$11:B$30,AP12,1)</f>
        <v>Andalucía</v>
      </c>
      <c r="AR12" s="524">
        <f t="shared" ref="AR12:AR28" si="21">INDEX(W$11:W$30,AP12,1)</f>
        <v>5.1578121577624172</v>
      </c>
      <c r="AS12" s="396"/>
      <c r="AT12" s="522">
        <f t="shared" ref="AT12:AT30" si="22">_xlfn.RANK.EQ(Z12,Z$11:Z$30,0)</f>
        <v>10</v>
      </c>
      <c r="AU12" s="522">
        <v>2</v>
      </c>
      <c r="AV12" s="522">
        <f t="shared" ref="AV12:AV28" si="23">MATCH(AU12,AT$11:AT$30,0)</f>
        <v>1</v>
      </c>
      <c r="AW12" s="523" t="str">
        <f t="shared" ref="AW12:AW29" si="24">INDEX(B$11:B$30,AV12,1)</f>
        <v>Andalucía</v>
      </c>
      <c r="AX12" s="524">
        <f t="shared" ref="AX12:AX29" si="25">INDEX(Z$11:Z$30,AV12,1)</f>
        <v>33.301270585113564</v>
      </c>
    </row>
    <row r="13" spans="1:50" s="329" customFormat="1" ht="18" customHeight="1" x14ac:dyDescent="0.15">
      <c r="A13" s="348"/>
      <c r="B13" s="526" t="s">
        <v>37</v>
      </c>
      <c r="C13" s="527"/>
      <c r="D13" s="528">
        <f t="shared" si="5"/>
        <v>1006060</v>
      </c>
      <c r="E13" s="529">
        <f t="shared" si="0"/>
        <v>2.0922375938905815</v>
      </c>
      <c r="F13" s="527"/>
      <c r="G13" s="530">
        <f>'20pobl'!J14</f>
        <v>728875</v>
      </c>
      <c r="H13" s="531">
        <f t="shared" si="6"/>
        <v>1.8982313601232994</v>
      </c>
      <c r="I13" s="527"/>
      <c r="J13" s="530">
        <f>'20pobl'!Q14</f>
        <v>193292</v>
      </c>
      <c r="K13" s="531">
        <f t="shared" si="7"/>
        <v>2.8358892604698234</v>
      </c>
      <c r="L13" s="527"/>
      <c r="M13" s="530">
        <f>'20pobl'!X14</f>
        <v>83893</v>
      </c>
      <c r="N13" s="531">
        <f t="shared" si="1"/>
        <v>2.9212139614339727</v>
      </c>
      <c r="O13" s="527"/>
      <c r="P13" s="532">
        <f t="shared" si="8"/>
        <v>31581</v>
      </c>
      <c r="Q13" s="533">
        <f t="shared" si="9"/>
        <v>3.1390771922151761</v>
      </c>
      <c r="R13" s="527"/>
      <c r="S13" s="530">
        <f>'44apbpcasaad'!G14</f>
        <v>7674</v>
      </c>
      <c r="T13" s="534">
        <f t="shared" si="10"/>
        <v>1.0528554278854398</v>
      </c>
      <c r="U13" s="527"/>
      <c r="V13" s="530">
        <f>'44apbpcasaad'!J14</f>
        <v>6493</v>
      </c>
      <c r="W13" s="534">
        <f t="shared" si="11"/>
        <v>3.3591664424808063</v>
      </c>
      <c r="X13" s="527"/>
      <c r="Y13" s="530">
        <f>'44apbpcasaad'!M14</f>
        <v>17414</v>
      </c>
      <c r="Z13" s="520">
        <f t="shared" si="12"/>
        <v>20.757393346286342</v>
      </c>
      <c r="AA13" s="521">
        <f ca="1">_xlfn.SHEETS()</f>
        <v>92</v>
      </c>
      <c r="AB13" s="522">
        <f t="shared" si="2"/>
        <v>5</v>
      </c>
      <c r="AC13" s="522">
        <v>3</v>
      </c>
      <c r="AD13" s="522">
        <f t="shared" si="13"/>
        <v>11</v>
      </c>
      <c r="AE13" s="523" t="str">
        <f t="shared" si="3"/>
        <v>Extremadura</v>
      </c>
      <c r="AF13" s="525">
        <f t="shared" si="4"/>
        <v>3.3862085580467149</v>
      </c>
      <c r="AG13" s="396"/>
      <c r="AH13" s="522">
        <f t="shared" si="14"/>
        <v>7</v>
      </c>
      <c r="AI13" s="522">
        <v>3</v>
      </c>
      <c r="AJ13" s="522">
        <f t="shared" si="15"/>
        <v>1</v>
      </c>
      <c r="AK13" s="523" t="str">
        <f t="shared" si="16"/>
        <v>Andalucía</v>
      </c>
      <c r="AL13" s="524">
        <f t="shared" si="17"/>
        <v>1.2417284970140849</v>
      </c>
      <c r="AM13" s="396"/>
      <c r="AN13" s="522">
        <f t="shared" si="18"/>
        <v>16</v>
      </c>
      <c r="AO13" s="522">
        <v>3</v>
      </c>
      <c r="AP13" s="522">
        <f t="shared" si="19"/>
        <v>8</v>
      </c>
      <c r="AQ13" s="523" t="str">
        <f t="shared" si="20"/>
        <v>Castilla - La Mancha</v>
      </c>
      <c r="AR13" s="524">
        <f t="shared" si="21"/>
        <v>4.6326299235636181</v>
      </c>
      <c r="AS13" s="396"/>
      <c r="AT13" s="522">
        <f t="shared" si="22"/>
        <v>17</v>
      </c>
      <c r="AU13" s="522">
        <v>3</v>
      </c>
      <c r="AV13" s="522">
        <f t="shared" si="23"/>
        <v>8</v>
      </c>
      <c r="AW13" s="523" t="str">
        <f t="shared" si="24"/>
        <v>Castilla - La Mancha</v>
      </c>
      <c r="AX13" s="524">
        <f t="shared" si="25"/>
        <v>33.07176770529594</v>
      </c>
    </row>
    <row r="14" spans="1:50" s="329" customFormat="1" ht="18" customHeight="1" x14ac:dyDescent="0.15">
      <c r="A14" s="348"/>
      <c r="B14" s="526" t="s">
        <v>38</v>
      </c>
      <c r="C14" s="527"/>
      <c r="D14" s="528">
        <f t="shared" si="5"/>
        <v>1209906</v>
      </c>
      <c r="E14" s="529">
        <f t="shared" si="0"/>
        <v>2.516162871273858</v>
      </c>
      <c r="F14" s="527"/>
      <c r="G14" s="530">
        <f>'20pobl'!J15</f>
        <v>1010320</v>
      </c>
      <c r="H14" s="531">
        <f t="shared" si="6"/>
        <v>2.6312071449285157</v>
      </c>
      <c r="I14" s="527"/>
      <c r="J14" s="530">
        <f>'20pobl'!Q15</f>
        <v>147036</v>
      </c>
      <c r="K14" s="531">
        <f t="shared" si="7"/>
        <v>2.1572429966187991</v>
      </c>
      <c r="L14" s="527"/>
      <c r="M14" s="530">
        <f>'20pobl'!X15</f>
        <v>52550</v>
      </c>
      <c r="N14" s="531">
        <f t="shared" si="1"/>
        <v>1.8298283965689064</v>
      </c>
      <c r="O14" s="527"/>
      <c r="P14" s="532">
        <f t="shared" si="8"/>
        <v>29759</v>
      </c>
      <c r="Q14" s="533">
        <f t="shared" si="9"/>
        <v>2.4596125649430616</v>
      </c>
      <c r="R14" s="527"/>
      <c r="S14" s="530">
        <f>'44apbpcasaad'!G15</f>
        <v>8050</v>
      </c>
      <c r="T14" s="534">
        <f t="shared" si="10"/>
        <v>0.7967772586903159</v>
      </c>
      <c r="U14" s="527"/>
      <c r="V14" s="530">
        <f>'44apbpcasaad'!J15</f>
        <v>6429</v>
      </c>
      <c r="W14" s="534">
        <f t="shared" si="11"/>
        <v>4.3723985962621397</v>
      </c>
      <c r="X14" s="527"/>
      <c r="Y14" s="530">
        <f>'44apbpcasaad'!M15</f>
        <v>15280</v>
      </c>
      <c r="Z14" s="520">
        <f t="shared" si="12"/>
        <v>29.077069457659373</v>
      </c>
      <c r="AA14" s="1328"/>
      <c r="AB14" s="522">
        <f t="shared" si="2"/>
        <v>16</v>
      </c>
      <c r="AC14" s="522">
        <v>4</v>
      </c>
      <c r="AD14" s="522">
        <f t="shared" si="13"/>
        <v>1</v>
      </c>
      <c r="AE14" s="523" t="str">
        <f t="shared" si="3"/>
        <v>Andalucía</v>
      </c>
      <c r="AF14" s="524">
        <f t="shared" si="4"/>
        <v>3.3409027128729272</v>
      </c>
      <c r="AG14" s="396"/>
      <c r="AH14" s="522">
        <f t="shared" si="14"/>
        <v>17</v>
      </c>
      <c r="AI14" s="522">
        <v>4</v>
      </c>
      <c r="AJ14" s="522">
        <f t="shared" si="15"/>
        <v>14</v>
      </c>
      <c r="AK14" s="523" t="str">
        <f t="shared" si="16"/>
        <v>Murcia, Región de</v>
      </c>
      <c r="AL14" s="524">
        <f t="shared" si="17"/>
        <v>1.2165273924743401</v>
      </c>
      <c r="AM14" s="396"/>
      <c r="AN14" s="522">
        <f t="shared" si="18"/>
        <v>5</v>
      </c>
      <c r="AO14" s="522">
        <v>4</v>
      </c>
      <c r="AP14" s="522">
        <f t="shared" si="19"/>
        <v>14</v>
      </c>
      <c r="AQ14" s="523" t="str">
        <f t="shared" si="20"/>
        <v>Murcia, Región de</v>
      </c>
      <c r="AR14" s="524">
        <f t="shared" si="21"/>
        <v>4.5869345851796606</v>
      </c>
      <c r="AS14" s="396"/>
      <c r="AT14" s="522">
        <f t="shared" si="22"/>
        <v>4</v>
      </c>
      <c r="AU14" s="522">
        <v>4</v>
      </c>
      <c r="AV14" s="522">
        <f t="shared" si="23"/>
        <v>4</v>
      </c>
      <c r="AW14" s="523" t="str">
        <f t="shared" si="24"/>
        <v>Balears, Illes</v>
      </c>
      <c r="AX14" s="524">
        <f t="shared" si="25"/>
        <v>29.077069457659373</v>
      </c>
    </row>
    <row r="15" spans="1:50" s="329" customFormat="1" ht="18" customHeight="1" x14ac:dyDescent="0.15">
      <c r="A15" s="348"/>
      <c r="B15" s="526" t="s">
        <v>6</v>
      </c>
      <c r="C15" s="527"/>
      <c r="D15" s="528">
        <f t="shared" si="5"/>
        <v>2213016</v>
      </c>
      <c r="E15" s="529">
        <f t="shared" si="0"/>
        <v>4.6022655418974603</v>
      </c>
      <c r="F15" s="527"/>
      <c r="G15" s="530">
        <f>'20pobl'!J16</f>
        <v>1826469</v>
      </c>
      <c r="H15" s="531">
        <f t="shared" si="6"/>
        <v>4.7567288411497755</v>
      </c>
      <c r="I15" s="527"/>
      <c r="J15" s="530">
        <f>'20pobl'!Q16</f>
        <v>288173</v>
      </c>
      <c r="K15" s="531">
        <f t="shared" si="7"/>
        <v>4.2279386413166113</v>
      </c>
      <c r="L15" s="527"/>
      <c r="M15" s="530">
        <f>'20pobl'!X16</f>
        <v>98374</v>
      </c>
      <c r="N15" s="531">
        <f t="shared" si="1"/>
        <v>3.4254526866616479</v>
      </c>
      <c r="O15" s="527"/>
      <c r="P15" s="532">
        <f t="shared" si="8"/>
        <v>41709</v>
      </c>
      <c r="Q15" s="533">
        <f t="shared" si="9"/>
        <v>1.8847129889707079</v>
      </c>
      <c r="R15" s="527"/>
      <c r="S15" s="530">
        <f>'44apbpcasaad'!G16</f>
        <v>16578</v>
      </c>
      <c r="T15" s="534">
        <f t="shared" si="10"/>
        <v>0.90765296317648969</v>
      </c>
      <c r="U15" s="527"/>
      <c r="V15" s="530">
        <f>'44apbpcasaad'!J16</f>
        <v>8339</v>
      </c>
      <c r="W15" s="534">
        <f t="shared" si="11"/>
        <v>2.8937478528522798</v>
      </c>
      <c r="X15" s="527"/>
      <c r="Y15" s="530">
        <f>'44apbpcasaad'!M16</f>
        <v>16792</v>
      </c>
      <c r="Z15" s="520">
        <f t="shared" si="12"/>
        <v>17.069550897594894</v>
      </c>
      <c r="AA15" s="521"/>
      <c r="AB15" s="522">
        <f t="shared" si="2"/>
        <v>19</v>
      </c>
      <c r="AC15" s="522">
        <v>5</v>
      </c>
      <c r="AD15" s="522">
        <f t="shared" si="13"/>
        <v>3</v>
      </c>
      <c r="AE15" s="523" t="str">
        <f t="shared" si="3"/>
        <v>Asturias, Principado de</v>
      </c>
      <c r="AF15" s="524">
        <f t="shared" si="4"/>
        <v>3.1390771922151761</v>
      </c>
      <c r="AG15" s="396"/>
      <c r="AH15" s="522">
        <f t="shared" si="14"/>
        <v>13</v>
      </c>
      <c r="AI15" s="522">
        <v>5</v>
      </c>
      <c r="AJ15" s="522">
        <f t="shared" si="15"/>
        <v>11</v>
      </c>
      <c r="AK15" s="523" t="str">
        <f t="shared" si="16"/>
        <v>Extremadura</v>
      </c>
      <c r="AL15" s="524">
        <f t="shared" si="17"/>
        <v>1.0705803972870216</v>
      </c>
      <c r="AM15" s="396"/>
      <c r="AN15" s="522">
        <f t="shared" si="18"/>
        <v>17</v>
      </c>
      <c r="AO15" s="522">
        <v>5</v>
      </c>
      <c r="AP15" s="522">
        <f t="shared" si="19"/>
        <v>4</v>
      </c>
      <c r="AQ15" s="523" t="str">
        <f t="shared" si="20"/>
        <v>Balears, Illes</v>
      </c>
      <c r="AR15" s="524">
        <f t="shared" si="21"/>
        <v>4.3723985962621397</v>
      </c>
      <c r="AS15" s="396"/>
      <c r="AT15" s="522">
        <f t="shared" si="22"/>
        <v>18</v>
      </c>
      <c r="AU15" s="522">
        <v>5</v>
      </c>
      <c r="AV15" s="522">
        <f t="shared" si="23"/>
        <v>10</v>
      </c>
      <c r="AW15" s="523" t="str">
        <f t="shared" si="24"/>
        <v>Comunitat Valenciana</v>
      </c>
      <c r="AX15" s="524">
        <f t="shared" si="25"/>
        <v>28.256540453982439</v>
      </c>
    </row>
    <row r="16" spans="1:50" s="329" customFormat="1" ht="18" customHeight="1" x14ac:dyDescent="0.15">
      <c r="A16" s="348"/>
      <c r="B16" s="526" t="s">
        <v>5</v>
      </c>
      <c r="C16" s="527"/>
      <c r="D16" s="535">
        <f t="shared" si="5"/>
        <v>588387</v>
      </c>
      <c r="E16" s="529">
        <f t="shared" si="0"/>
        <v>1.2236302021315801</v>
      </c>
      <c r="F16" s="527"/>
      <c r="G16" s="536">
        <f>'20pobl'!J17</f>
        <v>450214</v>
      </c>
      <c r="H16" s="531">
        <f t="shared" si="6"/>
        <v>1.1725060313037916</v>
      </c>
      <c r="I16" s="527"/>
      <c r="J16" s="536">
        <f>'20pobl'!Q17</f>
        <v>97495</v>
      </c>
      <c r="K16" s="531">
        <f t="shared" si="7"/>
        <v>1.4304007586941283</v>
      </c>
      <c r="L16" s="527"/>
      <c r="M16" s="536">
        <f>'20pobl'!X17</f>
        <v>40678</v>
      </c>
      <c r="N16" s="531">
        <f t="shared" si="1"/>
        <v>1.4164369080043762</v>
      </c>
      <c r="O16" s="527"/>
      <c r="P16" s="536">
        <f t="shared" si="8"/>
        <v>17670</v>
      </c>
      <c r="Q16" s="533">
        <f t="shared" si="9"/>
        <v>3.003125493935114</v>
      </c>
      <c r="R16" s="527"/>
      <c r="S16" s="536">
        <f>'44apbpcasaad'!G17</f>
        <v>4582</v>
      </c>
      <c r="T16" s="534">
        <f t="shared" si="10"/>
        <v>1.0177382311522964</v>
      </c>
      <c r="U16" s="527"/>
      <c r="V16" s="536">
        <f>'44apbpcasaad'!J17</f>
        <v>3719</v>
      </c>
      <c r="W16" s="534">
        <f t="shared" si="11"/>
        <v>3.8145545925432072</v>
      </c>
      <c r="X16" s="527"/>
      <c r="Y16" s="536">
        <f>'44apbpcasaad'!M17</f>
        <v>9369</v>
      </c>
      <c r="Z16" s="520">
        <f t="shared" si="12"/>
        <v>23.032105806578496</v>
      </c>
      <c r="AA16" s="521"/>
      <c r="AB16" s="522">
        <f t="shared" si="2"/>
        <v>9</v>
      </c>
      <c r="AC16" s="522">
        <v>6</v>
      </c>
      <c r="AD16" s="522">
        <f t="shared" si="13"/>
        <v>16</v>
      </c>
      <c r="AE16" s="523" t="str">
        <f t="shared" si="3"/>
        <v>País Vasco</v>
      </c>
      <c r="AF16" s="524">
        <f t="shared" si="4"/>
        <v>3.1108125156228708</v>
      </c>
      <c r="AG16" s="396"/>
      <c r="AH16" s="522">
        <f t="shared" si="14"/>
        <v>9</v>
      </c>
      <c r="AI16" s="522">
        <v>6</v>
      </c>
      <c r="AJ16" s="522">
        <f t="shared" si="15"/>
        <v>12</v>
      </c>
      <c r="AK16" s="523" t="str">
        <f t="shared" si="16"/>
        <v>Galicia</v>
      </c>
      <c r="AL16" s="524">
        <f t="shared" si="17"/>
        <v>1.0556835100848387</v>
      </c>
      <c r="AM16" s="396"/>
      <c r="AN16" s="522">
        <f t="shared" si="18"/>
        <v>10</v>
      </c>
      <c r="AO16" s="522">
        <v>6</v>
      </c>
      <c r="AP16" s="522">
        <f t="shared" si="19"/>
        <v>11</v>
      </c>
      <c r="AQ16" s="523" t="str">
        <f t="shared" si="20"/>
        <v>Extremadura</v>
      </c>
      <c r="AR16" s="524">
        <f t="shared" si="21"/>
        <v>4.2383339270266145</v>
      </c>
      <c r="AS16" s="396"/>
      <c r="AT16" s="522">
        <f t="shared" si="22"/>
        <v>15</v>
      </c>
      <c r="AU16" s="522">
        <v>6</v>
      </c>
      <c r="AV16" s="522">
        <f t="shared" si="23"/>
        <v>11</v>
      </c>
      <c r="AW16" s="523" t="str">
        <f t="shared" si="24"/>
        <v>Extremadura</v>
      </c>
      <c r="AX16" s="524">
        <f t="shared" si="25"/>
        <v>27.67078662450896</v>
      </c>
    </row>
    <row r="17" spans="1:50" s="329" customFormat="1" ht="18" customHeight="1" x14ac:dyDescent="0.15">
      <c r="A17" s="348"/>
      <c r="B17" s="526" t="s">
        <v>4</v>
      </c>
      <c r="C17" s="527"/>
      <c r="D17" s="528">
        <f t="shared" si="5"/>
        <v>2383703</v>
      </c>
      <c r="E17" s="529">
        <f t="shared" si="0"/>
        <v>4.9572322021248834</v>
      </c>
      <c r="F17" s="527"/>
      <c r="G17" s="530">
        <f>'20pobl'!J18</f>
        <v>1752567</v>
      </c>
      <c r="H17" s="531">
        <f t="shared" si="6"/>
        <v>4.5642636118912163</v>
      </c>
      <c r="I17" s="527"/>
      <c r="J17" s="530">
        <f>'20pobl'!Q18</f>
        <v>413741</v>
      </c>
      <c r="K17" s="531">
        <f t="shared" si="7"/>
        <v>6.0702132448111934</v>
      </c>
      <c r="L17" s="527"/>
      <c r="M17" s="530">
        <f>'20pobl'!X18</f>
        <v>217395</v>
      </c>
      <c r="N17" s="531">
        <f t="shared" si="1"/>
        <v>7.5698486065099413</v>
      </c>
      <c r="O17" s="527"/>
      <c r="P17" s="532">
        <f t="shared" si="8"/>
        <v>124604</v>
      </c>
      <c r="Q17" s="533">
        <f>P17*100/D17</f>
        <v>5.2273290758118778</v>
      </c>
      <c r="R17" s="527"/>
      <c r="S17" s="530">
        <f>'44apbpcasaad'!G18</f>
        <v>25657</v>
      </c>
      <c r="T17" s="534">
        <f>S17*100/G17</f>
        <v>1.4639668554754255</v>
      </c>
      <c r="U17" s="527"/>
      <c r="V17" s="530">
        <f>'44apbpcasaad'!J18</f>
        <v>21459</v>
      </c>
      <c r="W17" s="534">
        <f>V17*100/J17</f>
        <v>5.1865780766228147</v>
      </c>
      <c r="X17" s="527"/>
      <c r="Y17" s="530">
        <f>'44apbpcasaad'!M18</f>
        <v>77488</v>
      </c>
      <c r="Z17" s="520">
        <f>Y17*100/M17</f>
        <v>35.643874054141079</v>
      </c>
      <c r="AA17" s="521"/>
      <c r="AB17" s="522">
        <f t="shared" si="2"/>
        <v>1</v>
      </c>
      <c r="AC17" s="522">
        <v>7</v>
      </c>
      <c r="AD17" s="522">
        <f t="shared" si="13"/>
        <v>2</v>
      </c>
      <c r="AE17" s="523" t="str">
        <f t="shared" si="3"/>
        <v>Aragón</v>
      </c>
      <c r="AF17" s="524">
        <f t="shared" si="4"/>
        <v>3.0521386516999693</v>
      </c>
      <c r="AG17" s="396"/>
      <c r="AH17" s="522">
        <f t="shared" si="14"/>
        <v>1</v>
      </c>
      <c r="AI17" s="522">
        <v>7</v>
      </c>
      <c r="AJ17" s="522">
        <f t="shared" si="15"/>
        <v>3</v>
      </c>
      <c r="AK17" s="523" t="str">
        <f t="shared" si="16"/>
        <v>Asturias, Principado de</v>
      </c>
      <c r="AL17" s="524">
        <f t="shared" si="17"/>
        <v>1.0528554278854398</v>
      </c>
      <c r="AM17" s="396"/>
      <c r="AN17" s="522">
        <f t="shared" si="18"/>
        <v>1</v>
      </c>
      <c r="AO17" s="522">
        <v>7</v>
      </c>
      <c r="AP17" s="522">
        <f t="shared" si="19"/>
        <v>10</v>
      </c>
      <c r="AQ17" s="523" t="str">
        <f t="shared" si="20"/>
        <v>Comunitat Valenciana</v>
      </c>
      <c r="AR17" s="524">
        <f t="shared" si="21"/>
        <v>4.1403407496067661</v>
      </c>
      <c r="AS17" s="396"/>
      <c r="AT17" s="522">
        <f t="shared" si="22"/>
        <v>1</v>
      </c>
      <c r="AU17" s="522">
        <v>7</v>
      </c>
      <c r="AV17" s="522">
        <f t="shared" si="23"/>
        <v>17</v>
      </c>
      <c r="AW17" s="523" t="str">
        <f t="shared" si="24"/>
        <v>Rioja, La</v>
      </c>
      <c r="AX17" s="524">
        <f t="shared" si="25"/>
        <v>27.318840579710145</v>
      </c>
    </row>
    <row r="18" spans="1:50" s="329" customFormat="1" ht="18" customHeight="1" x14ac:dyDescent="0.15">
      <c r="A18" s="348"/>
      <c r="B18" s="526" t="s">
        <v>40</v>
      </c>
      <c r="C18" s="527"/>
      <c r="D18" s="528">
        <f t="shared" si="5"/>
        <v>2084086</v>
      </c>
      <c r="E18" s="529">
        <f t="shared" si="0"/>
        <v>4.3341382006053779</v>
      </c>
      <c r="F18" s="527"/>
      <c r="G18" s="530">
        <f>'20pobl'!J19</f>
        <v>1679650</v>
      </c>
      <c r="H18" s="531">
        <f t="shared" si="6"/>
        <v>4.3743636481304753</v>
      </c>
      <c r="I18" s="527"/>
      <c r="J18" s="530">
        <f>'20pobl'!Q19</f>
        <v>273430</v>
      </c>
      <c r="K18" s="531">
        <f t="shared" si="7"/>
        <v>4.0116362833964354</v>
      </c>
      <c r="L18" s="527"/>
      <c r="M18" s="530">
        <f>'20pobl'!X19</f>
        <v>131006</v>
      </c>
      <c r="N18" s="531">
        <f t="shared" si="1"/>
        <v>4.5617221488278998</v>
      </c>
      <c r="O18" s="527"/>
      <c r="P18" s="532">
        <f t="shared" si="8"/>
        <v>72771</v>
      </c>
      <c r="Q18" s="533">
        <f t="shared" si="9"/>
        <v>3.4917465018238212</v>
      </c>
      <c r="R18" s="527"/>
      <c r="S18" s="530">
        <f>'44apbpcasaad'!G19</f>
        <v>16778</v>
      </c>
      <c r="T18" s="534">
        <f t="shared" si="10"/>
        <v>0.99889858006132226</v>
      </c>
      <c r="U18" s="527"/>
      <c r="V18" s="530">
        <f>'44apbpcasaad'!J19</f>
        <v>12667</v>
      </c>
      <c r="W18" s="534">
        <f t="shared" si="11"/>
        <v>4.6326299235636181</v>
      </c>
      <c r="X18" s="527"/>
      <c r="Y18" s="530">
        <f>'44apbpcasaad'!M19</f>
        <v>43326</v>
      </c>
      <c r="Z18" s="520">
        <f t="shared" si="12"/>
        <v>33.07176770529594</v>
      </c>
      <c r="AA18" s="521"/>
      <c r="AB18" s="522">
        <f t="shared" si="2"/>
        <v>2</v>
      </c>
      <c r="AC18" s="522">
        <v>8</v>
      </c>
      <c r="AD18" s="522">
        <f t="shared" si="13"/>
        <v>20</v>
      </c>
      <c r="AE18" s="523" t="str">
        <f t="shared" si="3"/>
        <v>TOTAL</v>
      </c>
      <c r="AF18" s="524">
        <f t="shared" si="4"/>
        <v>3.0064617795008339</v>
      </c>
      <c r="AG18" s="396"/>
      <c r="AH18" s="522">
        <f t="shared" si="14"/>
        <v>11</v>
      </c>
      <c r="AI18" s="522">
        <v>8</v>
      </c>
      <c r="AJ18" s="522">
        <f t="shared" si="15"/>
        <v>16</v>
      </c>
      <c r="AK18" s="523" t="str">
        <f t="shared" si="16"/>
        <v>País Vasco</v>
      </c>
      <c r="AL18" s="524">
        <f t="shared" si="17"/>
        <v>1.034634428775431</v>
      </c>
      <c r="AM18" s="396"/>
      <c r="AN18" s="522">
        <f t="shared" si="18"/>
        <v>3</v>
      </c>
      <c r="AO18" s="522">
        <v>8</v>
      </c>
      <c r="AP18" s="522">
        <f t="shared" si="19"/>
        <v>20</v>
      </c>
      <c r="AQ18" s="523" t="str">
        <f t="shared" si="20"/>
        <v>TOTAL</v>
      </c>
      <c r="AR18" s="524">
        <f t="shared" si="21"/>
        <v>4.0697942259315765</v>
      </c>
      <c r="AS18" s="396"/>
      <c r="AT18" s="522">
        <f t="shared" si="22"/>
        <v>3</v>
      </c>
      <c r="AU18" s="522">
        <v>8</v>
      </c>
      <c r="AV18" s="522">
        <f t="shared" si="23"/>
        <v>13</v>
      </c>
      <c r="AW18" s="523" t="str">
        <f t="shared" si="24"/>
        <v>Madrid, Comunidad de</v>
      </c>
      <c r="AX18" s="524">
        <f t="shared" si="25"/>
        <v>27.243791051449374</v>
      </c>
    </row>
    <row r="19" spans="1:50" s="329" customFormat="1" ht="18" customHeight="1" x14ac:dyDescent="0.15">
      <c r="A19" s="348"/>
      <c r="B19" s="526" t="s">
        <v>41</v>
      </c>
      <c r="C19" s="527"/>
      <c r="D19" s="528">
        <f t="shared" si="5"/>
        <v>7901963</v>
      </c>
      <c r="E19" s="529">
        <f t="shared" si="0"/>
        <v>16.433198868986342</v>
      </c>
      <c r="F19" s="527"/>
      <c r="G19" s="530">
        <f>'20pobl'!J20</f>
        <v>6372799</v>
      </c>
      <c r="H19" s="531">
        <f t="shared" si="6"/>
        <v>16.596874516978087</v>
      </c>
      <c r="I19" s="527"/>
      <c r="J19" s="530">
        <f>'20pobl'!Q20</f>
        <v>1076178</v>
      </c>
      <c r="K19" s="531">
        <f t="shared" si="7"/>
        <v>15.789177164879527</v>
      </c>
      <c r="L19" s="527"/>
      <c r="M19" s="530">
        <f>'20pobl'!X20</f>
        <v>452986</v>
      </c>
      <c r="N19" s="531">
        <f t="shared" si="1"/>
        <v>15.773294881982162</v>
      </c>
      <c r="O19" s="527"/>
      <c r="P19" s="532">
        <f t="shared" si="8"/>
        <v>211192</v>
      </c>
      <c r="Q19" s="533">
        <f t="shared" si="9"/>
        <v>2.6726523523332113</v>
      </c>
      <c r="R19" s="527"/>
      <c r="S19" s="530">
        <f>'44apbpcasaad'!G20</f>
        <v>56212</v>
      </c>
      <c r="T19" s="534">
        <f t="shared" si="10"/>
        <v>0.88206139876685263</v>
      </c>
      <c r="U19" s="527"/>
      <c r="V19" s="530">
        <f>'44apbpcasaad'!J20</f>
        <v>42325</v>
      </c>
      <c r="W19" s="534">
        <f t="shared" si="11"/>
        <v>3.932899576092431</v>
      </c>
      <c r="X19" s="527"/>
      <c r="Y19" s="530">
        <f>'44apbpcasaad'!M20</f>
        <v>112655</v>
      </c>
      <c r="Z19" s="520">
        <f t="shared" si="12"/>
        <v>24.869422013042346</v>
      </c>
      <c r="AA19" s="521"/>
      <c r="AB19" s="522">
        <f t="shared" si="2"/>
        <v>14</v>
      </c>
      <c r="AC19" s="522">
        <v>9</v>
      </c>
      <c r="AD19" s="522">
        <f t="shared" si="13"/>
        <v>6</v>
      </c>
      <c r="AE19" s="523" t="str">
        <f t="shared" si="3"/>
        <v>Cantabria</v>
      </c>
      <c r="AF19" s="524">
        <f t="shared" si="4"/>
        <v>3.003125493935114</v>
      </c>
      <c r="AG19" s="396"/>
      <c r="AH19" s="522">
        <f t="shared" si="14"/>
        <v>14</v>
      </c>
      <c r="AI19" s="522">
        <v>9</v>
      </c>
      <c r="AJ19" s="522">
        <f t="shared" si="15"/>
        <v>6</v>
      </c>
      <c r="AK19" s="523" t="str">
        <f t="shared" si="16"/>
        <v>Cantabria</v>
      </c>
      <c r="AL19" s="524">
        <f t="shared" si="17"/>
        <v>1.0177382311522964</v>
      </c>
      <c r="AM19" s="396"/>
      <c r="AN19" s="522">
        <f t="shared" si="18"/>
        <v>9</v>
      </c>
      <c r="AO19" s="522">
        <v>9</v>
      </c>
      <c r="AP19" s="522">
        <f t="shared" si="19"/>
        <v>9</v>
      </c>
      <c r="AQ19" s="523" t="str">
        <f t="shared" si="20"/>
        <v>Cataluña</v>
      </c>
      <c r="AR19" s="524">
        <f t="shared" si="21"/>
        <v>3.932899576092431</v>
      </c>
      <c r="AS19" s="396"/>
      <c r="AT19" s="522">
        <f t="shared" si="22"/>
        <v>12</v>
      </c>
      <c r="AU19" s="522">
        <v>9</v>
      </c>
      <c r="AV19" s="522">
        <f t="shared" si="23"/>
        <v>20</v>
      </c>
      <c r="AW19" s="523" t="str">
        <f t="shared" si="24"/>
        <v>TOTAL</v>
      </c>
      <c r="AX19" s="524">
        <f t="shared" si="25"/>
        <v>27.089608315743071</v>
      </c>
    </row>
    <row r="20" spans="1:50" s="329" customFormat="1" ht="18" customHeight="1" x14ac:dyDescent="0.15">
      <c r="A20" s="348"/>
      <c r="B20" s="526" t="s">
        <v>3</v>
      </c>
      <c r="C20" s="527"/>
      <c r="D20" s="528">
        <f t="shared" si="5"/>
        <v>5216195</v>
      </c>
      <c r="E20" s="529">
        <f t="shared" si="0"/>
        <v>10.847781718847862</v>
      </c>
      <c r="F20" s="527"/>
      <c r="G20" s="530">
        <f>'20pobl'!J21</f>
        <v>4168661</v>
      </c>
      <c r="H20" s="531">
        <f t="shared" si="6"/>
        <v>10.856570797356136</v>
      </c>
      <c r="I20" s="527"/>
      <c r="J20" s="530">
        <f>'20pobl'!Q21</f>
        <v>755276</v>
      </c>
      <c r="K20" s="531">
        <f t="shared" si="7"/>
        <v>11.08105403788365</v>
      </c>
      <c r="L20" s="527"/>
      <c r="M20" s="530">
        <f>'20pobl'!X21</f>
        <v>292258</v>
      </c>
      <c r="N20" s="531">
        <f t="shared" si="1"/>
        <v>10.176631541854148</v>
      </c>
      <c r="O20" s="527"/>
      <c r="P20" s="532">
        <f t="shared" si="8"/>
        <v>154633</v>
      </c>
      <c r="Q20" s="533">
        <f t="shared" si="9"/>
        <v>2.9644788969737519</v>
      </c>
      <c r="R20" s="527"/>
      <c r="S20" s="530">
        <f>'44apbpcasaad'!G21</f>
        <v>40780</v>
      </c>
      <c r="T20" s="534">
        <f t="shared" si="10"/>
        <v>0.97825176957301152</v>
      </c>
      <c r="U20" s="527"/>
      <c r="V20" s="530">
        <f>'44apbpcasaad'!J21</f>
        <v>31271</v>
      </c>
      <c r="W20" s="534">
        <f t="shared" si="11"/>
        <v>4.1403407496067661</v>
      </c>
      <c r="X20" s="527"/>
      <c r="Y20" s="530">
        <f>'44apbpcasaad'!M21</f>
        <v>82582</v>
      </c>
      <c r="Z20" s="520">
        <f t="shared" si="12"/>
        <v>28.256540453982439</v>
      </c>
      <c r="AA20" s="521"/>
      <c r="AB20" s="522">
        <f t="shared" si="2"/>
        <v>10</v>
      </c>
      <c r="AC20" s="522">
        <v>10</v>
      </c>
      <c r="AD20" s="522">
        <f t="shared" si="13"/>
        <v>10</v>
      </c>
      <c r="AE20" s="523" t="str">
        <f t="shared" si="3"/>
        <v>Comunitat Valenciana</v>
      </c>
      <c r="AF20" s="525">
        <f t="shared" si="4"/>
        <v>2.9644788969737519</v>
      </c>
      <c r="AG20" s="396"/>
      <c r="AH20" s="522">
        <f t="shared" si="14"/>
        <v>12</v>
      </c>
      <c r="AI20" s="522">
        <v>10</v>
      </c>
      <c r="AJ20" s="522">
        <f t="shared" si="15"/>
        <v>20</v>
      </c>
      <c r="AK20" s="523" t="str">
        <f t="shared" si="16"/>
        <v>TOTAL</v>
      </c>
      <c r="AL20" s="524">
        <f t="shared" si="17"/>
        <v>1.0164701764446904</v>
      </c>
      <c r="AM20" s="396"/>
      <c r="AN20" s="522">
        <f t="shared" si="18"/>
        <v>7</v>
      </c>
      <c r="AO20" s="522">
        <v>10</v>
      </c>
      <c r="AP20" s="522">
        <f t="shared" si="19"/>
        <v>6</v>
      </c>
      <c r="AQ20" s="523" t="str">
        <f t="shared" si="20"/>
        <v>Cantabria</v>
      </c>
      <c r="AR20" s="524">
        <f t="shared" si="21"/>
        <v>3.8145545925432072</v>
      </c>
      <c r="AS20" s="396"/>
      <c r="AT20" s="522">
        <f t="shared" si="22"/>
        <v>5</v>
      </c>
      <c r="AU20" s="522">
        <v>10</v>
      </c>
      <c r="AV20" s="522">
        <f t="shared" si="23"/>
        <v>2</v>
      </c>
      <c r="AW20" s="523" t="str">
        <f t="shared" si="24"/>
        <v>Aragón</v>
      </c>
      <c r="AX20" s="524">
        <f t="shared" si="25"/>
        <v>26.155303621807885</v>
      </c>
    </row>
    <row r="21" spans="1:50" s="329" customFormat="1" ht="18" customHeight="1" x14ac:dyDescent="0.15">
      <c r="A21" s="348"/>
      <c r="B21" s="526" t="s">
        <v>2</v>
      </c>
      <c r="C21" s="527"/>
      <c r="D21" s="528">
        <f t="shared" si="5"/>
        <v>1054306</v>
      </c>
      <c r="E21" s="529">
        <f t="shared" si="0"/>
        <v>2.1925716643782711</v>
      </c>
      <c r="F21" s="527"/>
      <c r="G21" s="530">
        <f>'20pobl'!J22</f>
        <v>824039</v>
      </c>
      <c r="H21" s="531">
        <f t="shared" si="6"/>
        <v>2.1460698635083428</v>
      </c>
      <c r="I21" s="527"/>
      <c r="J21" s="530">
        <f>'20pobl'!Q22</f>
        <v>157208</v>
      </c>
      <c r="K21" s="531">
        <f t="shared" si="7"/>
        <v>2.3064817936590236</v>
      </c>
      <c r="L21" s="527"/>
      <c r="M21" s="530">
        <f>'20pobl'!X22</f>
        <v>73059</v>
      </c>
      <c r="N21" s="531">
        <f t="shared" si="1"/>
        <v>2.5439663715495286</v>
      </c>
      <c r="O21" s="527"/>
      <c r="P21" s="532">
        <f t="shared" si="8"/>
        <v>35701</v>
      </c>
      <c r="Q21" s="533">
        <f t="shared" si="9"/>
        <v>3.3862085580467149</v>
      </c>
      <c r="R21" s="527"/>
      <c r="S21" s="530">
        <f>'44apbpcasaad'!G22</f>
        <v>8822</v>
      </c>
      <c r="T21" s="534">
        <f t="shared" si="10"/>
        <v>1.0705803972870216</v>
      </c>
      <c r="U21" s="527"/>
      <c r="V21" s="530">
        <f>'44apbpcasaad'!J22</f>
        <v>6663</v>
      </c>
      <c r="W21" s="534">
        <f t="shared" si="11"/>
        <v>4.2383339270266145</v>
      </c>
      <c r="X21" s="527"/>
      <c r="Y21" s="530">
        <f>'44apbpcasaad'!M22</f>
        <v>20216</v>
      </c>
      <c r="Z21" s="520">
        <f t="shared" si="12"/>
        <v>27.67078662450896</v>
      </c>
      <c r="AA21" s="521"/>
      <c r="AB21" s="522">
        <f t="shared" si="2"/>
        <v>3</v>
      </c>
      <c r="AC21" s="522">
        <v>11</v>
      </c>
      <c r="AD21" s="522">
        <f t="shared" si="13"/>
        <v>17</v>
      </c>
      <c r="AE21" s="523" t="str">
        <f t="shared" si="3"/>
        <v>Rioja, La</v>
      </c>
      <c r="AF21" s="524">
        <f t="shared" si="4"/>
        <v>2.8779143731266408</v>
      </c>
      <c r="AG21" s="396"/>
      <c r="AH21" s="522">
        <f t="shared" si="14"/>
        <v>5</v>
      </c>
      <c r="AI21" s="522">
        <v>11</v>
      </c>
      <c r="AJ21" s="522">
        <f t="shared" si="15"/>
        <v>8</v>
      </c>
      <c r="AK21" s="523" t="str">
        <f t="shared" si="16"/>
        <v>Castilla - La Mancha</v>
      </c>
      <c r="AL21" s="524">
        <f t="shared" si="17"/>
        <v>0.99889858006132226</v>
      </c>
      <c r="AM21" s="396"/>
      <c r="AN21" s="522">
        <f t="shared" si="18"/>
        <v>6</v>
      </c>
      <c r="AO21" s="522">
        <v>11</v>
      </c>
      <c r="AP21" s="522">
        <f t="shared" si="19"/>
        <v>2</v>
      </c>
      <c r="AQ21" s="523" t="str">
        <f t="shared" si="20"/>
        <v>Aragón</v>
      </c>
      <c r="AR21" s="524">
        <f t="shared" si="21"/>
        <v>3.6752523719731531</v>
      </c>
      <c r="AS21" s="396"/>
      <c r="AT21" s="522">
        <f t="shared" si="22"/>
        <v>6</v>
      </c>
      <c r="AU21" s="522">
        <v>11</v>
      </c>
      <c r="AV21" s="522">
        <f t="shared" si="23"/>
        <v>14</v>
      </c>
      <c r="AW21" s="523" t="str">
        <f t="shared" si="24"/>
        <v>Murcia, Región de</v>
      </c>
      <c r="AX21" s="524">
        <f t="shared" si="25"/>
        <v>26.121527436929419</v>
      </c>
    </row>
    <row r="22" spans="1:50" s="329" customFormat="1" ht="18" customHeight="1" x14ac:dyDescent="0.15">
      <c r="A22" s="348"/>
      <c r="B22" s="526" t="s">
        <v>35</v>
      </c>
      <c r="C22" s="527"/>
      <c r="D22" s="528">
        <f t="shared" si="5"/>
        <v>2699424</v>
      </c>
      <c r="E22" s="529">
        <f t="shared" si="0"/>
        <v>5.6138166457770797</v>
      </c>
      <c r="F22" s="527"/>
      <c r="G22" s="530">
        <f>'20pobl'!J23</f>
        <v>1989422</v>
      </c>
      <c r="H22" s="531">
        <f t="shared" si="6"/>
        <v>5.181112301724184</v>
      </c>
      <c r="I22" s="527"/>
      <c r="J22" s="530">
        <f>'20pobl'!Q23</f>
        <v>473156</v>
      </c>
      <c r="K22" s="531">
        <f t="shared" si="7"/>
        <v>6.9419221640153745</v>
      </c>
      <c r="L22" s="527"/>
      <c r="M22" s="530">
        <f>'20pobl'!X23</f>
        <v>236846</v>
      </c>
      <c r="N22" s="531">
        <f t="shared" si="1"/>
        <v>8.2471462685777208</v>
      </c>
      <c r="O22" s="527"/>
      <c r="P22" s="532">
        <f t="shared" si="8"/>
        <v>74500</v>
      </c>
      <c r="Q22" s="533">
        <f t="shared" si="9"/>
        <v>2.7598480268383181</v>
      </c>
      <c r="R22" s="527"/>
      <c r="S22" s="530">
        <f>'44apbpcasaad'!G23</f>
        <v>21002</v>
      </c>
      <c r="T22" s="534">
        <f t="shared" si="10"/>
        <v>1.0556835100848387</v>
      </c>
      <c r="U22" s="527"/>
      <c r="V22" s="530">
        <f>'44apbpcasaad'!J23</f>
        <v>13230</v>
      </c>
      <c r="W22" s="534">
        <f t="shared" si="11"/>
        <v>2.796117982229962</v>
      </c>
      <c r="X22" s="527"/>
      <c r="Y22" s="530">
        <f>'44apbpcasaad'!M23</f>
        <v>40268</v>
      </c>
      <c r="Z22" s="520">
        <f t="shared" si="12"/>
        <v>17.00176485986675</v>
      </c>
      <c r="AA22" s="521"/>
      <c r="AB22" s="522">
        <f t="shared" si="2"/>
        <v>12</v>
      </c>
      <c r="AC22" s="522">
        <v>12</v>
      </c>
      <c r="AD22" s="522">
        <f t="shared" si="13"/>
        <v>12</v>
      </c>
      <c r="AE22" s="523" t="str">
        <f t="shared" si="3"/>
        <v>Galicia</v>
      </c>
      <c r="AF22" s="524">
        <f t="shared" si="4"/>
        <v>2.7598480268383181</v>
      </c>
      <c r="AG22" s="396"/>
      <c r="AH22" s="522">
        <f t="shared" si="14"/>
        <v>6</v>
      </c>
      <c r="AI22" s="522">
        <v>12</v>
      </c>
      <c r="AJ22" s="522">
        <f t="shared" si="15"/>
        <v>10</v>
      </c>
      <c r="AK22" s="523" t="str">
        <f t="shared" si="16"/>
        <v>Comunitat Valenciana</v>
      </c>
      <c r="AL22" s="524">
        <f t="shared" si="17"/>
        <v>0.97825176957301152</v>
      </c>
      <c r="AM22" s="396"/>
      <c r="AN22" s="522">
        <f t="shared" si="18"/>
        <v>19</v>
      </c>
      <c r="AO22" s="522">
        <v>12</v>
      </c>
      <c r="AP22" s="522">
        <f t="shared" si="19"/>
        <v>13</v>
      </c>
      <c r="AQ22" s="523" t="str">
        <f t="shared" si="20"/>
        <v>Madrid, Comunidad de</v>
      </c>
      <c r="AR22" s="524">
        <f t="shared" si="21"/>
        <v>3.64586490643137</v>
      </c>
      <c r="AS22" s="396"/>
      <c r="AT22" s="522">
        <f t="shared" si="22"/>
        <v>19</v>
      </c>
      <c r="AU22" s="522">
        <v>12</v>
      </c>
      <c r="AV22" s="522">
        <f t="shared" si="23"/>
        <v>9</v>
      </c>
      <c r="AW22" s="523" t="str">
        <f t="shared" si="24"/>
        <v>Cataluña</v>
      </c>
      <c r="AX22" s="524">
        <f t="shared" si="25"/>
        <v>24.869422013042346</v>
      </c>
    </row>
    <row r="23" spans="1:50" s="329" customFormat="1" ht="18" customHeight="1" x14ac:dyDescent="0.15">
      <c r="A23" s="348"/>
      <c r="B23" s="526" t="s">
        <v>42</v>
      </c>
      <c r="C23" s="527"/>
      <c r="D23" s="528">
        <f t="shared" si="5"/>
        <v>6871903</v>
      </c>
      <c r="E23" s="529">
        <f t="shared" si="0"/>
        <v>14.291050034957625</v>
      </c>
      <c r="F23" s="527"/>
      <c r="G23" s="530">
        <f>'20pobl'!J24</f>
        <v>5605365</v>
      </c>
      <c r="H23" s="531">
        <f t="shared" si="6"/>
        <v>14.598222778854451</v>
      </c>
      <c r="I23" s="527"/>
      <c r="J23" s="530">
        <f>'20pobl'!Q24</f>
        <v>890790</v>
      </c>
      <c r="K23" s="531">
        <f t="shared" si="7"/>
        <v>13.069251672774424</v>
      </c>
      <c r="L23" s="527"/>
      <c r="M23" s="530">
        <f>'20pobl'!X24</f>
        <v>375748</v>
      </c>
      <c r="N23" s="531">
        <f t="shared" si="1"/>
        <v>13.083812756498068</v>
      </c>
      <c r="O23" s="527"/>
      <c r="P23" s="532">
        <f t="shared" si="8"/>
        <v>183203</v>
      </c>
      <c r="Q23" s="533">
        <f t="shared" si="9"/>
        <v>2.6659718567040307</v>
      </c>
      <c r="R23" s="527"/>
      <c r="S23" s="530">
        <f>'44apbpcasaad'!G24</f>
        <v>48358</v>
      </c>
      <c r="T23" s="534">
        <f t="shared" si="10"/>
        <v>0.86270920805335605</v>
      </c>
      <c r="U23" s="527"/>
      <c r="V23" s="530">
        <f>'44apbpcasaad'!J24</f>
        <v>32477</v>
      </c>
      <c r="W23" s="534">
        <f t="shared" si="11"/>
        <v>3.64586490643137</v>
      </c>
      <c r="X23" s="527"/>
      <c r="Y23" s="530">
        <f>'44apbpcasaad'!M24</f>
        <v>102368</v>
      </c>
      <c r="Z23" s="520">
        <f t="shared" si="12"/>
        <v>27.243791051449374</v>
      </c>
      <c r="AA23" s="521"/>
      <c r="AB23" s="522">
        <f t="shared" si="2"/>
        <v>15</v>
      </c>
      <c r="AC23" s="522">
        <v>13</v>
      </c>
      <c r="AD23" s="522">
        <f t="shared" si="13"/>
        <v>14</v>
      </c>
      <c r="AE23" s="523" t="str">
        <f t="shared" si="3"/>
        <v>Murcia, Región de</v>
      </c>
      <c r="AF23" s="524">
        <f t="shared" si="4"/>
        <v>2.7571193252269137</v>
      </c>
      <c r="AG23" s="396"/>
      <c r="AH23" s="522">
        <f t="shared" si="14"/>
        <v>15</v>
      </c>
      <c r="AI23" s="522">
        <v>13</v>
      </c>
      <c r="AJ23" s="522">
        <f t="shared" si="15"/>
        <v>5</v>
      </c>
      <c r="AK23" s="523" t="str">
        <f t="shared" si="16"/>
        <v>Canarias</v>
      </c>
      <c r="AL23" s="524">
        <f t="shared" si="17"/>
        <v>0.90765296317648969</v>
      </c>
      <c r="AM23" s="396"/>
      <c r="AN23" s="522">
        <f t="shared" si="18"/>
        <v>12</v>
      </c>
      <c r="AO23" s="522">
        <v>13</v>
      </c>
      <c r="AP23" s="522">
        <f t="shared" si="19"/>
        <v>16</v>
      </c>
      <c r="AQ23" s="523" t="str">
        <f t="shared" si="20"/>
        <v>País Vasco</v>
      </c>
      <c r="AR23" s="524">
        <f t="shared" si="21"/>
        <v>3.4800562388601666</v>
      </c>
      <c r="AS23" s="396"/>
      <c r="AT23" s="522">
        <f t="shared" si="22"/>
        <v>8</v>
      </c>
      <c r="AU23" s="522">
        <v>13</v>
      </c>
      <c r="AV23" s="522">
        <f t="shared" si="23"/>
        <v>16</v>
      </c>
      <c r="AW23" s="523" t="str">
        <f t="shared" si="24"/>
        <v>País Vasco</v>
      </c>
      <c r="AX23" s="524">
        <f t="shared" si="25"/>
        <v>24.428042887345214</v>
      </c>
    </row>
    <row r="24" spans="1:50" s="329" customFormat="1" ht="18" customHeight="1" x14ac:dyDescent="0.15">
      <c r="A24" s="348"/>
      <c r="B24" s="526" t="s">
        <v>43</v>
      </c>
      <c r="C24" s="527"/>
      <c r="D24" s="528">
        <f t="shared" si="5"/>
        <v>1551692</v>
      </c>
      <c r="E24" s="529">
        <f t="shared" si="0"/>
        <v>3.2269530013510765</v>
      </c>
      <c r="F24" s="527"/>
      <c r="G24" s="530">
        <f>'20pobl'!J25</f>
        <v>1298039</v>
      </c>
      <c r="H24" s="531">
        <f t="shared" si="6"/>
        <v>3.3805224990061222</v>
      </c>
      <c r="I24" s="527"/>
      <c r="J24" s="530">
        <f>'20pobl'!Q25</f>
        <v>182344</v>
      </c>
      <c r="K24" s="531">
        <f t="shared" si="7"/>
        <v>2.6752653566164635</v>
      </c>
      <c r="L24" s="527"/>
      <c r="M24" s="530">
        <f>'20pobl'!X25</f>
        <v>71309</v>
      </c>
      <c r="N24" s="531">
        <f t="shared" si="1"/>
        <v>2.4830301261832948</v>
      </c>
      <c r="O24" s="527"/>
      <c r="P24" s="532">
        <f t="shared" si="8"/>
        <v>42782</v>
      </c>
      <c r="Q24" s="533">
        <f t="shared" si="9"/>
        <v>2.7571193252269137</v>
      </c>
      <c r="R24" s="527"/>
      <c r="S24" s="530">
        <f>'44apbpcasaad'!G25</f>
        <v>15791</v>
      </c>
      <c r="T24" s="534">
        <f t="shared" si="10"/>
        <v>1.2165273924743401</v>
      </c>
      <c r="U24" s="527"/>
      <c r="V24" s="530">
        <f>'44apbpcasaad'!J25</f>
        <v>8364</v>
      </c>
      <c r="W24" s="534">
        <f t="shared" si="11"/>
        <v>4.5869345851796606</v>
      </c>
      <c r="X24" s="527"/>
      <c r="Y24" s="530">
        <f>'44apbpcasaad'!M25</f>
        <v>18627</v>
      </c>
      <c r="Z24" s="520">
        <f t="shared" si="12"/>
        <v>26.121527436929419</v>
      </c>
      <c r="AA24" s="521"/>
      <c r="AB24" s="522">
        <f t="shared" si="2"/>
        <v>13</v>
      </c>
      <c r="AC24" s="522">
        <v>14</v>
      </c>
      <c r="AD24" s="522">
        <f t="shared" si="13"/>
        <v>9</v>
      </c>
      <c r="AE24" s="523" t="str">
        <f t="shared" si="3"/>
        <v>Cataluña</v>
      </c>
      <c r="AF24" s="524">
        <f t="shared" si="4"/>
        <v>2.6726523523332113</v>
      </c>
      <c r="AG24" s="396"/>
      <c r="AH24" s="522">
        <f t="shared" si="14"/>
        <v>4</v>
      </c>
      <c r="AI24" s="522">
        <v>14</v>
      </c>
      <c r="AJ24" s="522">
        <f t="shared" si="15"/>
        <v>9</v>
      </c>
      <c r="AK24" s="523" t="str">
        <f t="shared" si="16"/>
        <v>Cataluña</v>
      </c>
      <c r="AL24" s="524">
        <f t="shared" si="17"/>
        <v>0.88206139876685263</v>
      </c>
      <c r="AM24" s="396"/>
      <c r="AN24" s="522">
        <f t="shared" si="18"/>
        <v>4</v>
      </c>
      <c r="AO24" s="522">
        <v>14</v>
      </c>
      <c r="AP24" s="522">
        <f t="shared" si="19"/>
        <v>17</v>
      </c>
      <c r="AQ24" s="523" t="str">
        <f t="shared" si="20"/>
        <v>Rioja, La</v>
      </c>
      <c r="AR24" s="524">
        <f t="shared" si="21"/>
        <v>3.4448348267187794</v>
      </c>
      <c r="AS24" s="396"/>
      <c r="AT24" s="522">
        <f t="shared" si="22"/>
        <v>11</v>
      </c>
      <c r="AU24" s="522">
        <v>14</v>
      </c>
      <c r="AV24" s="522">
        <f t="shared" si="23"/>
        <v>15</v>
      </c>
      <c r="AW24" s="523" t="str">
        <f t="shared" si="24"/>
        <v>Navarra, Comunidad Foral de</v>
      </c>
      <c r="AX24" s="524">
        <f t="shared" si="25"/>
        <v>24.044566910267161</v>
      </c>
    </row>
    <row r="25" spans="1:50" s="329" customFormat="1" ht="18" customHeight="1" x14ac:dyDescent="0.15">
      <c r="B25" s="526" t="s">
        <v>44</v>
      </c>
      <c r="C25" s="527"/>
      <c r="D25" s="535">
        <f t="shared" si="5"/>
        <v>672155</v>
      </c>
      <c r="E25" s="529">
        <f t="shared" si="0"/>
        <v>1.3978370672937237</v>
      </c>
      <c r="F25" s="527"/>
      <c r="G25" s="536">
        <f>'20pobl'!J26</f>
        <v>534721</v>
      </c>
      <c r="H25" s="531">
        <f t="shared" si="6"/>
        <v>1.3925901850337723</v>
      </c>
      <c r="I25" s="527"/>
      <c r="J25" s="536">
        <f>'20pobl'!Q26</f>
        <v>95699</v>
      </c>
      <c r="K25" s="531">
        <f>J25*100/$J$30</f>
        <v>1.4040506918946549</v>
      </c>
      <c r="L25" s="527"/>
      <c r="M25" s="536">
        <f>'20pobl'!X26</f>
        <v>41735</v>
      </c>
      <c r="N25" s="531">
        <f t="shared" si="1"/>
        <v>1.4532424002055815</v>
      </c>
      <c r="O25" s="527"/>
      <c r="P25" s="537">
        <f t="shared" si="8"/>
        <v>16091</v>
      </c>
      <c r="Q25" s="533">
        <f t="shared" si="9"/>
        <v>2.3939418735261957</v>
      </c>
      <c r="R25" s="527"/>
      <c r="S25" s="536">
        <f>'44apbpcasaad'!G26</f>
        <v>3363</v>
      </c>
      <c r="T25" s="534">
        <f t="shared" si="10"/>
        <v>0.62892611287007616</v>
      </c>
      <c r="U25" s="527"/>
      <c r="V25" s="536">
        <f>'44apbpcasaad'!J26</f>
        <v>2693</v>
      </c>
      <c r="W25" s="534">
        <f t="shared" si="11"/>
        <v>2.8140314945819704</v>
      </c>
      <c r="X25" s="527"/>
      <c r="Y25" s="536">
        <f>'44apbpcasaad'!M26</f>
        <v>10035</v>
      </c>
      <c r="Z25" s="520">
        <f t="shared" si="12"/>
        <v>24.044566910267161</v>
      </c>
      <c r="AA25" s="521"/>
      <c r="AB25" s="522">
        <f t="shared" si="2"/>
        <v>17</v>
      </c>
      <c r="AC25" s="522">
        <v>15</v>
      </c>
      <c r="AD25" s="522">
        <f t="shared" si="13"/>
        <v>13</v>
      </c>
      <c r="AE25" s="523" t="str">
        <f t="shared" si="3"/>
        <v>Madrid, Comunidad de</v>
      </c>
      <c r="AF25" s="524">
        <f t="shared" si="4"/>
        <v>2.6659718567040307</v>
      </c>
      <c r="AG25" s="396"/>
      <c r="AH25" s="522">
        <f t="shared" si="14"/>
        <v>19</v>
      </c>
      <c r="AI25" s="522">
        <v>15</v>
      </c>
      <c r="AJ25" s="522">
        <f t="shared" si="15"/>
        <v>13</v>
      </c>
      <c r="AK25" s="523" t="str">
        <f t="shared" si="16"/>
        <v>Madrid, Comunidad de</v>
      </c>
      <c r="AL25" s="524">
        <f t="shared" si="17"/>
        <v>0.86270920805335605</v>
      </c>
      <c r="AM25" s="396"/>
      <c r="AN25" s="522">
        <f t="shared" si="18"/>
        <v>18</v>
      </c>
      <c r="AO25" s="522">
        <v>15</v>
      </c>
      <c r="AP25" s="522">
        <f t="shared" si="19"/>
        <v>18</v>
      </c>
      <c r="AQ25" s="523" t="str">
        <f t="shared" si="20"/>
        <v>Ceuta y Melilla</v>
      </c>
      <c r="AR25" s="524">
        <f t="shared" si="21"/>
        <v>3.4364479451184655</v>
      </c>
      <c r="AS25" s="396"/>
      <c r="AT25" s="522">
        <f t="shared" si="22"/>
        <v>14</v>
      </c>
      <c r="AU25" s="522">
        <v>15</v>
      </c>
      <c r="AV25" s="522">
        <f t="shared" si="23"/>
        <v>6</v>
      </c>
      <c r="AW25" s="523" t="str">
        <f t="shared" si="24"/>
        <v>Cantabria</v>
      </c>
      <c r="AX25" s="524">
        <f t="shared" si="25"/>
        <v>23.032105806578496</v>
      </c>
    </row>
    <row r="26" spans="1:50" s="329" customFormat="1" ht="18" customHeight="1" x14ac:dyDescent="0.15">
      <c r="B26" s="526" t="s">
        <v>45</v>
      </c>
      <c r="C26" s="527"/>
      <c r="D26" s="535">
        <f t="shared" si="5"/>
        <v>2216302</v>
      </c>
      <c r="E26" s="529">
        <f t="shared" si="0"/>
        <v>4.6090992225263738</v>
      </c>
      <c r="F26" s="527"/>
      <c r="G26" s="536">
        <f>'20pobl'!J27</f>
        <v>1696058</v>
      </c>
      <c r="H26" s="531">
        <f t="shared" si="6"/>
        <v>4.4170955022301532</v>
      </c>
      <c r="I26" s="527"/>
      <c r="J26" s="536">
        <f>'20pobl'!Q27</f>
        <v>361316</v>
      </c>
      <c r="K26" s="531">
        <f t="shared" si="7"/>
        <v>5.3010583161016225</v>
      </c>
      <c r="L26" s="527"/>
      <c r="M26" s="536">
        <f>'20pobl'!X27</f>
        <v>158928</v>
      </c>
      <c r="N26" s="531">
        <f t="shared" si="1"/>
        <v>5.5339860591798891</v>
      </c>
      <c r="O26" s="527"/>
      <c r="P26" s="537">
        <f t="shared" si="8"/>
        <v>68945</v>
      </c>
      <c r="Q26" s="533">
        <f t="shared" si="9"/>
        <v>3.1108125156228708</v>
      </c>
      <c r="R26" s="527"/>
      <c r="S26" s="536">
        <f>'44apbpcasaad'!G27</f>
        <v>17548</v>
      </c>
      <c r="T26" s="534">
        <f t="shared" si="10"/>
        <v>1.034634428775431</v>
      </c>
      <c r="U26" s="527"/>
      <c r="V26" s="536">
        <f>'44apbpcasaad'!J27</f>
        <v>12574</v>
      </c>
      <c r="W26" s="534">
        <f t="shared" si="11"/>
        <v>3.4800562388601666</v>
      </c>
      <c r="X26" s="527"/>
      <c r="Y26" s="536">
        <f>'44apbpcasaad'!M27</f>
        <v>38823</v>
      </c>
      <c r="Z26" s="520">
        <f t="shared" si="12"/>
        <v>24.428042887345214</v>
      </c>
      <c r="AA26" s="521"/>
      <c r="AB26" s="522">
        <f t="shared" si="2"/>
        <v>6</v>
      </c>
      <c r="AC26" s="522">
        <v>16</v>
      </c>
      <c r="AD26" s="522">
        <f t="shared" si="13"/>
        <v>4</v>
      </c>
      <c r="AE26" s="523" t="str">
        <f t="shared" si="3"/>
        <v>Balears, Illes</v>
      </c>
      <c r="AF26" s="525">
        <f t="shared" si="4"/>
        <v>2.4596125649430616</v>
      </c>
      <c r="AG26" s="396"/>
      <c r="AH26" s="522">
        <f t="shared" si="14"/>
        <v>8</v>
      </c>
      <c r="AI26" s="522">
        <v>16</v>
      </c>
      <c r="AJ26" s="522">
        <f t="shared" si="15"/>
        <v>2</v>
      </c>
      <c r="AK26" s="523" t="str">
        <f t="shared" si="16"/>
        <v>Aragón</v>
      </c>
      <c r="AL26" s="524">
        <f t="shared" si="17"/>
        <v>0.80699916398449012</v>
      </c>
      <c r="AM26" s="396"/>
      <c r="AN26" s="522">
        <f t="shared" si="18"/>
        <v>13</v>
      </c>
      <c r="AO26" s="522">
        <v>16</v>
      </c>
      <c r="AP26" s="522">
        <f t="shared" si="19"/>
        <v>3</v>
      </c>
      <c r="AQ26" s="523" t="str">
        <f t="shared" si="20"/>
        <v>Asturias, Principado de</v>
      </c>
      <c r="AR26" s="524">
        <f t="shared" si="21"/>
        <v>3.3591664424808063</v>
      </c>
      <c r="AS26" s="396"/>
      <c r="AT26" s="522">
        <f t="shared" si="22"/>
        <v>13</v>
      </c>
      <c r="AU26" s="522">
        <v>16</v>
      </c>
      <c r="AV26" s="522">
        <f t="shared" si="23"/>
        <v>18</v>
      </c>
      <c r="AW26" s="523" t="str">
        <f t="shared" si="24"/>
        <v>Ceuta y Melilla</v>
      </c>
      <c r="AX26" s="524">
        <f t="shared" si="25"/>
        <v>20.851326341764342</v>
      </c>
    </row>
    <row r="27" spans="1:50" s="329" customFormat="1" ht="18" customHeight="1" x14ac:dyDescent="0.15">
      <c r="B27" s="526" t="s">
        <v>46</v>
      </c>
      <c r="C27" s="527"/>
      <c r="D27" s="535">
        <f t="shared" si="5"/>
        <v>322282</v>
      </c>
      <c r="E27" s="538">
        <f t="shared" si="0"/>
        <v>0.67022892892495911</v>
      </c>
      <c r="F27" s="527"/>
      <c r="G27" s="536">
        <f>'20pobl'!J28</f>
        <v>252101</v>
      </c>
      <c r="H27" s="539">
        <f t="shared" si="6"/>
        <v>0.65655431194435798</v>
      </c>
      <c r="I27" s="527"/>
      <c r="J27" s="536">
        <f>'20pobl'!Q28</f>
        <v>48101</v>
      </c>
      <c r="K27" s="539">
        <f t="shared" si="7"/>
        <v>0.70571523559101768</v>
      </c>
      <c r="L27" s="527"/>
      <c r="M27" s="536">
        <f>'20pobl'!X28</f>
        <v>22080</v>
      </c>
      <c r="N27" s="539">
        <f t="shared" si="1"/>
        <v>0.7688413129636813</v>
      </c>
      <c r="O27" s="527"/>
      <c r="P27" s="537">
        <f t="shared" si="8"/>
        <v>9275</v>
      </c>
      <c r="Q27" s="540">
        <f t="shared" si="9"/>
        <v>2.8779143731266408</v>
      </c>
      <c r="R27" s="527"/>
      <c r="S27" s="536">
        <f>'44apbpcasaad'!G28</f>
        <v>1586</v>
      </c>
      <c r="T27" s="541">
        <f t="shared" si="10"/>
        <v>0.6291129348951412</v>
      </c>
      <c r="U27" s="527"/>
      <c r="V27" s="536">
        <f>'44apbpcasaad'!J28</f>
        <v>1657</v>
      </c>
      <c r="W27" s="541">
        <f t="shared" si="11"/>
        <v>3.4448348267187794</v>
      </c>
      <c r="X27" s="527"/>
      <c r="Y27" s="536">
        <f>'44apbpcasaad'!M28</f>
        <v>6032</v>
      </c>
      <c r="Z27" s="542">
        <f t="shared" si="12"/>
        <v>27.318840579710145</v>
      </c>
      <c r="AA27" s="521"/>
      <c r="AB27" s="522">
        <f t="shared" si="2"/>
        <v>11</v>
      </c>
      <c r="AC27" s="522">
        <v>17</v>
      </c>
      <c r="AD27" s="522">
        <f t="shared" si="13"/>
        <v>15</v>
      </c>
      <c r="AE27" s="523" t="str">
        <f t="shared" si="3"/>
        <v>Navarra, Comunidad Foral de</v>
      </c>
      <c r="AF27" s="524">
        <f t="shared" si="4"/>
        <v>2.3939418735261957</v>
      </c>
      <c r="AG27" s="396"/>
      <c r="AH27" s="522">
        <f t="shared" si="14"/>
        <v>18</v>
      </c>
      <c r="AI27" s="522">
        <v>17</v>
      </c>
      <c r="AJ27" s="522">
        <f t="shared" si="15"/>
        <v>4</v>
      </c>
      <c r="AK27" s="523" t="str">
        <f t="shared" si="16"/>
        <v>Balears, Illes</v>
      </c>
      <c r="AL27" s="524">
        <f t="shared" si="17"/>
        <v>0.7967772586903159</v>
      </c>
      <c r="AM27" s="396"/>
      <c r="AN27" s="522">
        <f t="shared" si="18"/>
        <v>14</v>
      </c>
      <c r="AO27" s="522">
        <v>17</v>
      </c>
      <c r="AP27" s="522">
        <f t="shared" si="19"/>
        <v>5</v>
      </c>
      <c r="AQ27" s="523" t="str">
        <f t="shared" si="20"/>
        <v>Canarias</v>
      </c>
      <c r="AR27" s="524">
        <f t="shared" si="21"/>
        <v>2.8937478528522798</v>
      </c>
      <c r="AS27" s="396"/>
      <c r="AT27" s="522">
        <f t="shared" si="22"/>
        <v>7</v>
      </c>
      <c r="AU27" s="522">
        <v>17</v>
      </c>
      <c r="AV27" s="522">
        <f t="shared" si="23"/>
        <v>3</v>
      </c>
      <c r="AW27" s="523" t="str">
        <f t="shared" si="24"/>
        <v>Asturias, Principado de</v>
      </c>
      <c r="AX27" s="524">
        <f t="shared" si="25"/>
        <v>20.757393346286342</v>
      </c>
    </row>
    <row r="28" spans="1:50" s="329" customFormat="1" ht="18" customHeight="1" x14ac:dyDescent="0.15">
      <c r="B28" s="526" t="s">
        <v>1</v>
      </c>
      <c r="C28" s="527"/>
      <c r="D28" s="535">
        <f t="shared" si="5"/>
        <v>168545</v>
      </c>
      <c r="E28" s="538">
        <f t="shared" si="0"/>
        <v>0.35051208204509476</v>
      </c>
      <c r="F28" s="527"/>
      <c r="G28" s="536">
        <f>'20pobl'!J29</f>
        <v>147939</v>
      </c>
      <c r="H28" s="539">
        <f t="shared" si="6"/>
        <v>0.38528204312849362</v>
      </c>
      <c r="I28" s="527"/>
      <c r="J28" s="536">
        <f>'20pobl'!Q29</f>
        <v>15743</v>
      </c>
      <c r="K28" s="539">
        <f t="shared" si="7"/>
        <v>0.23097388731854621</v>
      </c>
      <c r="L28" s="527"/>
      <c r="M28" s="536">
        <f>'20pobl'!X29</f>
        <v>4863</v>
      </c>
      <c r="N28" s="539">
        <f t="shared" si="1"/>
        <v>0.16933312069485426</v>
      </c>
      <c r="O28" s="527"/>
      <c r="P28" s="537">
        <f t="shared" si="8"/>
        <v>3526</v>
      </c>
      <c r="Q28" s="540">
        <f t="shared" si="9"/>
        <v>2.092022901895636</v>
      </c>
      <c r="R28" s="527"/>
      <c r="S28" s="536">
        <f>'44apbpcasaad'!G29</f>
        <v>1971</v>
      </c>
      <c r="T28" s="541">
        <f t="shared" si="10"/>
        <v>1.3323058828300853</v>
      </c>
      <c r="U28" s="527"/>
      <c r="V28" s="536">
        <f>'44apbpcasaad'!J29</f>
        <v>541</v>
      </c>
      <c r="W28" s="541">
        <f t="shared" si="11"/>
        <v>3.4364479451184655</v>
      </c>
      <c r="X28" s="527"/>
      <c r="Y28" s="536">
        <f>'44apbpcasaad'!M29</f>
        <v>1014</v>
      </c>
      <c r="Z28" s="542">
        <f t="shared" si="12"/>
        <v>20.851326341764342</v>
      </c>
      <c r="AA28" s="521"/>
      <c r="AB28" s="522">
        <f t="shared" si="2"/>
        <v>18</v>
      </c>
      <c r="AC28" s="522">
        <v>18</v>
      </c>
      <c r="AD28" s="522">
        <f t="shared" si="13"/>
        <v>18</v>
      </c>
      <c r="AE28" s="523" t="str">
        <f t="shared" si="3"/>
        <v>Ceuta y Melilla</v>
      </c>
      <c r="AF28" s="524">
        <f t="shared" si="4"/>
        <v>2.092022901895636</v>
      </c>
      <c r="AG28" s="396"/>
      <c r="AH28" s="522">
        <f t="shared" si="14"/>
        <v>2</v>
      </c>
      <c r="AI28" s="522">
        <v>18</v>
      </c>
      <c r="AJ28" s="522">
        <f t="shared" si="15"/>
        <v>17</v>
      </c>
      <c r="AK28" s="523" t="str">
        <f t="shared" si="16"/>
        <v>Rioja, La</v>
      </c>
      <c r="AL28" s="524">
        <f t="shared" si="17"/>
        <v>0.6291129348951412</v>
      </c>
      <c r="AM28" s="396"/>
      <c r="AN28" s="522">
        <f t="shared" si="18"/>
        <v>15</v>
      </c>
      <c r="AO28" s="522">
        <v>18</v>
      </c>
      <c r="AP28" s="522">
        <f t="shared" si="19"/>
        <v>15</v>
      </c>
      <c r="AQ28" s="523" t="str">
        <f t="shared" si="20"/>
        <v>Navarra, Comunidad Foral de</v>
      </c>
      <c r="AR28" s="524">
        <f t="shared" si="21"/>
        <v>2.8140314945819704</v>
      </c>
      <c r="AS28" s="396"/>
      <c r="AT28" s="522">
        <f t="shared" si="22"/>
        <v>16</v>
      </c>
      <c r="AU28" s="522">
        <v>18</v>
      </c>
      <c r="AV28" s="522">
        <f t="shared" si="23"/>
        <v>5</v>
      </c>
      <c r="AW28" s="523" t="str">
        <f t="shared" si="24"/>
        <v>Canarias</v>
      </c>
      <c r="AX28" s="524">
        <f t="shared" si="25"/>
        <v>17.069550897594894</v>
      </c>
    </row>
    <row r="29" spans="1:50" s="329" customFormat="1" ht="3.75" customHeight="1" x14ac:dyDescent="0.1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1.8847129889707079</v>
      </c>
      <c r="AG29" s="396"/>
      <c r="AH29" s="518"/>
      <c r="AI29" s="518"/>
      <c r="AJ29" s="522">
        <f>MATCH(AI30,AH$11:AH$30,0)</f>
        <v>15</v>
      </c>
      <c r="AK29" s="523" t="str">
        <f t="shared" si="16"/>
        <v>Navarra, Comunidad Foral de</v>
      </c>
      <c r="AL29" s="524">
        <f t="shared" si="17"/>
        <v>0.62892611287007616</v>
      </c>
      <c r="AM29" s="396"/>
      <c r="AN29" s="518"/>
      <c r="AO29" s="518"/>
      <c r="AP29" s="522">
        <f>MATCH(AO30,AN$11:AN$30,0)</f>
        <v>12</v>
      </c>
      <c r="AQ29" s="523" t="str">
        <f t="shared" si="20"/>
        <v>Galicia</v>
      </c>
      <c r="AR29" s="524">
        <f>INDEX(W$11:W$30,AP29,1)</f>
        <v>2.796117982229962</v>
      </c>
      <c r="AS29" s="396"/>
      <c r="AT29" s="518"/>
      <c r="AU29" s="518"/>
      <c r="AV29" s="522">
        <f>MATCH(AU30,AT$11:AT$30,0)</f>
        <v>12</v>
      </c>
      <c r="AW29" s="523" t="str">
        <f t="shared" si="24"/>
        <v>Galicia</v>
      </c>
      <c r="AX29" s="524">
        <f t="shared" si="25"/>
        <v>17.00176485986675</v>
      </c>
    </row>
    <row r="30" spans="1:50" s="336" customFormat="1" ht="18" customHeight="1" x14ac:dyDescent="0.1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1445668</v>
      </c>
      <c r="Q30" s="545">
        <f>P30*100/D30</f>
        <v>3.0064617795008339</v>
      </c>
      <c r="R30" s="320"/>
      <c r="S30" s="549">
        <f>SUM(S11:S28)</f>
        <v>390300</v>
      </c>
      <c r="T30" s="546">
        <f>S30*100/G30</f>
        <v>1.0164701764446904</v>
      </c>
      <c r="U30" s="320"/>
      <c r="V30" s="549">
        <f>SUM(V11:V28)</f>
        <v>277394</v>
      </c>
      <c r="W30" s="546">
        <f>V30*100/J30</f>
        <v>4.0697942259315765</v>
      </c>
      <c r="X30" s="320"/>
      <c r="Y30" s="549">
        <f>SUM(Y11:Y28)</f>
        <v>777974</v>
      </c>
      <c r="Z30" s="551">
        <f>Y30*100/M30</f>
        <v>27.089608315743071</v>
      </c>
      <c r="AA30" s="521"/>
      <c r="AB30" s="522">
        <f>_xlfn.RANK.EQ(Q30,Q$11:Q$30,0)</f>
        <v>8</v>
      </c>
      <c r="AC30" s="522">
        <v>19</v>
      </c>
      <c r="AD30" s="518"/>
      <c r="AE30" s="518"/>
      <c r="AF30" s="552"/>
      <c r="AG30" s="337"/>
      <c r="AH30" s="522">
        <f t="shared" si="14"/>
        <v>10</v>
      </c>
      <c r="AI30" s="522">
        <v>19</v>
      </c>
      <c r="AJ30" s="518"/>
      <c r="AK30" s="518"/>
      <c r="AL30" s="552"/>
      <c r="AM30" s="337"/>
      <c r="AN30" s="522">
        <f t="shared" si="18"/>
        <v>8</v>
      </c>
      <c r="AO30" s="522">
        <v>19</v>
      </c>
      <c r="AP30" s="518"/>
      <c r="AQ30" s="518"/>
      <c r="AR30" s="552"/>
      <c r="AS30" s="337"/>
      <c r="AT30" s="522">
        <f t="shared" si="22"/>
        <v>9</v>
      </c>
      <c r="AU30" s="522">
        <v>19</v>
      </c>
      <c r="AV30" s="518"/>
      <c r="AW30" s="518"/>
      <c r="AX30" s="552"/>
    </row>
    <row r="31" spans="1:50" s="336" customFormat="1" ht="5.25" customHeight="1" x14ac:dyDescent="0.2">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
      <c r="B33" s="1550" t="s">
        <v>171</v>
      </c>
      <c r="C33" s="1550"/>
      <c r="D33" s="1550"/>
      <c r="E33" s="1550"/>
      <c r="F33" s="1550"/>
      <c r="G33" s="1550"/>
      <c r="H33" s="1550"/>
      <c r="I33" s="1550"/>
      <c r="J33" s="1550"/>
      <c r="K33" s="1550"/>
      <c r="L33" s="1550"/>
      <c r="M33" s="1550"/>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
      <c r="B34" s="1551"/>
      <c r="C34" s="1551"/>
      <c r="D34" s="1551"/>
      <c r="E34" s="1551"/>
      <c r="F34" s="1551"/>
      <c r="G34" s="1551"/>
      <c r="H34" s="1551"/>
      <c r="I34" s="1551"/>
      <c r="J34" s="1551"/>
      <c r="K34" s="1551"/>
      <c r="L34" s="1551"/>
      <c r="M34" s="1551"/>
      <c r="N34" s="1551"/>
      <c r="O34" s="1551"/>
      <c r="P34" s="1551"/>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
      <c r="B35" s="1552"/>
      <c r="C35" s="1552"/>
      <c r="D35" s="1552"/>
      <c r="E35" s="1552"/>
      <c r="F35" s="1552"/>
      <c r="G35" s="1552"/>
      <c r="H35" s="1552"/>
      <c r="I35" s="1552"/>
      <c r="J35" s="1552"/>
      <c r="K35" s="1552"/>
      <c r="L35" s="1552"/>
      <c r="M35" s="1552"/>
      <c r="N35" s="1552"/>
      <c r="O35" s="1552"/>
      <c r="P35" s="1552"/>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
      <c r="L38" s="890"/>
      <c r="M38" s="890"/>
      <c r="N38" s="890"/>
    </row>
    <row r="39" spans="2:50" x14ac:dyDescent="0.2">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6"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9"/>
  <sheetViews>
    <sheetView zoomScale="90" zoomScaleNormal="90" workbookViewId="0"/>
  </sheetViews>
  <sheetFormatPr baseColWidth="10" defaultColWidth="11.42578125" defaultRowHeight="15" x14ac:dyDescent="0.2"/>
  <cols>
    <col min="1" max="1" width="4" style="333" customWidth="1"/>
    <col min="2" max="2" width="32.28515625" style="333" customWidth="1"/>
    <col min="3" max="3" width="0.5703125" style="333" customWidth="1"/>
    <col min="4" max="4" width="17"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5703125" style="333" customWidth="1"/>
    <col min="12" max="12" width="8.42578125" style="333" customWidth="1"/>
    <col min="13" max="13" width="6.140625" style="333" customWidth="1"/>
    <col min="14" max="14" width="8.42578125" style="333" customWidth="1"/>
    <col min="15" max="15" width="7.5703125" style="333" customWidth="1"/>
    <col min="16" max="16" width="8.42578125" style="333" customWidth="1"/>
    <col min="17" max="17" width="6.140625" style="333" customWidth="1"/>
    <col min="18" max="18" width="8.42578125" style="333" customWidth="1"/>
    <col min="19" max="19" width="6.140625" style="333" customWidth="1"/>
    <col min="20" max="22" width="8.42578125" style="333" customWidth="1"/>
    <col min="23" max="23" width="6.140625" style="333" customWidth="1"/>
    <col min="24" max="24" width="8.42578125" style="333" customWidth="1"/>
    <col min="25" max="25" width="3.5703125" style="333" customWidth="1"/>
    <col min="26" max="26" width="1.42578125" style="329" customWidth="1"/>
    <col min="27" max="27" width="1.85546875" style="329" customWidth="1"/>
    <col min="28" max="28" width="2.140625" style="329" customWidth="1"/>
    <col min="29" max="31" width="8.85546875" style="396" customWidth="1"/>
    <col min="32" max="32" width="8.85546875" style="329" customWidth="1"/>
    <col min="33" max="33" width="2.42578125" style="329" bestFit="1" customWidth="1"/>
    <col min="34" max="34" width="4.28515625" style="329" bestFit="1" customWidth="1"/>
    <col min="35" max="35" width="8.42578125" style="329" bestFit="1" customWidth="1"/>
    <col min="36" max="36" width="4.28515625" style="333" bestFit="1" customWidth="1"/>
    <col min="37" max="16384" width="11.42578125" style="333"/>
  </cols>
  <sheetData>
    <row r="1" spans="1:36" s="340" customFormat="1" x14ac:dyDescent="0.2">
      <c r="B1" s="311"/>
      <c r="C1" s="341"/>
      <c r="E1" s="341"/>
      <c r="F1" s="342" t="s">
        <v>135</v>
      </c>
      <c r="G1" s="342"/>
      <c r="H1" s="342"/>
      <c r="I1" s="342" t="s">
        <v>16</v>
      </c>
      <c r="Y1" s="331"/>
      <c r="Z1" s="331"/>
      <c r="AA1" s="331"/>
      <c r="AB1" s="331"/>
      <c r="AC1" s="396"/>
      <c r="AD1" s="396"/>
      <c r="AE1" s="342"/>
      <c r="AF1" s="311"/>
      <c r="AG1" s="311"/>
      <c r="AH1" s="311"/>
      <c r="AI1" s="311"/>
    </row>
    <row r="2" spans="1:36" s="343" customFormat="1" x14ac:dyDescent="0.25">
      <c r="B2" s="1387"/>
      <c r="C2" s="1387"/>
      <c r="Y2" s="331"/>
      <c r="Z2" s="331"/>
      <c r="AA2" s="331"/>
      <c r="AB2" s="331"/>
      <c r="AC2" s="396"/>
      <c r="AD2" s="396"/>
      <c r="AE2" s="556"/>
      <c r="AF2" s="893"/>
      <c r="AG2" s="893"/>
      <c r="AH2" s="893"/>
      <c r="AI2" s="893"/>
    </row>
    <row r="3" spans="1:36" s="345" customFormat="1" ht="42" customHeight="1" x14ac:dyDescent="0.2">
      <c r="B3" s="1388"/>
      <c r="C3" s="1388"/>
      <c r="Y3" s="331"/>
      <c r="Z3" s="331"/>
      <c r="AA3" s="331"/>
      <c r="AB3" s="331"/>
      <c r="AC3" s="396"/>
      <c r="AD3" s="396"/>
      <c r="AE3" s="556"/>
      <c r="AF3" s="893"/>
      <c r="AG3" s="893"/>
      <c r="AH3" s="893"/>
      <c r="AI3" s="893"/>
    </row>
    <row r="4" spans="1:36" s="345" customFormat="1" ht="24" customHeight="1" x14ac:dyDescent="0.2">
      <c r="A4" s="1459" t="s">
        <v>428</v>
      </c>
      <c r="B4" s="1459"/>
      <c r="C4" s="1459"/>
      <c r="D4" s="1459"/>
      <c r="E4" s="1459"/>
      <c r="F4" s="1459"/>
      <c r="G4" s="1459"/>
      <c r="H4" s="1459"/>
      <c r="I4" s="1459"/>
      <c r="J4" s="1459"/>
      <c r="K4" s="1459"/>
      <c r="L4" s="1459"/>
      <c r="M4" s="1459"/>
      <c r="N4" s="1459"/>
      <c r="O4" s="1459"/>
      <c r="P4" s="1459"/>
      <c r="Q4" s="1459"/>
      <c r="R4" s="1459"/>
      <c r="S4" s="1459"/>
      <c r="T4" s="1459"/>
      <c r="U4" s="1459"/>
      <c r="V4" s="1459"/>
      <c r="W4" s="1459"/>
      <c r="X4" s="1459"/>
      <c r="Y4" s="331"/>
      <c r="Z4" s="331"/>
      <c r="AA4" s="331"/>
      <c r="AB4" s="331"/>
      <c r="AC4" s="396"/>
      <c r="AD4" s="396"/>
      <c r="AE4" s="556"/>
      <c r="AF4" s="893"/>
      <c r="AG4" s="893"/>
      <c r="AH4" s="893"/>
      <c r="AI4" s="893"/>
    </row>
    <row r="5" spans="1:36" s="345" customFormat="1" x14ac:dyDescent="0.2">
      <c r="A5" s="49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AC5" s="556"/>
      <c r="AD5" s="556"/>
      <c r="AE5" s="556"/>
      <c r="AF5" s="893"/>
      <c r="AG5" s="893"/>
    </row>
    <row r="6" spans="1:36" s="345" customFormat="1" ht="6.75" customHeight="1" x14ac:dyDescent="0.2">
      <c r="B6" s="1415"/>
      <c r="C6" s="1415"/>
      <c r="D6" s="1415"/>
      <c r="E6" s="1415"/>
      <c r="F6" s="1415"/>
      <c r="G6" s="1415"/>
      <c r="H6" s="1415"/>
      <c r="I6" s="1415"/>
      <c r="J6" s="1415"/>
      <c r="K6" s="1415"/>
      <c r="L6" s="1415"/>
      <c r="M6" s="1415"/>
      <c r="N6" s="1415"/>
      <c r="O6" s="1415"/>
      <c r="P6" s="1415"/>
      <c r="Q6" s="1415"/>
      <c r="R6" s="1415"/>
      <c r="S6" s="1415"/>
      <c r="T6" s="1415"/>
      <c r="U6" s="1415"/>
      <c r="V6" s="1415"/>
      <c r="W6" s="1415"/>
      <c r="X6" s="1415"/>
      <c r="Z6" s="893"/>
      <c r="AA6" s="893"/>
      <c r="AB6" s="893"/>
      <c r="AC6" s="556"/>
      <c r="AD6" s="556"/>
      <c r="AE6" s="556"/>
      <c r="AF6" s="893"/>
      <c r="AG6" s="893"/>
      <c r="AH6" s="893"/>
      <c r="AI6" s="893"/>
    </row>
    <row r="7" spans="1:36" s="322" customFormat="1" ht="3.75" customHeight="1" x14ac:dyDescent="0.2">
      <c r="A7" s="316"/>
      <c r="B7" s="1500" t="s">
        <v>12</v>
      </c>
      <c r="C7" s="437"/>
      <c r="D7" s="1558" t="s">
        <v>251</v>
      </c>
      <c r="E7" s="884"/>
      <c r="F7" s="1561"/>
      <c r="G7" s="1561"/>
      <c r="H7" s="884"/>
      <c r="I7" s="754"/>
      <c r="J7" s="754"/>
      <c r="K7" s="754"/>
      <c r="L7" s="754"/>
      <c r="M7" s="884"/>
      <c r="N7" s="884"/>
      <c r="O7" s="884"/>
      <c r="P7" s="884"/>
      <c r="Q7" s="884"/>
      <c r="R7" s="884"/>
      <c r="S7" s="891"/>
      <c r="T7" s="884"/>
      <c r="U7" s="884"/>
      <c r="V7" s="892"/>
      <c r="W7" s="1565"/>
      <c r="X7" s="1566"/>
      <c r="Z7" s="320"/>
      <c r="AA7" s="320"/>
      <c r="AB7" s="320"/>
      <c r="AC7" s="513"/>
      <c r="AD7" s="513"/>
      <c r="AE7" s="513"/>
      <c r="AF7" s="319"/>
      <c r="AG7" s="320"/>
      <c r="AH7" s="320"/>
      <c r="AI7" s="320"/>
    </row>
    <row r="8" spans="1:36" s="322" customFormat="1" ht="14.25" customHeight="1" x14ac:dyDescent="0.2">
      <c r="A8" s="316"/>
      <c r="B8" s="1556"/>
      <c r="C8" s="437"/>
      <c r="D8" s="1559"/>
      <c r="E8" s="437"/>
      <c r="F8" s="1545" t="s">
        <v>271</v>
      </c>
      <c r="G8" s="1562"/>
      <c r="H8" s="437"/>
      <c r="I8" s="1545" t="s">
        <v>272</v>
      </c>
      <c r="J8" s="1572"/>
      <c r="K8" s="1573" t="s">
        <v>372</v>
      </c>
      <c r="L8" s="1574"/>
      <c r="M8" s="1574"/>
      <c r="N8" s="1574"/>
      <c r="O8" s="1574"/>
      <c r="P8" s="1574"/>
      <c r="Q8" s="1574"/>
      <c r="R8" s="1574"/>
      <c r="S8" s="1574"/>
      <c r="T8" s="1574"/>
      <c r="U8" s="1574"/>
      <c r="V8" s="1574"/>
      <c r="W8" s="1574"/>
      <c r="X8" s="1575"/>
      <c r="Z8" s="320"/>
      <c r="AA8" s="320"/>
      <c r="AB8" s="320"/>
      <c r="AC8" s="513"/>
      <c r="AD8" s="513"/>
      <c r="AE8" s="513"/>
      <c r="AF8" s="320"/>
      <c r="AG8" s="320"/>
      <c r="AH8" s="320"/>
      <c r="AI8" s="320"/>
    </row>
    <row r="9" spans="1:36" s="322" customFormat="1" ht="28.5" customHeight="1" x14ac:dyDescent="0.2">
      <c r="A9" s="316"/>
      <c r="B9" s="1556"/>
      <c r="C9" s="437"/>
      <c r="D9" s="1560"/>
      <c r="E9" s="437"/>
      <c r="F9" s="1563"/>
      <c r="G9" s="1564"/>
      <c r="H9" s="437"/>
      <c r="I9" s="1563"/>
      <c r="J9" s="1570"/>
      <c r="K9" s="1567" t="s">
        <v>373</v>
      </c>
      <c r="L9" s="1568"/>
      <c r="M9" s="1569" t="s">
        <v>374</v>
      </c>
      <c r="N9" s="1570"/>
      <c r="O9" s="1567" t="s">
        <v>375</v>
      </c>
      <c r="P9" s="1568"/>
      <c r="Q9" s="1569" t="s">
        <v>376</v>
      </c>
      <c r="R9" s="1570"/>
      <c r="S9" s="1569" t="s">
        <v>377</v>
      </c>
      <c r="T9" s="1463"/>
      <c r="U9" s="1381" t="s">
        <v>113</v>
      </c>
      <c r="V9" s="1576"/>
      <c r="W9" s="1381" t="s">
        <v>378</v>
      </c>
      <c r="X9" s="1571"/>
      <c r="Z9" s="320"/>
      <c r="AA9" s="320"/>
      <c r="AB9" s="320"/>
      <c r="AC9" s="513"/>
      <c r="AD9" s="513"/>
      <c r="AE9" s="513"/>
      <c r="AF9" s="320"/>
      <c r="AG9" s="320"/>
      <c r="AH9" s="320"/>
      <c r="AI9" s="320"/>
    </row>
    <row r="10" spans="1:36" s="322" customFormat="1" ht="22.5" customHeight="1" x14ac:dyDescent="0.2">
      <c r="A10" s="316"/>
      <c r="B10" s="1557"/>
      <c r="C10" s="437"/>
      <c r="D10" s="901" t="s">
        <v>9</v>
      </c>
      <c r="E10" s="885"/>
      <c r="F10" s="903" t="s">
        <v>9</v>
      </c>
      <c r="G10" s="878" t="s">
        <v>273</v>
      </c>
      <c r="H10" s="900"/>
      <c r="I10" s="793" t="s">
        <v>9</v>
      </c>
      <c r="J10" s="904" t="s">
        <v>273</v>
      </c>
      <c r="K10" s="905" t="s">
        <v>9</v>
      </c>
      <c r="L10" s="904" t="s">
        <v>379</v>
      </c>
      <c r="M10" s="905" t="s">
        <v>9</v>
      </c>
      <c r="N10" s="905" t="s">
        <v>379</v>
      </c>
      <c r="O10" s="905" t="s">
        <v>9</v>
      </c>
      <c r="P10" s="905" t="s">
        <v>379</v>
      </c>
      <c r="Q10" s="905" t="s">
        <v>9</v>
      </c>
      <c r="R10" s="905" t="s">
        <v>379</v>
      </c>
      <c r="S10" s="882" t="s">
        <v>9</v>
      </c>
      <c r="T10" s="792" t="s">
        <v>379</v>
      </c>
      <c r="U10" s="902" t="s">
        <v>9</v>
      </c>
      <c r="V10" s="905" t="s">
        <v>379</v>
      </c>
      <c r="W10" s="904" t="s">
        <v>9</v>
      </c>
      <c r="X10" s="792" t="s">
        <v>379</v>
      </c>
      <c r="Z10" s="320"/>
      <c r="AA10" s="320"/>
      <c r="AB10" s="320"/>
      <c r="AC10" s="568" t="s">
        <v>208</v>
      </c>
      <c r="AD10" s="602" t="s">
        <v>388</v>
      </c>
      <c r="AE10" s="603" t="s">
        <v>389</v>
      </c>
      <c r="AF10" s="320"/>
      <c r="AG10" s="320"/>
      <c r="AH10" s="320"/>
      <c r="AI10" s="320"/>
    </row>
    <row r="11" spans="1:36" s="328" customFormat="1" ht="3" customHeight="1" x14ac:dyDescent="0.2">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329"/>
      <c r="AG11" s="329"/>
      <c r="AH11" s="329"/>
      <c r="AI11" s="329"/>
    </row>
    <row r="12" spans="1:36" s="331" customFormat="1" x14ac:dyDescent="0.25">
      <c r="A12" s="330"/>
      <c r="B12" s="757" t="s">
        <v>8</v>
      </c>
      <c r="C12" s="350"/>
      <c r="D12" s="894">
        <v>286788</v>
      </c>
      <c r="E12" s="350"/>
      <c r="F12" s="760">
        <v>2989</v>
      </c>
      <c r="G12" s="761">
        <v>1.0422332873063029</v>
      </c>
      <c r="H12" s="350"/>
      <c r="I12" s="760">
        <v>3015</v>
      </c>
      <c r="J12" s="761">
        <v>1.0512992175404827</v>
      </c>
      <c r="K12" s="760">
        <v>2514</v>
      </c>
      <c r="L12" s="761">
        <v>83.383084577114431</v>
      </c>
      <c r="M12" s="760">
        <v>27</v>
      </c>
      <c r="N12" s="761">
        <v>0.89552238805970152</v>
      </c>
      <c r="O12" s="760">
        <v>39</v>
      </c>
      <c r="P12" s="761">
        <v>1.2935323383084576</v>
      </c>
      <c r="Q12" s="760">
        <v>380</v>
      </c>
      <c r="R12" s="761">
        <v>12.603648424543948</v>
      </c>
      <c r="S12" s="760">
        <v>0</v>
      </c>
      <c r="T12" s="761">
        <v>0</v>
      </c>
      <c r="U12" s="760">
        <v>16</v>
      </c>
      <c r="V12" s="761">
        <v>0.53067993366500832</v>
      </c>
      <c r="W12" s="760">
        <v>39</v>
      </c>
      <c r="X12" s="761">
        <f t="shared" ref="X12:X29" si="0">W12/$I12*100</f>
        <v>1.2935323383084576</v>
      </c>
      <c r="Z12" s="360"/>
      <c r="AA12" s="360"/>
      <c r="AB12" s="360"/>
      <c r="AC12" s="604">
        <v>44316</v>
      </c>
      <c r="AD12" s="602">
        <v>23620</v>
      </c>
      <c r="AE12" s="602">
        <v>14066</v>
      </c>
      <c r="AF12" s="360"/>
      <c r="AG12" s="360"/>
      <c r="AH12" s="360"/>
      <c r="AI12" s="361"/>
      <c r="AJ12" s="607"/>
    </row>
    <row r="13" spans="1:36" s="331" customFormat="1" x14ac:dyDescent="0.25">
      <c r="A13" s="330"/>
      <c r="B13" s="765" t="s">
        <v>7</v>
      </c>
      <c r="C13" s="350"/>
      <c r="D13" s="895">
        <v>40938</v>
      </c>
      <c r="E13" s="350"/>
      <c r="F13" s="767">
        <v>730</v>
      </c>
      <c r="G13" s="768">
        <v>1.7831843275196639</v>
      </c>
      <c r="H13" s="350"/>
      <c r="I13" s="767">
        <v>494</v>
      </c>
      <c r="J13" s="768">
        <v>1.2067028188968685</v>
      </c>
      <c r="K13" s="767">
        <v>481</v>
      </c>
      <c r="L13" s="768">
        <v>97.368421052631575</v>
      </c>
      <c r="M13" s="767">
        <v>6</v>
      </c>
      <c r="N13" s="768">
        <v>1.214574898785425</v>
      </c>
      <c r="O13" s="767">
        <v>2</v>
      </c>
      <c r="P13" s="768">
        <v>0.40485829959514169</v>
      </c>
      <c r="Q13" s="767">
        <v>0</v>
      </c>
      <c r="R13" s="768">
        <v>0</v>
      </c>
      <c r="S13" s="767">
        <v>0</v>
      </c>
      <c r="T13" s="768">
        <v>0</v>
      </c>
      <c r="U13" s="767">
        <v>1</v>
      </c>
      <c r="V13" s="768">
        <v>0.20242914979757085</v>
      </c>
      <c r="W13" s="767">
        <v>4</v>
      </c>
      <c r="X13" s="768">
        <f t="shared" si="0"/>
        <v>0.80971659919028338</v>
      </c>
      <c r="Z13" s="360"/>
      <c r="AA13" s="360"/>
      <c r="AB13" s="360"/>
      <c r="AC13" s="604">
        <v>44347</v>
      </c>
      <c r="AD13" s="602">
        <v>21534</v>
      </c>
      <c r="AE13" s="602">
        <v>12150</v>
      </c>
      <c r="AF13" s="360"/>
      <c r="AG13" s="360"/>
      <c r="AH13" s="360"/>
      <c r="AI13" s="361"/>
      <c r="AJ13" s="607"/>
    </row>
    <row r="14" spans="1:36" s="331" customFormat="1" x14ac:dyDescent="0.25">
      <c r="A14" s="330"/>
      <c r="B14" s="765" t="s">
        <v>37</v>
      </c>
      <c r="C14" s="350"/>
      <c r="D14" s="895">
        <v>31581</v>
      </c>
      <c r="E14" s="350"/>
      <c r="F14" s="767">
        <v>583</v>
      </c>
      <c r="G14" s="768">
        <v>1.8460466736328804</v>
      </c>
      <c r="H14" s="350"/>
      <c r="I14" s="767">
        <v>508</v>
      </c>
      <c r="J14" s="768">
        <v>1.6085621101295082</v>
      </c>
      <c r="K14" s="767">
        <v>450</v>
      </c>
      <c r="L14" s="768">
        <v>88.582677165354326</v>
      </c>
      <c r="M14" s="767">
        <v>4</v>
      </c>
      <c r="N14" s="768">
        <v>0.78740157480314954</v>
      </c>
      <c r="O14" s="767">
        <v>50</v>
      </c>
      <c r="P14" s="768">
        <v>9.8425196850393704</v>
      </c>
      <c r="Q14" s="767">
        <v>0</v>
      </c>
      <c r="R14" s="768">
        <v>0</v>
      </c>
      <c r="S14" s="767">
        <v>0</v>
      </c>
      <c r="T14" s="768">
        <v>0</v>
      </c>
      <c r="U14" s="767">
        <v>4</v>
      </c>
      <c r="V14" s="768">
        <v>0.78740157480314954</v>
      </c>
      <c r="W14" s="767">
        <v>0</v>
      </c>
      <c r="X14" s="768">
        <f t="shared" si="0"/>
        <v>0</v>
      </c>
      <c r="Z14" s="360"/>
      <c r="AA14" s="360"/>
      <c r="AB14" s="360"/>
      <c r="AC14" s="604">
        <v>44377</v>
      </c>
      <c r="AD14" s="602">
        <v>21833</v>
      </c>
      <c r="AE14" s="602">
        <v>13954</v>
      </c>
      <c r="AF14" s="360"/>
      <c r="AG14" s="360"/>
      <c r="AH14" s="360"/>
      <c r="AI14" s="361"/>
      <c r="AJ14" s="607"/>
    </row>
    <row r="15" spans="1:36" s="331" customFormat="1" x14ac:dyDescent="0.25">
      <c r="A15" s="330"/>
      <c r="B15" s="765" t="s">
        <v>38</v>
      </c>
      <c r="C15" s="350"/>
      <c r="D15" s="895">
        <v>29759</v>
      </c>
      <c r="E15" s="350"/>
      <c r="F15" s="767">
        <v>773</v>
      </c>
      <c r="G15" s="768">
        <v>2.5975335192714808</v>
      </c>
      <c r="H15" s="350"/>
      <c r="I15" s="767">
        <v>331</v>
      </c>
      <c r="J15" s="768">
        <v>1.1122685574112035</v>
      </c>
      <c r="K15" s="767">
        <v>271</v>
      </c>
      <c r="L15" s="768">
        <v>81.873111782477338</v>
      </c>
      <c r="M15" s="767">
        <v>1</v>
      </c>
      <c r="N15" s="768">
        <v>0.30211480362537763</v>
      </c>
      <c r="O15" s="767">
        <v>53</v>
      </c>
      <c r="P15" s="768">
        <v>16.012084592145015</v>
      </c>
      <c r="Q15" s="767">
        <v>0</v>
      </c>
      <c r="R15" s="768">
        <v>0</v>
      </c>
      <c r="S15" s="767">
        <v>0</v>
      </c>
      <c r="T15" s="768">
        <v>0</v>
      </c>
      <c r="U15" s="767">
        <v>6</v>
      </c>
      <c r="V15" s="768">
        <v>1.8126888217522661</v>
      </c>
      <c r="W15" s="767">
        <v>0</v>
      </c>
      <c r="X15" s="768">
        <f t="shared" si="0"/>
        <v>0</v>
      </c>
      <c r="Z15" s="360"/>
      <c r="AA15" s="360"/>
      <c r="AB15" s="360"/>
      <c r="AC15" s="604">
        <v>44408</v>
      </c>
      <c r="AD15" s="602">
        <v>25882</v>
      </c>
      <c r="AE15" s="602">
        <v>13248</v>
      </c>
      <c r="AF15" s="360"/>
      <c r="AG15" s="360"/>
      <c r="AH15" s="360"/>
      <c r="AI15" s="361"/>
      <c r="AJ15" s="607"/>
    </row>
    <row r="16" spans="1:36" s="331" customFormat="1" x14ac:dyDescent="0.25">
      <c r="A16" s="330"/>
      <c r="B16" s="765" t="s">
        <v>6</v>
      </c>
      <c r="C16" s="350"/>
      <c r="D16" s="895">
        <v>41709</v>
      </c>
      <c r="E16" s="350"/>
      <c r="F16" s="767">
        <v>1055</v>
      </c>
      <c r="G16" s="768">
        <v>2.5294300990193963</v>
      </c>
      <c r="H16" s="350"/>
      <c r="I16" s="767">
        <v>376</v>
      </c>
      <c r="J16" s="768">
        <v>0.90148409216236314</v>
      </c>
      <c r="K16" s="767">
        <v>368</v>
      </c>
      <c r="L16" s="768">
        <v>97.872340425531917</v>
      </c>
      <c r="M16" s="767">
        <v>5</v>
      </c>
      <c r="N16" s="768">
        <v>1.3297872340425532</v>
      </c>
      <c r="O16" s="767">
        <v>1</v>
      </c>
      <c r="P16" s="768">
        <v>0.26595744680851063</v>
      </c>
      <c r="Q16" s="767">
        <v>0</v>
      </c>
      <c r="R16" s="768">
        <v>0</v>
      </c>
      <c r="S16" s="767">
        <v>0</v>
      </c>
      <c r="T16" s="768">
        <v>0</v>
      </c>
      <c r="U16" s="767">
        <v>1</v>
      </c>
      <c r="V16" s="768">
        <v>0.26595744680851063</v>
      </c>
      <c r="W16" s="767">
        <v>1</v>
      </c>
      <c r="X16" s="768">
        <f t="shared" si="0"/>
        <v>0.26595744680851063</v>
      </c>
      <c r="Z16" s="360"/>
      <c r="AA16" s="360"/>
      <c r="AB16" s="360"/>
      <c r="AC16" s="604">
        <v>44439</v>
      </c>
      <c r="AD16" s="602">
        <v>15551</v>
      </c>
      <c r="AE16" s="602">
        <v>13247</v>
      </c>
      <c r="AF16" s="360"/>
      <c r="AG16" s="360"/>
      <c r="AH16" s="360"/>
      <c r="AI16" s="361"/>
      <c r="AJ16" s="607"/>
    </row>
    <row r="17" spans="1:36" s="331" customFormat="1" x14ac:dyDescent="0.25">
      <c r="A17" s="330"/>
      <c r="B17" s="765" t="s">
        <v>5</v>
      </c>
      <c r="C17" s="350"/>
      <c r="D17" s="896">
        <v>17670</v>
      </c>
      <c r="E17" s="350"/>
      <c r="F17" s="767">
        <v>464</v>
      </c>
      <c r="G17" s="768">
        <v>2.6259196378041878</v>
      </c>
      <c r="H17" s="350"/>
      <c r="I17" s="767">
        <v>190</v>
      </c>
      <c r="J17" s="768">
        <v>1.0752688172043012</v>
      </c>
      <c r="K17" s="771">
        <v>172</v>
      </c>
      <c r="L17" s="768">
        <v>90.526315789473685</v>
      </c>
      <c r="M17" s="771">
        <v>2</v>
      </c>
      <c r="N17" s="768">
        <v>1.0526315789473684</v>
      </c>
      <c r="O17" s="771">
        <v>1</v>
      </c>
      <c r="P17" s="768">
        <v>0.52631578947368418</v>
      </c>
      <c r="Q17" s="771">
        <v>15</v>
      </c>
      <c r="R17" s="768">
        <v>7.8947368421052628</v>
      </c>
      <c r="S17" s="771">
        <v>0</v>
      </c>
      <c r="T17" s="768">
        <v>0</v>
      </c>
      <c r="U17" s="771">
        <v>0</v>
      </c>
      <c r="V17" s="768">
        <v>0</v>
      </c>
      <c r="W17" s="771">
        <v>0</v>
      </c>
      <c r="X17" s="768">
        <f t="shared" si="0"/>
        <v>0</v>
      </c>
      <c r="Z17" s="360"/>
      <c r="AA17" s="360"/>
      <c r="AB17" s="360"/>
      <c r="AC17" s="604">
        <v>44469</v>
      </c>
      <c r="AD17" s="602">
        <v>29199</v>
      </c>
      <c r="AE17" s="602">
        <v>15187</v>
      </c>
      <c r="AF17" s="360"/>
      <c r="AG17" s="360"/>
      <c r="AH17" s="360"/>
      <c r="AI17" s="361"/>
      <c r="AJ17" s="607"/>
    </row>
    <row r="18" spans="1:36" s="331" customFormat="1" x14ac:dyDescent="0.25">
      <c r="A18" s="330"/>
      <c r="B18" s="765" t="s">
        <v>4</v>
      </c>
      <c r="C18" s="350"/>
      <c r="D18" s="895">
        <v>124604</v>
      </c>
      <c r="E18" s="350"/>
      <c r="F18" s="767">
        <v>1849</v>
      </c>
      <c r="G18" s="768">
        <v>1.4839009983628133</v>
      </c>
      <c r="H18" s="350"/>
      <c r="I18" s="767">
        <v>1464</v>
      </c>
      <c r="J18" s="768">
        <v>1.1749221533819139</v>
      </c>
      <c r="K18" s="767">
        <v>1375</v>
      </c>
      <c r="L18" s="768">
        <v>93.920765027322403</v>
      </c>
      <c r="M18" s="767">
        <v>39</v>
      </c>
      <c r="N18" s="768">
        <v>2.6639344262295079</v>
      </c>
      <c r="O18" s="767">
        <v>0</v>
      </c>
      <c r="P18" s="768">
        <v>0</v>
      </c>
      <c r="Q18" s="767">
        <v>0</v>
      </c>
      <c r="R18" s="768">
        <v>0</v>
      </c>
      <c r="S18" s="767">
        <v>0</v>
      </c>
      <c r="T18" s="768">
        <v>0</v>
      </c>
      <c r="U18" s="767">
        <v>39</v>
      </c>
      <c r="V18" s="768">
        <v>2.6639344262295079</v>
      </c>
      <c r="W18" s="767">
        <v>11</v>
      </c>
      <c r="X18" s="768">
        <f t="shared" si="0"/>
        <v>0.75136612021857918</v>
      </c>
      <c r="Z18" s="360"/>
      <c r="AA18" s="360"/>
      <c r="AB18" s="360"/>
      <c r="AC18" s="604">
        <v>44500</v>
      </c>
      <c r="AD18" s="602">
        <v>26213</v>
      </c>
      <c r="AE18" s="602">
        <v>13678</v>
      </c>
      <c r="AF18" s="360"/>
      <c r="AG18" s="360"/>
      <c r="AH18" s="360"/>
      <c r="AI18" s="361"/>
      <c r="AJ18" s="607"/>
    </row>
    <row r="19" spans="1:36" s="331" customFormat="1" x14ac:dyDescent="0.25">
      <c r="A19" s="330"/>
      <c r="B19" s="765" t="s">
        <v>40</v>
      </c>
      <c r="C19" s="350"/>
      <c r="D19" s="895">
        <v>72771</v>
      </c>
      <c r="E19" s="350"/>
      <c r="F19" s="767">
        <v>1259</v>
      </c>
      <c r="G19" s="768">
        <v>1.7300847865221034</v>
      </c>
      <c r="H19" s="350"/>
      <c r="I19" s="767">
        <v>922</v>
      </c>
      <c r="J19" s="768">
        <v>1.2669882233307224</v>
      </c>
      <c r="K19" s="767">
        <v>820</v>
      </c>
      <c r="L19" s="768">
        <v>88.937093275488067</v>
      </c>
      <c r="M19" s="767">
        <v>30</v>
      </c>
      <c r="N19" s="768">
        <v>3.2537960954446854</v>
      </c>
      <c r="O19" s="767">
        <v>38</v>
      </c>
      <c r="P19" s="768">
        <v>4.1214750542299354</v>
      </c>
      <c r="Q19" s="767">
        <v>17</v>
      </c>
      <c r="R19" s="768">
        <v>1.843817787418655</v>
      </c>
      <c r="S19" s="767">
        <v>0</v>
      </c>
      <c r="T19" s="768">
        <v>0</v>
      </c>
      <c r="U19" s="767">
        <v>10</v>
      </c>
      <c r="V19" s="768">
        <v>1.0845986984815619</v>
      </c>
      <c r="W19" s="767">
        <v>7</v>
      </c>
      <c r="X19" s="768">
        <f t="shared" si="0"/>
        <v>0.75921908893709322</v>
      </c>
      <c r="Z19" s="360"/>
      <c r="AA19" s="360"/>
      <c r="AB19" s="360"/>
      <c r="AC19" s="604">
        <v>44530</v>
      </c>
      <c r="AD19" s="602">
        <v>25655</v>
      </c>
      <c r="AE19" s="602">
        <v>14422</v>
      </c>
      <c r="AF19" s="360"/>
      <c r="AG19" s="360"/>
      <c r="AH19" s="360"/>
      <c r="AI19" s="361"/>
      <c r="AJ19" s="607"/>
    </row>
    <row r="20" spans="1:36" s="331" customFormat="1" x14ac:dyDescent="0.25">
      <c r="A20" s="330"/>
      <c r="B20" s="765" t="s">
        <v>41</v>
      </c>
      <c r="C20" s="350"/>
      <c r="D20" s="895">
        <v>211192</v>
      </c>
      <c r="E20" s="350"/>
      <c r="F20" s="767">
        <v>5655</v>
      </c>
      <c r="G20" s="768">
        <v>2.6776582446304786</v>
      </c>
      <c r="H20" s="350"/>
      <c r="I20" s="767">
        <v>2812</v>
      </c>
      <c r="J20" s="768">
        <v>1.3314898291601955</v>
      </c>
      <c r="K20" s="767">
        <v>2217</v>
      </c>
      <c r="L20" s="768">
        <v>78.840682788051211</v>
      </c>
      <c r="M20" s="767">
        <v>5</v>
      </c>
      <c r="N20" s="768">
        <v>0.17780938833570412</v>
      </c>
      <c r="O20" s="767">
        <v>563</v>
      </c>
      <c r="P20" s="768">
        <v>20.021337126600283</v>
      </c>
      <c r="Q20" s="767">
        <v>0</v>
      </c>
      <c r="R20" s="768">
        <v>0</v>
      </c>
      <c r="S20" s="767">
        <v>1</v>
      </c>
      <c r="T20" s="768">
        <v>3.5561877667140827E-2</v>
      </c>
      <c r="U20" s="767">
        <v>26</v>
      </c>
      <c r="V20" s="768">
        <v>0.92460881934566153</v>
      </c>
      <c r="W20" s="767">
        <v>0</v>
      </c>
      <c r="X20" s="768">
        <f t="shared" si="0"/>
        <v>0</v>
      </c>
      <c r="Z20" s="360"/>
      <c r="AA20" s="360"/>
      <c r="AB20" s="360"/>
      <c r="AC20" s="604">
        <v>44561</v>
      </c>
      <c r="AD20" s="602">
        <v>24712</v>
      </c>
      <c r="AE20" s="602">
        <v>14501</v>
      </c>
      <c r="AF20" s="360"/>
      <c r="AG20" s="360"/>
      <c r="AH20" s="360"/>
      <c r="AI20" s="361"/>
      <c r="AJ20" s="607"/>
    </row>
    <row r="21" spans="1:36" s="331" customFormat="1" x14ac:dyDescent="0.25">
      <c r="A21" s="330"/>
      <c r="B21" s="765" t="s">
        <v>3</v>
      </c>
      <c r="C21" s="350"/>
      <c r="D21" s="895">
        <v>154633</v>
      </c>
      <c r="E21" s="350"/>
      <c r="F21" s="767">
        <v>3686</v>
      </c>
      <c r="G21" s="768">
        <v>2.3837085227603425</v>
      </c>
      <c r="H21" s="350"/>
      <c r="I21" s="767">
        <v>1609</v>
      </c>
      <c r="J21" s="768">
        <v>1.0405282184268558</v>
      </c>
      <c r="K21" s="767">
        <v>1453</v>
      </c>
      <c r="L21" s="768">
        <v>90.304536979490365</v>
      </c>
      <c r="M21" s="767">
        <v>25</v>
      </c>
      <c r="N21" s="768">
        <v>1.5537600994406464</v>
      </c>
      <c r="O21" s="767">
        <v>81</v>
      </c>
      <c r="P21" s="768">
        <v>5.034182722187694</v>
      </c>
      <c r="Q21" s="767">
        <v>14</v>
      </c>
      <c r="R21" s="768">
        <v>0.87010565568676201</v>
      </c>
      <c r="S21" s="767">
        <v>1</v>
      </c>
      <c r="T21" s="768">
        <v>6.2150403977625848E-2</v>
      </c>
      <c r="U21" s="767">
        <v>0</v>
      </c>
      <c r="V21" s="768">
        <v>0</v>
      </c>
      <c r="W21" s="767">
        <v>35</v>
      </c>
      <c r="X21" s="768">
        <f t="shared" si="0"/>
        <v>2.175264139216905</v>
      </c>
      <c r="Z21" s="360"/>
      <c r="AA21" s="360"/>
      <c r="AB21" s="360"/>
      <c r="AC21" s="604">
        <v>44592</v>
      </c>
      <c r="AD21" s="602">
        <v>15800</v>
      </c>
      <c r="AE21" s="602">
        <v>18653</v>
      </c>
      <c r="AF21" s="360"/>
      <c r="AG21" s="360"/>
      <c r="AH21" s="360"/>
      <c r="AI21" s="361"/>
      <c r="AJ21" s="607"/>
    </row>
    <row r="22" spans="1:36" s="331" customFormat="1" x14ac:dyDescent="0.25">
      <c r="A22" s="330"/>
      <c r="B22" s="765" t="s">
        <v>2</v>
      </c>
      <c r="C22" s="350"/>
      <c r="D22" s="895">
        <v>35701</v>
      </c>
      <c r="E22" s="350"/>
      <c r="F22" s="767">
        <v>758</v>
      </c>
      <c r="G22" s="768">
        <v>2.1231898266155009</v>
      </c>
      <c r="H22" s="350"/>
      <c r="I22" s="767">
        <v>472</v>
      </c>
      <c r="J22" s="768">
        <v>1.3220918181563541</v>
      </c>
      <c r="K22" s="767">
        <v>373</v>
      </c>
      <c r="L22" s="768">
        <v>79.025423728813564</v>
      </c>
      <c r="M22" s="767">
        <v>9</v>
      </c>
      <c r="N22" s="768">
        <v>1.9067796610169492</v>
      </c>
      <c r="O22" s="767">
        <v>29</v>
      </c>
      <c r="P22" s="768">
        <v>6.1440677966101696</v>
      </c>
      <c r="Q22" s="767">
        <v>7</v>
      </c>
      <c r="R22" s="768">
        <v>1.4830508474576272</v>
      </c>
      <c r="S22" s="767">
        <v>0</v>
      </c>
      <c r="T22" s="768">
        <v>0</v>
      </c>
      <c r="U22" s="767">
        <v>6</v>
      </c>
      <c r="V22" s="768">
        <v>1.2711864406779663</v>
      </c>
      <c r="W22" s="767">
        <v>48</v>
      </c>
      <c r="X22" s="768">
        <f t="shared" si="0"/>
        <v>10.16949152542373</v>
      </c>
      <c r="Z22" s="360"/>
      <c r="AA22" s="360"/>
      <c r="AB22" s="360"/>
      <c r="AC22" s="604">
        <v>44620</v>
      </c>
      <c r="AD22" s="602">
        <v>21660</v>
      </c>
      <c r="AE22" s="602">
        <v>18762</v>
      </c>
      <c r="AF22" s="360"/>
      <c r="AG22" s="360"/>
      <c r="AH22" s="360"/>
      <c r="AI22" s="361"/>
      <c r="AJ22" s="607"/>
    </row>
    <row r="23" spans="1:36" s="331" customFormat="1" x14ac:dyDescent="0.25">
      <c r="A23" s="330"/>
      <c r="B23" s="765" t="s">
        <v>35</v>
      </c>
      <c r="C23" s="350"/>
      <c r="D23" s="895">
        <v>74500</v>
      </c>
      <c r="E23" s="350"/>
      <c r="F23" s="767">
        <v>1195</v>
      </c>
      <c r="G23" s="768">
        <v>1.6040268456375839</v>
      </c>
      <c r="H23" s="350"/>
      <c r="I23" s="767">
        <v>943</v>
      </c>
      <c r="J23" s="768">
        <v>1.265771812080537</v>
      </c>
      <c r="K23" s="767">
        <v>920</v>
      </c>
      <c r="L23" s="768">
        <v>97.560975609756099</v>
      </c>
      <c r="M23" s="767">
        <v>7</v>
      </c>
      <c r="N23" s="768">
        <v>0.74231177094379641</v>
      </c>
      <c r="O23" s="767">
        <v>0</v>
      </c>
      <c r="P23" s="768">
        <v>0</v>
      </c>
      <c r="Q23" s="767">
        <v>7</v>
      </c>
      <c r="R23" s="768">
        <v>0.74231177094379641</v>
      </c>
      <c r="S23" s="767">
        <v>1</v>
      </c>
      <c r="T23" s="768">
        <v>0.10604453870625664</v>
      </c>
      <c r="U23" s="767">
        <v>8</v>
      </c>
      <c r="V23" s="768">
        <v>0.84835630965005315</v>
      </c>
      <c r="W23" s="767">
        <v>0</v>
      </c>
      <c r="X23" s="768">
        <f t="shared" si="0"/>
        <v>0</v>
      </c>
      <c r="Z23" s="360"/>
      <c r="AA23" s="360"/>
      <c r="AB23" s="360"/>
      <c r="AC23" s="604">
        <v>44651</v>
      </c>
      <c r="AD23" s="602">
        <v>28954</v>
      </c>
      <c r="AE23" s="602">
        <v>17183</v>
      </c>
      <c r="AF23" s="360"/>
      <c r="AG23" s="360"/>
      <c r="AH23" s="360"/>
      <c r="AI23" s="361"/>
      <c r="AJ23" s="607"/>
    </row>
    <row r="24" spans="1:36" s="331" customFormat="1" x14ac:dyDescent="0.25">
      <c r="A24" s="330"/>
      <c r="B24" s="765" t="s">
        <v>42</v>
      </c>
      <c r="C24" s="350"/>
      <c r="D24" s="895">
        <v>183203</v>
      </c>
      <c r="E24" s="350"/>
      <c r="F24" s="767">
        <v>3772</v>
      </c>
      <c r="G24" s="768">
        <v>2.0589182491553086</v>
      </c>
      <c r="H24" s="350"/>
      <c r="I24" s="767">
        <v>1977</v>
      </c>
      <c r="J24" s="768">
        <v>1.079130800259821</v>
      </c>
      <c r="K24" s="767">
        <v>1690</v>
      </c>
      <c r="L24" s="768">
        <v>85.483055134041479</v>
      </c>
      <c r="M24" s="767">
        <v>81</v>
      </c>
      <c r="N24" s="768">
        <v>4.0971168437025796</v>
      </c>
      <c r="O24" s="767">
        <v>1</v>
      </c>
      <c r="P24" s="768">
        <v>5.0581689428426911E-2</v>
      </c>
      <c r="Q24" s="767">
        <v>0</v>
      </c>
      <c r="R24" s="768">
        <v>0</v>
      </c>
      <c r="S24" s="767">
        <v>0</v>
      </c>
      <c r="T24" s="768">
        <v>0</v>
      </c>
      <c r="U24" s="767">
        <v>4</v>
      </c>
      <c r="V24" s="768">
        <v>0.20232675771370764</v>
      </c>
      <c r="W24" s="767">
        <v>201</v>
      </c>
      <c r="X24" s="768">
        <f t="shared" si="0"/>
        <v>10.166919575113809</v>
      </c>
      <c r="Z24" s="360"/>
      <c r="AA24" s="360"/>
      <c r="AB24" s="360"/>
      <c r="AC24" s="604">
        <v>44681</v>
      </c>
      <c r="AD24" s="602">
        <v>20498</v>
      </c>
      <c r="AE24" s="602">
        <v>16055</v>
      </c>
      <c r="AF24" s="360"/>
      <c r="AG24" s="360"/>
      <c r="AH24" s="360"/>
      <c r="AI24" s="361"/>
      <c r="AJ24" s="607"/>
    </row>
    <row r="25" spans="1:36" x14ac:dyDescent="0.25">
      <c r="A25" s="332"/>
      <c r="B25" s="765" t="s">
        <v>43</v>
      </c>
      <c r="C25" s="350"/>
      <c r="D25" s="895">
        <v>42782</v>
      </c>
      <c r="E25" s="350"/>
      <c r="F25" s="767">
        <v>896</v>
      </c>
      <c r="G25" s="768">
        <v>2.0943387405918377</v>
      </c>
      <c r="H25" s="350"/>
      <c r="I25" s="767">
        <v>394</v>
      </c>
      <c r="J25" s="768">
        <v>0.92094806226917858</v>
      </c>
      <c r="K25" s="767">
        <v>288</v>
      </c>
      <c r="L25" s="768">
        <v>73.096446700507613</v>
      </c>
      <c r="M25" s="767">
        <v>3</v>
      </c>
      <c r="N25" s="768">
        <v>0.76142131979695438</v>
      </c>
      <c r="O25" s="767">
        <v>2</v>
      </c>
      <c r="P25" s="768">
        <v>0.50761421319796951</v>
      </c>
      <c r="Q25" s="767">
        <v>70</v>
      </c>
      <c r="R25" s="768">
        <v>17.766497461928935</v>
      </c>
      <c r="S25" s="767">
        <v>18</v>
      </c>
      <c r="T25" s="768">
        <v>4.5685279187817258</v>
      </c>
      <c r="U25" s="767">
        <v>9</v>
      </c>
      <c r="V25" s="768">
        <v>2.2842639593908629</v>
      </c>
      <c r="W25" s="767">
        <v>4</v>
      </c>
      <c r="X25" s="768">
        <f t="shared" si="0"/>
        <v>1.015228426395939</v>
      </c>
      <c r="Z25" s="360"/>
      <c r="AA25" s="360"/>
      <c r="AB25" s="360"/>
      <c r="AC25" s="604">
        <v>44712</v>
      </c>
      <c r="AD25" s="602">
        <v>23876</v>
      </c>
      <c r="AE25" s="602">
        <v>15983</v>
      </c>
      <c r="AF25" s="360"/>
      <c r="AG25" s="360"/>
      <c r="AH25" s="360"/>
      <c r="AI25" s="361"/>
      <c r="AJ25" s="607"/>
    </row>
    <row r="26" spans="1:36" s="331" customFormat="1" x14ac:dyDescent="0.25">
      <c r="B26" s="765" t="s">
        <v>44</v>
      </c>
      <c r="C26" s="350"/>
      <c r="D26" s="897">
        <v>16091</v>
      </c>
      <c r="E26" s="350"/>
      <c r="F26" s="771">
        <v>50</v>
      </c>
      <c r="G26" s="768">
        <v>0.31073270772481509</v>
      </c>
      <c r="H26" s="350"/>
      <c r="I26" s="771">
        <v>263</v>
      </c>
      <c r="J26" s="768">
        <v>1.6344540426325276</v>
      </c>
      <c r="K26" s="771">
        <v>262</v>
      </c>
      <c r="L26" s="768">
        <v>99.619771863117862</v>
      </c>
      <c r="M26" s="771">
        <v>1</v>
      </c>
      <c r="N26" s="768">
        <v>0.38022813688212925</v>
      </c>
      <c r="O26" s="771">
        <v>0</v>
      </c>
      <c r="P26" s="768">
        <v>0</v>
      </c>
      <c r="Q26" s="771">
        <v>0</v>
      </c>
      <c r="R26" s="768">
        <v>0</v>
      </c>
      <c r="S26" s="771">
        <v>0</v>
      </c>
      <c r="T26" s="768">
        <v>0</v>
      </c>
      <c r="U26" s="771">
        <v>0</v>
      </c>
      <c r="V26" s="768">
        <v>0</v>
      </c>
      <c r="W26" s="771">
        <v>0</v>
      </c>
      <c r="X26" s="768">
        <f t="shared" si="0"/>
        <v>0</v>
      </c>
      <c r="Z26" s="360"/>
      <c r="AA26" s="360"/>
      <c r="AB26" s="360"/>
      <c r="AC26" s="604">
        <v>44742</v>
      </c>
      <c r="AD26" s="602">
        <v>25318</v>
      </c>
      <c r="AE26" s="602">
        <v>16449</v>
      </c>
      <c r="AF26" s="360"/>
      <c r="AG26" s="360"/>
      <c r="AH26" s="360"/>
      <c r="AI26" s="361"/>
      <c r="AJ26" s="607"/>
    </row>
    <row r="27" spans="1:36" s="331" customFormat="1" x14ac:dyDescent="0.25">
      <c r="B27" s="765" t="s">
        <v>45</v>
      </c>
      <c r="C27" s="350"/>
      <c r="D27" s="897">
        <v>68945</v>
      </c>
      <c r="E27" s="350"/>
      <c r="F27" s="771">
        <v>1596</v>
      </c>
      <c r="G27" s="768">
        <v>2.3148886793821162</v>
      </c>
      <c r="H27" s="350"/>
      <c r="I27" s="771">
        <v>1131</v>
      </c>
      <c r="J27" s="768">
        <v>1.6404380303140182</v>
      </c>
      <c r="K27" s="771">
        <v>909</v>
      </c>
      <c r="L27" s="768">
        <v>80.371352785145888</v>
      </c>
      <c r="M27" s="771">
        <v>11</v>
      </c>
      <c r="N27" s="768">
        <v>0.97259062776304162</v>
      </c>
      <c r="O27" s="771">
        <v>154</v>
      </c>
      <c r="P27" s="768">
        <v>13.61626878868258</v>
      </c>
      <c r="Q27" s="771">
        <v>9</v>
      </c>
      <c r="R27" s="768">
        <v>0.79575596816976124</v>
      </c>
      <c r="S27" s="771">
        <v>31</v>
      </c>
      <c r="T27" s="768">
        <v>2.7409372236958442</v>
      </c>
      <c r="U27" s="771">
        <v>14</v>
      </c>
      <c r="V27" s="768">
        <v>1.237842617152962</v>
      </c>
      <c r="W27" s="771">
        <v>3</v>
      </c>
      <c r="X27" s="768">
        <f t="shared" si="0"/>
        <v>0.2652519893899204</v>
      </c>
      <c r="Z27" s="360"/>
      <c r="AA27" s="360"/>
      <c r="AB27" s="360"/>
      <c r="AC27" s="604">
        <v>44773</v>
      </c>
      <c r="AD27" s="602">
        <v>29962</v>
      </c>
      <c r="AE27" s="602">
        <v>16217</v>
      </c>
      <c r="AF27" s="360"/>
      <c r="AG27" s="360"/>
      <c r="AH27" s="360"/>
      <c r="AI27" s="361"/>
      <c r="AJ27" s="607"/>
    </row>
    <row r="28" spans="1:36" s="331" customFormat="1" x14ac:dyDescent="0.25">
      <c r="B28" s="765" t="s">
        <v>46</v>
      </c>
      <c r="C28" s="350"/>
      <c r="D28" s="897">
        <v>9275</v>
      </c>
      <c r="E28" s="350"/>
      <c r="F28" s="771">
        <v>193</v>
      </c>
      <c r="G28" s="777">
        <v>2.0808625336927222</v>
      </c>
      <c r="H28" s="350"/>
      <c r="I28" s="771">
        <v>139</v>
      </c>
      <c r="J28" s="777">
        <v>1.4986522911051212</v>
      </c>
      <c r="K28" s="771">
        <v>30</v>
      </c>
      <c r="L28" s="777">
        <v>21.582733812949641</v>
      </c>
      <c r="M28" s="771">
        <v>3</v>
      </c>
      <c r="N28" s="777">
        <v>2.1582733812949639</v>
      </c>
      <c r="O28" s="771">
        <v>105</v>
      </c>
      <c r="P28" s="777">
        <v>75.539568345323744</v>
      </c>
      <c r="Q28" s="771">
        <v>0</v>
      </c>
      <c r="R28" s="777">
        <v>0</v>
      </c>
      <c r="S28" s="771">
        <v>0</v>
      </c>
      <c r="T28" s="777">
        <v>0</v>
      </c>
      <c r="U28" s="771">
        <v>1</v>
      </c>
      <c r="V28" s="777">
        <v>0.71942446043165476</v>
      </c>
      <c r="W28" s="771">
        <v>0</v>
      </c>
      <c r="X28" s="777">
        <f t="shared" si="0"/>
        <v>0</v>
      </c>
      <c r="Z28" s="360"/>
      <c r="AA28" s="360"/>
      <c r="AB28" s="360"/>
      <c r="AC28" s="604">
        <v>44804</v>
      </c>
      <c r="AD28" s="602">
        <v>19002</v>
      </c>
      <c r="AE28" s="602">
        <v>17806</v>
      </c>
      <c r="AF28" s="360"/>
      <c r="AG28" s="360"/>
      <c r="AH28" s="360"/>
      <c r="AI28" s="361"/>
      <c r="AJ28" s="607"/>
    </row>
    <row r="29" spans="1:36" s="331" customFormat="1" x14ac:dyDescent="0.25">
      <c r="B29" s="886" t="s">
        <v>1</v>
      </c>
      <c r="C29" s="350"/>
      <c r="D29" s="898">
        <v>3526</v>
      </c>
      <c r="E29" s="350"/>
      <c r="F29" s="887">
        <v>67</v>
      </c>
      <c r="G29" s="899">
        <v>1.9001701644923426</v>
      </c>
      <c r="H29" s="350"/>
      <c r="I29" s="887">
        <v>34</v>
      </c>
      <c r="J29" s="899">
        <v>0.96426545660805441</v>
      </c>
      <c r="K29" s="887">
        <v>23</v>
      </c>
      <c r="L29" s="899">
        <v>67.64705882352942</v>
      </c>
      <c r="M29" s="887">
        <v>4</v>
      </c>
      <c r="N29" s="899">
        <v>11.76470588235294</v>
      </c>
      <c r="O29" s="887">
        <v>3</v>
      </c>
      <c r="P29" s="899">
        <v>8.8235294117647065</v>
      </c>
      <c r="Q29" s="887">
        <v>1</v>
      </c>
      <c r="R29" s="899">
        <v>2.9411764705882351</v>
      </c>
      <c r="S29" s="887">
        <v>0</v>
      </c>
      <c r="T29" s="899">
        <v>0</v>
      </c>
      <c r="U29" s="887">
        <v>3</v>
      </c>
      <c r="V29" s="899">
        <v>8.8235294117647065</v>
      </c>
      <c r="W29" s="887">
        <v>0</v>
      </c>
      <c r="X29" s="899">
        <f t="shared" si="0"/>
        <v>0</v>
      </c>
      <c r="Z29" s="360"/>
      <c r="AA29" s="360"/>
      <c r="AB29" s="360"/>
      <c r="AC29" s="604">
        <v>44834</v>
      </c>
      <c r="AD29" s="602">
        <v>23558</v>
      </c>
      <c r="AE29" s="602">
        <v>17545</v>
      </c>
      <c r="AF29" s="360"/>
      <c r="AG29" s="360"/>
      <c r="AH29" s="360"/>
      <c r="AI29" s="361"/>
      <c r="AJ29" s="607"/>
    </row>
    <row r="30" spans="1:36"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329"/>
      <c r="AG30" s="329"/>
      <c r="AH30" s="360"/>
      <c r="AI30" s="361"/>
      <c r="AJ30" s="607"/>
    </row>
    <row r="31" spans="1:36" s="329" customFormat="1" x14ac:dyDescent="0.25">
      <c r="B31" s="1263" t="s">
        <v>0</v>
      </c>
      <c r="C31" s="320"/>
      <c r="D31" s="1280">
        <v>1445668</v>
      </c>
      <c r="E31" s="320"/>
      <c r="F31" s="1264">
        <v>27570</v>
      </c>
      <c r="G31" s="1265">
        <v>1.9070768668878333</v>
      </c>
      <c r="H31" s="320"/>
      <c r="I31" s="1264">
        <v>17074</v>
      </c>
      <c r="J31" s="1265">
        <v>1.1810457172739521</v>
      </c>
      <c r="K31" s="1264">
        <v>14616</v>
      </c>
      <c r="L31" s="1265">
        <v>85.603842099098046</v>
      </c>
      <c r="M31" s="1264">
        <v>263</v>
      </c>
      <c r="N31" s="1265">
        <v>1.5403537542462222</v>
      </c>
      <c r="O31" s="1264">
        <v>1122</v>
      </c>
      <c r="P31" s="1265">
        <v>6.5713951036663927</v>
      </c>
      <c r="Q31" s="1264">
        <v>520</v>
      </c>
      <c r="R31" s="1265">
        <v>3.0455663582054586</v>
      </c>
      <c r="S31" s="1264">
        <v>52</v>
      </c>
      <c r="T31" s="1265">
        <v>0.30455663582054587</v>
      </c>
      <c r="U31" s="1264">
        <v>148</v>
      </c>
      <c r="V31" s="1265">
        <v>0.86681504041232293</v>
      </c>
      <c r="W31" s="1264">
        <f>SUM(W12:W29)</f>
        <v>353</v>
      </c>
      <c r="X31" s="1265">
        <f>W31/$I31*100</f>
        <v>2.0674710085510131</v>
      </c>
      <c r="Z31" s="360"/>
      <c r="AA31" s="360"/>
      <c r="AC31" s="604">
        <v>44895</v>
      </c>
      <c r="AD31" s="602">
        <v>25864</v>
      </c>
      <c r="AE31" s="602">
        <v>14618</v>
      </c>
      <c r="AF31" s="360"/>
      <c r="AG31" s="360"/>
      <c r="AJ31" s="395"/>
    </row>
    <row r="32" spans="1:36" s="328" customFormat="1" ht="6.75" customHeight="1" x14ac:dyDescent="0.2">
      <c r="B32" s="397" t="s">
        <v>39</v>
      </c>
      <c r="C32" s="449"/>
      <c r="E32" s="449"/>
      <c r="Z32" s="329"/>
      <c r="AA32" s="329"/>
      <c r="AB32" s="329"/>
      <c r="AC32" s="604">
        <v>44926</v>
      </c>
      <c r="AD32" s="602">
        <v>27618</v>
      </c>
      <c r="AE32" s="602">
        <v>15332</v>
      </c>
      <c r="AF32" s="329"/>
      <c r="AG32" s="329"/>
      <c r="AH32" s="329"/>
      <c r="AI32" s="329"/>
    </row>
    <row r="33" spans="2:35" s="394" customFormat="1" ht="15" customHeight="1" x14ac:dyDescent="0.2">
      <c r="B33" s="1467" t="s">
        <v>390</v>
      </c>
      <c r="C33" s="1467"/>
      <c r="D33" s="1467"/>
      <c r="E33" s="1467"/>
      <c r="F33" s="1467"/>
      <c r="G33" s="1467"/>
      <c r="H33" s="1467"/>
      <c r="I33" s="1467"/>
      <c r="J33" s="1467"/>
      <c r="K33" s="1467"/>
      <c r="L33" s="1467"/>
      <c r="M33" s="1467"/>
      <c r="N33" s="1467"/>
      <c r="O33" s="1467"/>
      <c r="P33" s="1467"/>
      <c r="Q33" s="1467"/>
      <c r="R33" s="1467"/>
      <c r="S33" s="1467"/>
      <c r="T33" s="1467"/>
      <c r="U33" s="1467"/>
      <c r="V33" s="1467"/>
      <c r="W33" s="1467"/>
      <c r="X33" s="1467"/>
      <c r="Z33" s="329"/>
      <c r="AA33" s="329"/>
      <c r="AB33" s="329"/>
      <c r="AC33" s="604">
        <v>44957</v>
      </c>
      <c r="AD33" s="602">
        <v>19275</v>
      </c>
      <c r="AE33" s="602">
        <v>18183</v>
      </c>
      <c r="AF33" s="329"/>
      <c r="AG33" s="329"/>
      <c r="AH33" s="329"/>
      <c r="AI33" s="329"/>
    </row>
    <row r="34" spans="2:35" s="394" customFormat="1" ht="11.25"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W34" s="1467"/>
      <c r="X34" s="1467"/>
      <c r="Z34" s="329"/>
      <c r="AA34" s="329"/>
      <c r="AB34" s="329"/>
      <c r="AC34" s="604">
        <v>44985</v>
      </c>
      <c r="AD34" s="602">
        <v>22255</v>
      </c>
      <c r="AE34" s="602">
        <v>17384</v>
      </c>
      <c r="AF34" s="329"/>
      <c r="AG34" s="329"/>
      <c r="AH34" s="329"/>
      <c r="AI34" s="329"/>
    </row>
    <row r="35" spans="2:35" x14ac:dyDescent="0.2">
      <c r="B35" s="1433"/>
      <c r="C35" s="1433"/>
      <c r="D35" s="1433"/>
      <c r="AC35" s="604">
        <v>45016</v>
      </c>
      <c r="AD35" s="602" t="e">
        <f>GETPIVOTDATA("Suma de AltasPIA",[1]td!$A$3,"Fecha",$AC35)</f>
        <v>#REF!</v>
      </c>
      <c r="AE35" s="602" t="e">
        <f>GETPIVOTDATA("Suma de BajasPIA",[1]td!$A$3,"Fecha",$AC35)</f>
        <v>#REF!</v>
      </c>
    </row>
    <row r="36" spans="2:35" x14ac:dyDescent="0.2">
      <c r="B36" s="1413"/>
      <c r="C36" s="1413"/>
      <c r="D36" s="1413"/>
      <c r="AC36" s="604">
        <v>45046</v>
      </c>
      <c r="AD36" s="602" t="e">
        <f>GETPIVOTDATA("Suma de AltasPIA",[1]td!$A$3,"Fecha",$AC36)</f>
        <v>#REF!</v>
      </c>
      <c r="AE36" s="602" t="e">
        <f>GETPIVOTDATA("Suma de BajasPIA",[1]td!$A$3,"Fecha",$AC36)</f>
        <v>#REF!</v>
      </c>
    </row>
    <row r="37" spans="2:35" x14ac:dyDescent="0.2">
      <c r="AC37" s="604">
        <v>45077</v>
      </c>
      <c r="AD37" s="602" t="e">
        <f>GETPIVOTDATA("Suma de AltasPIA",[1]td!$A$3,"Fecha",$AC37)</f>
        <v>#REF!</v>
      </c>
      <c r="AE37" s="602" t="e">
        <f>GETPIVOTDATA("Suma de BajasPIA",[1]td!$A$3,"Fecha",$AC37)</f>
        <v>#REF!</v>
      </c>
    </row>
    <row r="38" spans="2:35" x14ac:dyDescent="0.2">
      <c r="AC38" s="604">
        <v>45107</v>
      </c>
      <c r="AD38" s="602" t="e">
        <f>GETPIVOTDATA("Suma de AltasPIA",[1]td!$A$3,"Fecha",$AC38)</f>
        <v>#REF!</v>
      </c>
      <c r="AE38" s="602" t="e">
        <f>GETPIVOTDATA("Suma de BajasPIA",[1]td!$A$3,"Fecha",$AC38)</f>
        <v>#REF!</v>
      </c>
    </row>
    <row r="39" spans="2:35" x14ac:dyDescent="0.2">
      <c r="AC39" s="604">
        <v>45138</v>
      </c>
      <c r="AD39" s="602" t="e">
        <f>GETPIVOTDATA("Suma de AltasPIA",[1]td!$A$3,"Fecha",$AC39)</f>
        <v>#REF!</v>
      </c>
      <c r="AE39" s="602" t="e">
        <f>GETPIVOTDATA("Suma de BajasPIA",[1]td!$A$3,"Fecha",$AC39)</f>
        <v>#REF!</v>
      </c>
      <c r="AF39" s="1347"/>
    </row>
    <row r="40" spans="2:35" x14ac:dyDescent="0.2">
      <c r="AC40" s="604">
        <v>45169</v>
      </c>
      <c r="AD40" s="602" t="e">
        <f>GETPIVOTDATA("Suma de AltasPIA",[1]td!$A$3,"Fecha",$AC40)</f>
        <v>#REF!</v>
      </c>
      <c r="AE40" s="602" t="e">
        <f>GETPIVOTDATA("Suma de BajasPIA",[1]td!$A$3,"Fecha",$AC40)</f>
        <v>#REF!</v>
      </c>
    </row>
    <row r="41" spans="2:35" x14ac:dyDescent="0.2">
      <c r="AC41" s="604">
        <v>45199</v>
      </c>
      <c r="AD41" s="602" t="e">
        <f>GETPIVOTDATA("Suma de AltasPIA",[1]td!$A$3,"Fecha",$AC41)</f>
        <v>#REF!</v>
      </c>
      <c r="AE41" s="602" t="e">
        <f>GETPIVOTDATA("Suma de BajasPIA",[1]td!$A$3,"Fecha",$AC41)</f>
        <v>#REF!</v>
      </c>
    </row>
    <row r="42" spans="2:35" x14ac:dyDescent="0.2">
      <c r="AC42" s="604">
        <v>45230</v>
      </c>
      <c r="AD42" s="602" t="e">
        <f>GETPIVOTDATA("Suma de AltasPIA",[1]td!$A$3,"Fecha",$AC42)</f>
        <v>#REF!</v>
      </c>
      <c r="AE42" s="602" t="e">
        <f>GETPIVOTDATA("Suma de BajasPIA",[1]td!$A$3,"Fecha",$AC42)</f>
        <v>#REF!</v>
      </c>
    </row>
    <row r="43" spans="2:35" x14ac:dyDescent="0.2">
      <c r="AC43" s="604">
        <v>45260</v>
      </c>
      <c r="AD43" s="602" t="e">
        <f>GETPIVOTDATA("Suma de AltasPIA",[1]td!$A$3,"Fecha",$AC43)</f>
        <v>#REF!</v>
      </c>
      <c r="AE43" s="602" t="e">
        <f>GETPIVOTDATA("Suma de BajasPIA",[1]td!$A$3,"Fecha",$AC43)</f>
        <v>#REF!</v>
      </c>
    </row>
    <row r="44" spans="2:35" x14ac:dyDescent="0.2">
      <c r="AC44" s="604">
        <v>45291</v>
      </c>
      <c r="AD44" s="602" t="e">
        <f>GETPIVOTDATA("Suma de AltasPIA",[1]td!$A$3,"Fecha",$AC44)</f>
        <v>#REF!</v>
      </c>
      <c r="AE44" s="602" t="e">
        <f>GETPIVOTDATA("Suma de BajasPIA",[1]td!$A$3,"Fecha",$AC44)</f>
        <v>#REF!</v>
      </c>
    </row>
    <row r="45" spans="2:35" x14ac:dyDescent="0.2">
      <c r="AC45" s="604">
        <v>45322</v>
      </c>
      <c r="AD45" s="602" t="e">
        <f>GETPIVOTDATA("Suma de AltasPIA",[1]td!$A$3,"Fecha",$AC45)</f>
        <v>#REF!</v>
      </c>
      <c r="AE45" s="602" t="e">
        <f>GETPIVOTDATA("Suma de BajasPIA",[1]td!$A$3,"Fecha",$AC45)</f>
        <v>#REF!</v>
      </c>
    </row>
    <row r="46" spans="2:35" x14ac:dyDescent="0.2">
      <c r="AC46" s="604">
        <v>45351</v>
      </c>
      <c r="AD46" s="602" t="e">
        <f>GETPIVOTDATA("Suma de AltasPIA",[1]td!$A$3,"Fecha",$AC46)</f>
        <v>#REF!</v>
      </c>
      <c r="AE46" s="602" t="e">
        <f>GETPIVOTDATA("Suma de BajasPIA",[1]td!$A$3,"Fecha",$AC46)</f>
        <v>#REF!</v>
      </c>
    </row>
    <row r="47" spans="2:35" x14ac:dyDescent="0.2">
      <c r="AC47" s="1336">
        <v>45382</v>
      </c>
      <c r="AD47" s="602" t="e">
        <f>GETPIVOTDATA("Suma de AltasPIA",[1]td!$A$3,"Fecha",$AC47)</f>
        <v>#REF!</v>
      </c>
      <c r="AE47" s="602" t="e">
        <f>GETPIVOTDATA("Suma de BajasPIA",[1]td!$A$3,"Fecha",$AC47)</f>
        <v>#REF!</v>
      </c>
    </row>
    <row r="48" spans="2:35" x14ac:dyDescent="0.2">
      <c r="AC48" s="1336">
        <v>45412</v>
      </c>
      <c r="AD48" s="602" t="e">
        <f>GETPIVOTDATA("Suma de AltasPIA",[1]td!$A$3,"Fecha",$AC48)</f>
        <v>#REF!</v>
      </c>
      <c r="AE48" s="602" t="e">
        <f>GETPIVOTDATA("Suma de BajasPIA",[1]td!$A$3,"Fecha",$AC48)</f>
        <v>#REF!</v>
      </c>
    </row>
    <row r="49" spans="29:31" x14ac:dyDescent="0.2">
      <c r="AC49" s="1336">
        <v>45443</v>
      </c>
      <c r="AD49" s="602" t="e">
        <f>GETPIVOTDATA("Suma de AltasPIA",[1]td!$A$3,"Fecha",$AC49)</f>
        <v>#REF!</v>
      </c>
      <c r="AE49" s="602" t="e">
        <f>GETPIVOTDATA("Suma de BajasPIA",[1]td!$A$3,"Fecha",$AC49)</f>
        <v>#REF!</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7.28515625" style="615"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idden="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476"/>
      <c r="C3" s="1476"/>
      <c r="D3" s="1476"/>
      <c r="E3" s="1476"/>
      <c r="F3" s="1476"/>
      <c r="G3" s="1476"/>
      <c r="H3" s="1476"/>
      <c r="I3" s="1476"/>
      <c r="J3" s="1476"/>
      <c r="K3" s="1476"/>
      <c r="L3" s="618"/>
      <c r="M3" s="618"/>
      <c r="W3" s="620"/>
      <c r="AA3" s="620"/>
      <c r="AD3" s="620"/>
    </row>
    <row r="4" spans="2:32" s="621" customFormat="1" ht="2.25" customHeight="1" x14ac:dyDescent="0.2">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2" s="621" customFormat="1" ht="39" customHeight="1" x14ac:dyDescent="0.2">
      <c r="B5" s="1494" t="s">
        <v>429</v>
      </c>
      <c r="C5" s="1494"/>
      <c r="D5" s="1494"/>
      <c r="E5" s="1494"/>
      <c r="F5" s="1494"/>
      <c r="G5" s="1494"/>
      <c r="H5" s="1494"/>
      <c r="I5" s="1494"/>
      <c r="J5" s="1494"/>
      <c r="K5" s="1494"/>
      <c r="L5" s="1494"/>
      <c r="M5" s="1494"/>
      <c r="N5" s="1494"/>
      <c r="O5" s="1494"/>
      <c r="P5" s="1494"/>
      <c r="Q5" s="1494"/>
      <c r="R5" s="1494"/>
      <c r="S5" s="1494"/>
      <c r="T5" s="1494"/>
      <c r="U5" s="1494"/>
      <c r="V5" s="1494"/>
      <c r="W5" s="1494"/>
      <c r="X5" s="1494"/>
      <c r="Y5" s="1494"/>
      <c r="Z5" s="1494"/>
      <c r="AA5" s="1494"/>
      <c r="AB5" s="1494"/>
      <c r="AC5" s="1494"/>
      <c r="AD5" s="1494"/>
      <c r="AE5" s="823"/>
    </row>
    <row r="6" spans="2:32" s="621" customFormat="1" ht="14.25" customHeight="1" x14ac:dyDescent="0.2">
      <c r="B6" s="1415" t="str">
        <f>porsaad!$B$6</f>
        <v>Situación a 31 de mayo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2"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
      <c r="B8" s="1492" t="s">
        <v>27</v>
      </c>
      <c r="C8" s="625"/>
      <c r="D8" s="1509" t="s">
        <v>112</v>
      </c>
      <c r="E8" s="1507" t="s">
        <v>26</v>
      </c>
      <c r="F8" s="1508"/>
      <c r="G8" s="1508"/>
      <c r="H8" s="1508"/>
      <c r="I8" s="1508"/>
      <c r="J8" s="1508"/>
      <c r="K8" s="1508"/>
      <c r="L8" s="1508"/>
      <c r="M8" s="1508"/>
      <c r="N8" s="1508"/>
      <c r="O8" s="1508"/>
      <c r="P8" s="1508"/>
      <c r="Q8" s="1508"/>
      <c r="R8" s="1508"/>
      <c r="S8" s="1508"/>
      <c r="T8" s="1508"/>
      <c r="U8" s="1508"/>
      <c r="V8" s="1508"/>
      <c r="W8" s="1508"/>
      <c r="X8" s="1508"/>
      <c r="Y8" s="1508"/>
      <c r="Z8" s="1508"/>
      <c r="AA8" s="1488"/>
      <c r="AB8" s="625"/>
      <c r="AC8" s="1509" t="s">
        <v>0</v>
      </c>
      <c r="AD8" s="1510"/>
    </row>
    <row r="9" spans="2:32" s="626" customFormat="1" ht="21.75" customHeight="1" x14ac:dyDescent="0.2">
      <c r="B9" s="1506"/>
      <c r="C9" s="625"/>
      <c r="D9" s="1515"/>
      <c r="E9" s="1577" t="s">
        <v>22</v>
      </c>
      <c r="F9" s="1512"/>
      <c r="G9" s="627"/>
      <c r="H9" s="1515" t="s">
        <v>21</v>
      </c>
      <c r="I9" s="1578"/>
      <c r="J9" s="627"/>
      <c r="K9" s="1515" t="s">
        <v>20</v>
      </c>
      <c r="L9" s="1578"/>
      <c r="M9" s="627"/>
      <c r="N9" s="1515" t="s">
        <v>19</v>
      </c>
      <c r="O9" s="1578"/>
      <c r="P9" s="627"/>
      <c r="Q9" s="1515" t="s">
        <v>18</v>
      </c>
      <c r="R9" s="1578"/>
      <c r="S9" s="627"/>
      <c r="T9" s="1515" t="s">
        <v>17</v>
      </c>
      <c r="U9" s="1578"/>
      <c r="V9" s="627"/>
      <c r="W9" s="1515" t="s">
        <v>16</v>
      </c>
      <c r="X9" s="1578"/>
      <c r="Y9" s="627"/>
      <c r="Z9" s="1515" t="s">
        <v>15</v>
      </c>
      <c r="AA9" s="1578"/>
      <c r="AB9" s="625"/>
      <c r="AC9" s="1511"/>
      <c r="AD9" s="1512"/>
    </row>
    <row r="10" spans="2:32" s="626" customFormat="1" ht="21.75" customHeight="1" x14ac:dyDescent="0.2">
      <c r="B10" s="1493"/>
      <c r="C10" s="628"/>
      <c r="D10" s="1516"/>
      <c r="E10" s="862" t="s">
        <v>9</v>
      </c>
      <c r="F10" s="821" t="s">
        <v>25</v>
      </c>
      <c r="G10" s="629"/>
      <c r="H10" s="711" t="s">
        <v>9</v>
      </c>
      <c r="I10" s="821" t="s">
        <v>25</v>
      </c>
      <c r="J10" s="629"/>
      <c r="K10" s="858" t="s">
        <v>9</v>
      </c>
      <c r="L10" s="821" t="s">
        <v>25</v>
      </c>
      <c r="M10" s="629"/>
      <c r="N10" s="711" t="s">
        <v>9</v>
      </c>
      <c r="O10" s="859" t="s">
        <v>25</v>
      </c>
      <c r="P10" s="629"/>
      <c r="Q10" s="858" t="s">
        <v>9</v>
      </c>
      <c r="R10" s="821" t="s">
        <v>25</v>
      </c>
      <c r="S10" s="629"/>
      <c r="T10" s="711" t="s">
        <v>9</v>
      </c>
      <c r="U10" s="821" t="s">
        <v>25</v>
      </c>
      <c r="V10" s="629"/>
      <c r="W10" s="711" t="s">
        <v>9</v>
      </c>
      <c r="X10" s="821" t="s">
        <v>25</v>
      </c>
      <c r="Y10" s="629"/>
      <c r="Z10" s="858" t="s">
        <v>9</v>
      </c>
      <c r="AA10" s="821" t="s">
        <v>25</v>
      </c>
      <c r="AB10" s="628"/>
      <c r="AC10" s="860" t="s">
        <v>9</v>
      </c>
      <c r="AD10" s="856" t="s">
        <v>25</v>
      </c>
    </row>
    <row r="11" spans="2:32" s="631" customFormat="1" ht="5.25"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17" t="s">
        <v>24</v>
      </c>
      <c r="D12" s="795" t="s">
        <v>31</v>
      </c>
      <c r="E12" s="798">
        <v>515</v>
      </c>
      <c r="F12" s="797">
        <v>0.19796195286583562</v>
      </c>
      <c r="G12" s="634"/>
      <c r="H12" s="798">
        <v>9912</v>
      </c>
      <c r="I12" s="797">
        <v>3.8100949064197334</v>
      </c>
      <c r="J12" s="634"/>
      <c r="K12" s="798">
        <v>6063</v>
      </c>
      <c r="L12" s="797">
        <v>2.3305695538360416</v>
      </c>
      <c r="M12" s="634"/>
      <c r="N12" s="798">
        <v>8917</v>
      </c>
      <c r="O12" s="797">
        <v>3.4276247256401091</v>
      </c>
      <c r="P12" s="634"/>
      <c r="Q12" s="798">
        <v>8341</v>
      </c>
      <c r="R12" s="797">
        <v>3.2062148521435629</v>
      </c>
      <c r="S12" s="634"/>
      <c r="T12" s="798">
        <v>11224</v>
      </c>
      <c r="U12" s="797">
        <v>4.3144173960507555</v>
      </c>
      <c r="V12" s="634"/>
      <c r="W12" s="798">
        <v>37556</v>
      </c>
      <c r="X12" s="797">
        <v>14.436231265688004</v>
      </c>
      <c r="Y12" s="634"/>
      <c r="Z12" s="798">
        <v>177623</v>
      </c>
      <c r="AA12" s="797">
        <f t="shared" ref="AA12:AA19" si="0">Z12*100/$AC12</f>
        <v>68.276885347355957</v>
      </c>
      <c r="AB12" s="637"/>
      <c r="AC12" s="675">
        <f>E12+H12+K12+N12+Q12+T12+W12+Z12</f>
        <v>260151</v>
      </c>
      <c r="AD12" s="676">
        <f>F12+I12+L12+O12+R12+U12+X12+AA12</f>
        <v>100</v>
      </c>
      <c r="AF12" s="799"/>
    </row>
    <row r="13" spans="2:32" s="633" customFormat="1" ht="21" customHeight="1" x14ac:dyDescent="0.2">
      <c r="B13" s="1518"/>
      <c r="D13" s="800" t="s">
        <v>49</v>
      </c>
      <c r="E13" s="803">
        <v>668</v>
      </c>
      <c r="F13" s="802">
        <v>0.19167917268055287</v>
      </c>
      <c r="G13" s="634"/>
      <c r="H13" s="803">
        <v>11307</v>
      </c>
      <c r="I13" s="802">
        <v>3.2444856369745683</v>
      </c>
      <c r="J13" s="634"/>
      <c r="K13" s="803">
        <v>7581</v>
      </c>
      <c r="L13" s="802">
        <v>2.1753290540288495</v>
      </c>
      <c r="M13" s="634"/>
      <c r="N13" s="803">
        <v>11167</v>
      </c>
      <c r="O13" s="802">
        <v>3.2043133552750511</v>
      </c>
      <c r="P13" s="634"/>
      <c r="Q13" s="803">
        <v>12382</v>
      </c>
      <c r="R13" s="802">
        <v>3.5529513714530028</v>
      </c>
      <c r="S13" s="634"/>
      <c r="T13" s="803">
        <v>19721</v>
      </c>
      <c r="U13" s="802">
        <v>5.6588397671155439</v>
      </c>
      <c r="V13" s="634"/>
      <c r="W13" s="803">
        <v>63094</v>
      </c>
      <c r="X13" s="802">
        <v>18.104499582495215</v>
      </c>
      <c r="Y13" s="634"/>
      <c r="Z13" s="803">
        <v>222579</v>
      </c>
      <c r="AA13" s="802">
        <f t="shared" si="0"/>
        <v>63.867902059977219</v>
      </c>
      <c r="AB13" s="637"/>
      <c r="AC13" s="683">
        <f t="shared" ref="AC13:AD15" si="1">E13+H13+K13+N13+Q13+T13+W13+Z13</f>
        <v>348499</v>
      </c>
      <c r="AD13" s="684">
        <f t="shared" si="1"/>
        <v>100</v>
      </c>
      <c r="AF13" s="799"/>
    </row>
    <row r="14" spans="2:32" s="633" customFormat="1" ht="21" customHeight="1" x14ac:dyDescent="0.2">
      <c r="B14" s="1518"/>
      <c r="D14" s="804" t="s">
        <v>50</v>
      </c>
      <c r="E14" s="807">
        <v>303</v>
      </c>
      <c r="F14" s="806">
        <v>9.9265175614182799E-2</v>
      </c>
      <c r="G14" s="634"/>
      <c r="H14" s="807">
        <v>7995</v>
      </c>
      <c r="I14" s="806">
        <v>2.6192246832851205</v>
      </c>
      <c r="J14" s="634"/>
      <c r="K14" s="807">
        <v>6430</v>
      </c>
      <c r="L14" s="806">
        <v>2.1065184131986645</v>
      </c>
      <c r="M14" s="634"/>
      <c r="N14" s="807">
        <v>8572</v>
      </c>
      <c r="O14" s="806">
        <v>2.8082544071444717</v>
      </c>
      <c r="P14" s="634"/>
      <c r="Q14" s="807">
        <v>11260</v>
      </c>
      <c r="R14" s="806">
        <v>3.6888642818999946</v>
      </c>
      <c r="S14" s="634"/>
      <c r="T14" s="807">
        <v>19741</v>
      </c>
      <c r="U14" s="806">
        <v>6.4673063755761806</v>
      </c>
      <c r="V14" s="634"/>
      <c r="W14" s="807">
        <v>70751</v>
      </c>
      <c r="X14" s="806">
        <v>23.178582309831839</v>
      </c>
      <c r="Y14" s="634"/>
      <c r="Z14" s="807">
        <v>180191</v>
      </c>
      <c r="AA14" s="806">
        <f t="shared" si="0"/>
        <v>59.031984353449545</v>
      </c>
      <c r="AB14" s="637"/>
      <c r="AC14" s="691">
        <f t="shared" si="1"/>
        <v>305243</v>
      </c>
      <c r="AD14" s="692">
        <f t="shared" si="1"/>
        <v>100</v>
      </c>
      <c r="AF14" s="799"/>
    </row>
    <row r="15" spans="2:32" s="633" customFormat="1" ht="21" customHeight="1" x14ac:dyDescent="0.2">
      <c r="B15" s="1519"/>
      <c r="D15" s="906" t="s">
        <v>68</v>
      </c>
      <c r="E15" s="811">
        <f>SUM(E12:E14)</f>
        <v>1486</v>
      </c>
      <c r="F15" s="812">
        <f t="shared" ref="F15:F19" si="2">E15*100/$AC15</f>
        <v>0.16260109225040567</v>
      </c>
      <c r="G15" s="634"/>
      <c r="H15" s="811">
        <f>SUM(H12:H14)</f>
        <v>29214</v>
      </c>
      <c r="I15" s="812">
        <f t="shared" ref="I15:I19" si="3">H15*100/$AC15</f>
        <v>3.1966543129228477</v>
      </c>
      <c r="J15" s="634"/>
      <c r="K15" s="811">
        <f>SUM(K12:K14)</f>
        <v>20074</v>
      </c>
      <c r="L15" s="812">
        <f t="shared" ref="L15:L19" si="4">K15*100/$AC15</f>
        <v>2.1965372313826674</v>
      </c>
      <c r="M15" s="634"/>
      <c r="N15" s="811">
        <f>SUM(N12:N14)</f>
        <v>28656</v>
      </c>
      <c r="O15" s="812">
        <f t="shared" ref="O15:O19" si="5">N15*100/$AC15</f>
        <v>3.1355968368288192</v>
      </c>
      <c r="P15" s="634"/>
      <c r="Q15" s="811">
        <f>SUM(Q12:Q14)</f>
        <v>31983</v>
      </c>
      <c r="R15" s="812">
        <f t="shared" ref="R15:R19" si="6">Q15*100/$AC15</f>
        <v>3.4996438313894513</v>
      </c>
      <c r="S15" s="634"/>
      <c r="T15" s="811">
        <f>SUM(T12:T14)</f>
        <v>50686</v>
      </c>
      <c r="U15" s="812">
        <f t="shared" ref="U15:U19" si="7">T15*100/$AC15</f>
        <v>5.5461635005410921</v>
      </c>
      <c r="V15" s="634"/>
      <c r="W15" s="811">
        <f>SUM(W12:W14)</f>
        <v>171401</v>
      </c>
      <c r="X15" s="812">
        <f t="shared" ref="X15:X19" si="8">W15*100/$AC15</f>
        <v>18.755040250882761</v>
      </c>
      <c r="Y15" s="634"/>
      <c r="Z15" s="811">
        <f>SUM(Z12:Z14)</f>
        <v>580393</v>
      </c>
      <c r="AA15" s="812">
        <f t="shared" si="0"/>
        <v>63.507762943801957</v>
      </c>
      <c r="AB15" s="637"/>
      <c r="AC15" s="813">
        <f>SUM(AC12:AC14)</f>
        <v>913893</v>
      </c>
      <c r="AD15" s="814">
        <f t="shared" si="1"/>
        <v>100</v>
      </c>
      <c r="AF15" s="799"/>
    </row>
    <row r="16" spans="2:32" s="633" customFormat="1" ht="21" customHeight="1" x14ac:dyDescent="0.2">
      <c r="B16" s="1517" t="s">
        <v>23</v>
      </c>
      <c r="D16" s="795" t="s">
        <v>31</v>
      </c>
      <c r="E16" s="798">
        <v>632</v>
      </c>
      <c r="F16" s="797">
        <v>0.43144349250776531</v>
      </c>
      <c r="G16" s="634"/>
      <c r="H16" s="798">
        <v>20857</v>
      </c>
      <c r="I16" s="797">
        <v>14.238317916510223</v>
      </c>
      <c r="J16" s="634"/>
      <c r="K16" s="798">
        <v>9324</v>
      </c>
      <c r="L16" s="797">
        <v>6.3651568419974742</v>
      </c>
      <c r="M16" s="634"/>
      <c r="N16" s="798">
        <v>10949</v>
      </c>
      <c r="O16" s="797">
        <v>7.474485442195447</v>
      </c>
      <c r="P16" s="634"/>
      <c r="Q16" s="798">
        <v>9411</v>
      </c>
      <c r="R16" s="797">
        <v>6.424548588592689</v>
      </c>
      <c r="S16" s="634"/>
      <c r="T16" s="798">
        <v>12188</v>
      </c>
      <c r="U16" s="797">
        <v>8.3203058333617772</v>
      </c>
      <c r="V16" s="634"/>
      <c r="W16" s="798">
        <v>27757</v>
      </c>
      <c r="X16" s="797">
        <v>18.948697818889308</v>
      </c>
      <c r="Y16" s="634"/>
      <c r="Z16" s="798">
        <v>55367</v>
      </c>
      <c r="AA16" s="797">
        <f t="shared" si="0"/>
        <v>37.797044065945322</v>
      </c>
      <c r="AB16" s="637"/>
      <c r="AC16" s="675">
        <f>E16+H16+K16+N16+Q16+T16+W16+Z16</f>
        <v>146485</v>
      </c>
      <c r="AD16" s="676">
        <f>F16+I16+L16+O16+R16+U16+X16+AA16</f>
        <v>100</v>
      </c>
      <c r="AF16" s="799"/>
    </row>
    <row r="17" spans="2:32" s="633" customFormat="1" ht="21" customHeight="1" x14ac:dyDescent="0.2">
      <c r="B17" s="1518"/>
      <c r="D17" s="800" t="s">
        <v>49</v>
      </c>
      <c r="E17" s="803">
        <v>904</v>
      </c>
      <c r="F17" s="802">
        <v>0.4369007114135478</v>
      </c>
      <c r="G17" s="634"/>
      <c r="H17" s="803">
        <v>27568</v>
      </c>
      <c r="I17" s="802">
        <v>13.323538509124653</v>
      </c>
      <c r="J17" s="634"/>
      <c r="K17" s="803">
        <v>11886</v>
      </c>
      <c r="L17" s="802">
        <v>5.7444710794927314</v>
      </c>
      <c r="M17" s="634"/>
      <c r="N17" s="803">
        <v>14666</v>
      </c>
      <c r="O17" s="802">
        <v>7.0880374265388184</v>
      </c>
      <c r="P17" s="634"/>
      <c r="Q17" s="803">
        <v>14781</v>
      </c>
      <c r="R17" s="802">
        <v>7.14361660995979</v>
      </c>
      <c r="S17" s="634"/>
      <c r="T17" s="803">
        <v>21283</v>
      </c>
      <c r="U17" s="802">
        <v>10.28601531085679</v>
      </c>
      <c r="V17" s="634"/>
      <c r="W17" s="803">
        <v>41571</v>
      </c>
      <c r="X17" s="802">
        <v>20.091149860810393</v>
      </c>
      <c r="Y17" s="634"/>
      <c r="Z17" s="803">
        <v>74253</v>
      </c>
      <c r="AA17" s="802">
        <f t="shared" si="0"/>
        <v>35.88627049180328</v>
      </c>
      <c r="AB17" s="637"/>
      <c r="AC17" s="683">
        <f t="shared" ref="AC17:AD19" si="9">E17+H17+K17+N17+Q17+T17+W17+Z17</f>
        <v>206912</v>
      </c>
      <c r="AD17" s="684">
        <f t="shared" si="9"/>
        <v>100</v>
      </c>
      <c r="AF17" s="799"/>
    </row>
    <row r="18" spans="2:32" s="633" customFormat="1" ht="21" customHeight="1" x14ac:dyDescent="0.2">
      <c r="B18" s="1518"/>
      <c r="D18" s="804" t="s">
        <v>50</v>
      </c>
      <c r="E18" s="807">
        <v>373</v>
      </c>
      <c r="F18" s="806">
        <v>0.20910650416531187</v>
      </c>
      <c r="G18" s="634"/>
      <c r="H18" s="807">
        <v>18244</v>
      </c>
      <c r="I18" s="806">
        <v>10.227718664857774</v>
      </c>
      <c r="J18" s="634"/>
      <c r="K18" s="807">
        <v>10877</v>
      </c>
      <c r="L18" s="806">
        <v>6.0977250557804217</v>
      </c>
      <c r="M18" s="634"/>
      <c r="N18" s="807">
        <v>12120</v>
      </c>
      <c r="O18" s="806">
        <v>6.7945598672482035</v>
      </c>
      <c r="P18" s="634"/>
      <c r="Q18" s="807">
        <v>12937</v>
      </c>
      <c r="R18" s="806">
        <v>7.2525759903127067</v>
      </c>
      <c r="S18" s="634"/>
      <c r="T18" s="807">
        <v>19201</v>
      </c>
      <c r="U18" s="806">
        <v>10.764219802890491</v>
      </c>
      <c r="V18" s="634"/>
      <c r="W18" s="807">
        <v>36665</v>
      </c>
      <c r="X18" s="806">
        <v>20.55466481292536</v>
      </c>
      <c r="Y18" s="634"/>
      <c r="Z18" s="807">
        <v>67961</v>
      </c>
      <c r="AA18" s="806">
        <f t="shared" si="0"/>
        <v>38.099429301819733</v>
      </c>
      <c r="AB18" s="637"/>
      <c r="AC18" s="691">
        <f t="shared" si="9"/>
        <v>178378</v>
      </c>
      <c r="AD18" s="692">
        <f t="shared" si="9"/>
        <v>100</v>
      </c>
      <c r="AF18" s="799"/>
    </row>
    <row r="19" spans="2:32" s="633" customFormat="1" ht="21" customHeight="1" x14ac:dyDescent="0.2">
      <c r="B19" s="1519"/>
      <c r="D19" s="907" t="s">
        <v>68</v>
      </c>
      <c r="E19" s="811">
        <f>SUM(E16:E18)</f>
        <v>1909</v>
      </c>
      <c r="F19" s="812">
        <f t="shared" si="2"/>
        <v>0.35898641342673121</v>
      </c>
      <c r="G19" s="634"/>
      <c r="H19" s="811">
        <f>SUM(H16:H18)</f>
        <v>66669</v>
      </c>
      <c r="I19" s="812">
        <f t="shared" si="3"/>
        <v>12.537069249212543</v>
      </c>
      <c r="J19" s="634"/>
      <c r="K19" s="811">
        <f>SUM(K16:K18)</f>
        <v>32087</v>
      </c>
      <c r="L19" s="812">
        <f t="shared" si="4"/>
        <v>6.0339429269897984</v>
      </c>
      <c r="M19" s="634"/>
      <c r="N19" s="811">
        <f>SUM(N16:N18)</f>
        <v>37735</v>
      </c>
      <c r="O19" s="812">
        <f t="shared" si="5"/>
        <v>7.0960462601664238</v>
      </c>
      <c r="P19" s="634"/>
      <c r="Q19" s="811">
        <f>SUM(Q16:Q18)</f>
        <v>37129</v>
      </c>
      <c r="R19" s="812">
        <f t="shared" si="6"/>
        <v>6.9820882892200649</v>
      </c>
      <c r="S19" s="634"/>
      <c r="T19" s="811">
        <f>SUM(T16:T18)</f>
        <v>52672</v>
      </c>
      <c r="U19" s="812">
        <f t="shared" si="7"/>
        <v>9.9049409994828643</v>
      </c>
      <c r="V19" s="634"/>
      <c r="W19" s="811">
        <f>SUM(W16:W18)</f>
        <v>105993</v>
      </c>
      <c r="X19" s="812">
        <f t="shared" si="8"/>
        <v>19.931926096563394</v>
      </c>
      <c r="Y19" s="634"/>
      <c r="Z19" s="811">
        <f>SUM(Z16:Z18)</f>
        <v>197581</v>
      </c>
      <c r="AA19" s="812">
        <f t="shared" si="0"/>
        <v>37.154999764938182</v>
      </c>
      <c r="AB19" s="637"/>
      <c r="AC19" s="813">
        <f>SUM(AC16:AC18)</f>
        <v>531775</v>
      </c>
      <c r="AD19" s="814">
        <f t="shared" si="9"/>
        <v>100</v>
      </c>
      <c r="AF19" s="799"/>
    </row>
    <row r="20" spans="2:32" s="649" customFormat="1" ht="3" customHeight="1" x14ac:dyDescent="0.2">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20" customFormat="1" ht="18" customHeight="1" x14ac:dyDescent="0.2">
      <c r="B21" s="1579" t="s">
        <v>0</v>
      </c>
      <c r="C21" s="1580"/>
      <c r="D21" s="1581"/>
      <c r="E21" s="1257">
        <f>E15+E19</f>
        <v>3395</v>
      </c>
      <c r="F21" s="1258">
        <f>E21*100/$AC21</f>
        <v>0.23483953438825511</v>
      </c>
      <c r="G21" s="1252"/>
      <c r="H21" s="1257">
        <f>H15+H19</f>
        <v>95883</v>
      </c>
      <c r="I21" s="1258">
        <f>H21*100/$AC21</f>
        <v>6.6324356629599608</v>
      </c>
      <c r="J21" s="1252"/>
      <c r="K21" s="1257">
        <f>K15+K19</f>
        <v>52161</v>
      </c>
      <c r="L21" s="1258">
        <f>K21*100/$AC21</f>
        <v>3.6080898242196686</v>
      </c>
      <c r="M21" s="1252"/>
      <c r="N21" s="1257">
        <f>N15+N19</f>
        <v>66391</v>
      </c>
      <c r="O21" s="1258">
        <f>N21*100/$AC21</f>
        <v>4.5924098755730913</v>
      </c>
      <c r="P21" s="1252"/>
      <c r="Q21" s="1257">
        <f>Q15+Q19</f>
        <v>69112</v>
      </c>
      <c r="R21" s="1258">
        <f>Q21*100/$AC21</f>
        <v>4.7806273639590833</v>
      </c>
      <c r="S21" s="1252"/>
      <c r="T21" s="1257">
        <f>T15+T19</f>
        <v>103358</v>
      </c>
      <c r="U21" s="1258">
        <f>T21*100/$AC21</f>
        <v>7.1494976716645873</v>
      </c>
      <c r="V21" s="1252"/>
      <c r="W21" s="1257">
        <f>W15+W19</f>
        <v>277394</v>
      </c>
      <c r="X21" s="1258">
        <f>W21*100/$AC21</f>
        <v>19.187946333459688</v>
      </c>
      <c r="Y21" s="1252"/>
      <c r="Z21" s="1257">
        <f>Z15+Z19</f>
        <v>777974</v>
      </c>
      <c r="AA21" s="1258">
        <f>Z21*100/$AC21</f>
        <v>53.814153733775669</v>
      </c>
      <c r="AB21" s="1252"/>
      <c r="AC21" s="1257">
        <f>AC15+AC19</f>
        <v>1445668</v>
      </c>
      <c r="AD21" s="1258">
        <f>F21+I21+L21+O21+R21+U21+X21+AA21</f>
        <v>100</v>
      </c>
    </row>
    <row r="22" spans="2:32" s="631" customFormat="1" ht="5.25" customHeight="1" x14ac:dyDescent="0.2">
      <c r="B22" s="651"/>
      <c r="C22" s="651"/>
      <c r="D22" s="651"/>
      <c r="E22" s="651"/>
      <c r="F22" s="651"/>
      <c r="G22" s="651"/>
      <c r="H22" s="651"/>
      <c r="I22" s="651"/>
      <c r="J22" s="651"/>
      <c r="K22" s="651"/>
      <c r="L22" s="651"/>
      <c r="M22" s="651"/>
      <c r="N22" s="651"/>
      <c r="O22" s="652"/>
      <c r="P22" s="652"/>
    </row>
    <row r="23" spans="2:32" s="631" customFormat="1" ht="5.25" customHeight="1" x14ac:dyDescent="0.2">
      <c r="B23" s="651"/>
      <c r="C23" s="651"/>
      <c r="D23" s="651"/>
      <c r="E23" s="651"/>
      <c r="F23" s="651"/>
      <c r="G23" s="651"/>
      <c r="H23" s="651"/>
      <c r="I23" s="651"/>
      <c r="J23" s="651"/>
      <c r="K23" s="651"/>
      <c r="L23" s="651"/>
      <c r="M23" s="651"/>
      <c r="N23" s="651"/>
      <c r="O23" s="652"/>
      <c r="P23" s="652"/>
    </row>
    <row r="24" spans="2:32" s="631" customFormat="1" ht="12.75" customHeight="1" x14ac:dyDescent="0.2">
      <c r="B24" s="652"/>
      <c r="C24" s="652"/>
      <c r="D24" s="652"/>
      <c r="E24" s="652"/>
      <c r="F24" s="652"/>
      <c r="G24" s="652"/>
      <c r="H24" s="652"/>
      <c r="I24" s="652"/>
      <c r="J24" s="652"/>
      <c r="K24" s="652"/>
      <c r="L24" s="652"/>
      <c r="M24" s="652"/>
      <c r="N24" s="652"/>
      <c r="O24" s="652"/>
      <c r="P24" s="652"/>
    </row>
    <row r="25" spans="2:32" s="649" customFormat="1" ht="24.75" customHeight="1" x14ac:dyDescent="0.2">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
      <c r="B27" s="652"/>
      <c r="C27" s="652"/>
      <c r="D27" s="652"/>
      <c r="E27" s="652"/>
      <c r="F27" s="652"/>
      <c r="G27" s="652"/>
      <c r="H27" s="652"/>
      <c r="I27" s="652"/>
      <c r="J27" s="652"/>
      <c r="K27" s="652"/>
      <c r="L27" s="652"/>
      <c r="M27" s="652"/>
      <c r="N27" s="652"/>
      <c r="O27" s="652"/>
      <c r="P27" s="652"/>
    </row>
    <row r="28" spans="2:32" s="631" customFormat="1" x14ac:dyDescent="0.2">
      <c r="B28" s="652"/>
      <c r="C28" s="652"/>
      <c r="D28" s="652"/>
      <c r="E28" s="652"/>
      <c r="F28" s="652"/>
      <c r="G28" s="652"/>
      <c r="H28" s="652"/>
      <c r="I28" s="652"/>
      <c r="J28" s="652"/>
      <c r="K28" s="652"/>
      <c r="L28" s="652"/>
      <c r="M28" s="652"/>
      <c r="N28" s="652"/>
      <c r="O28" s="652"/>
      <c r="P28" s="652"/>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C35" s="1582" t="s">
        <v>14</v>
      </c>
      <c r="D35" s="1582"/>
      <c r="E35" s="1582"/>
      <c r="F35" s="1582"/>
      <c r="G35" s="1582"/>
      <c r="H35" s="1582"/>
      <c r="I35" s="1582"/>
      <c r="J35" s="1582"/>
      <c r="K35" s="1582"/>
      <c r="L35" s="1582"/>
      <c r="M35" s="652"/>
      <c r="N35" s="652"/>
      <c r="O35" s="652"/>
      <c r="P35" s="652"/>
    </row>
    <row r="36" spans="2:16" s="631" customFormat="1" x14ac:dyDescent="0.2">
      <c r="L36" s="652"/>
      <c r="M36" s="652"/>
      <c r="N36" s="652"/>
      <c r="O36" s="652"/>
      <c r="P36" s="652"/>
    </row>
    <row r="37" spans="2:16" s="631" customFormat="1" x14ac:dyDescent="0.2">
      <c r="B37" s="652"/>
      <c r="C37" s="652"/>
      <c r="D37" s="652"/>
      <c r="E37" s="652"/>
      <c r="F37" s="652"/>
      <c r="G37" s="652"/>
      <c r="H37" s="652"/>
      <c r="I37" s="652"/>
      <c r="J37" s="652"/>
      <c r="K37" s="652"/>
      <c r="L37" s="652"/>
      <c r="M37" s="652"/>
      <c r="N37" s="652"/>
      <c r="O37" s="652"/>
      <c r="P37" s="652"/>
    </row>
    <row r="38" spans="2:16" s="631" customFormat="1" ht="5.25" customHeight="1" x14ac:dyDescent="0.2">
      <c r="B38" s="652"/>
      <c r="C38" s="652"/>
      <c r="D38" s="652"/>
      <c r="E38" s="652"/>
      <c r="F38" s="652"/>
      <c r="G38" s="652"/>
      <c r="H38" s="652"/>
      <c r="I38" s="652"/>
      <c r="J38" s="652"/>
      <c r="K38" s="652"/>
      <c r="L38" s="652"/>
      <c r="M38" s="652"/>
      <c r="N38" s="652"/>
      <c r="O38" s="652"/>
      <c r="P38" s="652"/>
    </row>
    <row r="39" spans="2:16" s="631" customFormat="1" ht="5.25" customHeight="1" x14ac:dyDescent="0.2">
      <c r="B39" s="652"/>
      <c r="C39" s="652"/>
      <c r="D39" s="652"/>
      <c r="E39" s="652"/>
      <c r="F39" s="652"/>
      <c r="G39" s="652"/>
      <c r="H39" s="652"/>
      <c r="I39" s="652"/>
      <c r="J39" s="652"/>
      <c r="K39" s="652"/>
      <c r="L39" s="652"/>
      <c r="M39" s="652"/>
      <c r="N39" s="652"/>
      <c r="O39" s="652"/>
      <c r="P39" s="652"/>
    </row>
    <row r="40" spans="2:16" s="631" customFormat="1" ht="16.5" customHeight="1" x14ac:dyDescent="0.2">
      <c r="B40" s="652"/>
      <c r="C40" s="652"/>
      <c r="D40" s="652"/>
      <c r="E40" s="652"/>
      <c r="F40" s="652"/>
      <c r="G40" s="652"/>
      <c r="H40" s="652"/>
      <c r="I40" s="652"/>
      <c r="J40" s="652"/>
      <c r="K40" s="652"/>
      <c r="L40" s="652"/>
      <c r="M40" s="652"/>
      <c r="N40" s="652"/>
      <c r="O40" s="652"/>
      <c r="P40" s="652"/>
    </row>
    <row r="41" spans="2:16" s="631" customFormat="1" x14ac:dyDescent="0.2">
      <c r="B41" s="652"/>
      <c r="C41" s="652"/>
      <c r="D41" s="652"/>
      <c r="E41" s="652"/>
      <c r="F41" s="652"/>
      <c r="G41" s="652"/>
      <c r="H41" s="652"/>
      <c r="I41" s="652"/>
      <c r="J41" s="652"/>
      <c r="K41" s="652"/>
      <c r="L41" s="652"/>
      <c r="M41" s="652"/>
      <c r="N41" s="652"/>
      <c r="O41" s="652"/>
      <c r="P41" s="652"/>
    </row>
    <row r="42" spans="2:16" s="631" customFormat="1" x14ac:dyDescent="0.2"/>
    <row r="43" spans="2:16" s="650" customFormat="1" x14ac:dyDescent="0.2"/>
    <row r="44" spans="2:16" s="657" customFormat="1" ht="12.75" customHeight="1" x14ac:dyDescent="0.2">
      <c r="B44" s="1485"/>
      <c r="C44" s="1486"/>
      <c r="D44" s="1486"/>
      <c r="E44" s="1486"/>
      <c r="F44" s="1486"/>
      <c r="G44" s="1486"/>
      <c r="H44" s="1486"/>
      <c r="I44" s="1486"/>
      <c r="J44" s="1486"/>
      <c r="K44" s="1486"/>
      <c r="L44" s="1486"/>
      <c r="M44" s="1486"/>
      <c r="N44" s="1486"/>
      <c r="O44" s="1486"/>
      <c r="P44" s="656"/>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42"/>
      <c r="C2" s="1442"/>
      <c r="D2" s="1442"/>
      <c r="E2" s="1442"/>
      <c r="F2" s="1442"/>
      <c r="G2" s="1442"/>
      <c r="H2" s="1442"/>
      <c r="I2" s="1442"/>
      <c r="O2" s="37"/>
    </row>
    <row r="3" spans="1:50" s="38" customFormat="1" ht="4.5" customHeight="1" x14ac:dyDescent="0.2">
      <c r="B3" s="1443"/>
      <c r="C3" s="1443"/>
      <c r="D3" s="1443"/>
      <c r="E3" s="1443"/>
      <c r="F3" s="1443"/>
      <c r="G3" s="1443"/>
      <c r="H3" s="1443"/>
      <c r="I3" s="1443"/>
      <c r="O3" s="37"/>
    </row>
    <row r="4" spans="1:50" s="38" customFormat="1" ht="37.5" customHeight="1" x14ac:dyDescent="0.2">
      <c r="A4" s="1583" t="s">
        <v>207</v>
      </c>
      <c r="B4" s="1583"/>
      <c r="C4" s="1583"/>
      <c r="D4" s="1583"/>
      <c r="E4" s="1583"/>
      <c r="F4" s="1583"/>
      <c r="G4" s="1583"/>
      <c r="H4" s="1583"/>
      <c r="I4" s="1583"/>
      <c r="J4" s="1583"/>
      <c r="K4" s="1583"/>
      <c r="L4" s="1583"/>
      <c r="M4" s="1583"/>
      <c r="N4" s="1583"/>
      <c r="O4" s="1583"/>
      <c r="P4" s="1583"/>
      <c r="Q4" s="1583"/>
      <c r="R4" s="1583"/>
      <c r="S4" s="1583"/>
      <c r="T4" s="1583"/>
      <c r="U4" s="1583"/>
      <c r="V4" s="1583"/>
      <c r="W4" s="1583"/>
      <c r="X4" s="1583"/>
      <c r="Y4" s="1583"/>
      <c r="Z4" s="1583"/>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4" t="s">
        <v>12</v>
      </c>
      <c r="C7" s="40"/>
      <c r="D7" s="1439" t="s">
        <v>109</v>
      </c>
      <c r="E7" s="1437"/>
      <c r="F7" s="181"/>
      <c r="G7" s="1437"/>
      <c r="H7" s="1437"/>
      <c r="I7" s="181"/>
      <c r="J7" s="1437"/>
      <c r="K7" s="1437"/>
      <c r="L7" s="181"/>
      <c r="M7" s="1437"/>
      <c r="N7" s="1438"/>
      <c r="O7" s="40"/>
      <c r="P7" s="1439" t="s">
        <v>179</v>
      </c>
      <c r="Q7" s="1437"/>
      <c r="R7" s="181"/>
      <c r="S7" s="1437"/>
      <c r="T7" s="1437"/>
      <c r="U7" s="181"/>
      <c r="V7" s="1437"/>
      <c r="W7" s="1437"/>
      <c r="X7" s="181"/>
      <c r="Y7" s="1437"/>
      <c r="Z7" s="1438"/>
      <c r="AA7" s="116"/>
      <c r="AB7" s="116"/>
      <c r="AC7" s="117"/>
      <c r="AD7" s="117"/>
      <c r="AE7" s="117"/>
      <c r="AF7" s="117"/>
      <c r="AG7" s="117"/>
      <c r="AH7" s="117"/>
      <c r="AI7" s="118"/>
    </row>
    <row r="8" spans="1:50" s="41" customFormat="1" ht="37.5" customHeight="1" x14ac:dyDescent="0.2">
      <c r="A8" s="39"/>
      <c r="B8" s="1445"/>
      <c r="C8" s="40"/>
      <c r="D8" s="1448"/>
      <c r="E8" s="1449"/>
      <c r="F8" s="40"/>
      <c r="G8" s="1439" t="s">
        <v>169</v>
      </c>
      <c r="H8" s="1438"/>
      <c r="I8" s="40"/>
      <c r="J8" s="1439" t="s">
        <v>175</v>
      </c>
      <c r="K8" s="1438"/>
      <c r="L8" s="40"/>
      <c r="M8" s="1439" t="s">
        <v>170</v>
      </c>
      <c r="N8" s="1438"/>
      <c r="O8" s="40"/>
      <c r="P8" s="1448"/>
      <c r="Q8" s="1450"/>
      <c r="R8" s="130"/>
      <c r="S8" s="1439" t="s">
        <v>180</v>
      </c>
      <c r="T8" s="1438"/>
      <c r="U8" s="40"/>
      <c r="V8" s="1439" t="s">
        <v>181</v>
      </c>
      <c r="W8" s="1438"/>
      <c r="X8" s="40"/>
      <c r="Y8" s="1439" t="s">
        <v>182</v>
      </c>
      <c r="Z8" s="1438"/>
      <c r="AA8" s="116"/>
      <c r="AB8" s="116"/>
      <c r="AC8" s="117"/>
      <c r="AD8" s="117"/>
      <c r="AE8" s="117"/>
      <c r="AF8" s="117"/>
      <c r="AG8" s="117"/>
      <c r="AH8" s="117"/>
      <c r="AI8" s="118"/>
    </row>
    <row r="9" spans="1:50" s="46" customFormat="1" ht="36.75" customHeight="1" x14ac:dyDescent="0.2">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7" t="s">
        <v>217</v>
      </c>
      <c r="C33" s="1447"/>
      <c r="D33" s="1447"/>
      <c r="E33" s="1447"/>
      <c r="F33" s="1447"/>
      <c r="G33" s="1447"/>
      <c r="H33" s="1447"/>
      <c r="I33" s="1447"/>
      <c r="J33" s="1447"/>
      <c r="K33" s="1447"/>
      <c r="L33" s="1447"/>
      <c r="M33" s="1447"/>
      <c r="O33" s="86"/>
    </row>
    <row r="34" spans="2:19" ht="29.25" customHeight="1" x14ac:dyDescent="0.2">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
      <c r="B35" s="1440"/>
      <c r="C35" s="1440"/>
      <c r="D35" s="1440"/>
      <c r="E35" s="1440"/>
      <c r="F35" s="1440"/>
      <c r="G35" s="1440"/>
      <c r="H35" s="1440"/>
      <c r="I35" s="1440"/>
      <c r="J35" s="1440"/>
      <c r="K35" s="1440"/>
      <c r="L35" s="1440"/>
      <c r="M35" s="1440"/>
      <c r="N35" s="1440"/>
      <c r="O35" s="1440"/>
      <c r="P35" s="1440"/>
      <c r="Q35" s="89"/>
      <c r="R35" s="89"/>
      <c r="S35" s="89"/>
    </row>
    <row r="38" spans="2:19" x14ac:dyDescent="0.2">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6" sqref="B6:AC6"/>
    </sheetView>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0.5703125" style="615" customWidth="1"/>
    <col min="7" max="7" width="8" style="615" customWidth="1"/>
    <col min="8" max="8" width="0.5703125" style="615" customWidth="1"/>
    <col min="9" max="9" width="6.7109375" style="615" customWidth="1"/>
    <col min="10" max="10" width="0.5703125" style="615" customWidth="1"/>
    <col min="11" max="11" width="6.85546875" style="615" customWidth="1"/>
    <col min="12" max="12" width="0.5703125" style="615" customWidth="1"/>
    <col min="13" max="13" width="7" style="615" customWidth="1"/>
    <col min="14" max="14" width="0.5703125" style="615" customWidth="1"/>
    <col min="15" max="15" width="8.140625" style="615" customWidth="1"/>
    <col min="16" max="16" width="0.7109375" style="615" customWidth="1"/>
    <col min="17" max="17" width="7.5703125" style="615" customWidth="1"/>
    <col min="18" max="18" width="0.5703125" style="615" customWidth="1"/>
    <col min="19" max="19" width="7.28515625" style="615" customWidth="1"/>
    <col min="20" max="20" width="0.7109375" style="615" customWidth="1"/>
    <col min="21" max="21" width="5.140625" style="615" customWidth="1"/>
    <col min="22" max="22" width="4.5703125" style="615" bestFit="1" customWidth="1"/>
    <col min="23" max="23" width="7" style="615" bestFit="1" customWidth="1"/>
    <col min="24" max="24" width="4.5703125" style="615" bestFit="1" customWidth="1"/>
    <col min="25" max="25" width="7" style="615" bestFit="1" customWidth="1"/>
    <col min="26" max="26" width="4.5703125" style="615" bestFit="1" customWidth="1"/>
    <col min="27" max="27" width="7" style="615" bestFit="1" customWidth="1"/>
    <col min="28" max="28" width="4.5703125" style="615" bestFit="1" customWidth="1"/>
    <col min="29" max="29" width="7" style="615" bestFit="1" customWidth="1"/>
    <col min="30" max="16384" width="11.42578125" style="615"/>
  </cols>
  <sheetData>
    <row r="1" spans="2:30" hidden="1" x14ac:dyDescent="0.2">
      <c r="E1" s="616" t="s">
        <v>36</v>
      </c>
      <c r="G1" s="616" t="s">
        <v>21</v>
      </c>
      <c r="I1" s="616" t="s">
        <v>20</v>
      </c>
      <c r="K1" s="616" t="s">
        <v>19</v>
      </c>
      <c r="M1" s="616" t="s">
        <v>18</v>
      </c>
      <c r="O1" s="616" t="s">
        <v>17</v>
      </c>
      <c r="Q1" s="616" t="s">
        <v>16</v>
      </c>
      <c r="S1" s="616" t="s">
        <v>15</v>
      </c>
    </row>
    <row r="2" spans="2:30" s="613" customFormat="1" x14ac:dyDescent="0.2">
      <c r="C2" s="617"/>
      <c r="D2" s="617"/>
      <c r="T2" s="617"/>
    </row>
    <row r="3" spans="2:30" s="619" customFormat="1" ht="47.25" customHeight="1" x14ac:dyDescent="0.25">
      <c r="B3" s="1476"/>
      <c r="C3" s="1476"/>
      <c r="D3" s="1476"/>
      <c r="E3" s="1476"/>
      <c r="F3" s="1476"/>
      <c r="G3" s="1476"/>
      <c r="H3" s="1476"/>
      <c r="I3" s="1476"/>
      <c r="J3" s="618"/>
      <c r="Q3" s="620"/>
    </row>
    <row r="4" spans="2:30" s="621" customFormat="1" ht="2.25" customHeight="1" x14ac:dyDescent="0.2">
      <c r="B4" s="1477"/>
      <c r="C4" s="1477"/>
      <c r="D4" s="1477"/>
      <c r="E4" s="1477"/>
      <c r="F4" s="1477"/>
      <c r="G4" s="1477"/>
      <c r="H4" s="1477"/>
      <c r="I4" s="1477"/>
      <c r="J4" s="1477"/>
      <c r="K4" s="1477"/>
      <c r="L4" s="1477"/>
      <c r="M4" s="1477"/>
      <c r="N4" s="1477"/>
      <c r="O4" s="1477"/>
      <c r="P4" s="1477"/>
      <c r="Q4" s="1477"/>
      <c r="R4" s="1477"/>
      <c r="S4" s="1477"/>
      <c r="T4" s="1477"/>
    </row>
    <row r="5" spans="2:30" s="621" customFormat="1" ht="16.5" customHeight="1" x14ac:dyDescent="0.2">
      <c r="B5" s="1478" t="s">
        <v>430</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row>
    <row r="6" spans="2:30" s="621" customFormat="1" ht="14.25" customHeight="1" x14ac:dyDescent="0.2">
      <c r="B6" s="1415" t="str">
        <f>porsaad!$B$6</f>
        <v>Situación a 31 de mayo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908" customFormat="1" ht="5.25" customHeight="1" x14ac:dyDescent="0.2"/>
    <row r="8" spans="2:30" s="717" customFormat="1" ht="21.75" customHeight="1" x14ac:dyDescent="0.2">
      <c r="B8" s="1496" t="s">
        <v>27</v>
      </c>
      <c r="D8" s="1496" t="s">
        <v>112</v>
      </c>
      <c r="E8" s="1496" t="s">
        <v>26</v>
      </c>
      <c r="F8" s="1496"/>
      <c r="G8" s="1496"/>
      <c r="H8" s="1496"/>
      <c r="I8" s="1496"/>
      <c r="J8" s="1496"/>
      <c r="K8" s="1496"/>
      <c r="L8" s="1496"/>
      <c r="M8" s="1496"/>
      <c r="N8" s="1496"/>
      <c r="O8" s="1496"/>
      <c r="P8" s="1496"/>
      <c r="Q8" s="1496"/>
      <c r="R8" s="1496"/>
      <c r="S8" s="1496"/>
    </row>
    <row r="9" spans="2:30" s="717" customFormat="1" ht="21.75" customHeight="1" x14ac:dyDescent="0.2">
      <c r="B9" s="1496"/>
      <c r="D9" s="1496"/>
      <c r="E9" s="715" t="s">
        <v>22</v>
      </c>
      <c r="F9" s="715"/>
      <c r="G9" s="715" t="s">
        <v>21</v>
      </c>
      <c r="H9" s="715"/>
      <c r="I9" s="715" t="s">
        <v>20</v>
      </c>
      <c r="J9" s="715"/>
      <c r="K9" s="715" t="s">
        <v>19</v>
      </c>
      <c r="L9" s="715"/>
      <c r="M9" s="715" t="s">
        <v>18</v>
      </c>
      <c r="N9" s="715"/>
      <c r="O9" s="715" t="s">
        <v>17</v>
      </c>
      <c r="P9" s="715"/>
      <c r="Q9" s="715" t="s">
        <v>16</v>
      </c>
      <c r="R9" s="715"/>
      <c r="S9" s="715" t="s">
        <v>15</v>
      </c>
    </row>
    <row r="10" spans="2:30" s="717" customFormat="1" ht="21.75" customHeight="1" x14ac:dyDescent="0.2">
      <c r="B10" s="1496"/>
      <c r="D10" s="1496"/>
      <c r="E10" s="715" t="s">
        <v>9</v>
      </c>
      <c r="F10" s="715"/>
      <c r="G10" s="715" t="s">
        <v>9</v>
      </c>
      <c r="H10" s="715"/>
      <c r="I10" s="715" t="s">
        <v>9</v>
      </c>
      <c r="J10" s="715"/>
      <c r="K10" s="715" t="s">
        <v>9</v>
      </c>
      <c r="L10" s="715"/>
      <c r="M10" s="715" t="s">
        <v>9</v>
      </c>
      <c r="N10" s="715"/>
      <c r="O10" s="715" t="s">
        <v>9</v>
      </c>
      <c r="P10" s="715"/>
      <c r="Q10" s="715" t="s">
        <v>9</v>
      </c>
      <c r="R10" s="715"/>
      <c r="S10" s="715" t="s">
        <v>9</v>
      </c>
    </row>
    <row r="11" spans="2:30" s="697" customFormat="1" ht="9" customHeight="1" x14ac:dyDescent="0.2">
      <c r="B11" s="715"/>
      <c r="D11" s="715"/>
      <c r="E11" s="715"/>
      <c r="F11" s="715"/>
      <c r="G11" s="715"/>
      <c r="H11" s="715"/>
      <c r="I11" s="715"/>
      <c r="J11" s="715"/>
      <c r="K11" s="715"/>
      <c r="L11" s="715"/>
      <c r="M11" s="715"/>
      <c r="N11" s="715"/>
      <c r="O11" s="715"/>
      <c r="P11" s="715"/>
      <c r="Q11" s="715"/>
      <c r="R11" s="715"/>
      <c r="S11" s="715"/>
    </row>
    <row r="12" spans="2:30" s="697" customFormat="1" ht="21" customHeight="1" x14ac:dyDescent="0.2">
      <c r="B12" s="1496" t="s">
        <v>24</v>
      </c>
      <c r="D12" s="909" t="s">
        <v>31</v>
      </c>
      <c r="E12" s="910">
        <f>'46perfpbsaad'!E12</f>
        <v>515</v>
      </c>
      <c r="F12" s="909"/>
      <c r="G12" s="910">
        <f>'46perfpbsaad'!H12</f>
        <v>9912</v>
      </c>
      <c r="H12" s="909"/>
      <c r="I12" s="910">
        <f>'46perfpbsaad'!K12</f>
        <v>6063</v>
      </c>
      <c r="J12" s="909"/>
      <c r="K12" s="910">
        <f>'46perfpbsaad'!N12</f>
        <v>8917</v>
      </c>
      <c r="L12" s="909"/>
      <c r="M12" s="910">
        <f>'46perfpbsaad'!Q12</f>
        <v>8341</v>
      </c>
      <c r="N12" s="909"/>
      <c r="O12" s="910">
        <f>'46perfpbsaad'!T12</f>
        <v>11224</v>
      </c>
      <c r="P12" s="909"/>
      <c r="Q12" s="910">
        <f>'46perfpbsaad'!W12</f>
        <v>37556</v>
      </c>
      <c r="R12" s="909"/>
      <c r="S12" s="910">
        <f>'46perfpbsaad'!Z12</f>
        <v>177623</v>
      </c>
      <c r="T12" s="911"/>
      <c r="V12" s="912">
        <f>E12/E$15</f>
        <v>0.3465679676985195</v>
      </c>
      <c r="W12" s="912">
        <f>G12/G$15</f>
        <v>0.33928938180324503</v>
      </c>
      <c r="X12" s="912">
        <f>I12/I$15</f>
        <v>0.30203247982464881</v>
      </c>
      <c r="Y12" s="912">
        <f>K12/K$15</f>
        <v>0.31117392518146286</v>
      </c>
      <c r="Z12" s="912">
        <f>M12/M$15</f>
        <v>0.26079479723603166</v>
      </c>
      <c r="AA12" s="912">
        <f>O12/O$15</f>
        <v>0.22144181825356113</v>
      </c>
      <c r="AB12" s="912">
        <f>Q12/Q$15</f>
        <v>0.21911190716506904</v>
      </c>
      <c r="AC12" s="912">
        <f>S12/S$15</f>
        <v>0.30603918379442896</v>
      </c>
      <c r="AD12" s="912"/>
    </row>
    <row r="13" spans="2:30" s="697" customFormat="1" ht="21" customHeight="1" x14ac:dyDescent="0.2">
      <c r="B13" s="1496"/>
      <c r="D13" s="909" t="s">
        <v>49</v>
      </c>
      <c r="E13" s="910">
        <f>'46perfpbsaad'!E13</f>
        <v>668</v>
      </c>
      <c r="F13" s="909"/>
      <c r="G13" s="910">
        <f>'46perfpbsaad'!H13</f>
        <v>11307</v>
      </c>
      <c r="H13" s="909"/>
      <c r="I13" s="910">
        <f>'46perfpbsaad'!K13</f>
        <v>7581</v>
      </c>
      <c r="J13" s="909"/>
      <c r="K13" s="910">
        <f>'46perfpbsaad'!N13</f>
        <v>11167</v>
      </c>
      <c r="L13" s="909"/>
      <c r="M13" s="910">
        <f>'46perfpbsaad'!Q13</f>
        <v>12382</v>
      </c>
      <c r="N13" s="909"/>
      <c r="O13" s="910">
        <f>'46perfpbsaad'!T13</f>
        <v>19721</v>
      </c>
      <c r="P13" s="909"/>
      <c r="Q13" s="910">
        <f>'46perfpbsaad'!W13</f>
        <v>63094</v>
      </c>
      <c r="R13" s="909"/>
      <c r="S13" s="910">
        <f>'46perfpbsaad'!Z13</f>
        <v>222579</v>
      </c>
      <c r="T13" s="911"/>
      <c r="V13" s="912">
        <f>E13/E$15</f>
        <v>0.44952893674293404</v>
      </c>
      <c r="W13" s="912">
        <f>G13/G$15</f>
        <v>0.38704046005339904</v>
      </c>
      <c r="X13" s="912">
        <f>I13/I$15</f>
        <v>0.37765268506525856</v>
      </c>
      <c r="Y13" s="912">
        <f>K13/K$15</f>
        <v>0.38969151312116135</v>
      </c>
      <c r="Z13" s="912">
        <f>M13/M$15</f>
        <v>0.38714316980896102</v>
      </c>
      <c r="AA13" s="912">
        <f>O13/O$15</f>
        <v>0.38908179773507479</v>
      </c>
      <c r="AB13" s="912">
        <f>Q13/Q$15</f>
        <v>0.36810753729558171</v>
      </c>
      <c r="AC13" s="912">
        <f>S13/S$15</f>
        <v>0.3834970442441587</v>
      </c>
      <c r="AD13" s="912"/>
    </row>
    <row r="14" spans="2:30" s="697" customFormat="1" ht="21" customHeight="1" x14ac:dyDescent="0.2">
      <c r="B14" s="1496"/>
      <c r="D14" s="909" t="s">
        <v>50</v>
      </c>
      <c r="E14" s="910">
        <f>'46perfpbsaad'!E14</f>
        <v>303</v>
      </c>
      <c r="F14" s="909"/>
      <c r="G14" s="910">
        <f>'46perfpbsaad'!H14</f>
        <v>7995</v>
      </c>
      <c r="H14" s="909"/>
      <c r="I14" s="910">
        <f>'46perfpbsaad'!K14</f>
        <v>6430</v>
      </c>
      <c r="J14" s="909"/>
      <c r="K14" s="910">
        <f>'46perfpbsaad'!N14</f>
        <v>8572</v>
      </c>
      <c r="L14" s="909"/>
      <c r="M14" s="910">
        <f>'46perfpbsaad'!Q14</f>
        <v>11260</v>
      </c>
      <c r="N14" s="909"/>
      <c r="O14" s="910">
        <f>'46perfpbsaad'!T14</f>
        <v>19741</v>
      </c>
      <c r="P14" s="909"/>
      <c r="Q14" s="910">
        <f>'46perfpbsaad'!W14</f>
        <v>70751</v>
      </c>
      <c r="R14" s="909"/>
      <c r="S14" s="910">
        <f>'46perfpbsaad'!Z14</f>
        <v>180191</v>
      </c>
      <c r="T14" s="911"/>
      <c r="V14" s="912">
        <f>E14/E$15</f>
        <v>0.20390309555854644</v>
      </c>
      <c r="W14" s="912">
        <f>G14/G$15</f>
        <v>0.27367015814335593</v>
      </c>
      <c r="X14" s="912">
        <f>I14/I$15</f>
        <v>0.32031483511009268</v>
      </c>
      <c r="Y14" s="912">
        <f>K14/K$15</f>
        <v>0.29913456169737579</v>
      </c>
      <c r="Z14" s="912">
        <f>M14/M$15</f>
        <v>0.35206203295500732</v>
      </c>
      <c r="AA14" s="912">
        <f>O14/O$15</f>
        <v>0.38947638401136409</v>
      </c>
      <c r="AB14" s="912">
        <f>Q14/Q$15</f>
        <v>0.41278055553934923</v>
      </c>
      <c r="AC14" s="912">
        <f>S14/S$15</f>
        <v>0.31046377196141234</v>
      </c>
      <c r="AD14" s="912"/>
    </row>
    <row r="15" spans="2:30" s="697" customFormat="1" ht="21" customHeight="1" x14ac:dyDescent="0.2">
      <c r="B15" s="1496"/>
      <c r="D15" s="913" t="s">
        <v>68</v>
      </c>
      <c r="E15" s="910">
        <f>'46perfpbsaad'!E15</f>
        <v>1486</v>
      </c>
      <c r="F15" s="909"/>
      <c r="G15" s="910">
        <f>SUM(G12:G14)</f>
        <v>29214</v>
      </c>
      <c r="H15" s="910">
        <f t="shared" ref="H15:T15" si="0">SUM(H12:H14)</f>
        <v>0</v>
      </c>
      <c r="I15" s="910">
        <f t="shared" si="0"/>
        <v>20074</v>
      </c>
      <c r="J15" s="910">
        <f t="shared" si="0"/>
        <v>0</v>
      </c>
      <c r="K15" s="910">
        <f t="shared" si="0"/>
        <v>28656</v>
      </c>
      <c r="L15" s="910">
        <f t="shared" si="0"/>
        <v>0</v>
      </c>
      <c r="M15" s="910">
        <f t="shared" si="0"/>
        <v>31983</v>
      </c>
      <c r="N15" s="910">
        <f t="shared" si="0"/>
        <v>0</v>
      </c>
      <c r="O15" s="910">
        <f t="shared" si="0"/>
        <v>50686</v>
      </c>
      <c r="P15" s="910">
        <f t="shared" si="0"/>
        <v>0</v>
      </c>
      <c r="Q15" s="910">
        <f t="shared" si="0"/>
        <v>171401</v>
      </c>
      <c r="R15" s="910">
        <f t="shared" si="0"/>
        <v>0</v>
      </c>
      <c r="S15" s="910">
        <f t="shared" si="0"/>
        <v>580393</v>
      </c>
      <c r="T15" s="910">
        <f t="shared" si="0"/>
        <v>0</v>
      </c>
      <c r="V15" s="912"/>
    </row>
    <row r="16" spans="2:30" s="697" customFormat="1" ht="21" customHeight="1" x14ac:dyDescent="0.2">
      <c r="B16" s="1496" t="s">
        <v>23</v>
      </c>
      <c r="D16" s="909" t="s">
        <v>31</v>
      </c>
      <c r="E16" s="910">
        <f>'46perfpbsaad'!E16</f>
        <v>632</v>
      </c>
      <c r="F16" s="909"/>
      <c r="G16" s="910">
        <f>'46perfpbsaad'!H16</f>
        <v>20857</v>
      </c>
      <c r="H16" s="909"/>
      <c r="I16" s="910">
        <f>'46perfpbsaad'!K16</f>
        <v>9324</v>
      </c>
      <c r="J16" s="909"/>
      <c r="K16" s="910">
        <f>'46perfpbsaad'!N16</f>
        <v>10949</v>
      </c>
      <c r="L16" s="909"/>
      <c r="M16" s="910">
        <f>'46perfpbsaad'!Q16</f>
        <v>9411</v>
      </c>
      <c r="N16" s="909"/>
      <c r="O16" s="910">
        <f>'46perfpbsaad'!T16</f>
        <v>12188</v>
      </c>
      <c r="P16" s="909"/>
      <c r="Q16" s="910">
        <f>'46perfpbsaad'!W16</f>
        <v>27757</v>
      </c>
      <c r="R16" s="909"/>
      <c r="S16" s="910">
        <f>'46perfpbsaad'!Z16</f>
        <v>55367</v>
      </c>
      <c r="T16" s="911"/>
      <c r="V16" s="912">
        <f>E16/E$19</f>
        <v>0.33106338397066526</v>
      </c>
      <c r="W16" s="912">
        <f>G16/G$19</f>
        <v>0.31284405045823394</v>
      </c>
      <c r="X16" s="912">
        <f>I16/I$19</f>
        <v>0.29058497210708384</v>
      </c>
      <c r="Y16" s="912">
        <f>K16/K$19</f>
        <v>0.29015502848814101</v>
      </c>
      <c r="Z16" s="912">
        <f>M16/M$19</f>
        <v>0.25346763985025184</v>
      </c>
      <c r="AA16" s="912">
        <f>O16/O$19</f>
        <v>0.23139428918590524</v>
      </c>
      <c r="AB16" s="912">
        <f>Q16/Q$19</f>
        <v>0.26187578424990332</v>
      </c>
      <c r="AC16" s="912">
        <f>S16/S$19</f>
        <v>0.28022431306653978</v>
      </c>
    </row>
    <row r="17" spans="2:29" s="697" customFormat="1" ht="21" customHeight="1" x14ac:dyDescent="0.2">
      <c r="B17" s="1496"/>
      <c r="D17" s="909" t="s">
        <v>49</v>
      </c>
      <c r="E17" s="910">
        <f>'46perfpbsaad'!E17</f>
        <v>904</v>
      </c>
      <c r="F17" s="909"/>
      <c r="G17" s="910">
        <f>'46perfpbsaad'!H17</f>
        <v>27568</v>
      </c>
      <c r="H17" s="909"/>
      <c r="I17" s="910">
        <f>'46perfpbsaad'!K17</f>
        <v>11886</v>
      </c>
      <c r="J17" s="909"/>
      <c r="K17" s="910">
        <f>'46perfpbsaad'!N17</f>
        <v>14666</v>
      </c>
      <c r="L17" s="909"/>
      <c r="M17" s="910">
        <f>'46perfpbsaad'!Q17</f>
        <v>14781</v>
      </c>
      <c r="N17" s="909"/>
      <c r="O17" s="910">
        <f>'46perfpbsaad'!T17</f>
        <v>21283</v>
      </c>
      <c r="P17" s="909"/>
      <c r="Q17" s="910">
        <f>'46perfpbsaad'!W17</f>
        <v>41571</v>
      </c>
      <c r="R17" s="909"/>
      <c r="S17" s="910">
        <f>'46perfpbsaad'!Z17</f>
        <v>74253</v>
      </c>
      <c r="T17" s="911"/>
      <c r="V17" s="912">
        <f>E17/E$19</f>
        <v>0.47354635935044526</v>
      </c>
      <c r="W17" s="912">
        <f>G17/G$19</f>
        <v>0.41350552730654427</v>
      </c>
      <c r="X17" s="912">
        <f>I17/I$19</f>
        <v>0.37043039237074205</v>
      </c>
      <c r="Y17" s="912">
        <f>K17/K$19</f>
        <v>0.38865774479925796</v>
      </c>
      <c r="Z17" s="912">
        <f>M17/M$19</f>
        <v>0.39809852137143475</v>
      </c>
      <c r="AA17" s="912">
        <f>O17/O$19</f>
        <v>0.40406667679222358</v>
      </c>
      <c r="AB17" s="912">
        <f>Q17/Q$19</f>
        <v>0.39220514562282416</v>
      </c>
      <c r="AC17" s="912">
        <f>S17/S$19</f>
        <v>0.37581042711596763</v>
      </c>
    </row>
    <row r="18" spans="2:29" s="697" customFormat="1" ht="21" customHeight="1" x14ac:dyDescent="0.2">
      <c r="B18" s="1496"/>
      <c r="D18" s="909" t="s">
        <v>50</v>
      </c>
      <c r="E18" s="910">
        <f>'46perfpbsaad'!E18</f>
        <v>373</v>
      </c>
      <c r="F18" s="909"/>
      <c r="G18" s="910">
        <f>'46perfpbsaad'!H18</f>
        <v>18244</v>
      </c>
      <c r="H18" s="909"/>
      <c r="I18" s="910">
        <f>'46perfpbsaad'!K18</f>
        <v>10877</v>
      </c>
      <c r="J18" s="909"/>
      <c r="K18" s="910">
        <f>'46perfpbsaad'!N18</f>
        <v>12120</v>
      </c>
      <c r="L18" s="909"/>
      <c r="M18" s="910">
        <f>'46perfpbsaad'!Q18</f>
        <v>12937</v>
      </c>
      <c r="N18" s="909"/>
      <c r="O18" s="910">
        <f>'46perfpbsaad'!T18</f>
        <v>19201</v>
      </c>
      <c r="P18" s="909"/>
      <c r="Q18" s="910">
        <f>'46perfpbsaad'!W18</f>
        <v>36665</v>
      </c>
      <c r="R18" s="909"/>
      <c r="S18" s="910">
        <f>'46perfpbsaad'!Z18</f>
        <v>67961</v>
      </c>
      <c r="T18" s="911"/>
      <c r="V18" s="912">
        <f>E18/E$19</f>
        <v>0.19539025667888948</v>
      </c>
      <c r="W18" s="912">
        <f>G18/G$19</f>
        <v>0.27365042223522179</v>
      </c>
      <c r="X18" s="912">
        <f>I18/I$19</f>
        <v>0.33898463552217412</v>
      </c>
      <c r="Y18" s="912">
        <f>K18/K$19</f>
        <v>0.32118722671260103</v>
      </c>
      <c r="Z18" s="912">
        <f>M18/M$19</f>
        <v>0.34843383877831346</v>
      </c>
      <c r="AA18" s="912">
        <f>O18/O$19</f>
        <v>0.36453903402187121</v>
      </c>
      <c r="AB18" s="912">
        <f>Q18/Q$19</f>
        <v>0.34591907012727258</v>
      </c>
      <c r="AC18" s="912">
        <f>S18/S$19</f>
        <v>0.3439652598174926</v>
      </c>
    </row>
    <row r="19" spans="2:29" s="697" customFormat="1" ht="21" customHeight="1" x14ac:dyDescent="0.2">
      <c r="B19" s="1496"/>
      <c r="D19" s="913" t="s">
        <v>68</v>
      </c>
      <c r="E19" s="910">
        <f>'46perfpbsaad'!E19</f>
        <v>1909</v>
      </c>
      <c r="F19" s="909"/>
      <c r="G19" s="910">
        <f>SUM(G16:G18)</f>
        <v>66669</v>
      </c>
      <c r="H19" s="910">
        <f t="shared" ref="H19:T19" si="1">SUM(H16:H18)</f>
        <v>0</v>
      </c>
      <c r="I19" s="910">
        <f t="shared" si="1"/>
        <v>32087</v>
      </c>
      <c r="J19" s="910">
        <f t="shared" si="1"/>
        <v>0</v>
      </c>
      <c r="K19" s="910">
        <f t="shared" si="1"/>
        <v>37735</v>
      </c>
      <c r="L19" s="910">
        <f t="shared" si="1"/>
        <v>0</v>
      </c>
      <c r="M19" s="910">
        <f t="shared" si="1"/>
        <v>37129</v>
      </c>
      <c r="N19" s="910">
        <f t="shared" si="1"/>
        <v>0</v>
      </c>
      <c r="O19" s="910">
        <f t="shared" si="1"/>
        <v>52672</v>
      </c>
      <c r="P19" s="910">
        <f t="shared" si="1"/>
        <v>0</v>
      </c>
      <c r="Q19" s="910">
        <f t="shared" si="1"/>
        <v>105993</v>
      </c>
      <c r="R19" s="910">
        <f t="shared" si="1"/>
        <v>0</v>
      </c>
      <c r="S19" s="910">
        <f t="shared" si="1"/>
        <v>197581</v>
      </c>
      <c r="T19" s="910">
        <f t="shared" si="1"/>
        <v>0</v>
      </c>
      <c r="V19" s="912"/>
    </row>
    <row r="20" spans="2:29" s="697" customFormat="1" ht="3" customHeight="1" x14ac:dyDescent="0.2">
      <c r="B20" s="716"/>
      <c r="C20" s="717"/>
      <c r="D20" s="911"/>
      <c r="E20" s="729"/>
      <c r="F20" s="911"/>
      <c r="G20" s="729"/>
      <c r="H20" s="729"/>
      <c r="I20" s="729"/>
      <c r="J20" s="729"/>
      <c r="K20" s="729"/>
      <c r="L20" s="729"/>
      <c r="M20" s="729"/>
      <c r="N20" s="729"/>
      <c r="O20" s="729"/>
      <c r="P20" s="729"/>
      <c r="Q20" s="729"/>
      <c r="R20" s="729"/>
      <c r="S20" s="729"/>
      <c r="T20" s="729"/>
    </row>
    <row r="21" spans="2:29" s="697" customFormat="1" ht="18" customHeight="1" x14ac:dyDescent="0.2">
      <c r="B21" s="1496" t="s">
        <v>0</v>
      </c>
      <c r="C21" s="1496"/>
      <c r="D21" s="1496"/>
      <c r="E21" s="729">
        <f>'46perfpbsaad'!E21</f>
        <v>3395</v>
      </c>
      <c r="F21" s="911"/>
      <c r="G21" s="729">
        <f>G15+G19</f>
        <v>95883</v>
      </c>
      <c r="H21" s="729">
        <f t="shared" ref="H21:T21" si="2">H15+H19</f>
        <v>0</v>
      </c>
      <c r="I21" s="729">
        <f t="shared" si="2"/>
        <v>52161</v>
      </c>
      <c r="J21" s="729">
        <f t="shared" si="2"/>
        <v>0</v>
      </c>
      <c r="K21" s="729">
        <f t="shared" si="2"/>
        <v>66391</v>
      </c>
      <c r="L21" s="729">
        <f t="shared" si="2"/>
        <v>0</v>
      </c>
      <c r="M21" s="729">
        <f t="shared" si="2"/>
        <v>69112</v>
      </c>
      <c r="N21" s="729">
        <f t="shared" si="2"/>
        <v>0</v>
      </c>
      <c r="O21" s="729">
        <f t="shared" si="2"/>
        <v>103358</v>
      </c>
      <c r="P21" s="729">
        <f t="shared" si="2"/>
        <v>0</v>
      </c>
      <c r="Q21" s="729">
        <f t="shared" si="2"/>
        <v>277394</v>
      </c>
      <c r="R21" s="729">
        <f t="shared" si="2"/>
        <v>0</v>
      </c>
      <c r="S21" s="729">
        <f t="shared" si="2"/>
        <v>777974</v>
      </c>
      <c r="T21" s="729">
        <f t="shared" si="2"/>
        <v>0</v>
      </c>
    </row>
    <row r="22" spans="2:29" s="697" customFormat="1" ht="5.25" customHeight="1" x14ac:dyDescent="0.2">
      <c r="B22" s="914"/>
      <c r="C22" s="914"/>
      <c r="D22" s="914"/>
      <c r="E22" s="914"/>
      <c r="F22" s="914"/>
      <c r="G22" s="914"/>
      <c r="H22" s="914"/>
      <c r="I22" s="914"/>
      <c r="J22" s="914"/>
      <c r="K22" s="914"/>
      <c r="L22" s="915"/>
    </row>
    <row r="23" spans="2:29" s="697" customFormat="1" ht="5.25" customHeight="1" x14ac:dyDescent="0.2">
      <c r="B23" s="914"/>
      <c r="C23" s="914"/>
      <c r="D23" s="914"/>
      <c r="E23" s="914"/>
      <c r="F23" s="914"/>
      <c r="G23" s="914"/>
      <c r="H23" s="914"/>
      <c r="I23" s="914"/>
      <c r="J23" s="914"/>
      <c r="K23" s="914"/>
      <c r="L23" s="915"/>
    </row>
    <row r="24" spans="2:29" s="697" customFormat="1" ht="12.75" customHeight="1" x14ac:dyDescent="0.2">
      <c r="B24" s="916"/>
      <c r="C24" s="916"/>
      <c r="D24" s="916"/>
      <c r="E24" s="916"/>
      <c r="F24" s="916"/>
      <c r="G24" s="916"/>
      <c r="H24" s="916"/>
      <c r="I24" s="916"/>
      <c r="J24" s="916"/>
      <c r="K24" s="916"/>
      <c r="L24" s="916"/>
    </row>
    <row r="25" spans="2:29" s="697" customFormat="1" ht="24.75" customHeight="1" x14ac:dyDescent="0.2">
      <c r="B25" s="917"/>
      <c r="C25" s="917"/>
      <c r="D25" s="917"/>
      <c r="E25" s="917"/>
      <c r="F25" s="917"/>
      <c r="G25" s="917"/>
      <c r="H25" s="917"/>
      <c r="I25" s="917"/>
      <c r="J25" s="917"/>
      <c r="K25" s="917"/>
      <c r="L25" s="917"/>
    </row>
    <row r="26" spans="2:29" s="697" customFormat="1" x14ac:dyDescent="0.2">
      <c r="B26" s="918"/>
      <c r="C26" s="918"/>
      <c r="D26" s="918"/>
      <c r="E26" s="918"/>
      <c r="F26" s="919"/>
      <c r="G26" s="919"/>
      <c r="H26" s="919"/>
      <c r="I26" s="919"/>
      <c r="J26" s="919"/>
      <c r="K26" s="919"/>
      <c r="L26" s="919"/>
      <c r="M26" s="920"/>
      <c r="N26" s="920"/>
      <c r="O26" s="920"/>
      <c r="P26" s="920"/>
      <c r="Q26" s="920"/>
      <c r="R26" s="920"/>
      <c r="S26" s="920"/>
      <c r="T26" s="920"/>
      <c r="U26" s="920"/>
      <c r="V26" s="920"/>
      <c r="W26" s="920"/>
      <c r="X26" s="920"/>
      <c r="Y26" s="920"/>
      <c r="Z26" s="920"/>
      <c r="AA26" s="920"/>
      <c r="AB26" s="920"/>
      <c r="AC26" s="920"/>
    </row>
    <row r="27" spans="2:29" s="697" customFormat="1" x14ac:dyDescent="0.2">
      <c r="B27" s="921"/>
      <c r="C27" s="921"/>
      <c r="D27" s="921"/>
      <c r="E27" s="921"/>
      <c r="F27" s="921"/>
      <c r="G27" s="921"/>
      <c r="H27" s="921"/>
      <c r="I27" s="921"/>
      <c r="J27" s="921"/>
      <c r="K27" s="921"/>
      <c r="L27" s="921"/>
      <c r="M27" s="920"/>
      <c r="N27" s="920"/>
      <c r="O27" s="920"/>
      <c r="P27" s="920"/>
      <c r="Q27" s="920"/>
      <c r="R27" s="920"/>
      <c r="S27" s="920"/>
      <c r="T27" s="920"/>
      <c r="U27" s="920"/>
      <c r="V27" s="920"/>
      <c r="W27" s="920"/>
      <c r="X27" s="920"/>
      <c r="Y27" s="920"/>
      <c r="Z27" s="920"/>
      <c r="AA27" s="920"/>
      <c r="AB27" s="920"/>
      <c r="AC27" s="920"/>
    </row>
    <row r="28" spans="2:29" s="697" customFormat="1" x14ac:dyDescent="0.2">
      <c r="B28" s="921"/>
      <c r="C28" s="921"/>
      <c r="D28" s="921"/>
      <c r="E28" s="921"/>
      <c r="F28" s="921"/>
      <c r="G28" s="921"/>
      <c r="H28" s="921"/>
      <c r="I28" s="921"/>
      <c r="J28" s="921"/>
      <c r="K28" s="921"/>
      <c r="L28" s="921"/>
      <c r="M28" s="920"/>
      <c r="N28" s="920"/>
      <c r="O28" s="920"/>
      <c r="P28" s="920"/>
      <c r="Q28" s="920"/>
      <c r="R28" s="920"/>
      <c r="S28" s="920"/>
      <c r="T28" s="920"/>
      <c r="U28" s="920"/>
      <c r="V28" s="920"/>
      <c r="W28" s="920"/>
      <c r="X28" s="920"/>
      <c r="Y28" s="920"/>
      <c r="Z28" s="920"/>
      <c r="AA28" s="920"/>
      <c r="AB28" s="920"/>
      <c r="AC28" s="920"/>
    </row>
    <row r="29" spans="2:29" s="920" customFormat="1" x14ac:dyDescent="0.2">
      <c r="B29" s="921"/>
      <c r="C29" s="921"/>
      <c r="D29" s="921"/>
      <c r="E29" s="921"/>
      <c r="F29" s="921"/>
      <c r="G29" s="921"/>
      <c r="H29" s="921"/>
      <c r="I29" s="921"/>
      <c r="J29" s="921"/>
      <c r="K29" s="921"/>
      <c r="L29" s="921"/>
    </row>
    <row r="30" spans="2:29" s="920" customFormat="1" x14ac:dyDescent="0.2">
      <c r="B30" s="921"/>
      <c r="C30" s="921"/>
      <c r="D30" s="921"/>
      <c r="E30" s="921"/>
      <c r="F30" s="921"/>
      <c r="G30" s="921"/>
      <c r="H30" s="921"/>
      <c r="I30" s="921"/>
      <c r="J30" s="921"/>
      <c r="K30" s="921"/>
      <c r="L30" s="921"/>
    </row>
    <row r="31" spans="2:29" s="920" customFormat="1" x14ac:dyDescent="0.2">
      <c r="B31" s="921"/>
      <c r="C31" s="921"/>
      <c r="D31" s="921"/>
      <c r="E31" s="921"/>
      <c r="F31" s="921"/>
      <c r="G31" s="921"/>
      <c r="H31" s="921"/>
      <c r="I31" s="921"/>
      <c r="J31" s="921"/>
      <c r="K31" s="921"/>
      <c r="L31" s="921"/>
    </row>
    <row r="32" spans="2:29" s="920" customFormat="1" x14ac:dyDescent="0.2">
      <c r="B32" s="921"/>
      <c r="C32" s="921"/>
      <c r="D32" s="921"/>
      <c r="E32" s="921"/>
      <c r="F32" s="921"/>
      <c r="G32" s="921"/>
      <c r="H32" s="921"/>
      <c r="I32" s="921"/>
      <c r="J32" s="921"/>
      <c r="K32" s="921"/>
      <c r="L32" s="921"/>
    </row>
    <row r="33" spans="2:29" s="631" customFormat="1" x14ac:dyDescent="0.2">
      <c r="B33" s="921"/>
      <c r="C33" s="921"/>
      <c r="D33" s="921"/>
      <c r="E33" s="921"/>
      <c r="F33" s="921"/>
      <c r="G33" s="921"/>
      <c r="H33" s="921"/>
      <c r="I33" s="921"/>
      <c r="J33" s="921"/>
      <c r="K33" s="921"/>
      <c r="L33" s="921"/>
      <c r="M33" s="920"/>
      <c r="N33" s="920"/>
      <c r="O33" s="920"/>
      <c r="P33" s="920"/>
      <c r="Q33" s="920"/>
      <c r="R33" s="920"/>
      <c r="S33" s="920"/>
      <c r="T33" s="920"/>
      <c r="U33" s="920"/>
      <c r="V33" s="920"/>
      <c r="W33" s="920"/>
      <c r="X33" s="920"/>
      <c r="Y33" s="920"/>
      <c r="Z33" s="920"/>
      <c r="AA33" s="920"/>
      <c r="AB33" s="920"/>
      <c r="AC33" s="920"/>
    </row>
    <row r="34" spans="2:29" s="631" customFormat="1" x14ac:dyDescent="0.2">
      <c r="B34" s="921"/>
      <c r="C34" s="921"/>
      <c r="D34" s="921"/>
      <c r="E34" s="921"/>
      <c r="F34" s="921"/>
      <c r="G34" s="921"/>
      <c r="H34" s="921"/>
      <c r="I34" s="921"/>
      <c r="J34" s="921"/>
      <c r="K34" s="921"/>
      <c r="L34" s="921"/>
      <c r="M34" s="920"/>
      <c r="N34" s="920"/>
      <c r="O34" s="920"/>
      <c r="P34" s="920"/>
      <c r="Q34" s="920"/>
      <c r="R34" s="920"/>
      <c r="S34" s="920"/>
      <c r="T34" s="920"/>
      <c r="U34" s="920"/>
      <c r="V34" s="920"/>
      <c r="W34" s="920"/>
      <c r="X34" s="920"/>
      <c r="Y34" s="920"/>
      <c r="Z34" s="920"/>
      <c r="AA34" s="920"/>
      <c r="AB34" s="920"/>
      <c r="AC34" s="920"/>
    </row>
    <row r="35" spans="2:29" s="631" customFormat="1" x14ac:dyDescent="0.2">
      <c r="C35" s="1584"/>
      <c r="D35" s="1584"/>
      <c r="E35" s="1584"/>
      <c r="F35" s="1584"/>
      <c r="G35" s="1584"/>
      <c r="H35" s="1584"/>
      <c r="I35" s="1584"/>
      <c r="J35" s="652"/>
      <c r="K35" s="652"/>
      <c r="L35" s="652"/>
    </row>
    <row r="36" spans="2:29" s="631" customFormat="1" x14ac:dyDescent="0.2">
      <c r="J36" s="652"/>
      <c r="K36" s="652"/>
      <c r="L36" s="652"/>
    </row>
    <row r="37" spans="2:29" s="631" customFormat="1" x14ac:dyDescent="0.2">
      <c r="B37" s="652"/>
      <c r="C37" s="652"/>
      <c r="D37" s="652"/>
      <c r="E37" s="652"/>
      <c r="F37" s="652"/>
      <c r="G37" s="652"/>
      <c r="H37" s="652"/>
      <c r="I37" s="652"/>
      <c r="J37" s="652"/>
      <c r="K37" s="652"/>
      <c r="L37" s="652"/>
    </row>
    <row r="38" spans="2:29" s="631" customFormat="1" ht="5.25" customHeight="1" x14ac:dyDescent="0.2">
      <c r="B38" s="652"/>
      <c r="C38" s="652"/>
      <c r="D38" s="652"/>
      <c r="E38" s="652"/>
      <c r="F38" s="652"/>
      <c r="G38" s="652"/>
      <c r="H38" s="652"/>
      <c r="I38" s="652"/>
      <c r="J38" s="652"/>
      <c r="K38" s="652"/>
      <c r="L38" s="652"/>
    </row>
    <row r="39" spans="2:29" s="631" customFormat="1" ht="5.25" customHeight="1" x14ac:dyDescent="0.2">
      <c r="B39" s="652"/>
      <c r="C39" s="652"/>
      <c r="D39" s="652"/>
      <c r="E39" s="652"/>
      <c r="F39" s="652"/>
      <c r="G39" s="652"/>
      <c r="H39" s="652"/>
      <c r="I39" s="652"/>
      <c r="J39" s="652"/>
      <c r="K39" s="652"/>
      <c r="L39" s="652"/>
    </row>
    <row r="40" spans="2:29" s="631" customFormat="1" ht="16.5" customHeight="1" x14ac:dyDescent="0.2">
      <c r="B40" s="652"/>
      <c r="C40" s="652"/>
      <c r="D40" s="652"/>
      <c r="E40" s="652"/>
      <c r="F40" s="652"/>
      <c r="G40" s="652"/>
      <c r="H40" s="652"/>
      <c r="I40" s="652"/>
      <c r="J40" s="652"/>
      <c r="K40" s="652"/>
      <c r="L40" s="652"/>
    </row>
    <row r="41" spans="2:29" s="631" customFormat="1" x14ac:dyDescent="0.2">
      <c r="B41" s="652"/>
      <c r="C41" s="652"/>
      <c r="D41" s="652"/>
      <c r="E41" s="652"/>
      <c r="F41" s="652"/>
      <c r="G41" s="652"/>
      <c r="H41" s="652"/>
      <c r="I41" s="652"/>
      <c r="J41" s="652"/>
      <c r="K41" s="652"/>
      <c r="L41" s="652"/>
    </row>
    <row r="42" spans="2:29" s="631" customFormat="1" x14ac:dyDescent="0.2"/>
    <row r="43" spans="2:29" s="650" customFormat="1" x14ac:dyDescent="0.2"/>
    <row r="44" spans="2:29" s="657" customFormat="1" ht="12.75" customHeight="1" x14ac:dyDescent="0.2">
      <c r="B44" s="1485"/>
      <c r="C44" s="1486"/>
      <c r="D44" s="1486"/>
      <c r="E44" s="1486"/>
      <c r="F44" s="1486"/>
      <c r="G44" s="1486"/>
      <c r="H44" s="1486"/>
      <c r="I44" s="1486"/>
      <c r="J44" s="1486"/>
      <c r="K44" s="1486"/>
      <c r="L44" s="656"/>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V34"/>
  <sheetViews>
    <sheetView zoomScaleNormal="100" workbookViewId="0">
      <selection activeCell="R12" sqref="R12:R29"/>
    </sheetView>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10.140625" style="750" customWidth="1"/>
    <col min="7" max="7" width="0.85546875" style="750" customWidth="1"/>
    <col min="8" max="8" width="11.7109375" style="750" customWidth="1"/>
    <col min="9" max="9" width="7.5703125" style="750" customWidth="1"/>
    <col min="10" max="10" width="8.85546875" style="750" customWidth="1"/>
    <col min="11" max="11" width="0.7109375" style="750" customWidth="1"/>
    <col min="12" max="12" width="10.140625" style="750" customWidth="1"/>
    <col min="13" max="13" width="8" style="750" customWidth="1"/>
    <col min="14" max="14" width="9.85546875" style="750" customWidth="1"/>
    <col min="15" max="15" width="0.5703125" style="750" customWidth="1"/>
    <col min="16" max="16" width="9" style="750" customWidth="1"/>
    <col min="17" max="17" width="7.42578125" style="750" customWidth="1"/>
    <col min="18" max="18" width="8.8554687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row r="2" spans="1:22" s="343" customFormat="1" ht="49.5" customHeight="1" x14ac:dyDescent="0.25">
      <c r="B2" s="1387"/>
      <c r="C2" s="1387"/>
      <c r="D2" s="1387"/>
      <c r="E2" s="1387"/>
      <c r="F2" s="344"/>
      <c r="G2" s="344"/>
      <c r="H2" s="1585"/>
      <c r="I2" s="1585"/>
      <c r="J2" s="1585"/>
      <c r="K2" s="1585"/>
      <c r="L2" s="1585"/>
      <c r="M2" s="1585"/>
      <c r="N2" s="1585"/>
      <c r="O2" s="1585"/>
      <c r="P2" s="1585"/>
      <c r="Q2" s="1585"/>
      <c r="T2" s="344"/>
    </row>
    <row r="3" spans="1:22" s="343" customFormat="1" ht="3" customHeight="1" x14ac:dyDescent="0.25">
      <c r="B3" s="344"/>
      <c r="C3" s="344"/>
      <c r="D3" s="344"/>
      <c r="E3" s="344"/>
      <c r="F3" s="344"/>
      <c r="G3" s="344"/>
      <c r="L3" s="344"/>
      <c r="P3" s="344"/>
      <c r="T3" s="344"/>
    </row>
    <row r="4" spans="1:22" s="345" customFormat="1" ht="15" customHeight="1" x14ac:dyDescent="0.2">
      <c r="B4" s="1414" t="s">
        <v>439</v>
      </c>
      <c r="C4" s="1414"/>
      <c r="D4" s="1414"/>
      <c r="E4" s="1414"/>
      <c r="F4" s="1414"/>
      <c r="G4" s="1414"/>
      <c r="H4" s="1414"/>
      <c r="I4" s="1414"/>
      <c r="J4" s="1414"/>
      <c r="K4" s="1414"/>
      <c r="L4" s="1414"/>
      <c r="M4" s="1414"/>
      <c r="N4" s="1414"/>
      <c r="O4" s="1414"/>
      <c r="P4" s="1414"/>
      <c r="Q4" s="1414"/>
      <c r="R4" s="1414"/>
      <c r="S4" s="926"/>
      <c r="T4" s="926"/>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752"/>
      <c r="S5" s="927"/>
      <c r="T5" s="927"/>
      <c r="U5" s="927"/>
      <c r="V5" s="877"/>
    </row>
    <row r="6" spans="1:22" s="345" customFormat="1" ht="4.5" customHeight="1" x14ac:dyDescent="0.2"/>
    <row r="7" spans="1:22" s="322" customFormat="1" ht="15" customHeight="1" x14ac:dyDescent="0.2">
      <c r="A7" s="316"/>
      <c r="B7" s="1586" t="s">
        <v>12</v>
      </c>
      <c r="C7" s="922"/>
      <c r="D7" s="1589" t="s">
        <v>0</v>
      </c>
      <c r="E7" s="1590"/>
      <c r="F7" s="1591"/>
      <c r="G7" s="922"/>
      <c r="H7" s="1468" t="s">
        <v>31</v>
      </c>
      <c r="I7" s="1468"/>
      <c r="J7" s="1468"/>
      <c r="K7" s="923"/>
      <c r="L7" s="1468" t="s">
        <v>49</v>
      </c>
      <c r="M7" s="1468"/>
      <c r="N7" s="1468"/>
      <c r="O7" s="923"/>
      <c r="P7" s="1468" t="s">
        <v>50</v>
      </c>
      <c r="Q7" s="1468"/>
      <c r="R7" s="1468"/>
    </row>
    <row r="8" spans="1:22" s="322" customFormat="1" ht="15" customHeight="1" x14ac:dyDescent="0.2">
      <c r="A8" s="316"/>
      <c r="B8" s="1587"/>
      <c r="C8" s="922"/>
      <c r="D8" s="1592"/>
      <c r="E8" s="1593"/>
      <c r="F8" s="1594"/>
      <c r="G8" s="922"/>
      <c r="H8" s="1462"/>
      <c r="I8" s="1462"/>
      <c r="J8" s="1462"/>
      <c r="K8" s="924"/>
      <c r="L8" s="1462"/>
      <c r="M8" s="1462"/>
      <c r="N8" s="1462"/>
      <c r="O8" s="924"/>
      <c r="P8" s="1462"/>
      <c r="Q8" s="1462"/>
      <c r="R8" s="1462"/>
    </row>
    <row r="9" spans="1:22" s="322" customFormat="1" ht="33.75" customHeight="1" x14ac:dyDescent="0.2">
      <c r="A9" s="316"/>
      <c r="B9" s="1587"/>
      <c r="C9" s="922"/>
      <c r="D9" s="1587" t="s">
        <v>69</v>
      </c>
      <c r="E9" s="1595"/>
      <c r="F9" s="961" t="s">
        <v>286</v>
      </c>
      <c r="G9" s="922"/>
      <c r="H9" s="1597" t="s">
        <v>69</v>
      </c>
      <c r="I9" s="1380"/>
      <c r="J9" s="961" t="s">
        <v>286</v>
      </c>
      <c r="K9" s="924"/>
      <c r="L9" s="1598" t="s">
        <v>69</v>
      </c>
      <c r="M9" s="1599"/>
      <c r="N9" s="943" t="s">
        <v>286</v>
      </c>
      <c r="O9" s="924"/>
      <c r="P9" s="1597" t="s">
        <v>69</v>
      </c>
      <c r="Q9" s="1380"/>
      <c r="R9" s="943" t="s">
        <v>286</v>
      </c>
    </row>
    <row r="10" spans="1:22" s="322" customFormat="1" ht="29.25" customHeight="1" x14ac:dyDescent="0.2">
      <c r="A10" s="316"/>
      <c r="B10" s="1588"/>
      <c r="C10" s="922"/>
      <c r="D10" s="939" t="s">
        <v>9</v>
      </c>
      <c r="E10" s="944" t="s">
        <v>10</v>
      </c>
      <c r="F10" s="942" t="s">
        <v>9</v>
      </c>
      <c r="G10" s="941"/>
      <c r="H10" s="939" t="s">
        <v>9</v>
      </c>
      <c r="I10" s="940" t="s">
        <v>71</v>
      </c>
      <c r="J10" s="945" t="s">
        <v>9</v>
      </c>
      <c r="K10" s="941"/>
      <c r="L10" s="946" t="s">
        <v>9</v>
      </c>
      <c r="M10" s="947" t="s">
        <v>71</v>
      </c>
      <c r="N10" s="945" t="s">
        <v>9</v>
      </c>
      <c r="O10" s="941"/>
      <c r="P10" s="939" t="s">
        <v>9</v>
      </c>
      <c r="Q10" s="940" t="s">
        <v>71</v>
      </c>
      <c r="R10" s="945" t="s">
        <v>9</v>
      </c>
    </row>
    <row r="11" spans="1:22" s="322" customFormat="1" ht="6" customHeight="1" x14ac:dyDescent="0.2">
      <c r="A11" s="316"/>
      <c r="B11" s="925"/>
      <c r="C11" s="925"/>
      <c r="D11" s="925"/>
      <c r="E11" s="925"/>
      <c r="F11" s="925"/>
      <c r="G11" s="925"/>
      <c r="H11" s="925"/>
      <c r="I11" s="925"/>
      <c r="J11" s="925"/>
      <c r="K11" s="925"/>
      <c r="L11" s="925"/>
      <c r="M11" s="925"/>
      <c r="N11" s="925"/>
      <c r="O11" s="925"/>
      <c r="P11" s="925"/>
      <c r="Q11" s="925"/>
      <c r="R11" s="925"/>
    </row>
    <row r="12" spans="1:22" s="331" customFormat="1" ht="18" customHeight="1" x14ac:dyDescent="0.2">
      <c r="A12" s="330"/>
      <c r="B12" s="928" t="s">
        <v>8</v>
      </c>
      <c r="C12" s="932"/>
      <c r="D12" s="929">
        <f>H12+L12+P12</f>
        <v>423114</v>
      </c>
      <c r="E12" s="930">
        <f t="shared" ref="E12:E29" si="0">D12/D$30*100</f>
        <v>21.254149219183258</v>
      </c>
      <c r="F12" s="931">
        <f>J12+N12+R12</f>
        <v>286788</v>
      </c>
      <c r="G12" s="932"/>
      <c r="H12" s="929">
        <v>107192</v>
      </c>
      <c r="I12" s="930">
        <v>25.33407072325662</v>
      </c>
      <c r="J12" s="931">
        <v>76505</v>
      </c>
      <c r="K12" s="932"/>
      <c r="L12" s="929">
        <v>194117</v>
      </c>
      <c r="M12" s="930">
        <v>45.878179403186849</v>
      </c>
      <c r="N12" s="931">
        <v>131300</v>
      </c>
      <c r="O12" s="932"/>
      <c r="P12" s="929">
        <v>121805</v>
      </c>
      <c r="Q12" s="930">
        <v>28.787749873556535</v>
      </c>
      <c r="R12" s="931">
        <v>78983</v>
      </c>
    </row>
    <row r="13" spans="1:22" s="331" customFormat="1" ht="18" customHeight="1" x14ac:dyDescent="0.2">
      <c r="A13" s="330"/>
      <c r="B13" s="933" t="s">
        <v>7</v>
      </c>
      <c r="C13" s="932"/>
      <c r="D13" s="934">
        <f t="shared" ref="D13:D29" si="1">H13+L13+P13</f>
        <v>51026</v>
      </c>
      <c r="E13" s="935">
        <f t="shared" si="0"/>
        <v>2.5631726155552519</v>
      </c>
      <c r="F13" s="936">
        <f t="shared" ref="F13:F29" si="2">J13+N13+R13</f>
        <v>40938</v>
      </c>
      <c r="G13" s="932"/>
      <c r="H13" s="934">
        <v>15037</v>
      </c>
      <c r="I13" s="935">
        <v>29.46929016579783</v>
      </c>
      <c r="J13" s="936">
        <v>11970</v>
      </c>
      <c r="K13" s="932"/>
      <c r="L13" s="934">
        <v>18072</v>
      </c>
      <c r="M13" s="935">
        <v>35.41723827068553</v>
      </c>
      <c r="N13" s="936">
        <v>14728</v>
      </c>
      <c r="O13" s="932"/>
      <c r="P13" s="934">
        <v>17917</v>
      </c>
      <c r="Q13" s="935">
        <v>35.11347156351664</v>
      </c>
      <c r="R13" s="936">
        <v>14240</v>
      </c>
    </row>
    <row r="14" spans="1:22" s="331" customFormat="1" ht="18" customHeight="1" x14ac:dyDescent="0.2">
      <c r="A14" s="330"/>
      <c r="B14" s="933" t="s">
        <v>37</v>
      </c>
      <c r="C14" s="932"/>
      <c r="D14" s="934">
        <f t="shared" si="1"/>
        <v>41823</v>
      </c>
      <c r="E14" s="935">
        <f t="shared" si="0"/>
        <v>2.1008812820986811</v>
      </c>
      <c r="F14" s="936">
        <f t="shared" si="2"/>
        <v>31581</v>
      </c>
      <c r="G14" s="932"/>
      <c r="H14" s="934">
        <v>10505</v>
      </c>
      <c r="I14" s="935">
        <v>25.117758171341126</v>
      </c>
      <c r="J14" s="936">
        <v>7764</v>
      </c>
      <c r="K14" s="932"/>
      <c r="L14" s="934">
        <v>14631</v>
      </c>
      <c r="M14" s="935">
        <v>34.983143246538987</v>
      </c>
      <c r="N14" s="936">
        <v>10643</v>
      </c>
      <c r="O14" s="932"/>
      <c r="P14" s="934">
        <v>16687</v>
      </c>
      <c r="Q14" s="935">
        <v>39.899098582119883</v>
      </c>
      <c r="R14" s="936">
        <v>13174</v>
      </c>
    </row>
    <row r="15" spans="1:22" s="331" customFormat="1" ht="18" customHeight="1" x14ac:dyDescent="0.2">
      <c r="A15" s="330"/>
      <c r="B15" s="933" t="s">
        <v>38</v>
      </c>
      <c r="C15" s="932"/>
      <c r="D15" s="934">
        <f t="shared" si="1"/>
        <v>49394</v>
      </c>
      <c r="E15" s="935">
        <f t="shared" si="0"/>
        <v>2.4811928854453833</v>
      </c>
      <c r="F15" s="936">
        <f t="shared" si="2"/>
        <v>29759</v>
      </c>
      <c r="G15" s="932"/>
      <c r="H15" s="934">
        <v>10836</v>
      </c>
      <c r="I15" s="935">
        <v>21.937887192776451</v>
      </c>
      <c r="J15" s="936">
        <v>7730</v>
      </c>
      <c r="K15" s="932"/>
      <c r="L15" s="934">
        <v>16487</v>
      </c>
      <c r="M15" s="935">
        <v>33.378548001781596</v>
      </c>
      <c r="N15" s="936">
        <v>10025</v>
      </c>
      <c r="O15" s="932"/>
      <c r="P15" s="934">
        <v>22071</v>
      </c>
      <c r="Q15" s="935">
        <v>44.683564805441954</v>
      </c>
      <c r="R15" s="936">
        <v>12004</v>
      </c>
    </row>
    <row r="16" spans="1:22" s="331" customFormat="1" ht="18" customHeight="1" x14ac:dyDescent="0.2">
      <c r="A16" s="330"/>
      <c r="B16" s="933" t="s">
        <v>6</v>
      </c>
      <c r="C16" s="932"/>
      <c r="D16" s="934">
        <f t="shared" si="1"/>
        <v>47909</v>
      </c>
      <c r="E16" s="935">
        <f t="shared" si="0"/>
        <v>2.4065973589667342</v>
      </c>
      <c r="F16" s="936">
        <f t="shared" si="2"/>
        <v>41709</v>
      </c>
      <c r="G16" s="932"/>
      <c r="H16" s="934">
        <v>15699</v>
      </c>
      <c r="I16" s="935">
        <v>32.768373374522533</v>
      </c>
      <c r="J16" s="936">
        <v>13764</v>
      </c>
      <c r="K16" s="932"/>
      <c r="L16" s="934">
        <v>16993</v>
      </c>
      <c r="M16" s="935">
        <v>35.469327266275648</v>
      </c>
      <c r="N16" s="936">
        <v>14792</v>
      </c>
      <c r="O16" s="932"/>
      <c r="P16" s="934">
        <v>15217</v>
      </c>
      <c r="Q16" s="935">
        <v>31.762299359201819</v>
      </c>
      <c r="R16" s="936">
        <v>13153</v>
      </c>
    </row>
    <row r="17" spans="1:19" s="331" customFormat="1" ht="18" customHeight="1" x14ac:dyDescent="0.2">
      <c r="A17" s="330"/>
      <c r="B17" s="933" t="s">
        <v>5</v>
      </c>
      <c r="C17" s="932"/>
      <c r="D17" s="934">
        <f t="shared" si="1"/>
        <v>27757</v>
      </c>
      <c r="E17" s="935">
        <f t="shared" si="0"/>
        <v>1.3943084366786955</v>
      </c>
      <c r="F17" s="936">
        <f t="shared" si="2"/>
        <v>17670</v>
      </c>
      <c r="G17" s="932"/>
      <c r="H17" s="934">
        <v>8581</v>
      </c>
      <c r="I17" s="935">
        <v>30.914724213711857</v>
      </c>
      <c r="J17" s="936">
        <v>5187</v>
      </c>
      <c r="K17" s="932"/>
      <c r="L17" s="934">
        <v>12409</v>
      </c>
      <c r="M17" s="935">
        <v>44.705839968296281</v>
      </c>
      <c r="N17" s="936">
        <v>7634</v>
      </c>
      <c r="O17" s="932"/>
      <c r="P17" s="934">
        <v>6767</v>
      </c>
      <c r="Q17" s="935">
        <v>24.379435817991858</v>
      </c>
      <c r="R17" s="936">
        <v>4849</v>
      </c>
    </row>
    <row r="18" spans="1:19" s="331" customFormat="1" ht="18" customHeight="1" x14ac:dyDescent="0.2">
      <c r="A18" s="330"/>
      <c r="B18" s="933" t="s">
        <v>4</v>
      </c>
      <c r="C18" s="932"/>
      <c r="D18" s="934">
        <f t="shared" si="1"/>
        <v>170912</v>
      </c>
      <c r="E18" s="935">
        <f t="shared" si="0"/>
        <v>8.5853674218982317</v>
      </c>
      <c r="F18" s="936">
        <f t="shared" si="2"/>
        <v>124604</v>
      </c>
      <c r="G18" s="932"/>
      <c r="H18" s="934">
        <v>46854</v>
      </c>
      <c r="I18" s="935">
        <v>27.41410784497285</v>
      </c>
      <c r="J18" s="936">
        <v>34790</v>
      </c>
      <c r="K18" s="932"/>
      <c r="L18" s="934">
        <v>56292</v>
      </c>
      <c r="M18" s="935">
        <v>32.936247893652876</v>
      </c>
      <c r="N18" s="936">
        <v>40887</v>
      </c>
      <c r="O18" s="932"/>
      <c r="P18" s="934">
        <v>67766</v>
      </c>
      <c r="Q18" s="935">
        <v>39.64964426137427</v>
      </c>
      <c r="R18" s="936">
        <v>48927</v>
      </c>
    </row>
    <row r="19" spans="1:19" s="331" customFormat="1" ht="18" customHeight="1" x14ac:dyDescent="0.2">
      <c r="A19" s="330"/>
      <c r="B19" s="933" t="s">
        <v>40</v>
      </c>
      <c r="C19" s="932"/>
      <c r="D19" s="934">
        <f t="shared" si="1"/>
        <v>98332</v>
      </c>
      <c r="E19" s="935">
        <f t="shared" si="0"/>
        <v>4.9394796698306553</v>
      </c>
      <c r="F19" s="936">
        <f t="shared" si="2"/>
        <v>72771</v>
      </c>
      <c r="G19" s="932"/>
      <c r="H19" s="934">
        <v>30140</v>
      </c>
      <c r="I19" s="935">
        <v>30.651263067973805</v>
      </c>
      <c r="J19" s="936">
        <v>22125</v>
      </c>
      <c r="K19" s="932"/>
      <c r="L19" s="934">
        <v>32261</v>
      </c>
      <c r="M19" s="935">
        <v>32.808241467680915</v>
      </c>
      <c r="N19" s="936">
        <v>23936</v>
      </c>
      <c r="O19" s="932"/>
      <c r="P19" s="934">
        <v>35931</v>
      </c>
      <c r="Q19" s="935">
        <v>36.540495464345277</v>
      </c>
      <c r="R19" s="936">
        <v>26710</v>
      </c>
    </row>
    <row r="20" spans="1:19" s="331" customFormat="1" ht="18" customHeight="1" x14ac:dyDescent="0.2">
      <c r="A20" s="330"/>
      <c r="B20" s="933" t="s">
        <v>41</v>
      </c>
      <c r="C20" s="932"/>
      <c r="D20" s="934">
        <f t="shared" si="1"/>
        <v>258267</v>
      </c>
      <c r="E20" s="935">
        <f t="shared" si="0"/>
        <v>12.973442987920045</v>
      </c>
      <c r="F20" s="936">
        <f t="shared" si="2"/>
        <v>211192</v>
      </c>
      <c r="G20" s="932"/>
      <c r="H20" s="934">
        <v>54658</v>
      </c>
      <c r="I20" s="935">
        <v>21.163369691056154</v>
      </c>
      <c r="J20" s="936">
        <v>44468</v>
      </c>
      <c r="K20" s="932"/>
      <c r="L20" s="934">
        <v>106337</v>
      </c>
      <c r="M20" s="935">
        <v>41.17328191367848</v>
      </c>
      <c r="N20" s="936">
        <v>85181</v>
      </c>
      <c r="O20" s="932"/>
      <c r="P20" s="934">
        <v>97272</v>
      </c>
      <c r="Q20" s="935">
        <v>37.663348395265366</v>
      </c>
      <c r="R20" s="936">
        <v>81543</v>
      </c>
    </row>
    <row r="21" spans="1:19" s="331" customFormat="1" ht="18" customHeight="1" x14ac:dyDescent="0.2">
      <c r="A21" s="330"/>
      <c r="B21" s="933" t="s">
        <v>3</v>
      </c>
      <c r="C21" s="932"/>
      <c r="D21" s="934">
        <f t="shared" si="1"/>
        <v>240293</v>
      </c>
      <c r="E21" s="935">
        <f t="shared" si="0"/>
        <v>12.070560837800691</v>
      </c>
      <c r="F21" s="936">
        <f t="shared" si="2"/>
        <v>154633</v>
      </c>
      <c r="G21" s="932"/>
      <c r="H21" s="934">
        <v>69633</v>
      </c>
      <c r="I21" s="935">
        <v>28.978372237227052</v>
      </c>
      <c r="J21" s="936">
        <v>45446</v>
      </c>
      <c r="K21" s="932"/>
      <c r="L21" s="934">
        <v>89860</v>
      </c>
      <c r="M21" s="935">
        <v>37.396012368233784</v>
      </c>
      <c r="N21" s="936">
        <v>58090</v>
      </c>
      <c r="O21" s="932"/>
      <c r="P21" s="934">
        <v>80800</v>
      </c>
      <c r="Q21" s="935">
        <v>33.625615394539167</v>
      </c>
      <c r="R21" s="936">
        <v>51097</v>
      </c>
    </row>
    <row r="22" spans="1:19" s="331" customFormat="1" ht="18" customHeight="1" x14ac:dyDescent="0.2">
      <c r="A22" s="330"/>
      <c r="B22" s="933" t="s">
        <v>2</v>
      </c>
      <c r="C22" s="932"/>
      <c r="D22" s="934">
        <f t="shared" si="1"/>
        <v>42446</v>
      </c>
      <c r="E22" s="935">
        <f t="shared" si="0"/>
        <v>2.1321762403452791</v>
      </c>
      <c r="F22" s="936">
        <f t="shared" si="2"/>
        <v>35701</v>
      </c>
      <c r="G22" s="932"/>
      <c r="H22" s="934">
        <v>13544</v>
      </c>
      <c r="I22" s="935">
        <v>31.908778212316825</v>
      </c>
      <c r="J22" s="936">
        <v>12162</v>
      </c>
      <c r="K22" s="932"/>
      <c r="L22" s="934">
        <v>14271</v>
      </c>
      <c r="M22" s="935">
        <v>33.621542665975589</v>
      </c>
      <c r="N22" s="936">
        <v>11967</v>
      </c>
      <c r="O22" s="932"/>
      <c r="P22" s="934">
        <v>14631</v>
      </c>
      <c r="Q22" s="935">
        <v>34.469679121707578</v>
      </c>
      <c r="R22" s="936">
        <v>11572</v>
      </c>
    </row>
    <row r="23" spans="1:19" s="331" customFormat="1" ht="18" customHeight="1" x14ac:dyDescent="0.2">
      <c r="A23" s="330"/>
      <c r="B23" s="933" t="s">
        <v>35</v>
      </c>
      <c r="C23" s="932"/>
      <c r="D23" s="934">
        <f t="shared" si="1"/>
        <v>94011</v>
      </c>
      <c r="E23" s="935">
        <f t="shared" si="0"/>
        <v>4.7224242692150042</v>
      </c>
      <c r="F23" s="936">
        <f t="shared" si="2"/>
        <v>74500</v>
      </c>
      <c r="G23" s="932"/>
      <c r="H23" s="934">
        <v>31060</v>
      </c>
      <c r="I23" s="935">
        <v>33.038686962164007</v>
      </c>
      <c r="J23" s="936">
        <v>25892</v>
      </c>
      <c r="K23" s="932"/>
      <c r="L23" s="934">
        <v>33071</v>
      </c>
      <c r="M23" s="935">
        <v>35.177798342747124</v>
      </c>
      <c r="N23" s="936">
        <v>25904</v>
      </c>
      <c r="O23" s="932"/>
      <c r="P23" s="934">
        <v>29880</v>
      </c>
      <c r="Q23" s="935">
        <v>31.783514695088872</v>
      </c>
      <c r="R23" s="936">
        <v>22704</v>
      </c>
    </row>
    <row r="24" spans="1:19" s="331" customFormat="1" ht="18" customHeight="1" x14ac:dyDescent="0.2">
      <c r="A24" s="330"/>
      <c r="B24" s="933" t="s">
        <v>42</v>
      </c>
      <c r="C24" s="932"/>
      <c r="D24" s="934">
        <f t="shared" si="1"/>
        <v>252735</v>
      </c>
      <c r="E24" s="935">
        <f t="shared" si="0"/>
        <v>12.695555814532916</v>
      </c>
      <c r="F24" s="936">
        <f t="shared" si="2"/>
        <v>183203</v>
      </c>
      <c r="G24" s="932"/>
      <c r="H24" s="934">
        <v>83455</v>
      </c>
      <c r="I24" s="935">
        <v>33.02075296258927</v>
      </c>
      <c r="J24" s="936">
        <v>61474</v>
      </c>
      <c r="K24" s="932"/>
      <c r="L24" s="934">
        <v>96397</v>
      </c>
      <c r="M24" s="935">
        <v>38.141531643816649</v>
      </c>
      <c r="N24" s="936">
        <v>68712</v>
      </c>
      <c r="O24" s="932"/>
      <c r="P24" s="934">
        <v>72883</v>
      </c>
      <c r="Q24" s="935">
        <v>28.837715393594081</v>
      </c>
      <c r="R24" s="936">
        <v>53017</v>
      </c>
    </row>
    <row r="25" spans="1:19" s="331" customFormat="1" ht="18" customHeight="1" x14ac:dyDescent="0.2">
      <c r="A25" s="330">
        <v>47094</v>
      </c>
      <c r="B25" s="933" t="s">
        <v>43</v>
      </c>
      <c r="C25" s="932"/>
      <c r="D25" s="934">
        <f t="shared" si="1"/>
        <v>54625</v>
      </c>
      <c r="E25" s="935">
        <f t="shared" si="0"/>
        <v>2.7439600228257288</v>
      </c>
      <c r="F25" s="936">
        <f t="shared" si="2"/>
        <v>42782</v>
      </c>
      <c r="G25" s="932"/>
      <c r="H25" s="934">
        <v>16461</v>
      </c>
      <c r="I25" s="935">
        <v>30.134553775743704</v>
      </c>
      <c r="J25" s="936">
        <v>13403</v>
      </c>
      <c r="K25" s="932"/>
      <c r="L25" s="934">
        <v>21736</v>
      </c>
      <c r="M25" s="935">
        <v>39.791304347826092</v>
      </c>
      <c r="N25" s="936">
        <v>16858</v>
      </c>
      <c r="O25" s="932"/>
      <c r="P25" s="934">
        <v>16428</v>
      </c>
      <c r="Q25" s="935">
        <v>30.074141876430204</v>
      </c>
      <c r="R25" s="936">
        <v>12521</v>
      </c>
    </row>
    <row r="26" spans="1:19" s="331" customFormat="1" ht="18" customHeight="1" x14ac:dyDescent="0.2">
      <c r="B26" s="933" t="s">
        <v>44</v>
      </c>
      <c r="C26" s="932"/>
      <c r="D26" s="934">
        <f t="shared" si="1"/>
        <v>22380</v>
      </c>
      <c r="E26" s="935">
        <f t="shared" si="0"/>
        <v>1.1242073283448937</v>
      </c>
      <c r="F26" s="936">
        <f t="shared" si="2"/>
        <v>16091</v>
      </c>
      <c r="G26" s="932"/>
      <c r="H26" s="934">
        <v>4178</v>
      </c>
      <c r="I26" s="935">
        <v>18.668453976764969</v>
      </c>
      <c r="J26" s="936">
        <v>3311</v>
      </c>
      <c r="K26" s="932"/>
      <c r="L26" s="934">
        <v>8151</v>
      </c>
      <c r="M26" s="935">
        <v>36.420911528150135</v>
      </c>
      <c r="N26" s="936">
        <v>6183</v>
      </c>
      <c r="O26" s="932"/>
      <c r="P26" s="934">
        <v>10051</v>
      </c>
      <c r="Q26" s="935">
        <v>44.910634495084892</v>
      </c>
      <c r="R26" s="936">
        <v>6597</v>
      </c>
    </row>
    <row r="27" spans="1:19" s="331" customFormat="1" ht="18" customHeight="1" x14ac:dyDescent="0.2">
      <c r="B27" s="933" t="s">
        <v>45</v>
      </c>
      <c r="C27" s="932"/>
      <c r="D27" s="934">
        <f t="shared" si="1"/>
        <v>96891</v>
      </c>
      <c r="E27" s="935">
        <f t="shared" si="0"/>
        <v>4.8670943811735965</v>
      </c>
      <c r="F27" s="936">
        <f t="shared" si="2"/>
        <v>68945</v>
      </c>
      <c r="G27" s="932"/>
      <c r="H27" s="934">
        <v>23774</v>
      </c>
      <c r="I27" s="935">
        <v>24.536850687886389</v>
      </c>
      <c r="J27" s="936">
        <v>17108</v>
      </c>
      <c r="K27" s="932"/>
      <c r="L27" s="934">
        <v>33848</v>
      </c>
      <c r="M27" s="935">
        <v>34.934101206510412</v>
      </c>
      <c r="N27" s="936">
        <v>23305</v>
      </c>
      <c r="O27" s="932"/>
      <c r="P27" s="934">
        <v>39269</v>
      </c>
      <c r="Q27" s="935">
        <v>40.529048105603202</v>
      </c>
      <c r="R27" s="936">
        <v>28532</v>
      </c>
    </row>
    <row r="28" spans="1:19" s="331" customFormat="1" ht="18" customHeight="1" x14ac:dyDescent="0.2">
      <c r="B28" s="933" t="s">
        <v>46</v>
      </c>
      <c r="C28" s="932"/>
      <c r="D28" s="934">
        <f t="shared" si="1"/>
        <v>14126</v>
      </c>
      <c r="E28" s="935">
        <f t="shared" si="0"/>
        <v>0.70958680608578928</v>
      </c>
      <c r="F28" s="936">
        <f t="shared" si="2"/>
        <v>9275</v>
      </c>
      <c r="G28" s="932"/>
      <c r="H28" s="934">
        <v>3689</v>
      </c>
      <c r="I28" s="935">
        <v>26.114965312190286</v>
      </c>
      <c r="J28" s="936">
        <v>2354</v>
      </c>
      <c r="K28" s="932"/>
      <c r="L28" s="934">
        <v>6269</v>
      </c>
      <c r="M28" s="935">
        <v>44.379158997593095</v>
      </c>
      <c r="N28" s="936">
        <v>3990</v>
      </c>
      <c r="O28" s="932"/>
      <c r="P28" s="934">
        <v>4168</v>
      </c>
      <c r="Q28" s="935">
        <v>29.505875690216619</v>
      </c>
      <c r="R28" s="936">
        <v>2931</v>
      </c>
    </row>
    <row r="29" spans="1:19" s="331" customFormat="1" ht="18" customHeight="1" x14ac:dyDescent="0.2">
      <c r="B29" s="954" t="s">
        <v>1</v>
      </c>
      <c r="C29" s="932"/>
      <c r="D29" s="948">
        <f t="shared" si="1"/>
        <v>4695</v>
      </c>
      <c r="E29" s="935">
        <f t="shared" si="0"/>
        <v>0.23584242209916334</v>
      </c>
      <c r="F29" s="950">
        <f t="shared" si="2"/>
        <v>3526</v>
      </c>
      <c r="G29" s="932"/>
      <c r="H29" s="934">
        <v>1528</v>
      </c>
      <c r="I29" s="951">
        <v>32.545260915867949</v>
      </c>
      <c r="J29" s="936">
        <v>1183</v>
      </c>
      <c r="K29" s="932"/>
      <c r="L29" s="948">
        <v>1701</v>
      </c>
      <c r="M29" s="951">
        <v>36.230031948881788</v>
      </c>
      <c r="N29" s="950">
        <v>1276</v>
      </c>
      <c r="O29" s="932"/>
      <c r="P29" s="948">
        <v>1466</v>
      </c>
      <c r="Q29" s="951">
        <v>31.224707135250267</v>
      </c>
      <c r="R29" s="936">
        <v>1067</v>
      </c>
    </row>
    <row r="30" spans="1:19" s="319" customFormat="1" ht="18" customHeight="1" x14ac:dyDescent="0.2">
      <c r="B30" s="1281" t="s">
        <v>0</v>
      </c>
      <c r="C30" s="1282"/>
      <c r="D30" s="1283">
        <f>SUM(D12:D29)</f>
        <v>1990736</v>
      </c>
      <c r="E30" s="1284">
        <f>D30/D$30*100</f>
        <v>100</v>
      </c>
      <c r="F30" s="1285">
        <f>SUM(F12:F29)</f>
        <v>1445668</v>
      </c>
      <c r="G30" s="1286"/>
      <c r="H30" s="1287">
        <f>SUM(H12:H29)</f>
        <v>546824</v>
      </c>
      <c r="I30" s="1288">
        <f t="shared" ref="I30" si="3">H30/$D30*100</f>
        <v>27.468433785293477</v>
      </c>
      <c r="J30" s="1287">
        <f>SUM(J12:J29)</f>
        <v>406636</v>
      </c>
      <c r="K30" s="1286"/>
      <c r="L30" s="1287">
        <f>SUM(L12:L29)</f>
        <v>772903</v>
      </c>
      <c r="M30" s="1289">
        <f t="shared" ref="M30" si="4">L30/$D30*100</f>
        <v>38.824987341365201</v>
      </c>
      <c r="N30" s="1285">
        <f>SUM(N12:N29)</f>
        <v>555411</v>
      </c>
      <c r="O30" s="1286"/>
      <c r="P30" s="1290">
        <f>SUM(P12:P29)</f>
        <v>671009</v>
      </c>
      <c r="Q30" s="1291">
        <f t="shared" ref="Q30" si="5">P30/$D30*100</f>
        <v>33.706578873341321</v>
      </c>
      <c r="R30" s="1287">
        <f>SUM(R12:R29)</f>
        <v>483621</v>
      </c>
      <c r="S30" s="1122"/>
    </row>
    <row r="31" spans="1:19" s="328" customFormat="1" ht="6.75" customHeight="1" x14ac:dyDescent="0.2">
      <c r="B31" s="1600"/>
      <c r="C31" s="1600"/>
      <c r="D31" s="1600"/>
      <c r="E31" s="1600"/>
      <c r="F31" s="949"/>
      <c r="G31" s="781"/>
      <c r="H31" s="952"/>
      <c r="J31" s="953"/>
      <c r="N31" s="952"/>
    </row>
    <row r="32" spans="1:19" ht="24.75" customHeight="1" x14ac:dyDescent="0.25">
      <c r="B32" s="1596" t="s">
        <v>78</v>
      </c>
      <c r="C32" s="1596"/>
      <c r="D32" s="1596"/>
      <c r="E32" s="1596"/>
      <c r="F32" s="1596"/>
      <c r="G32" s="1596"/>
      <c r="H32" s="1596"/>
      <c r="I32" s="1596"/>
      <c r="J32" s="1596"/>
      <c r="K32" s="1596"/>
      <c r="L32" s="1596"/>
      <c r="M32" s="1596"/>
      <c r="N32" s="1596"/>
      <c r="O32" s="1596"/>
      <c r="P32" s="1596"/>
      <c r="Q32" s="1596"/>
      <c r="R32" s="1596"/>
    </row>
    <row r="33" spans="2:12" x14ac:dyDescent="0.25">
      <c r="H33" s="937"/>
      <c r="L33" s="937"/>
    </row>
    <row r="34" spans="2:12" x14ac:dyDescent="0.25">
      <c r="B34" s="937"/>
      <c r="L34" s="937"/>
    </row>
  </sheetData>
  <mergeCells count="15">
    <mergeCell ref="B32:R32"/>
    <mergeCell ref="H9:I9"/>
    <mergeCell ref="L9:M9"/>
    <mergeCell ref="P9:Q9"/>
    <mergeCell ref="B31:E31"/>
    <mergeCell ref="B2:E2"/>
    <mergeCell ref="H2:Q2"/>
    <mergeCell ref="B5:Q5"/>
    <mergeCell ref="B7:B10"/>
    <mergeCell ref="D7:F8"/>
    <mergeCell ref="D9:E9"/>
    <mergeCell ref="B4:R4"/>
    <mergeCell ref="H7:J8"/>
    <mergeCell ref="L7:N8"/>
    <mergeCell ref="P7:R8"/>
  </mergeCells>
  <printOptions horizontalCentered="1"/>
  <pageMargins left="0" right="0" top="0.43307086614173229" bottom="0.43307086614173229" header="0" footer="0"/>
  <pageSetup paperSize="9" orientation="landscape" r:id="rId1"/>
  <headerFooter alignWithMargins="0"/>
  <colBreaks count="1" manualBreakCount="1">
    <brk id="19"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64</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438</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86" t="s">
        <v>12</v>
      </c>
      <c r="C7" s="922"/>
      <c r="D7" s="1603" t="s">
        <v>72</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638</v>
      </c>
      <c r="E11" s="930">
        <f>D11/D$29*100</f>
        <v>0.88895081510380392</v>
      </c>
      <c r="F11" s="932"/>
      <c r="G11" s="929">
        <v>10</v>
      </c>
      <c r="H11" s="930">
        <v>1.5673981191222568</v>
      </c>
      <c r="I11" s="929">
        <v>5</v>
      </c>
      <c r="J11" s="930">
        <v>50</v>
      </c>
      <c r="K11" s="932"/>
      <c r="L11" s="929">
        <v>25</v>
      </c>
      <c r="M11" s="930">
        <v>3.9184952978056429</v>
      </c>
      <c r="N11" s="929">
        <v>20</v>
      </c>
      <c r="O11" s="930">
        <v>80</v>
      </c>
      <c r="P11" s="932"/>
      <c r="Q11" s="929">
        <v>603</v>
      </c>
      <c r="R11" s="930">
        <v>94.514106583072106</v>
      </c>
      <c r="S11" s="929">
        <v>413</v>
      </c>
      <c r="T11" s="930">
        <f>S11/Q11*100</f>
        <v>68.490878938640137</v>
      </c>
    </row>
    <row r="12" spans="1:22" s="331" customFormat="1" ht="18" customHeight="1" x14ac:dyDescent="0.2">
      <c r="A12" s="330"/>
      <c r="B12" s="933" t="s">
        <v>7</v>
      </c>
      <c r="C12" s="932"/>
      <c r="D12" s="934">
        <f t="shared" ref="D12:D28" si="0">G12+L12+Q12</f>
        <v>4237</v>
      </c>
      <c r="E12" s="935">
        <f t="shared" ref="E12:E29" si="1">D12/D$29*100</f>
        <v>5.9035808833774555</v>
      </c>
      <c r="F12" s="932"/>
      <c r="G12" s="934">
        <v>1995</v>
      </c>
      <c r="H12" s="935">
        <v>47.085201793721978</v>
      </c>
      <c r="I12" s="934">
        <v>3</v>
      </c>
      <c r="J12" s="935">
        <v>0.15037593984962408</v>
      </c>
      <c r="K12" s="932"/>
      <c r="L12" s="934">
        <v>1217</v>
      </c>
      <c r="M12" s="935">
        <v>28.723153174415859</v>
      </c>
      <c r="N12" s="934">
        <v>34</v>
      </c>
      <c r="O12" s="935">
        <v>2.7937551355792936</v>
      </c>
      <c r="P12" s="932"/>
      <c r="Q12" s="934">
        <v>1025</v>
      </c>
      <c r="R12" s="935">
        <v>24.191645031862166</v>
      </c>
      <c r="S12" s="934">
        <v>313</v>
      </c>
      <c r="T12" s="935">
        <f t="shared" ref="T12:T29" si="2">S12/Q12*100</f>
        <v>30.536585365853657</v>
      </c>
    </row>
    <row r="13" spans="1:22" s="331" customFormat="1" ht="18" customHeight="1" x14ac:dyDescent="0.2">
      <c r="A13" s="330"/>
      <c r="B13" s="933" t="s">
        <v>37</v>
      </c>
      <c r="C13" s="932"/>
      <c r="D13" s="934">
        <f t="shared" si="0"/>
        <v>7644</v>
      </c>
      <c r="E13" s="935">
        <f t="shared" si="1"/>
        <v>10.650689703218614</v>
      </c>
      <c r="F13" s="932"/>
      <c r="G13" s="934">
        <v>2313</v>
      </c>
      <c r="H13" s="935">
        <v>30.259026687598116</v>
      </c>
      <c r="I13" s="934">
        <v>5</v>
      </c>
      <c r="J13" s="935">
        <v>0.21616947686986598</v>
      </c>
      <c r="K13" s="932"/>
      <c r="L13" s="934">
        <v>2766</v>
      </c>
      <c r="M13" s="935">
        <v>36.185243328100469</v>
      </c>
      <c r="N13" s="934">
        <v>10</v>
      </c>
      <c r="O13" s="935">
        <v>0.36153289949385392</v>
      </c>
      <c r="P13" s="932"/>
      <c r="Q13" s="934">
        <v>2565</v>
      </c>
      <c r="R13" s="935">
        <v>33.555729984301415</v>
      </c>
      <c r="S13" s="934">
        <v>1741</v>
      </c>
      <c r="T13" s="935">
        <f t="shared" si="2"/>
        <v>67.875243664717345</v>
      </c>
    </row>
    <row r="14" spans="1:22" s="331" customFormat="1" ht="18" customHeight="1" x14ac:dyDescent="0.2">
      <c r="A14" s="330"/>
      <c r="B14" s="933" t="s">
        <v>38</v>
      </c>
      <c r="C14" s="932"/>
      <c r="D14" s="934">
        <f t="shared" si="0"/>
        <v>4946</v>
      </c>
      <c r="E14" s="935">
        <f t="shared" si="1"/>
        <v>6.8914588268078587</v>
      </c>
      <c r="F14" s="932"/>
      <c r="G14" s="934">
        <v>356</v>
      </c>
      <c r="H14" s="935">
        <v>7.1977355438738373</v>
      </c>
      <c r="I14" s="934">
        <v>14</v>
      </c>
      <c r="J14" s="935">
        <v>3.9325842696629212</v>
      </c>
      <c r="K14" s="932"/>
      <c r="L14" s="934">
        <v>1041</v>
      </c>
      <c r="M14" s="935">
        <v>21.047310958350181</v>
      </c>
      <c r="N14" s="934">
        <v>56</v>
      </c>
      <c r="O14" s="935">
        <v>5.3794428434197883</v>
      </c>
      <c r="P14" s="932"/>
      <c r="Q14" s="934">
        <v>3549</v>
      </c>
      <c r="R14" s="935">
        <v>71.754953497775972</v>
      </c>
      <c r="S14" s="934">
        <v>391</v>
      </c>
      <c r="T14" s="935">
        <f t="shared" si="2"/>
        <v>11.017187940264863</v>
      </c>
    </row>
    <row r="15" spans="1:22" s="331" customFormat="1" ht="18" customHeight="1" x14ac:dyDescent="0.2">
      <c r="A15" s="330"/>
      <c r="B15" s="933" t="s">
        <v>6</v>
      </c>
      <c r="C15" s="932"/>
      <c r="D15" s="934">
        <f t="shared" si="0"/>
        <v>1794</v>
      </c>
      <c r="E15" s="935">
        <f t="shared" si="1"/>
        <v>2.4996516650411036</v>
      </c>
      <c r="F15" s="932"/>
      <c r="G15" s="934">
        <v>603</v>
      </c>
      <c r="H15" s="935">
        <v>33.612040133779267</v>
      </c>
      <c r="I15" s="934">
        <v>91</v>
      </c>
      <c r="J15" s="935">
        <v>15.091210613598674</v>
      </c>
      <c r="K15" s="932"/>
      <c r="L15" s="934">
        <v>562</v>
      </c>
      <c r="M15" s="935">
        <v>31.326644370122629</v>
      </c>
      <c r="N15" s="934">
        <v>116</v>
      </c>
      <c r="O15" s="935">
        <v>20.640569395017792</v>
      </c>
      <c r="P15" s="932"/>
      <c r="Q15" s="934">
        <v>629</v>
      </c>
      <c r="R15" s="935">
        <v>35.061315496098103</v>
      </c>
      <c r="S15" s="934">
        <v>168</v>
      </c>
      <c r="T15" s="935">
        <f t="shared" si="2"/>
        <v>26.70906200317965</v>
      </c>
    </row>
    <row r="16" spans="1:22" s="331" customFormat="1" ht="18" customHeight="1" x14ac:dyDescent="0.2">
      <c r="A16" s="330"/>
      <c r="B16" s="933" t="s">
        <v>5</v>
      </c>
      <c r="C16" s="932"/>
      <c r="D16" s="934">
        <f t="shared" si="0"/>
        <v>6615</v>
      </c>
      <c r="E16" s="935">
        <f t="shared" si="1"/>
        <v>9.2169430124007246</v>
      </c>
      <c r="F16" s="932"/>
      <c r="G16" s="934">
        <v>2584</v>
      </c>
      <c r="H16" s="935">
        <v>39.062736205593346</v>
      </c>
      <c r="I16" s="934">
        <v>0</v>
      </c>
      <c r="J16" s="935">
        <v>0</v>
      </c>
      <c r="K16" s="932"/>
      <c r="L16" s="934">
        <v>3319</v>
      </c>
      <c r="M16" s="935">
        <v>50.173847316704453</v>
      </c>
      <c r="N16" s="934">
        <v>0</v>
      </c>
      <c r="O16" s="935">
        <v>0</v>
      </c>
      <c r="P16" s="932"/>
      <c r="Q16" s="934">
        <v>712</v>
      </c>
      <c r="R16" s="935">
        <v>10.763416477702192</v>
      </c>
      <c r="S16" s="934">
        <v>105</v>
      </c>
      <c r="T16" s="935">
        <f t="shared" si="2"/>
        <v>14.747191011235955</v>
      </c>
    </row>
    <row r="17" spans="1:20" s="331" customFormat="1" ht="18" customHeight="1" x14ac:dyDescent="0.2">
      <c r="A17" s="330"/>
      <c r="B17" s="933" t="s">
        <v>4</v>
      </c>
      <c r="C17" s="932"/>
      <c r="D17" s="934">
        <f t="shared" si="0"/>
        <v>13552</v>
      </c>
      <c r="E17" s="935">
        <f t="shared" si="1"/>
        <v>18.882541451860106</v>
      </c>
      <c r="F17" s="932"/>
      <c r="G17" s="934">
        <v>5544</v>
      </c>
      <c r="H17" s="935">
        <v>40.909090909090914</v>
      </c>
      <c r="I17" s="934">
        <v>15</v>
      </c>
      <c r="J17" s="935">
        <v>0.27056277056277056</v>
      </c>
      <c r="K17" s="932"/>
      <c r="L17" s="934">
        <v>4500</v>
      </c>
      <c r="M17" s="935">
        <v>33.205430932703663</v>
      </c>
      <c r="N17" s="934">
        <v>44</v>
      </c>
      <c r="O17" s="935">
        <v>0.97777777777777775</v>
      </c>
      <c r="P17" s="932"/>
      <c r="Q17" s="934">
        <v>3508</v>
      </c>
      <c r="R17" s="935">
        <v>25.885478158205434</v>
      </c>
      <c r="S17" s="934">
        <v>51</v>
      </c>
      <c r="T17" s="935">
        <f t="shared" si="2"/>
        <v>1.4538198403648803</v>
      </c>
    </row>
    <row r="18" spans="1:20" s="331" customFormat="1" ht="18" customHeight="1" x14ac:dyDescent="0.2">
      <c r="A18" s="330"/>
      <c r="B18" s="933" t="s">
        <v>40</v>
      </c>
      <c r="C18" s="932"/>
      <c r="D18" s="934">
        <f t="shared" si="0"/>
        <v>9043</v>
      </c>
      <c r="E18" s="935">
        <f t="shared" si="1"/>
        <v>12.599972133203288</v>
      </c>
      <c r="F18" s="932"/>
      <c r="G18" s="934">
        <v>2796</v>
      </c>
      <c r="H18" s="935">
        <v>30.918942828707287</v>
      </c>
      <c r="I18" s="934">
        <v>262</v>
      </c>
      <c r="J18" s="935">
        <v>9.370529327610873</v>
      </c>
      <c r="K18" s="932"/>
      <c r="L18" s="934">
        <v>2363</v>
      </c>
      <c r="M18" s="935">
        <v>26.130708835563421</v>
      </c>
      <c r="N18" s="934">
        <v>446</v>
      </c>
      <c r="O18" s="935">
        <v>18.874312314853999</v>
      </c>
      <c r="P18" s="932"/>
      <c r="Q18" s="934">
        <v>3884</v>
      </c>
      <c r="R18" s="935">
        <v>42.950348335729295</v>
      </c>
      <c r="S18" s="934">
        <v>1367</v>
      </c>
      <c r="T18" s="935">
        <f t="shared" si="2"/>
        <v>35.195674562306898</v>
      </c>
    </row>
    <row r="19" spans="1:20" s="331" customFormat="1" ht="18" customHeight="1" x14ac:dyDescent="0.2">
      <c r="A19" s="330"/>
      <c r="B19" s="933" t="s">
        <v>41</v>
      </c>
      <c r="C19" s="932"/>
      <c r="D19" s="934">
        <f t="shared" si="0"/>
        <v>17</v>
      </c>
      <c r="E19" s="935">
        <f t="shared" si="1"/>
        <v>2.3686777204960287E-2</v>
      </c>
      <c r="F19" s="932"/>
      <c r="G19" s="934">
        <v>10</v>
      </c>
      <c r="H19" s="935">
        <v>58.82352941176471</v>
      </c>
      <c r="I19" s="934">
        <v>9</v>
      </c>
      <c r="J19" s="935">
        <v>90</v>
      </c>
      <c r="K19" s="932"/>
      <c r="L19" s="934">
        <v>5</v>
      </c>
      <c r="M19" s="935">
        <v>29.411764705882355</v>
      </c>
      <c r="N19" s="934">
        <v>5</v>
      </c>
      <c r="O19" s="935">
        <v>100</v>
      </c>
      <c r="P19" s="932"/>
      <c r="Q19" s="934">
        <v>2</v>
      </c>
      <c r="R19" s="935">
        <v>11.76470588235294</v>
      </c>
      <c r="S19" s="934">
        <v>2</v>
      </c>
      <c r="T19" s="935">
        <f t="shared" si="2"/>
        <v>100</v>
      </c>
    </row>
    <row r="20" spans="1:20" s="331" customFormat="1" ht="18" customHeight="1" x14ac:dyDescent="0.2">
      <c r="A20" s="330"/>
      <c r="B20" s="933" t="s">
        <v>3</v>
      </c>
      <c r="C20" s="932"/>
      <c r="D20" s="934">
        <f t="shared" si="0"/>
        <v>1552</v>
      </c>
      <c r="E20" s="935">
        <f t="shared" si="1"/>
        <v>2.1624634248293155</v>
      </c>
      <c r="F20" s="932"/>
      <c r="G20" s="934">
        <v>18</v>
      </c>
      <c r="H20" s="935">
        <v>1.1597938144329898</v>
      </c>
      <c r="I20" s="934">
        <v>1</v>
      </c>
      <c r="J20" s="935">
        <v>5.5555555555555554</v>
      </c>
      <c r="K20" s="932"/>
      <c r="L20" s="934">
        <v>305</v>
      </c>
      <c r="M20" s="935">
        <v>19.652061855670102</v>
      </c>
      <c r="N20" s="934">
        <v>75</v>
      </c>
      <c r="O20" s="935">
        <v>24.590163934426229</v>
      </c>
      <c r="P20" s="932"/>
      <c r="Q20" s="934">
        <v>1229</v>
      </c>
      <c r="R20" s="935">
        <v>79.1881443298969</v>
      </c>
      <c r="S20" s="934">
        <v>390</v>
      </c>
      <c r="T20" s="935">
        <f t="shared" si="2"/>
        <v>31.733116354759964</v>
      </c>
    </row>
    <row r="21" spans="1:20" s="331" customFormat="1" ht="18" customHeight="1" x14ac:dyDescent="0.2">
      <c r="A21" s="330"/>
      <c r="B21" s="933" t="s">
        <v>2</v>
      </c>
      <c r="C21" s="932"/>
      <c r="D21" s="934">
        <f t="shared" si="0"/>
        <v>1540</v>
      </c>
      <c r="E21" s="935">
        <f t="shared" si="1"/>
        <v>2.1457433468022851</v>
      </c>
      <c r="F21" s="932"/>
      <c r="G21" s="934">
        <v>322</v>
      </c>
      <c r="H21" s="935">
        <v>20.909090909090907</v>
      </c>
      <c r="I21" s="934">
        <v>46</v>
      </c>
      <c r="J21" s="935">
        <v>14.285714285714285</v>
      </c>
      <c r="K21" s="932"/>
      <c r="L21" s="934">
        <v>319</v>
      </c>
      <c r="M21" s="935">
        <v>20.714285714285715</v>
      </c>
      <c r="N21" s="934">
        <v>74</v>
      </c>
      <c r="O21" s="935">
        <v>23.197492163009404</v>
      </c>
      <c r="P21" s="932"/>
      <c r="Q21" s="934">
        <v>899</v>
      </c>
      <c r="R21" s="935">
        <v>58.376623376623371</v>
      </c>
      <c r="S21" s="934">
        <v>786</v>
      </c>
      <c r="T21" s="935">
        <f t="shared" si="2"/>
        <v>87.430478309232484</v>
      </c>
    </row>
    <row r="22" spans="1:20" s="331" customFormat="1" ht="18" customHeight="1" x14ac:dyDescent="0.2">
      <c r="A22" s="330"/>
      <c r="B22" s="933" t="s">
        <v>35</v>
      </c>
      <c r="C22" s="932"/>
      <c r="D22" s="934">
        <f t="shared" si="0"/>
        <v>6069</v>
      </c>
      <c r="E22" s="935">
        <f t="shared" si="1"/>
        <v>8.4561794621708231</v>
      </c>
      <c r="F22" s="932"/>
      <c r="G22" s="934">
        <v>1570</v>
      </c>
      <c r="H22" s="935">
        <v>25.869171197890921</v>
      </c>
      <c r="I22" s="934">
        <v>12</v>
      </c>
      <c r="J22" s="935">
        <v>0.76433121019108285</v>
      </c>
      <c r="K22" s="932"/>
      <c r="L22" s="934">
        <v>2203</v>
      </c>
      <c r="M22" s="935">
        <v>36.299225572581975</v>
      </c>
      <c r="N22" s="934">
        <v>79</v>
      </c>
      <c r="O22" s="935">
        <v>3.5860190649114845</v>
      </c>
      <c r="P22" s="932"/>
      <c r="Q22" s="934">
        <v>2296</v>
      </c>
      <c r="R22" s="935">
        <v>37.831603229527104</v>
      </c>
      <c r="S22" s="934">
        <v>200</v>
      </c>
      <c r="T22" s="935">
        <f t="shared" si="2"/>
        <v>8.7108013937282234</v>
      </c>
    </row>
    <row r="23" spans="1:20" s="331" customFormat="1" ht="18" customHeight="1" x14ac:dyDescent="0.2">
      <c r="A23" s="330"/>
      <c r="B23" s="933" t="s">
        <v>42</v>
      </c>
      <c r="C23" s="932"/>
      <c r="D23" s="934">
        <f t="shared" si="0"/>
        <v>5448</v>
      </c>
      <c r="E23" s="935">
        <f t="shared" si="1"/>
        <v>7.5909154242719792</v>
      </c>
      <c r="F23" s="932"/>
      <c r="G23" s="934">
        <v>2160</v>
      </c>
      <c r="H23" s="935">
        <v>39.647577092511014</v>
      </c>
      <c r="I23" s="934">
        <v>20</v>
      </c>
      <c r="J23" s="935">
        <v>0.92592592592592582</v>
      </c>
      <c r="K23" s="932"/>
      <c r="L23" s="934">
        <v>2408</v>
      </c>
      <c r="M23" s="935">
        <v>44.199706314243755</v>
      </c>
      <c r="N23" s="934">
        <v>46</v>
      </c>
      <c r="O23" s="935">
        <v>1.9102990033222591</v>
      </c>
      <c r="P23" s="932"/>
      <c r="Q23" s="934">
        <v>880</v>
      </c>
      <c r="R23" s="935">
        <v>16.152716593245227</v>
      </c>
      <c r="S23" s="934">
        <v>99</v>
      </c>
      <c r="T23" s="935">
        <f t="shared" si="2"/>
        <v>11.25</v>
      </c>
    </row>
    <row r="24" spans="1:20" s="331" customFormat="1" ht="18" customHeight="1" x14ac:dyDescent="0.2">
      <c r="A24" s="330">
        <v>47094</v>
      </c>
      <c r="B24" s="933" t="s">
        <v>43</v>
      </c>
      <c r="C24" s="932"/>
      <c r="D24" s="934">
        <f t="shared" si="0"/>
        <v>3760</v>
      </c>
      <c r="E24" s="935">
        <f t="shared" si="1"/>
        <v>5.2389577818029816</v>
      </c>
      <c r="F24" s="932"/>
      <c r="G24" s="934">
        <v>1352</v>
      </c>
      <c r="H24" s="935">
        <v>35.957446808510639</v>
      </c>
      <c r="I24" s="934">
        <v>30</v>
      </c>
      <c r="J24" s="935">
        <v>2.2189349112426036</v>
      </c>
      <c r="K24" s="932"/>
      <c r="L24" s="934">
        <v>1905</v>
      </c>
      <c r="M24" s="935">
        <v>50.664893617021278</v>
      </c>
      <c r="N24" s="934">
        <v>146</v>
      </c>
      <c r="O24" s="935">
        <v>7.6640419947506562</v>
      </c>
      <c r="P24" s="932"/>
      <c r="Q24" s="934">
        <v>503</v>
      </c>
      <c r="R24" s="935">
        <v>13.377659574468085</v>
      </c>
      <c r="S24" s="934">
        <v>61</v>
      </c>
      <c r="T24" s="935">
        <f t="shared" si="2"/>
        <v>12.127236580516898</v>
      </c>
    </row>
    <row r="25" spans="1:20" s="331" customFormat="1" ht="18" customHeight="1" x14ac:dyDescent="0.2">
      <c r="B25" s="933" t="s">
        <v>44</v>
      </c>
      <c r="C25" s="932"/>
      <c r="D25" s="934">
        <f t="shared" si="0"/>
        <v>2139</v>
      </c>
      <c r="E25" s="935">
        <f t="shared" si="1"/>
        <v>2.9803539083182389</v>
      </c>
      <c r="F25" s="932"/>
      <c r="G25" s="934">
        <v>305</v>
      </c>
      <c r="H25" s="935">
        <v>14.258999532491817</v>
      </c>
      <c r="I25" s="934">
        <v>10</v>
      </c>
      <c r="J25" s="935">
        <v>3.278688524590164</v>
      </c>
      <c r="K25" s="932"/>
      <c r="L25" s="934">
        <v>552</v>
      </c>
      <c r="M25" s="935">
        <v>25.806451612903224</v>
      </c>
      <c r="N25" s="934">
        <v>18</v>
      </c>
      <c r="O25" s="935">
        <v>3.2608695652173911</v>
      </c>
      <c r="P25" s="932"/>
      <c r="Q25" s="934">
        <v>1282</v>
      </c>
      <c r="R25" s="935">
        <v>59.934548854604955</v>
      </c>
      <c r="S25" s="934">
        <v>307</v>
      </c>
      <c r="T25" s="935">
        <f t="shared" si="2"/>
        <v>23.946957878315132</v>
      </c>
    </row>
    <row r="26" spans="1:20" s="331" customFormat="1" ht="18" customHeight="1" x14ac:dyDescent="0.2">
      <c r="B26" s="933" t="s">
        <v>45</v>
      </c>
      <c r="C26" s="932"/>
      <c r="D26" s="934">
        <f t="shared" si="0"/>
        <v>1042</v>
      </c>
      <c r="E26" s="935">
        <f t="shared" si="1"/>
        <v>1.4518601086805072</v>
      </c>
      <c r="F26" s="932"/>
      <c r="G26" s="934">
        <v>262</v>
      </c>
      <c r="H26" s="935">
        <v>25.143953934740882</v>
      </c>
      <c r="I26" s="934">
        <v>15</v>
      </c>
      <c r="J26" s="935">
        <v>5.7251908396946565</v>
      </c>
      <c r="K26" s="932"/>
      <c r="L26" s="934">
        <v>422</v>
      </c>
      <c r="M26" s="935">
        <v>40.49904030710173</v>
      </c>
      <c r="N26" s="934">
        <v>26</v>
      </c>
      <c r="O26" s="935">
        <v>6.1611374407582939</v>
      </c>
      <c r="P26" s="932"/>
      <c r="Q26" s="934">
        <v>358</v>
      </c>
      <c r="R26" s="935">
        <v>34.357005758157385</v>
      </c>
      <c r="S26" s="934">
        <v>18</v>
      </c>
      <c r="T26" s="935">
        <f t="shared" si="2"/>
        <v>5.027932960893855</v>
      </c>
    </row>
    <row r="27" spans="1:20" s="331" customFormat="1" ht="18" customHeight="1" x14ac:dyDescent="0.2">
      <c r="B27" s="933" t="s">
        <v>46</v>
      </c>
      <c r="C27" s="932"/>
      <c r="D27" s="934">
        <f t="shared" si="0"/>
        <v>1109</v>
      </c>
      <c r="E27" s="935">
        <f t="shared" si="1"/>
        <v>1.5452138776647624</v>
      </c>
      <c r="F27" s="932"/>
      <c r="G27" s="934">
        <v>376</v>
      </c>
      <c r="H27" s="935">
        <v>33.904418394950412</v>
      </c>
      <c r="I27" s="934">
        <v>12</v>
      </c>
      <c r="J27" s="935">
        <v>3.1914893617021276</v>
      </c>
      <c r="K27" s="932"/>
      <c r="L27" s="934">
        <v>556</v>
      </c>
      <c r="M27" s="935">
        <v>50.135256988277732</v>
      </c>
      <c r="N27" s="934">
        <v>23</v>
      </c>
      <c r="O27" s="935">
        <v>4.1366906474820144</v>
      </c>
      <c r="P27" s="932"/>
      <c r="Q27" s="934">
        <v>177</v>
      </c>
      <c r="R27" s="935">
        <v>15.960324616771867</v>
      </c>
      <c r="S27" s="934">
        <v>14</v>
      </c>
      <c r="T27" s="935">
        <f t="shared" si="2"/>
        <v>7.9096045197740121</v>
      </c>
    </row>
    <row r="28" spans="1:20" s="331" customFormat="1" ht="18" customHeight="1" x14ac:dyDescent="0.2">
      <c r="B28" s="955" t="s">
        <v>1</v>
      </c>
      <c r="C28" s="932"/>
      <c r="D28" s="956">
        <f t="shared" si="0"/>
        <v>625</v>
      </c>
      <c r="E28" s="957">
        <f t="shared" si="1"/>
        <v>0.87083739724118714</v>
      </c>
      <c r="F28" s="932"/>
      <c r="G28" s="956">
        <v>172</v>
      </c>
      <c r="H28" s="957">
        <v>27.52</v>
      </c>
      <c r="I28" s="956">
        <v>16</v>
      </c>
      <c r="J28" s="957">
        <v>9.3023255813953494</v>
      </c>
      <c r="K28" s="932"/>
      <c r="L28" s="956">
        <v>220</v>
      </c>
      <c r="M28" s="957">
        <v>35.199999999999996</v>
      </c>
      <c r="N28" s="956">
        <v>24</v>
      </c>
      <c r="O28" s="957">
        <v>10.909090909090908</v>
      </c>
      <c r="P28" s="932"/>
      <c r="Q28" s="956">
        <v>233</v>
      </c>
      <c r="R28" s="957">
        <v>37.28</v>
      </c>
      <c r="S28" s="956">
        <v>39</v>
      </c>
      <c r="T28" s="957">
        <f t="shared" si="2"/>
        <v>16.738197424892704</v>
      </c>
    </row>
    <row r="29" spans="1:20" s="319" customFormat="1" ht="18" customHeight="1" x14ac:dyDescent="0.2">
      <c r="B29" s="1292" t="s">
        <v>0</v>
      </c>
      <c r="C29" s="1285"/>
      <c r="D29" s="1293">
        <f>SUM(D11:D28)</f>
        <v>71770</v>
      </c>
      <c r="E29" s="1294">
        <f t="shared" si="1"/>
        <v>100</v>
      </c>
      <c r="F29" s="1285"/>
      <c r="G29" s="1293">
        <f>SUM(G11:G28)</f>
        <v>22748</v>
      </c>
      <c r="H29" s="1294">
        <f t="shared" ref="H29" si="3">G29/$D29*100</f>
        <v>31.695694579908039</v>
      </c>
      <c r="I29" s="1293">
        <f>SUM(I11:I28)</f>
        <v>566</v>
      </c>
      <c r="J29" s="1294">
        <f t="shared" ref="J29" si="4">I29/G29*100</f>
        <v>2.4881308246878846</v>
      </c>
      <c r="K29" s="1285"/>
      <c r="L29" s="1293">
        <f>SUM(L11:L28)</f>
        <v>24688</v>
      </c>
      <c r="M29" s="1294">
        <f t="shared" ref="M29" si="5">L29/$D29*100</f>
        <v>34.398773860944686</v>
      </c>
      <c r="N29" s="1293">
        <f>SUM(N11:N28)</f>
        <v>1242</v>
      </c>
      <c r="O29" s="1294">
        <f t="shared" ref="O29" si="6">N29/L29*100</f>
        <v>5.0307841866493845</v>
      </c>
      <c r="P29" s="1285"/>
      <c r="Q29" s="1293">
        <f>SUM(Q11:Q28)</f>
        <v>24334</v>
      </c>
      <c r="R29" s="1294">
        <f t="shared" ref="R29" si="7">Q29/$D29*100</f>
        <v>33.905531559147278</v>
      </c>
      <c r="S29" s="1293">
        <f>SUM(S11:S28)</f>
        <v>6465</v>
      </c>
      <c r="T29" s="1294">
        <f t="shared" si="2"/>
        <v>26.567765266705024</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55</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437</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86" t="s">
        <v>12</v>
      </c>
      <c r="C7" s="922"/>
      <c r="D7" s="1603" t="s">
        <v>73</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87"/>
      <c r="C8" s="922"/>
      <c r="D8" s="1604"/>
      <c r="E8" s="1594"/>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134504</v>
      </c>
      <c r="E11" s="930">
        <f>D11/D$29*100</f>
        <v>28.051354350020439</v>
      </c>
      <c r="F11" s="932"/>
      <c r="G11" s="929">
        <v>27180</v>
      </c>
      <c r="H11" s="930">
        <v>20.207577469815025</v>
      </c>
      <c r="I11" s="929">
        <v>218</v>
      </c>
      <c r="J11" s="930">
        <v>0.80206033848417946</v>
      </c>
      <c r="K11" s="932"/>
      <c r="L11" s="929">
        <v>59035</v>
      </c>
      <c r="M11" s="930">
        <v>43.890888003330758</v>
      </c>
      <c r="N11" s="929">
        <v>598</v>
      </c>
      <c r="O11" s="930">
        <v>1.0129584144998729</v>
      </c>
      <c r="P11" s="932"/>
      <c r="Q11" s="929">
        <v>48289</v>
      </c>
      <c r="R11" s="930">
        <v>35.901534526854221</v>
      </c>
      <c r="S11" s="929">
        <v>5471</v>
      </c>
      <c r="T11" s="930">
        <f>S11/Q11*100</f>
        <v>11.329702416699455</v>
      </c>
    </row>
    <row r="12" spans="1:22" s="331" customFormat="1" ht="18" customHeight="1" x14ac:dyDescent="0.2">
      <c r="A12" s="330"/>
      <c r="B12" s="933" t="s">
        <v>7</v>
      </c>
      <c r="C12" s="932"/>
      <c r="D12" s="934">
        <f t="shared" ref="D12:D28" si="0">G12+L12+Q12</f>
        <v>6319</v>
      </c>
      <c r="E12" s="935">
        <f t="shared" ref="E12:E29" si="1">D12/D$29*100</f>
        <v>1.3178530611563906</v>
      </c>
      <c r="F12" s="932"/>
      <c r="G12" s="934">
        <v>1075</v>
      </c>
      <c r="H12" s="935">
        <v>17.012185472384871</v>
      </c>
      <c r="I12" s="934">
        <v>6</v>
      </c>
      <c r="J12" s="935">
        <v>0.55813953488372092</v>
      </c>
      <c r="K12" s="932"/>
      <c r="L12" s="934">
        <v>2163</v>
      </c>
      <c r="M12" s="935">
        <v>34.23009969931951</v>
      </c>
      <c r="N12" s="934">
        <v>19</v>
      </c>
      <c r="O12" s="935">
        <v>0.87840961627369407</v>
      </c>
      <c r="P12" s="932"/>
      <c r="Q12" s="934">
        <v>3081</v>
      </c>
      <c r="R12" s="935">
        <v>48.757714828295619</v>
      </c>
      <c r="S12" s="934">
        <v>83</v>
      </c>
      <c r="T12" s="935">
        <f t="shared" ref="T12:T29" si="2">S12/Q12*100</f>
        <v>2.6939305420318078</v>
      </c>
    </row>
    <row r="13" spans="1:22" s="331" customFormat="1" ht="18" customHeight="1" x14ac:dyDescent="0.2">
      <c r="A13" s="330"/>
      <c r="B13" s="933" t="s">
        <v>37</v>
      </c>
      <c r="C13" s="932"/>
      <c r="D13" s="934">
        <f t="shared" si="0"/>
        <v>4394</v>
      </c>
      <c r="E13" s="935">
        <f t="shared" si="1"/>
        <v>0.91638650905541708</v>
      </c>
      <c r="F13" s="932"/>
      <c r="G13" s="934">
        <v>434</v>
      </c>
      <c r="H13" s="935">
        <v>9.8771051433773316</v>
      </c>
      <c r="I13" s="934">
        <v>23</v>
      </c>
      <c r="J13" s="935">
        <v>5.2995391705069128</v>
      </c>
      <c r="K13" s="932"/>
      <c r="L13" s="934">
        <v>1260</v>
      </c>
      <c r="M13" s="935">
        <v>28.67546654528903</v>
      </c>
      <c r="N13" s="934">
        <v>67</v>
      </c>
      <c r="O13" s="935">
        <v>5.3174603174603172</v>
      </c>
      <c r="P13" s="932"/>
      <c r="Q13" s="934">
        <v>2700</v>
      </c>
      <c r="R13" s="935">
        <v>61.447428311333638</v>
      </c>
      <c r="S13" s="934">
        <v>138</v>
      </c>
      <c r="T13" s="935">
        <f t="shared" si="2"/>
        <v>5.1111111111111116</v>
      </c>
    </row>
    <row r="14" spans="1:22" s="331" customFormat="1" ht="18" customHeight="1" x14ac:dyDescent="0.2">
      <c r="A14" s="330"/>
      <c r="B14" s="933" t="s">
        <v>38</v>
      </c>
      <c r="C14" s="932"/>
      <c r="D14" s="934">
        <f t="shared" si="0"/>
        <v>14800</v>
      </c>
      <c r="E14" s="935">
        <f t="shared" si="1"/>
        <v>3.0865999849841081</v>
      </c>
      <c r="F14" s="932"/>
      <c r="G14" s="934">
        <v>2445</v>
      </c>
      <c r="H14" s="935">
        <v>16.52027027027027</v>
      </c>
      <c r="I14" s="934">
        <v>225</v>
      </c>
      <c r="J14" s="935">
        <v>9.2024539877300615</v>
      </c>
      <c r="K14" s="932"/>
      <c r="L14" s="934">
        <v>4945</v>
      </c>
      <c r="M14" s="935">
        <v>33.412162162162161</v>
      </c>
      <c r="N14" s="934">
        <v>374</v>
      </c>
      <c r="O14" s="935">
        <v>7.5631951466127401</v>
      </c>
      <c r="P14" s="932"/>
      <c r="Q14" s="934">
        <v>7410</v>
      </c>
      <c r="R14" s="935">
        <v>50.067567567567572</v>
      </c>
      <c r="S14" s="934">
        <v>508</v>
      </c>
      <c r="T14" s="935">
        <f t="shared" si="2"/>
        <v>6.855600539811066</v>
      </c>
    </row>
    <row r="15" spans="1:22" s="331" customFormat="1" ht="18" customHeight="1" x14ac:dyDescent="0.2">
      <c r="A15" s="330"/>
      <c r="B15" s="933" t="s">
        <v>6</v>
      </c>
      <c r="C15" s="932"/>
      <c r="D15" s="934">
        <f t="shared" si="0"/>
        <v>2561</v>
      </c>
      <c r="E15" s="935">
        <f t="shared" si="1"/>
        <v>0.53410692983407437</v>
      </c>
      <c r="F15" s="932"/>
      <c r="G15" s="934">
        <v>607</v>
      </c>
      <c r="H15" s="935">
        <v>23.70167903162827</v>
      </c>
      <c r="I15" s="934">
        <v>53</v>
      </c>
      <c r="J15" s="935">
        <v>8.731466227347612</v>
      </c>
      <c r="K15" s="932"/>
      <c r="L15" s="934">
        <v>929</v>
      </c>
      <c r="M15" s="935">
        <v>36.27489262007029</v>
      </c>
      <c r="N15" s="934">
        <v>112</v>
      </c>
      <c r="O15" s="935">
        <v>12.055974165769644</v>
      </c>
      <c r="P15" s="932"/>
      <c r="Q15" s="934">
        <v>1025</v>
      </c>
      <c r="R15" s="935">
        <v>40.023428348301444</v>
      </c>
      <c r="S15" s="934">
        <v>183</v>
      </c>
      <c r="T15" s="935">
        <f t="shared" si="2"/>
        <v>17.853658536585364</v>
      </c>
    </row>
    <row r="16" spans="1:22" s="331" customFormat="1" ht="18" customHeight="1" x14ac:dyDescent="0.2">
      <c r="A16" s="330"/>
      <c r="B16" s="933" t="s">
        <v>5</v>
      </c>
      <c r="C16" s="932"/>
      <c r="D16" s="934">
        <f t="shared" si="0"/>
        <v>3517</v>
      </c>
      <c r="E16" s="935">
        <f t="shared" si="1"/>
        <v>0.73348460453980469</v>
      </c>
      <c r="F16" s="932"/>
      <c r="G16" s="934">
        <v>520</v>
      </c>
      <c r="H16" s="935">
        <v>14.785328404890533</v>
      </c>
      <c r="I16" s="934">
        <v>56</v>
      </c>
      <c r="J16" s="935">
        <v>10.76923076923077</v>
      </c>
      <c r="K16" s="932"/>
      <c r="L16" s="934">
        <v>1377</v>
      </c>
      <c r="M16" s="935">
        <v>39.15268694910435</v>
      </c>
      <c r="N16" s="934">
        <v>196</v>
      </c>
      <c r="O16" s="935">
        <v>14.233841684822076</v>
      </c>
      <c r="P16" s="932"/>
      <c r="Q16" s="934">
        <v>1620</v>
      </c>
      <c r="R16" s="935">
        <v>46.061984646005115</v>
      </c>
      <c r="S16" s="934">
        <v>326</v>
      </c>
      <c r="T16" s="935">
        <f t="shared" si="2"/>
        <v>20.123456790123456</v>
      </c>
    </row>
    <row r="17" spans="1:20" s="331" customFormat="1" ht="18" customHeight="1" x14ac:dyDescent="0.2">
      <c r="A17" s="330"/>
      <c r="B17" s="933" t="s">
        <v>4</v>
      </c>
      <c r="C17" s="932"/>
      <c r="D17" s="934">
        <f t="shared" si="0"/>
        <v>27982</v>
      </c>
      <c r="E17" s="935">
        <f t="shared" si="1"/>
        <v>5.8357595121503589</v>
      </c>
      <c r="F17" s="932"/>
      <c r="G17" s="934">
        <v>3807</v>
      </c>
      <c r="H17" s="935">
        <v>13.605174755199773</v>
      </c>
      <c r="I17" s="934">
        <v>88</v>
      </c>
      <c r="J17" s="935">
        <v>2.311531389545574</v>
      </c>
      <c r="K17" s="932"/>
      <c r="L17" s="934">
        <v>8511</v>
      </c>
      <c r="M17" s="935">
        <v>30.415981702523048</v>
      </c>
      <c r="N17" s="934">
        <v>368</v>
      </c>
      <c r="O17" s="935">
        <v>4.3238162378098934</v>
      </c>
      <c r="P17" s="932"/>
      <c r="Q17" s="934">
        <v>15664</v>
      </c>
      <c r="R17" s="935">
        <v>55.978843542277176</v>
      </c>
      <c r="S17" s="934">
        <v>1574</v>
      </c>
      <c r="T17" s="935">
        <f t="shared" si="2"/>
        <v>10.048518896833505</v>
      </c>
    </row>
    <row r="18" spans="1:20" s="331" customFormat="1" ht="18" customHeight="1" x14ac:dyDescent="0.2">
      <c r="A18" s="330"/>
      <c r="B18" s="933" t="s">
        <v>40</v>
      </c>
      <c r="C18" s="932"/>
      <c r="D18" s="934">
        <f t="shared" si="0"/>
        <v>29150</v>
      </c>
      <c r="E18" s="935">
        <f t="shared" si="1"/>
        <v>6.0793506461004565</v>
      </c>
      <c r="F18" s="932"/>
      <c r="G18" s="934">
        <v>5003</v>
      </c>
      <c r="H18" s="935">
        <v>17.162950257289879</v>
      </c>
      <c r="I18" s="934">
        <v>886</v>
      </c>
      <c r="J18" s="935">
        <v>17.709374375374775</v>
      </c>
      <c r="K18" s="932"/>
      <c r="L18" s="934">
        <v>8666</v>
      </c>
      <c r="M18" s="935">
        <v>29.72898799313894</v>
      </c>
      <c r="N18" s="934">
        <v>2858</v>
      </c>
      <c r="O18" s="935">
        <v>32.979459958458342</v>
      </c>
      <c r="P18" s="932"/>
      <c r="Q18" s="934">
        <v>15481</v>
      </c>
      <c r="R18" s="935">
        <v>53.108061749571178</v>
      </c>
      <c r="S18" s="934">
        <v>7860</v>
      </c>
      <c r="T18" s="935">
        <f t="shared" si="2"/>
        <v>50.771913959046579</v>
      </c>
    </row>
    <row r="19" spans="1:20" s="331" customFormat="1" ht="18" customHeight="1" x14ac:dyDescent="0.2">
      <c r="A19" s="330"/>
      <c r="B19" s="933" t="s">
        <v>41</v>
      </c>
      <c r="C19" s="932"/>
      <c r="D19" s="934">
        <f t="shared" si="0"/>
        <v>30651</v>
      </c>
      <c r="E19" s="935">
        <f t="shared" si="1"/>
        <v>6.3923902797126955</v>
      </c>
      <c r="F19" s="932"/>
      <c r="G19" s="934">
        <v>3809</v>
      </c>
      <c r="H19" s="935">
        <v>12.427000750383348</v>
      </c>
      <c r="I19" s="934">
        <v>14</v>
      </c>
      <c r="J19" s="935">
        <v>0.36755053819900235</v>
      </c>
      <c r="K19" s="932"/>
      <c r="L19" s="934">
        <v>11184</v>
      </c>
      <c r="M19" s="935">
        <v>36.488205931290985</v>
      </c>
      <c r="N19" s="934">
        <v>38</v>
      </c>
      <c r="O19" s="935">
        <v>0.33977110157367668</v>
      </c>
      <c r="P19" s="932"/>
      <c r="Q19" s="934">
        <v>15658</v>
      </c>
      <c r="R19" s="935">
        <v>51.084793318325659</v>
      </c>
      <c r="S19" s="934">
        <v>30</v>
      </c>
      <c r="T19" s="935">
        <f t="shared" si="2"/>
        <v>0.19159535061949162</v>
      </c>
    </row>
    <row r="20" spans="1:20" s="331" customFormat="1" ht="18" customHeight="1" x14ac:dyDescent="0.2">
      <c r="A20" s="330"/>
      <c r="B20" s="933" t="s">
        <v>3</v>
      </c>
      <c r="C20" s="932"/>
      <c r="D20" s="934">
        <f t="shared" si="0"/>
        <v>86640</v>
      </c>
      <c r="E20" s="935">
        <f t="shared" si="1"/>
        <v>18.069123155339401</v>
      </c>
      <c r="F20" s="932"/>
      <c r="G20" s="934">
        <v>22317</v>
      </c>
      <c r="H20" s="935">
        <v>25.758310249307481</v>
      </c>
      <c r="I20" s="934">
        <v>1623</v>
      </c>
      <c r="J20" s="935">
        <v>7.2724828605995429</v>
      </c>
      <c r="K20" s="932"/>
      <c r="L20" s="934">
        <v>31354</v>
      </c>
      <c r="M20" s="935">
        <v>36.188827331486614</v>
      </c>
      <c r="N20" s="934">
        <v>3732</v>
      </c>
      <c r="O20" s="935">
        <v>11.902787523123047</v>
      </c>
      <c r="P20" s="932"/>
      <c r="Q20" s="934">
        <v>32969</v>
      </c>
      <c r="R20" s="935">
        <v>38.052862419205908</v>
      </c>
      <c r="S20" s="934">
        <v>5958</v>
      </c>
      <c r="T20" s="935">
        <f t="shared" si="2"/>
        <v>18.071521732536624</v>
      </c>
    </row>
    <row r="21" spans="1:20" s="331" customFormat="1" ht="18" customHeight="1" x14ac:dyDescent="0.2">
      <c r="A21" s="330"/>
      <c r="B21" s="933" t="s">
        <v>2</v>
      </c>
      <c r="C21" s="932"/>
      <c r="D21" s="934">
        <f t="shared" si="0"/>
        <v>6686</v>
      </c>
      <c r="E21" s="935">
        <f t="shared" si="1"/>
        <v>1.3943923986218747</v>
      </c>
      <c r="F21" s="932"/>
      <c r="G21" s="934">
        <v>985</v>
      </c>
      <c r="H21" s="935">
        <v>14.73227639844451</v>
      </c>
      <c r="I21" s="934">
        <v>121</v>
      </c>
      <c r="J21" s="935">
        <v>12.284263959390863</v>
      </c>
      <c r="K21" s="932"/>
      <c r="L21" s="934">
        <v>2167</v>
      </c>
      <c r="M21" s="935">
        <v>32.411008076577922</v>
      </c>
      <c r="N21" s="934">
        <v>340</v>
      </c>
      <c r="O21" s="935">
        <v>15.689893862482695</v>
      </c>
      <c r="P21" s="932"/>
      <c r="Q21" s="934">
        <v>3534</v>
      </c>
      <c r="R21" s="935">
        <v>52.85671552497756</v>
      </c>
      <c r="S21" s="934">
        <v>719</v>
      </c>
      <c r="T21" s="935">
        <f t="shared" si="2"/>
        <v>20.345217883418222</v>
      </c>
    </row>
    <row r="22" spans="1:20" s="331" customFormat="1" ht="18" customHeight="1" x14ac:dyDescent="0.2">
      <c r="A22" s="330"/>
      <c r="B22" s="933" t="s">
        <v>35</v>
      </c>
      <c r="C22" s="932"/>
      <c r="D22" s="934">
        <f t="shared" si="0"/>
        <v>12990</v>
      </c>
      <c r="E22" s="935">
        <f t="shared" si="1"/>
        <v>2.7091171489826733</v>
      </c>
      <c r="F22" s="932"/>
      <c r="G22" s="934">
        <v>3167</v>
      </c>
      <c r="H22" s="935">
        <v>24.380292532717476</v>
      </c>
      <c r="I22" s="934">
        <v>9</v>
      </c>
      <c r="J22" s="935">
        <v>0.2841806125670982</v>
      </c>
      <c r="K22" s="932"/>
      <c r="L22" s="934">
        <v>4733</v>
      </c>
      <c r="M22" s="935">
        <v>36.435719784449574</v>
      </c>
      <c r="N22" s="934">
        <v>46</v>
      </c>
      <c r="O22" s="935">
        <v>0.97189942953729136</v>
      </c>
      <c r="P22" s="932"/>
      <c r="Q22" s="934">
        <v>5090</v>
      </c>
      <c r="R22" s="935">
        <v>39.183987682832949</v>
      </c>
      <c r="S22" s="934">
        <v>131</v>
      </c>
      <c r="T22" s="935">
        <f t="shared" si="2"/>
        <v>2.5736738703339883</v>
      </c>
    </row>
    <row r="23" spans="1:20" s="331" customFormat="1" ht="18" customHeight="1" x14ac:dyDescent="0.2">
      <c r="A23" s="330"/>
      <c r="B23" s="933" t="s">
        <v>42</v>
      </c>
      <c r="C23" s="932"/>
      <c r="D23" s="934">
        <f t="shared" si="0"/>
        <v>75278</v>
      </c>
      <c r="E23" s="935">
        <f t="shared" si="1"/>
        <v>15.699532004704981</v>
      </c>
      <c r="F23" s="932"/>
      <c r="G23" s="934">
        <v>16364</v>
      </c>
      <c r="H23" s="935">
        <v>21.73809081006403</v>
      </c>
      <c r="I23" s="934">
        <v>2101</v>
      </c>
      <c r="J23" s="935">
        <v>12.839159129797114</v>
      </c>
      <c r="K23" s="932"/>
      <c r="L23" s="934">
        <v>28152</v>
      </c>
      <c r="M23" s="935">
        <v>37.397380376736891</v>
      </c>
      <c r="N23" s="934">
        <v>6131</v>
      </c>
      <c r="O23" s="935">
        <v>21.778204035237284</v>
      </c>
      <c r="P23" s="932"/>
      <c r="Q23" s="934">
        <v>30762</v>
      </c>
      <c r="R23" s="935">
        <v>40.864528813199072</v>
      </c>
      <c r="S23" s="934">
        <v>12092</v>
      </c>
      <c r="T23" s="935">
        <f t="shared" si="2"/>
        <v>39.308237435797409</v>
      </c>
    </row>
    <row r="24" spans="1:20" s="331" customFormat="1" ht="18" customHeight="1" x14ac:dyDescent="0.2">
      <c r="A24" s="330">
        <v>47094</v>
      </c>
      <c r="B24" s="933" t="s">
        <v>43</v>
      </c>
      <c r="C24" s="932"/>
      <c r="D24" s="934">
        <f t="shared" si="0"/>
        <v>11075</v>
      </c>
      <c r="E24" s="935">
        <f t="shared" si="1"/>
        <v>2.3097361374120946</v>
      </c>
      <c r="F24" s="932"/>
      <c r="G24" s="934">
        <v>2019</v>
      </c>
      <c r="H24" s="935">
        <v>18.230248306997744</v>
      </c>
      <c r="I24" s="934">
        <v>285</v>
      </c>
      <c r="J24" s="935">
        <v>14.115898959881129</v>
      </c>
      <c r="K24" s="932"/>
      <c r="L24" s="934">
        <v>3893</v>
      </c>
      <c r="M24" s="935">
        <v>35.151241534988714</v>
      </c>
      <c r="N24" s="934">
        <v>756</v>
      </c>
      <c r="O24" s="935">
        <v>19.419470845106602</v>
      </c>
      <c r="P24" s="932"/>
      <c r="Q24" s="934">
        <v>5163</v>
      </c>
      <c r="R24" s="935">
        <v>46.618510158013542</v>
      </c>
      <c r="S24" s="934">
        <v>1693</v>
      </c>
      <c r="T24" s="935">
        <f t="shared" si="2"/>
        <v>32.791012976951386</v>
      </c>
    </row>
    <row r="25" spans="1:20" s="331" customFormat="1" ht="18" customHeight="1" x14ac:dyDescent="0.2">
      <c r="B25" s="933" t="s">
        <v>44</v>
      </c>
      <c r="C25" s="932"/>
      <c r="D25" s="934">
        <f t="shared" si="0"/>
        <v>3345</v>
      </c>
      <c r="E25" s="935">
        <f t="shared" si="1"/>
        <v>0.69761330741701633</v>
      </c>
      <c r="F25" s="932"/>
      <c r="G25" s="934">
        <v>370</v>
      </c>
      <c r="H25" s="935">
        <v>11.061285500747383</v>
      </c>
      <c r="I25" s="934">
        <v>4</v>
      </c>
      <c r="J25" s="935">
        <v>1.0810810810810811</v>
      </c>
      <c r="K25" s="932"/>
      <c r="L25" s="934">
        <v>1099</v>
      </c>
      <c r="M25" s="935">
        <v>32.855007473841553</v>
      </c>
      <c r="N25" s="934">
        <v>5</v>
      </c>
      <c r="O25" s="935">
        <v>0.45495905368516831</v>
      </c>
      <c r="P25" s="932"/>
      <c r="Q25" s="934">
        <v>1876</v>
      </c>
      <c r="R25" s="935">
        <v>56.083707025411059</v>
      </c>
      <c r="S25" s="934">
        <v>10</v>
      </c>
      <c r="T25" s="935">
        <f t="shared" si="2"/>
        <v>0.53304904051172708</v>
      </c>
    </row>
    <row r="26" spans="1:20" s="331" customFormat="1" ht="18" customHeight="1" x14ac:dyDescent="0.2">
      <c r="B26" s="933" t="s">
        <v>45</v>
      </c>
      <c r="C26" s="932"/>
      <c r="D26" s="934">
        <f t="shared" si="0"/>
        <v>25115</v>
      </c>
      <c r="E26" s="935">
        <f t="shared" si="1"/>
        <v>5.2378350420862079</v>
      </c>
      <c r="F26" s="932"/>
      <c r="G26" s="934">
        <v>4236</v>
      </c>
      <c r="H26" s="935">
        <v>16.866414493330677</v>
      </c>
      <c r="I26" s="934">
        <v>573</v>
      </c>
      <c r="J26" s="935">
        <v>13.526912181303116</v>
      </c>
      <c r="K26" s="932"/>
      <c r="L26" s="934">
        <v>8132</v>
      </c>
      <c r="M26" s="935">
        <v>32.379056340832172</v>
      </c>
      <c r="N26" s="934">
        <v>1630</v>
      </c>
      <c r="O26" s="935">
        <v>20.044269552385639</v>
      </c>
      <c r="P26" s="932"/>
      <c r="Q26" s="934">
        <v>12747</v>
      </c>
      <c r="R26" s="935">
        <v>50.754529165837148</v>
      </c>
      <c r="S26" s="934">
        <v>4778</v>
      </c>
      <c r="T26" s="935">
        <f t="shared" si="2"/>
        <v>37.483329410841762</v>
      </c>
    </row>
    <row r="27" spans="1:20" s="331" customFormat="1" ht="18" customHeight="1" x14ac:dyDescent="0.2">
      <c r="B27" s="933" t="s">
        <v>46</v>
      </c>
      <c r="C27" s="932"/>
      <c r="D27" s="934">
        <f t="shared" si="0"/>
        <v>3726</v>
      </c>
      <c r="E27" s="935">
        <f t="shared" si="1"/>
        <v>0.7770724016250532</v>
      </c>
      <c r="F27" s="932"/>
      <c r="G27" s="934">
        <v>496</v>
      </c>
      <c r="H27" s="935">
        <v>13.311862587224907</v>
      </c>
      <c r="I27" s="934">
        <v>143</v>
      </c>
      <c r="J27" s="935">
        <v>28.830645161290324</v>
      </c>
      <c r="K27" s="932"/>
      <c r="L27" s="934">
        <v>1276</v>
      </c>
      <c r="M27" s="935">
        <v>34.245840042941495</v>
      </c>
      <c r="N27" s="934">
        <v>456</v>
      </c>
      <c r="O27" s="935">
        <v>35.736677115987462</v>
      </c>
      <c r="P27" s="932"/>
      <c r="Q27" s="934">
        <v>1954</v>
      </c>
      <c r="R27" s="935">
        <v>52.442297369833604</v>
      </c>
      <c r="S27" s="934">
        <v>985</v>
      </c>
      <c r="T27" s="935">
        <f t="shared" si="2"/>
        <v>50.409416581371545</v>
      </c>
    </row>
    <row r="28" spans="1:20" s="331" customFormat="1" ht="18" customHeight="1" x14ac:dyDescent="0.2">
      <c r="B28" s="955" t="s">
        <v>1</v>
      </c>
      <c r="C28" s="932"/>
      <c r="D28" s="956">
        <f t="shared" si="0"/>
        <v>759</v>
      </c>
      <c r="E28" s="957">
        <f t="shared" si="1"/>
        <v>0.15829252625695528</v>
      </c>
      <c r="F28" s="932"/>
      <c r="G28" s="956">
        <v>200</v>
      </c>
      <c r="H28" s="957">
        <v>26.350461133069832</v>
      </c>
      <c r="I28" s="956">
        <v>10</v>
      </c>
      <c r="J28" s="957">
        <v>5</v>
      </c>
      <c r="K28" s="932"/>
      <c r="L28" s="956">
        <v>260</v>
      </c>
      <c r="M28" s="957">
        <v>34.255599472990781</v>
      </c>
      <c r="N28" s="956">
        <v>23</v>
      </c>
      <c r="O28" s="957">
        <v>8.8461538461538467</v>
      </c>
      <c r="P28" s="932"/>
      <c r="Q28" s="956">
        <v>299</v>
      </c>
      <c r="R28" s="957">
        <v>39.393939393939391</v>
      </c>
      <c r="S28" s="956">
        <v>60</v>
      </c>
      <c r="T28" s="957">
        <f t="shared" si="2"/>
        <v>20.066889632107024</v>
      </c>
    </row>
    <row r="29" spans="1:20" s="319" customFormat="1" ht="18" customHeight="1" x14ac:dyDescent="0.2">
      <c r="B29" s="1292" t="s">
        <v>0</v>
      </c>
      <c r="C29" s="1285"/>
      <c r="D29" s="1293">
        <f>SUM(D11:D28)</f>
        <v>479492</v>
      </c>
      <c r="E29" s="1294">
        <f t="shared" si="1"/>
        <v>100</v>
      </c>
      <c r="F29" s="1285"/>
      <c r="G29" s="1293">
        <f>SUM(G11:G28)</f>
        <v>95034</v>
      </c>
      <c r="H29" s="1294">
        <f t="shared" ref="H29" si="3">G29/$D29*100</f>
        <v>19.819725876552685</v>
      </c>
      <c r="I29" s="1293">
        <f>SUM(I11:I28)</f>
        <v>6438</v>
      </c>
      <c r="J29" s="1294">
        <f t="shared" ref="J29" si="4">I29/G29*100</f>
        <v>6.7744175768672266</v>
      </c>
      <c r="K29" s="1285"/>
      <c r="L29" s="1293">
        <f>SUM(L11:L28)</f>
        <v>179136</v>
      </c>
      <c r="M29" s="1294">
        <f t="shared" ref="M29" si="5">L29/$D29*100</f>
        <v>37.359538845277918</v>
      </c>
      <c r="N29" s="1293">
        <f>SUM(N11:N28)</f>
        <v>17749</v>
      </c>
      <c r="O29" s="1294">
        <f t="shared" ref="O29" si="6">N29/L29*100</f>
        <v>9.9081145051804214</v>
      </c>
      <c r="P29" s="1285"/>
      <c r="Q29" s="1293">
        <f>SUM(Q11:Q28)</f>
        <v>205322</v>
      </c>
      <c r="R29" s="1294">
        <f t="shared" ref="R29" si="7">Q29/$D29*100</f>
        <v>42.820735278169394</v>
      </c>
      <c r="S29" s="1293">
        <f>SUM(S11:S28)</f>
        <v>42599</v>
      </c>
      <c r="T29" s="1294">
        <f t="shared" si="2"/>
        <v>20.74741138309582</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80</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436</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86" t="s">
        <v>12</v>
      </c>
      <c r="C7" s="922"/>
      <c r="D7" s="1603" t="s">
        <v>74</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87"/>
      <c r="C8" s="922"/>
      <c r="D8" s="1604"/>
      <c r="E8" s="1594"/>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155460</v>
      </c>
      <c r="E11" s="930">
        <f>D11/D$29*100</f>
        <v>45.221175354953942</v>
      </c>
      <c r="F11" s="932"/>
      <c r="G11" s="929">
        <v>31788</v>
      </c>
      <c r="H11" s="930">
        <v>20.447703589347743</v>
      </c>
      <c r="I11" s="929">
        <v>8391</v>
      </c>
      <c r="J11" s="930">
        <v>26.396753491883729</v>
      </c>
      <c r="K11" s="932"/>
      <c r="L11" s="929">
        <v>69621</v>
      </c>
      <c r="M11" s="930">
        <v>44.783867232728674</v>
      </c>
      <c r="N11" s="929">
        <v>17885</v>
      </c>
      <c r="O11" s="930">
        <v>25.689088062509875</v>
      </c>
      <c r="P11" s="932"/>
      <c r="Q11" s="929">
        <v>54051</v>
      </c>
      <c r="R11" s="930">
        <v>34.768429177923579</v>
      </c>
      <c r="S11" s="929">
        <v>14914</v>
      </c>
      <c r="T11" s="930">
        <f>IFERROR(S11/Q11*100,"-")</f>
        <v>27.592458973932025</v>
      </c>
    </row>
    <row r="12" spans="1:22" s="331" customFormat="1" ht="18" customHeight="1" x14ac:dyDescent="0.2">
      <c r="A12" s="330"/>
      <c r="B12" s="933" t="s">
        <v>7</v>
      </c>
      <c r="C12" s="932"/>
      <c r="D12" s="934">
        <f t="shared" ref="D12:D28" si="0">G12+L12+Q12</f>
        <v>5398</v>
      </c>
      <c r="E12" s="935">
        <f t="shared" ref="E12:E29" si="1">D12/D$29*100</f>
        <v>1.5702039403450492</v>
      </c>
      <c r="F12" s="932"/>
      <c r="G12" s="934">
        <v>675</v>
      </c>
      <c r="H12" s="935">
        <v>12.50463134494257</v>
      </c>
      <c r="I12" s="934">
        <v>406</v>
      </c>
      <c r="J12" s="935">
        <v>60.148148148148152</v>
      </c>
      <c r="K12" s="932"/>
      <c r="L12" s="934">
        <v>1603</v>
      </c>
      <c r="M12" s="935">
        <v>29.69618377176732</v>
      </c>
      <c r="N12" s="934">
        <v>878</v>
      </c>
      <c r="O12" s="935">
        <v>54.77230193387399</v>
      </c>
      <c r="P12" s="932"/>
      <c r="Q12" s="934">
        <v>3120</v>
      </c>
      <c r="R12" s="935">
        <v>57.79918488329011</v>
      </c>
      <c r="S12" s="934">
        <v>1775</v>
      </c>
      <c r="T12" s="935">
        <f t="shared" ref="T12:T28" si="2">IFERROR(S12/Q12*100,"-")</f>
        <v>56.891025641025635</v>
      </c>
    </row>
    <row r="13" spans="1:22" s="331" customFormat="1" ht="18" customHeight="1" x14ac:dyDescent="0.2">
      <c r="A13" s="330"/>
      <c r="B13" s="933" t="s">
        <v>37</v>
      </c>
      <c r="C13" s="932"/>
      <c r="D13" s="934">
        <f t="shared" si="0"/>
        <v>7405</v>
      </c>
      <c r="E13" s="935">
        <f t="shared" si="1"/>
        <v>2.1540126302806764</v>
      </c>
      <c r="F13" s="932"/>
      <c r="G13" s="934">
        <v>952</v>
      </c>
      <c r="H13" s="935">
        <v>12.856178257933829</v>
      </c>
      <c r="I13" s="934">
        <v>757</v>
      </c>
      <c r="J13" s="935">
        <v>79.516806722689068</v>
      </c>
      <c r="K13" s="932"/>
      <c r="L13" s="934">
        <v>1941</v>
      </c>
      <c r="M13" s="935">
        <v>26.212018906144497</v>
      </c>
      <c r="N13" s="934">
        <v>1262</v>
      </c>
      <c r="O13" s="935">
        <v>65.018031942297782</v>
      </c>
      <c r="P13" s="932"/>
      <c r="Q13" s="934">
        <v>4512</v>
      </c>
      <c r="R13" s="935">
        <v>60.93180283592168</v>
      </c>
      <c r="S13" s="934">
        <v>2670</v>
      </c>
      <c r="T13" s="935">
        <f t="shared" si="2"/>
        <v>59.175531914893618</v>
      </c>
    </row>
    <row r="14" spans="1:22" s="331" customFormat="1" ht="18" customHeight="1" x14ac:dyDescent="0.2">
      <c r="A14" s="330"/>
      <c r="B14" s="933" t="s">
        <v>38</v>
      </c>
      <c r="C14" s="932"/>
      <c r="D14" s="934">
        <f t="shared" si="0"/>
        <v>2036</v>
      </c>
      <c r="E14" s="935">
        <f t="shared" si="1"/>
        <v>0.59224439098601711</v>
      </c>
      <c r="F14" s="932"/>
      <c r="G14" s="934">
        <v>530</v>
      </c>
      <c r="H14" s="935">
        <v>26.031434184675835</v>
      </c>
      <c r="I14" s="934">
        <v>43</v>
      </c>
      <c r="J14" s="935">
        <v>8.1132075471698109</v>
      </c>
      <c r="K14" s="932"/>
      <c r="L14" s="934">
        <v>757</v>
      </c>
      <c r="M14" s="935">
        <v>37.180746561886053</v>
      </c>
      <c r="N14" s="934">
        <v>47</v>
      </c>
      <c r="O14" s="935">
        <v>6.2087186261558784</v>
      </c>
      <c r="P14" s="932"/>
      <c r="Q14" s="934">
        <v>749</v>
      </c>
      <c r="R14" s="935">
        <v>36.787819253438116</v>
      </c>
      <c r="S14" s="934">
        <v>77</v>
      </c>
      <c r="T14" s="935">
        <f t="shared" si="2"/>
        <v>10.2803738317757</v>
      </c>
    </row>
    <row r="15" spans="1:22" s="331" customFormat="1" ht="18" customHeight="1" x14ac:dyDescent="0.2">
      <c r="A15" s="330"/>
      <c r="B15" s="933" t="s">
        <v>6</v>
      </c>
      <c r="C15" s="932"/>
      <c r="D15" s="934">
        <f t="shared" si="0"/>
        <v>976</v>
      </c>
      <c r="E15" s="935">
        <f t="shared" si="1"/>
        <v>0.28390497328209857</v>
      </c>
      <c r="F15" s="932"/>
      <c r="G15" s="934">
        <v>307</v>
      </c>
      <c r="H15" s="935">
        <v>31.454918032786882</v>
      </c>
      <c r="I15" s="934">
        <v>59</v>
      </c>
      <c r="J15" s="935">
        <v>19.218241042345277</v>
      </c>
      <c r="K15" s="932"/>
      <c r="L15" s="934">
        <v>287</v>
      </c>
      <c r="M15" s="935">
        <v>29.405737704918032</v>
      </c>
      <c r="N15" s="934">
        <v>52</v>
      </c>
      <c r="O15" s="935">
        <v>18.118466898954704</v>
      </c>
      <c r="P15" s="932"/>
      <c r="Q15" s="934">
        <v>382</v>
      </c>
      <c r="R15" s="935">
        <v>39.139344262295083</v>
      </c>
      <c r="S15" s="934">
        <v>83</v>
      </c>
      <c r="T15" s="935">
        <f t="shared" si="2"/>
        <v>21.727748691099478</v>
      </c>
    </row>
    <row r="16" spans="1:22" s="331" customFormat="1" ht="18" customHeight="1" x14ac:dyDescent="0.2">
      <c r="A16" s="330"/>
      <c r="B16" s="933" t="s">
        <v>5</v>
      </c>
      <c r="C16" s="932"/>
      <c r="D16" s="934">
        <f t="shared" si="0"/>
        <v>1451</v>
      </c>
      <c r="E16" s="935">
        <f t="shared" si="1"/>
        <v>0.42207593876262811</v>
      </c>
      <c r="F16" s="932"/>
      <c r="G16" s="934">
        <v>450</v>
      </c>
      <c r="H16" s="935">
        <v>31.013094417643007</v>
      </c>
      <c r="I16" s="934">
        <v>142</v>
      </c>
      <c r="J16" s="935">
        <v>31.555555555555554</v>
      </c>
      <c r="K16" s="932"/>
      <c r="L16" s="934">
        <v>558</v>
      </c>
      <c r="M16" s="935">
        <v>38.456237077877326</v>
      </c>
      <c r="N16" s="934">
        <v>192</v>
      </c>
      <c r="O16" s="935">
        <v>34.408602150537639</v>
      </c>
      <c r="P16" s="932"/>
      <c r="Q16" s="934">
        <v>443</v>
      </c>
      <c r="R16" s="935">
        <v>30.530668504479667</v>
      </c>
      <c r="S16" s="934">
        <v>173</v>
      </c>
      <c r="T16" s="935">
        <f t="shared" si="2"/>
        <v>39.051918735891647</v>
      </c>
    </row>
    <row r="17" spans="1:20" s="331" customFormat="1" ht="18" customHeight="1" x14ac:dyDescent="0.2">
      <c r="A17" s="330"/>
      <c r="B17" s="933" t="s">
        <v>4</v>
      </c>
      <c r="C17" s="932"/>
      <c r="D17" s="934">
        <f t="shared" si="0"/>
        <v>21330</v>
      </c>
      <c r="E17" s="935">
        <f t="shared" si="1"/>
        <v>6.2046035656835681</v>
      </c>
      <c r="F17" s="932"/>
      <c r="G17" s="934">
        <v>3469</v>
      </c>
      <c r="H17" s="935">
        <v>16.263478668541957</v>
      </c>
      <c r="I17" s="934">
        <v>1948</v>
      </c>
      <c r="J17" s="935">
        <v>56.154511386566732</v>
      </c>
      <c r="K17" s="932"/>
      <c r="L17" s="934">
        <v>6925</v>
      </c>
      <c r="M17" s="935">
        <v>32.466010314111585</v>
      </c>
      <c r="N17" s="934">
        <v>2984</v>
      </c>
      <c r="O17" s="935">
        <v>43.090252707581229</v>
      </c>
      <c r="P17" s="932"/>
      <c r="Q17" s="934">
        <v>10936</v>
      </c>
      <c r="R17" s="935">
        <v>51.270511017346465</v>
      </c>
      <c r="S17" s="934">
        <v>4583</v>
      </c>
      <c r="T17" s="935">
        <f t="shared" si="2"/>
        <v>41.907461594732993</v>
      </c>
    </row>
    <row r="18" spans="1:20" s="331" customFormat="1" ht="18" customHeight="1" x14ac:dyDescent="0.2">
      <c r="A18" s="330"/>
      <c r="B18" s="933" t="s">
        <v>40</v>
      </c>
      <c r="C18" s="932"/>
      <c r="D18" s="934">
        <f t="shared" si="0"/>
        <v>15584</v>
      </c>
      <c r="E18" s="935">
        <f t="shared" si="1"/>
        <v>4.5331712127338362</v>
      </c>
      <c r="F18" s="932"/>
      <c r="G18" s="934">
        <v>2821</v>
      </c>
      <c r="H18" s="935">
        <v>18.101899383983572</v>
      </c>
      <c r="I18" s="934">
        <v>615</v>
      </c>
      <c r="J18" s="935">
        <v>21.800779865295993</v>
      </c>
      <c r="K18" s="932"/>
      <c r="L18" s="934">
        <v>4540</v>
      </c>
      <c r="M18" s="935">
        <v>29.132443531827519</v>
      </c>
      <c r="N18" s="934">
        <v>1358</v>
      </c>
      <c r="O18" s="935">
        <v>29.911894273127754</v>
      </c>
      <c r="P18" s="932"/>
      <c r="Q18" s="934">
        <v>8223</v>
      </c>
      <c r="R18" s="935">
        <v>52.765657084188909</v>
      </c>
      <c r="S18" s="934">
        <v>3048</v>
      </c>
      <c r="T18" s="935">
        <f t="shared" si="2"/>
        <v>37.066763954761036</v>
      </c>
    </row>
    <row r="19" spans="1:20" s="331" customFormat="1" ht="18" customHeight="1" x14ac:dyDescent="0.2">
      <c r="A19" s="330"/>
      <c r="B19" s="933" t="s">
        <v>41</v>
      </c>
      <c r="C19" s="932"/>
      <c r="D19" s="934">
        <f t="shared" si="0"/>
        <v>33588</v>
      </c>
      <c r="E19" s="935">
        <f t="shared" si="1"/>
        <v>9.7702871338105801</v>
      </c>
      <c r="F19" s="932"/>
      <c r="G19" s="934">
        <v>5828</v>
      </c>
      <c r="H19" s="935">
        <v>17.351435036322496</v>
      </c>
      <c r="I19" s="934">
        <v>1078</v>
      </c>
      <c r="J19" s="935">
        <v>18.496911461908031</v>
      </c>
      <c r="K19" s="932"/>
      <c r="L19" s="934">
        <v>12931</v>
      </c>
      <c r="M19" s="935">
        <v>38.498868643563178</v>
      </c>
      <c r="N19" s="934">
        <v>3732</v>
      </c>
      <c r="O19" s="935">
        <v>28.860876962338565</v>
      </c>
      <c r="P19" s="932"/>
      <c r="Q19" s="934">
        <v>14829</v>
      </c>
      <c r="R19" s="935">
        <v>44.14969632011433</v>
      </c>
      <c r="S19" s="934">
        <v>8076</v>
      </c>
      <c r="T19" s="935">
        <f t="shared" si="2"/>
        <v>54.460853732551087</v>
      </c>
    </row>
    <row r="20" spans="1:20" s="331" customFormat="1" ht="18" customHeight="1" x14ac:dyDescent="0.2">
      <c r="A20" s="330"/>
      <c r="B20" s="933" t="s">
        <v>3</v>
      </c>
      <c r="C20" s="932"/>
      <c r="D20" s="934">
        <f t="shared" si="0"/>
        <v>5664</v>
      </c>
      <c r="E20" s="935">
        <f t="shared" si="1"/>
        <v>1.6475796810141459</v>
      </c>
      <c r="F20" s="932"/>
      <c r="G20" s="934">
        <v>976</v>
      </c>
      <c r="H20" s="935">
        <v>17.231638418079097</v>
      </c>
      <c r="I20" s="934">
        <v>238</v>
      </c>
      <c r="J20" s="935">
        <v>24.385245901639344</v>
      </c>
      <c r="K20" s="932"/>
      <c r="L20" s="934">
        <v>1939</v>
      </c>
      <c r="M20" s="935">
        <v>34.233757062146893</v>
      </c>
      <c r="N20" s="934">
        <v>422</v>
      </c>
      <c r="O20" s="935">
        <v>21.763795771015985</v>
      </c>
      <c r="P20" s="932"/>
      <c r="Q20" s="934">
        <v>2749</v>
      </c>
      <c r="R20" s="935">
        <v>48.534604519774014</v>
      </c>
      <c r="S20" s="934">
        <v>579</v>
      </c>
      <c r="T20" s="935">
        <f t="shared" si="2"/>
        <v>21.062204437977446</v>
      </c>
    </row>
    <row r="21" spans="1:20" s="331" customFormat="1" ht="18" customHeight="1" x14ac:dyDescent="0.2">
      <c r="A21" s="330"/>
      <c r="B21" s="933" t="s">
        <v>2</v>
      </c>
      <c r="C21" s="932"/>
      <c r="D21" s="934">
        <f t="shared" si="0"/>
        <v>911</v>
      </c>
      <c r="E21" s="935">
        <f t="shared" si="1"/>
        <v>0.26499736747949981</v>
      </c>
      <c r="F21" s="932"/>
      <c r="G21" s="934">
        <v>182</v>
      </c>
      <c r="H21" s="935">
        <v>19.978046103183313</v>
      </c>
      <c r="I21" s="934">
        <v>113</v>
      </c>
      <c r="J21" s="935">
        <v>62.087912087912088</v>
      </c>
      <c r="K21" s="932"/>
      <c r="L21" s="934">
        <v>290</v>
      </c>
      <c r="M21" s="935">
        <v>31.833150384193193</v>
      </c>
      <c r="N21" s="934">
        <v>170</v>
      </c>
      <c r="O21" s="935">
        <v>58.620689655172406</v>
      </c>
      <c r="P21" s="932"/>
      <c r="Q21" s="934">
        <v>439</v>
      </c>
      <c r="R21" s="935">
        <v>48.188803512623494</v>
      </c>
      <c r="S21" s="934">
        <v>258</v>
      </c>
      <c r="T21" s="935">
        <f t="shared" si="2"/>
        <v>58.769931662870157</v>
      </c>
    </row>
    <row r="22" spans="1:20" s="331" customFormat="1" ht="18" customHeight="1" x14ac:dyDescent="0.2">
      <c r="A22" s="330"/>
      <c r="B22" s="933" t="s">
        <v>35</v>
      </c>
      <c r="C22" s="932"/>
      <c r="D22" s="934">
        <f t="shared" si="0"/>
        <v>25224</v>
      </c>
      <c r="E22" s="935">
        <f t="shared" si="1"/>
        <v>7.3373145963807938</v>
      </c>
      <c r="F22" s="932"/>
      <c r="G22" s="934">
        <v>8984</v>
      </c>
      <c r="H22" s="935">
        <v>35.616872819536951</v>
      </c>
      <c r="I22" s="934">
        <v>6440</v>
      </c>
      <c r="J22" s="935">
        <v>71.682991985752452</v>
      </c>
      <c r="K22" s="932"/>
      <c r="L22" s="934">
        <v>8832</v>
      </c>
      <c r="M22" s="935">
        <v>35.014272121788778</v>
      </c>
      <c r="N22" s="934">
        <v>5490</v>
      </c>
      <c r="O22" s="935">
        <v>62.160326086956516</v>
      </c>
      <c r="P22" s="932"/>
      <c r="Q22" s="934">
        <v>7408</v>
      </c>
      <c r="R22" s="935">
        <v>29.368855058674274</v>
      </c>
      <c r="S22" s="934">
        <v>4292</v>
      </c>
      <c r="T22" s="935">
        <f t="shared" si="2"/>
        <v>57.937365010799134</v>
      </c>
    </row>
    <row r="23" spans="1:20" s="331" customFormat="1" ht="18" customHeight="1" x14ac:dyDescent="0.2">
      <c r="A23" s="330"/>
      <c r="B23" s="933" t="s">
        <v>42</v>
      </c>
      <c r="C23" s="932"/>
      <c r="D23" s="934">
        <f t="shared" si="0"/>
        <v>53366</v>
      </c>
      <c r="E23" s="935">
        <f t="shared" si="1"/>
        <v>15.523435250176714</v>
      </c>
      <c r="F23" s="932"/>
      <c r="G23" s="934">
        <v>14220</v>
      </c>
      <c r="H23" s="935">
        <v>26.646179215230671</v>
      </c>
      <c r="I23" s="934">
        <v>2836</v>
      </c>
      <c r="J23" s="935">
        <v>19.943741209563996</v>
      </c>
      <c r="K23" s="932"/>
      <c r="L23" s="934">
        <v>20618</v>
      </c>
      <c r="M23" s="935">
        <v>38.635086009818984</v>
      </c>
      <c r="N23" s="934">
        <v>4049</v>
      </c>
      <c r="O23" s="935">
        <v>19.638180230866233</v>
      </c>
      <c r="P23" s="932"/>
      <c r="Q23" s="934">
        <v>18528</v>
      </c>
      <c r="R23" s="935">
        <v>34.718734774950342</v>
      </c>
      <c r="S23" s="934">
        <v>4358</v>
      </c>
      <c r="T23" s="935">
        <f t="shared" si="2"/>
        <v>23.521157167530223</v>
      </c>
    </row>
    <row r="24" spans="1:20" s="331" customFormat="1" ht="18" customHeight="1" x14ac:dyDescent="0.2">
      <c r="A24" s="330">
        <v>47094</v>
      </c>
      <c r="B24" s="933" t="s">
        <v>43</v>
      </c>
      <c r="C24" s="932"/>
      <c r="D24" s="934">
        <f t="shared" si="0"/>
        <v>3622</v>
      </c>
      <c r="E24" s="935">
        <f t="shared" si="1"/>
        <v>1.0535899725694273</v>
      </c>
      <c r="F24" s="932"/>
      <c r="G24" s="934">
        <v>519</v>
      </c>
      <c r="H24" s="935">
        <v>14.329099944781889</v>
      </c>
      <c r="I24" s="934">
        <v>249</v>
      </c>
      <c r="J24" s="935">
        <v>47.97687861271676</v>
      </c>
      <c r="K24" s="932"/>
      <c r="L24" s="934">
        <v>1134</v>
      </c>
      <c r="M24" s="935">
        <v>31.308669243511872</v>
      </c>
      <c r="N24" s="934">
        <v>422</v>
      </c>
      <c r="O24" s="935">
        <v>37.213403880070544</v>
      </c>
      <c r="P24" s="932"/>
      <c r="Q24" s="934">
        <v>1969</v>
      </c>
      <c r="R24" s="935">
        <v>54.362230811706233</v>
      </c>
      <c r="S24" s="934">
        <v>697</v>
      </c>
      <c r="T24" s="935">
        <f t="shared" si="2"/>
        <v>35.39867953275774</v>
      </c>
    </row>
    <row r="25" spans="1:20" s="331" customFormat="1" ht="18" customHeight="1" x14ac:dyDescent="0.2">
      <c r="B25" s="933" t="s">
        <v>44</v>
      </c>
      <c r="C25" s="932"/>
      <c r="D25" s="934">
        <f t="shared" si="0"/>
        <v>1093</v>
      </c>
      <c r="E25" s="935">
        <f t="shared" si="1"/>
        <v>0.31793866372677637</v>
      </c>
      <c r="F25" s="932"/>
      <c r="G25" s="934">
        <v>168</v>
      </c>
      <c r="H25" s="935">
        <v>15.370539798719122</v>
      </c>
      <c r="I25" s="934">
        <v>2</v>
      </c>
      <c r="J25" s="935">
        <v>1.1904761904761905</v>
      </c>
      <c r="K25" s="932"/>
      <c r="L25" s="934">
        <v>298</v>
      </c>
      <c r="M25" s="935">
        <v>27.264409881061297</v>
      </c>
      <c r="N25" s="934">
        <v>3</v>
      </c>
      <c r="O25" s="935">
        <v>1.006711409395973</v>
      </c>
      <c r="P25" s="932"/>
      <c r="Q25" s="934">
        <v>627</v>
      </c>
      <c r="R25" s="935">
        <v>57.365050320219581</v>
      </c>
      <c r="S25" s="934">
        <v>5</v>
      </c>
      <c r="T25" s="935">
        <f t="shared" si="2"/>
        <v>0.79744816586921841</v>
      </c>
    </row>
    <row r="26" spans="1:20" s="331" customFormat="1" ht="18" customHeight="1" x14ac:dyDescent="0.2">
      <c r="B26" s="933" t="s">
        <v>45</v>
      </c>
      <c r="C26" s="932"/>
      <c r="D26" s="934">
        <f t="shared" si="0"/>
        <v>5720</v>
      </c>
      <c r="E26" s="935">
        <f t="shared" si="1"/>
        <v>1.6638693106286924</v>
      </c>
      <c r="F26" s="932"/>
      <c r="G26" s="934">
        <v>1323</v>
      </c>
      <c r="H26" s="935">
        <v>23.12937062937063</v>
      </c>
      <c r="I26" s="934">
        <v>142</v>
      </c>
      <c r="J26" s="935">
        <v>10.733182161753591</v>
      </c>
      <c r="K26" s="932"/>
      <c r="L26" s="934">
        <v>1831</v>
      </c>
      <c r="M26" s="935">
        <v>32.010489510489506</v>
      </c>
      <c r="N26" s="934">
        <v>308</v>
      </c>
      <c r="O26" s="935">
        <v>16.821409066084104</v>
      </c>
      <c r="P26" s="932"/>
      <c r="Q26" s="934">
        <v>2566</v>
      </c>
      <c r="R26" s="935">
        <v>44.86013986013986</v>
      </c>
      <c r="S26" s="934">
        <v>755</v>
      </c>
      <c r="T26" s="935">
        <f t="shared" si="2"/>
        <v>29.423226812159005</v>
      </c>
    </row>
    <row r="27" spans="1:20" s="331" customFormat="1" ht="18" customHeight="1" x14ac:dyDescent="0.2">
      <c r="B27" s="933" t="s">
        <v>46</v>
      </c>
      <c r="C27" s="932"/>
      <c r="D27" s="934">
        <f t="shared" si="0"/>
        <v>3720</v>
      </c>
      <c r="E27" s="935">
        <f t="shared" si="1"/>
        <v>1.0820968243948839</v>
      </c>
      <c r="F27" s="932"/>
      <c r="G27" s="934">
        <v>698</v>
      </c>
      <c r="H27" s="935">
        <v>18.763440860215052</v>
      </c>
      <c r="I27" s="934">
        <v>137</v>
      </c>
      <c r="J27" s="935">
        <v>19.627507163323781</v>
      </c>
      <c r="K27" s="932"/>
      <c r="L27" s="934">
        <v>1397</v>
      </c>
      <c r="M27" s="935">
        <v>37.553763440860216</v>
      </c>
      <c r="N27" s="934">
        <v>311</v>
      </c>
      <c r="O27" s="935">
        <v>22.261989978525413</v>
      </c>
      <c r="P27" s="932"/>
      <c r="Q27" s="934">
        <v>1625</v>
      </c>
      <c r="R27" s="935">
        <v>43.682795698924728</v>
      </c>
      <c r="S27" s="934">
        <v>646</v>
      </c>
      <c r="T27" s="935">
        <f t="shared" si="2"/>
        <v>39.753846153846155</v>
      </c>
    </row>
    <row r="28" spans="1:20" s="331" customFormat="1" ht="18" customHeight="1" x14ac:dyDescent="0.2">
      <c r="B28" s="955" t="s">
        <v>1</v>
      </c>
      <c r="C28" s="932"/>
      <c r="D28" s="956">
        <f t="shared" si="0"/>
        <v>1229</v>
      </c>
      <c r="E28" s="957">
        <f t="shared" si="1"/>
        <v>0.35749919279067538</v>
      </c>
      <c r="F28" s="932"/>
      <c r="G28" s="956">
        <v>360</v>
      </c>
      <c r="H28" s="957">
        <v>29.292107404393814</v>
      </c>
      <c r="I28" s="956">
        <v>147</v>
      </c>
      <c r="J28" s="957">
        <v>40.833333333333336</v>
      </c>
      <c r="K28" s="932"/>
      <c r="L28" s="956">
        <v>411</v>
      </c>
      <c r="M28" s="957">
        <v>33.441822620016275</v>
      </c>
      <c r="N28" s="956">
        <v>167</v>
      </c>
      <c r="O28" s="957">
        <v>40.632603406326034</v>
      </c>
      <c r="P28" s="932"/>
      <c r="Q28" s="956">
        <v>458</v>
      </c>
      <c r="R28" s="957">
        <v>37.266069975589907</v>
      </c>
      <c r="S28" s="956">
        <v>229</v>
      </c>
      <c r="T28" s="957">
        <f t="shared" si="2"/>
        <v>50</v>
      </c>
    </row>
    <row r="29" spans="1:20" s="319" customFormat="1" ht="18" customHeight="1" x14ac:dyDescent="0.2">
      <c r="B29" s="1292" t="s">
        <v>0</v>
      </c>
      <c r="C29" s="1285"/>
      <c r="D29" s="1293">
        <f>SUM(D11:D28)</f>
        <v>343777</v>
      </c>
      <c r="E29" s="1294">
        <f t="shared" si="1"/>
        <v>100</v>
      </c>
      <c r="F29" s="1285"/>
      <c r="G29" s="1293">
        <f>SUM(G11:G28)</f>
        <v>74250</v>
      </c>
      <c r="H29" s="1294">
        <f t="shared" ref="H29" si="3">G29/$D29*100</f>
        <v>21.598303551430142</v>
      </c>
      <c r="I29" s="1293">
        <f>SUM(I11:I28)</f>
        <v>23743</v>
      </c>
      <c r="J29" s="1294">
        <f>I29/G29*100</f>
        <v>31.977104377104375</v>
      </c>
      <c r="K29" s="1285"/>
      <c r="L29" s="1293">
        <f>SUM(L11:L28)</f>
        <v>135913</v>
      </c>
      <c r="M29" s="1294">
        <f t="shared" ref="M29" si="4">L29/$D29*100</f>
        <v>39.535221960747812</v>
      </c>
      <c r="N29" s="1293">
        <f>SUM(N11:N28)</f>
        <v>39732</v>
      </c>
      <c r="O29" s="1294">
        <f>N29/L29*100</f>
        <v>29.233406664557478</v>
      </c>
      <c r="P29" s="1285"/>
      <c r="Q29" s="1293">
        <f>SUM(Q11:Q28)</f>
        <v>133614</v>
      </c>
      <c r="R29" s="1294">
        <f t="shared" ref="R29" si="5">Q29/$D29*100</f>
        <v>38.866474487822046</v>
      </c>
      <c r="S29" s="1293">
        <f>SUM(S11:S28)</f>
        <v>47218</v>
      </c>
      <c r="T29" s="1294">
        <f>S29/Q29*100</f>
        <v>35.339111170985078</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63</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435</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86" t="s">
        <v>12</v>
      </c>
      <c r="C7" s="922"/>
      <c r="D7" s="1603" t="s">
        <v>75</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87"/>
      <c r="C8" s="922"/>
      <c r="D8" s="1604"/>
      <c r="E8" s="1594"/>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14720</v>
      </c>
      <c r="E11" s="930">
        <f>D11/D$29*100</f>
        <v>13.853204965319932</v>
      </c>
      <c r="F11" s="932"/>
      <c r="G11" s="929">
        <v>6021</v>
      </c>
      <c r="H11" s="930">
        <v>40.903532608695656</v>
      </c>
      <c r="I11" s="929">
        <v>2101</v>
      </c>
      <c r="J11" s="930">
        <v>34.894535791396777</v>
      </c>
      <c r="K11" s="932"/>
      <c r="L11" s="929">
        <v>8197</v>
      </c>
      <c r="M11" s="930">
        <v>55.686141304347828</v>
      </c>
      <c r="N11" s="929">
        <v>3410</v>
      </c>
      <c r="O11" s="930">
        <v>41.600585580090275</v>
      </c>
      <c r="P11" s="932"/>
      <c r="Q11" s="929">
        <v>502</v>
      </c>
      <c r="R11" s="930">
        <v>3.4103260869565215</v>
      </c>
      <c r="S11" s="929">
        <v>431</v>
      </c>
      <c r="T11" s="930">
        <f>IFERROR(S11/Q11*100,"-")</f>
        <v>85.856573705179287</v>
      </c>
    </row>
    <row r="12" spans="1:22" s="331" customFormat="1" ht="18" customHeight="1" x14ac:dyDescent="0.2">
      <c r="A12" s="330"/>
      <c r="B12" s="933" t="s">
        <v>7</v>
      </c>
      <c r="C12" s="932"/>
      <c r="D12" s="934">
        <f t="shared" ref="D12:D28" si="0">G12+L12+Q12</f>
        <v>1771</v>
      </c>
      <c r="E12" s="935">
        <f t="shared" ref="E12:E29" si="1">D12/D$29*100</f>
        <v>1.6667137223900543</v>
      </c>
      <c r="F12" s="932"/>
      <c r="G12" s="934">
        <v>473</v>
      </c>
      <c r="H12" s="935">
        <v>26.70807453416149</v>
      </c>
      <c r="I12" s="934">
        <v>230</v>
      </c>
      <c r="J12" s="935">
        <v>48.625792811839325</v>
      </c>
      <c r="K12" s="932"/>
      <c r="L12" s="934">
        <v>674</v>
      </c>
      <c r="M12" s="935">
        <v>38.05759457933371</v>
      </c>
      <c r="N12" s="934">
        <v>282</v>
      </c>
      <c r="O12" s="935">
        <v>41.839762611275965</v>
      </c>
      <c r="P12" s="932"/>
      <c r="Q12" s="934">
        <v>624</v>
      </c>
      <c r="R12" s="935">
        <v>35.2343308865048</v>
      </c>
      <c r="S12" s="934">
        <v>139</v>
      </c>
      <c r="T12" s="935">
        <f t="shared" ref="T12:T28" si="2">IFERROR(S12/Q12*100,"-")</f>
        <v>22.275641025641026</v>
      </c>
    </row>
    <row r="13" spans="1:22" s="331" customFormat="1" ht="18" customHeight="1" x14ac:dyDescent="0.2">
      <c r="A13" s="330"/>
      <c r="B13" s="933" t="s">
        <v>37</v>
      </c>
      <c r="C13" s="932"/>
      <c r="D13" s="934">
        <f t="shared" si="0"/>
        <v>2245</v>
      </c>
      <c r="E13" s="935">
        <f t="shared" si="1"/>
        <v>2.1128019801048401</v>
      </c>
      <c r="F13" s="932"/>
      <c r="G13" s="934">
        <v>570</v>
      </c>
      <c r="H13" s="935">
        <v>25.389755011135858</v>
      </c>
      <c r="I13" s="934">
        <v>10</v>
      </c>
      <c r="J13" s="935">
        <v>1.7543859649122806</v>
      </c>
      <c r="K13" s="932"/>
      <c r="L13" s="934">
        <v>879</v>
      </c>
      <c r="M13" s="935">
        <v>39.153674832962139</v>
      </c>
      <c r="N13" s="934">
        <v>17</v>
      </c>
      <c r="O13" s="935">
        <v>1.9340159271899888</v>
      </c>
      <c r="P13" s="932"/>
      <c r="Q13" s="934">
        <v>796</v>
      </c>
      <c r="R13" s="935">
        <v>35.456570155902007</v>
      </c>
      <c r="S13" s="934">
        <v>26</v>
      </c>
      <c r="T13" s="935">
        <f t="shared" si="2"/>
        <v>3.2663316582914574</v>
      </c>
    </row>
    <row r="14" spans="1:22" s="331" customFormat="1" ht="18" customHeight="1" x14ac:dyDescent="0.2">
      <c r="A14" s="330"/>
      <c r="B14" s="933" t="s">
        <v>38</v>
      </c>
      <c r="C14" s="932"/>
      <c r="D14" s="934">
        <f t="shared" si="0"/>
        <v>1695</v>
      </c>
      <c r="E14" s="935">
        <f t="shared" si="1"/>
        <v>1.5951890228408483</v>
      </c>
      <c r="F14" s="932"/>
      <c r="G14" s="934">
        <v>583</v>
      </c>
      <c r="H14" s="935">
        <v>34.395280235988203</v>
      </c>
      <c r="I14" s="934">
        <v>276</v>
      </c>
      <c r="J14" s="935">
        <v>47.341337907375639</v>
      </c>
      <c r="K14" s="932"/>
      <c r="L14" s="934">
        <v>930</v>
      </c>
      <c r="M14" s="935">
        <v>54.86725663716814</v>
      </c>
      <c r="N14" s="934">
        <v>196</v>
      </c>
      <c r="O14" s="935">
        <v>21.0752688172043</v>
      </c>
      <c r="P14" s="932"/>
      <c r="Q14" s="934">
        <v>182</v>
      </c>
      <c r="R14" s="935">
        <v>10.737463126843657</v>
      </c>
      <c r="S14" s="934">
        <v>59</v>
      </c>
      <c r="T14" s="935">
        <f t="shared" si="2"/>
        <v>32.417582417582416</v>
      </c>
    </row>
    <row r="15" spans="1:22" s="331" customFormat="1" ht="18" customHeight="1" x14ac:dyDescent="0.2">
      <c r="A15" s="330"/>
      <c r="B15" s="933" t="s">
        <v>6</v>
      </c>
      <c r="C15" s="932"/>
      <c r="D15" s="934">
        <f t="shared" si="0"/>
        <v>5605</v>
      </c>
      <c r="E15" s="935">
        <f t="shared" si="1"/>
        <v>5.2749465917539551</v>
      </c>
      <c r="F15" s="932"/>
      <c r="G15" s="934">
        <v>1406</v>
      </c>
      <c r="H15" s="935">
        <v>25.084745762711862</v>
      </c>
      <c r="I15" s="934">
        <v>769</v>
      </c>
      <c r="J15" s="935">
        <v>54.694167852062591</v>
      </c>
      <c r="K15" s="932"/>
      <c r="L15" s="934">
        <v>1943</v>
      </c>
      <c r="M15" s="935">
        <v>34.665477252453172</v>
      </c>
      <c r="N15" s="934">
        <v>1188</v>
      </c>
      <c r="O15" s="935">
        <v>61.142563046834795</v>
      </c>
      <c r="P15" s="932"/>
      <c r="Q15" s="934">
        <v>2256</v>
      </c>
      <c r="R15" s="935">
        <v>40.249776984834966</v>
      </c>
      <c r="S15" s="934">
        <v>1582</v>
      </c>
      <c r="T15" s="935">
        <f t="shared" si="2"/>
        <v>70.12411347517731</v>
      </c>
    </row>
    <row r="16" spans="1:22" s="331" customFormat="1" ht="18" customHeight="1" x14ac:dyDescent="0.2">
      <c r="A16" s="330"/>
      <c r="B16" s="933" t="s">
        <v>5</v>
      </c>
      <c r="C16" s="932"/>
      <c r="D16" s="934">
        <f t="shared" si="0"/>
        <v>2141</v>
      </c>
      <c r="E16" s="935">
        <f t="shared" si="1"/>
        <v>2.0149260754585581</v>
      </c>
      <c r="F16" s="932"/>
      <c r="G16" s="934">
        <v>757</v>
      </c>
      <c r="H16" s="935">
        <v>35.357309668379258</v>
      </c>
      <c r="I16" s="934">
        <v>2</v>
      </c>
      <c r="J16" s="935">
        <v>0.26420079260237783</v>
      </c>
      <c r="K16" s="932"/>
      <c r="L16" s="934">
        <v>808</v>
      </c>
      <c r="M16" s="935">
        <v>37.73937412424101</v>
      </c>
      <c r="N16" s="934">
        <v>4</v>
      </c>
      <c r="O16" s="935">
        <v>0.49504950495049505</v>
      </c>
      <c r="P16" s="932"/>
      <c r="Q16" s="934">
        <v>576</v>
      </c>
      <c r="R16" s="935">
        <v>26.903316207379728</v>
      </c>
      <c r="S16" s="934">
        <v>7</v>
      </c>
      <c r="T16" s="935">
        <f t="shared" si="2"/>
        <v>1.2152777777777779</v>
      </c>
    </row>
    <row r="17" spans="1:20" s="331" customFormat="1" ht="18" customHeight="1" x14ac:dyDescent="0.2">
      <c r="A17" s="330"/>
      <c r="B17" s="933" t="s">
        <v>4</v>
      </c>
      <c r="C17" s="932"/>
      <c r="D17" s="934">
        <f t="shared" si="0"/>
        <v>8025</v>
      </c>
      <c r="E17" s="935">
        <f t="shared" si="1"/>
        <v>7.5524436037155196</v>
      </c>
      <c r="F17" s="932"/>
      <c r="G17" s="934">
        <v>2073</v>
      </c>
      <c r="H17" s="935">
        <v>25.831775700934578</v>
      </c>
      <c r="I17" s="934">
        <v>20</v>
      </c>
      <c r="J17" s="935">
        <v>0.964785335262904</v>
      </c>
      <c r="K17" s="932"/>
      <c r="L17" s="934">
        <v>2438</v>
      </c>
      <c r="M17" s="935">
        <v>30.380062305295951</v>
      </c>
      <c r="N17" s="934">
        <v>15</v>
      </c>
      <c r="O17" s="935">
        <v>0.6152584085315832</v>
      </c>
      <c r="P17" s="932"/>
      <c r="Q17" s="934">
        <v>3514</v>
      </c>
      <c r="R17" s="935">
        <v>43.788161993769471</v>
      </c>
      <c r="S17" s="934">
        <v>24</v>
      </c>
      <c r="T17" s="935">
        <f t="shared" si="2"/>
        <v>0.68298235628912918</v>
      </c>
    </row>
    <row r="18" spans="1:20" s="331" customFormat="1" ht="18" customHeight="1" x14ac:dyDescent="0.2">
      <c r="A18" s="330"/>
      <c r="B18" s="933" t="s">
        <v>40</v>
      </c>
      <c r="C18" s="932"/>
      <c r="D18" s="934">
        <f t="shared" si="0"/>
        <v>3637</v>
      </c>
      <c r="E18" s="935">
        <f t="shared" si="1"/>
        <v>3.4228333192166165</v>
      </c>
      <c r="F18" s="932"/>
      <c r="G18" s="934">
        <v>1206</v>
      </c>
      <c r="H18" s="935">
        <v>33.15919714050041</v>
      </c>
      <c r="I18" s="934">
        <v>322</v>
      </c>
      <c r="J18" s="935">
        <v>26.69983416252073</v>
      </c>
      <c r="K18" s="932"/>
      <c r="L18" s="934">
        <v>1444</v>
      </c>
      <c r="M18" s="935">
        <v>39.703051965905964</v>
      </c>
      <c r="N18" s="934">
        <v>621</v>
      </c>
      <c r="O18" s="935">
        <v>43.005540166204987</v>
      </c>
      <c r="P18" s="932"/>
      <c r="Q18" s="934">
        <v>987</v>
      </c>
      <c r="R18" s="935">
        <v>27.137750893593619</v>
      </c>
      <c r="S18" s="934">
        <v>516</v>
      </c>
      <c r="T18" s="935">
        <f t="shared" si="2"/>
        <v>52.27963525835866</v>
      </c>
    </row>
    <row r="19" spans="1:20" s="331" customFormat="1" ht="18" customHeight="1" x14ac:dyDescent="0.2">
      <c r="A19" s="330"/>
      <c r="B19" s="933" t="s">
        <v>41</v>
      </c>
      <c r="C19" s="932"/>
      <c r="D19" s="934">
        <f t="shared" si="0"/>
        <v>13857</v>
      </c>
      <c r="E19" s="935">
        <f t="shared" si="1"/>
        <v>13.041023179649342</v>
      </c>
      <c r="F19" s="932"/>
      <c r="G19" s="934">
        <v>3513</v>
      </c>
      <c r="H19" s="935">
        <v>25.351807750595366</v>
      </c>
      <c r="I19" s="934">
        <v>308</v>
      </c>
      <c r="J19" s="935">
        <v>8.7674352405351552</v>
      </c>
      <c r="K19" s="932"/>
      <c r="L19" s="934">
        <v>7171</v>
      </c>
      <c r="M19" s="935">
        <v>51.750018041423104</v>
      </c>
      <c r="N19" s="934">
        <v>1182</v>
      </c>
      <c r="O19" s="935">
        <v>16.483056756379863</v>
      </c>
      <c r="P19" s="932"/>
      <c r="Q19" s="934">
        <v>3173</v>
      </c>
      <c r="R19" s="935">
        <v>22.898174207981526</v>
      </c>
      <c r="S19" s="934">
        <v>2778</v>
      </c>
      <c r="T19" s="935">
        <f t="shared" si="2"/>
        <v>87.551213362748186</v>
      </c>
    </row>
    <row r="20" spans="1:20" s="331" customFormat="1" ht="18" customHeight="1" x14ac:dyDescent="0.2">
      <c r="A20" s="330"/>
      <c r="B20" s="933" t="s">
        <v>3</v>
      </c>
      <c r="C20" s="932"/>
      <c r="D20" s="934">
        <f t="shared" si="0"/>
        <v>9331</v>
      </c>
      <c r="E20" s="935">
        <f t="shared" si="1"/>
        <v>8.7815390986005628</v>
      </c>
      <c r="F20" s="932"/>
      <c r="G20" s="934">
        <v>2958</v>
      </c>
      <c r="H20" s="935">
        <v>31.700782338441751</v>
      </c>
      <c r="I20" s="934">
        <v>325</v>
      </c>
      <c r="J20" s="935">
        <v>10.987153482082489</v>
      </c>
      <c r="K20" s="932"/>
      <c r="L20" s="934">
        <v>4191</v>
      </c>
      <c r="M20" s="935">
        <v>44.914800128603574</v>
      </c>
      <c r="N20" s="934">
        <v>788</v>
      </c>
      <c r="O20" s="935">
        <v>18.802195180147933</v>
      </c>
      <c r="P20" s="932"/>
      <c r="Q20" s="934">
        <v>2182</v>
      </c>
      <c r="R20" s="935">
        <v>23.384417532954668</v>
      </c>
      <c r="S20" s="934">
        <v>529</v>
      </c>
      <c r="T20" s="935">
        <f t="shared" si="2"/>
        <v>24.243813015582035</v>
      </c>
    </row>
    <row r="21" spans="1:20" s="331" customFormat="1" ht="18" customHeight="1" x14ac:dyDescent="0.2">
      <c r="A21" s="330"/>
      <c r="B21" s="933" t="s">
        <v>2</v>
      </c>
      <c r="C21" s="932"/>
      <c r="D21" s="934">
        <f t="shared" si="0"/>
        <v>2358</v>
      </c>
      <c r="E21" s="935">
        <f t="shared" si="1"/>
        <v>2.2191479149608968</v>
      </c>
      <c r="F21" s="932"/>
      <c r="G21" s="934">
        <v>744</v>
      </c>
      <c r="H21" s="935">
        <v>31.552162849872772</v>
      </c>
      <c r="I21" s="934">
        <v>525</v>
      </c>
      <c r="J21" s="935">
        <v>70.564516129032256</v>
      </c>
      <c r="K21" s="932"/>
      <c r="L21" s="934">
        <v>896</v>
      </c>
      <c r="M21" s="935">
        <v>37.998303647158608</v>
      </c>
      <c r="N21" s="934">
        <v>651</v>
      </c>
      <c r="O21" s="935">
        <v>72.65625</v>
      </c>
      <c r="P21" s="932"/>
      <c r="Q21" s="934">
        <v>718</v>
      </c>
      <c r="R21" s="935">
        <v>30.449533502968617</v>
      </c>
      <c r="S21" s="934">
        <v>567</v>
      </c>
      <c r="T21" s="935">
        <f t="shared" si="2"/>
        <v>78.969359331476312</v>
      </c>
    </row>
    <row r="22" spans="1:20" s="331" customFormat="1" ht="18" customHeight="1" x14ac:dyDescent="0.2">
      <c r="A22" s="330"/>
      <c r="B22" s="933" t="s">
        <v>35</v>
      </c>
      <c r="C22" s="932"/>
      <c r="D22" s="934">
        <f t="shared" si="0"/>
        <v>8889</v>
      </c>
      <c r="E22" s="935">
        <f t="shared" si="1"/>
        <v>8.3655665038538629</v>
      </c>
      <c r="F22" s="932"/>
      <c r="G22" s="934">
        <v>1997</v>
      </c>
      <c r="H22" s="935">
        <v>22.465969175385307</v>
      </c>
      <c r="I22" s="934">
        <v>354</v>
      </c>
      <c r="J22" s="935">
        <v>17.726589884827241</v>
      </c>
      <c r="K22" s="932"/>
      <c r="L22" s="934">
        <v>3179</v>
      </c>
      <c r="M22" s="935">
        <v>35.76330295871302</v>
      </c>
      <c r="N22" s="934">
        <v>955</v>
      </c>
      <c r="O22" s="935">
        <v>30.040893362692671</v>
      </c>
      <c r="P22" s="932"/>
      <c r="Q22" s="934">
        <v>3713</v>
      </c>
      <c r="R22" s="935">
        <v>41.770727865901677</v>
      </c>
      <c r="S22" s="934">
        <v>1605</v>
      </c>
      <c r="T22" s="935">
        <f t="shared" si="2"/>
        <v>43.226501481281979</v>
      </c>
    </row>
    <row r="23" spans="1:20" s="331" customFormat="1" ht="18" customHeight="1" x14ac:dyDescent="0.2">
      <c r="A23" s="330"/>
      <c r="B23" s="933" t="s">
        <v>42</v>
      </c>
      <c r="C23" s="932"/>
      <c r="D23" s="934">
        <f t="shared" si="0"/>
        <v>18075</v>
      </c>
      <c r="E23" s="935">
        <f t="shared" si="1"/>
        <v>17.010644004630283</v>
      </c>
      <c r="F23" s="932"/>
      <c r="G23" s="934">
        <v>6792</v>
      </c>
      <c r="H23" s="935">
        <v>37.57676348547718</v>
      </c>
      <c r="I23" s="934">
        <v>2467</v>
      </c>
      <c r="J23" s="935">
        <v>36.322143698468793</v>
      </c>
      <c r="K23" s="932"/>
      <c r="L23" s="934">
        <v>7845</v>
      </c>
      <c r="M23" s="935">
        <v>43.402489626556019</v>
      </c>
      <c r="N23" s="934">
        <v>3994</v>
      </c>
      <c r="O23" s="935">
        <v>50.911408540471633</v>
      </c>
      <c r="P23" s="932"/>
      <c r="Q23" s="934">
        <v>3438</v>
      </c>
      <c r="R23" s="935">
        <v>19.020746887966805</v>
      </c>
      <c r="S23" s="934">
        <v>2117</v>
      </c>
      <c r="T23" s="935">
        <f t="shared" si="2"/>
        <v>61.576497963932518</v>
      </c>
    </row>
    <row r="24" spans="1:20" s="331" customFormat="1" ht="18" customHeight="1" x14ac:dyDescent="0.2">
      <c r="A24" s="330">
        <v>47094</v>
      </c>
      <c r="B24" s="933" t="s">
        <v>43</v>
      </c>
      <c r="C24" s="932"/>
      <c r="D24" s="934">
        <f t="shared" si="0"/>
        <v>4082</v>
      </c>
      <c r="E24" s="935">
        <f t="shared" si="1"/>
        <v>3.8416292573665736</v>
      </c>
      <c r="F24" s="932"/>
      <c r="G24" s="934">
        <v>1428</v>
      </c>
      <c r="H24" s="935">
        <v>34.9828515433611</v>
      </c>
      <c r="I24" s="934">
        <v>309</v>
      </c>
      <c r="J24" s="935">
        <v>21.638655462184875</v>
      </c>
      <c r="K24" s="932"/>
      <c r="L24" s="934">
        <v>2011</v>
      </c>
      <c r="M24" s="935">
        <v>49.26506614404704</v>
      </c>
      <c r="N24" s="934">
        <v>342</v>
      </c>
      <c r="O24" s="935">
        <v>17.006464445549476</v>
      </c>
      <c r="P24" s="932"/>
      <c r="Q24" s="934">
        <v>643</v>
      </c>
      <c r="R24" s="935">
        <v>15.752082312591867</v>
      </c>
      <c r="S24" s="934">
        <v>186</v>
      </c>
      <c r="T24" s="935">
        <f t="shared" si="2"/>
        <v>28.92690513219285</v>
      </c>
    </row>
    <row r="25" spans="1:20" s="331" customFormat="1" ht="18" customHeight="1" x14ac:dyDescent="0.2">
      <c r="B25" s="933" t="s">
        <v>44</v>
      </c>
      <c r="C25" s="932"/>
      <c r="D25" s="934">
        <f t="shared" si="0"/>
        <v>740</v>
      </c>
      <c r="E25" s="935">
        <f t="shared" si="1"/>
        <v>0.69642470613700747</v>
      </c>
      <c r="F25" s="932"/>
      <c r="G25" s="934">
        <v>184</v>
      </c>
      <c r="H25" s="935">
        <v>24.864864864864867</v>
      </c>
      <c r="I25" s="934">
        <v>38</v>
      </c>
      <c r="J25" s="935">
        <v>20.652173913043477</v>
      </c>
      <c r="K25" s="932"/>
      <c r="L25" s="934">
        <v>307</v>
      </c>
      <c r="M25" s="935">
        <v>41.486486486486484</v>
      </c>
      <c r="N25" s="934">
        <v>101</v>
      </c>
      <c r="O25" s="935">
        <v>32.899022801302927</v>
      </c>
      <c r="P25" s="932"/>
      <c r="Q25" s="934">
        <v>249</v>
      </c>
      <c r="R25" s="935">
        <v>33.648648648648646</v>
      </c>
      <c r="S25" s="934">
        <v>98</v>
      </c>
      <c r="T25" s="935">
        <f t="shared" si="2"/>
        <v>39.357429718875501</v>
      </c>
    </row>
    <row r="26" spans="1:20" s="331" customFormat="1" ht="18" customHeight="1" x14ac:dyDescent="0.2">
      <c r="B26" s="933" t="s">
        <v>45</v>
      </c>
      <c r="C26" s="932"/>
      <c r="D26" s="934">
        <f t="shared" si="0"/>
        <v>7658</v>
      </c>
      <c r="E26" s="935">
        <f t="shared" si="1"/>
        <v>7.2070545940502742</v>
      </c>
      <c r="F26" s="932"/>
      <c r="G26" s="934">
        <v>1928</v>
      </c>
      <c r="H26" s="935">
        <v>25.176286236615304</v>
      </c>
      <c r="I26" s="934">
        <v>227</v>
      </c>
      <c r="J26" s="935">
        <v>11.773858921161825</v>
      </c>
      <c r="K26" s="932"/>
      <c r="L26" s="934">
        <v>3219</v>
      </c>
      <c r="M26" s="935">
        <v>42.034473752938105</v>
      </c>
      <c r="N26" s="934">
        <v>443</v>
      </c>
      <c r="O26" s="935">
        <v>13.762037899968934</v>
      </c>
      <c r="P26" s="932"/>
      <c r="Q26" s="934">
        <v>2511</v>
      </c>
      <c r="R26" s="935">
        <v>32.789240010446591</v>
      </c>
      <c r="S26" s="934">
        <v>659</v>
      </c>
      <c r="T26" s="935">
        <f t="shared" si="2"/>
        <v>26.24452409398646</v>
      </c>
    </row>
    <row r="27" spans="1:20" s="331" customFormat="1" ht="18" customHeight="1" x14ac:dyDescent="0.2">
      <c r="B27" s="933" t="s">
        <v>46</v>
      </c>
      <c r="C27" s="932"/>
      <c r="D27" s="934">
        <f t="shared" si="0"/>
        <v>1367</v>
      </c>
      <c r="E27" s="935">
        <f t="shared" si="1"/>
        <v>1.2865034774179585</v>
      </c>
      <c r="F27" s="932"/>
      <c r="G27" s="934">
        <v>427</v>
      </c>
      <c r="H27" s="935">
        <v>31.236283833211413</v>
      </c>
      <c r="I27" s="934">
        <v>42</v>
      </c>
      <c r="J27" s="935">
        <v>9.8360655737704921</v>
      </c>
      <c r="K27" s="932"/>
      <c r="L27" s="934">
        <v>673</v>
      </c>
      <c r="M27" s="935">
        <v>49.231894659839064</v>
      </c>
      <c r="N27" s="934">
        <v>65</v>
      </c>
      <c r="O27" s="935">
        <v>9.6582466567607739</v>
      </c>
      <c r="P27" s="932"/>
      <c r="Q27" s="934">
        <v>267</v>
      </c>
      <c r="R27" s="935">
        <v>19.531821506949523</v>
      </c>
      <c r="S27" s="934">
        <v>67</v>
      </c>
      <c r="T27" s="935">
        <f t="shared" si="2"/>
        <v>25.0936329588015</v>
      </c>
    </row>
    <row r="28" spans="1:20" s="331" customFormat="1" ht="18" customHeight="1" x14ac:dyDescent="0.2">
      <c r="B28" s="955" t="s">
        <v>1</v>
      </c>
      <c r="C28" s="932"/>
      <c r="D28" s="956">
        <f t="shared" si="0"/>
        <v>61</v>
      </c>
      <c r="E28" s="957">
        <f t="shared" si="1"/>
        <v>5.7407982532915472E-2</v>
      </c>
      <c r="F28" s="932"/>
      <c r="G28" s="956">
        <v>21</v>
      </c>
      <c r="H28" s="957">
        <v>34.42622950819672</v>
      </c>
      <c r="I28" s="956">
        <v>12</v>
      </c>
      <c r="J28" s="957">
        <v>57.142857142857139</v>
      </c>
      <c r="K28" s="932"/>
      <c r="L28" s="956">
        <v>26</v>
      </c>
      <c r="M28" s="957">
        <v>42.622950819672127</v>
      </c>
      <c r="N28" s="956">
        <v>15</v>
      </c>
      <c r="O28" s="957">
        <v>57.692307692307686</v>
      </c>
      <c r="P28" s="932"/>
      <c r="Q28" s="956">
        <v>14</v>
      </c>
      <c r="R28" s="957">
        <v>22.950819672131146</v>
      </c>
      <c r="S28" s="956">
        <v>9</v>
      </c>
      <c r="T28" s="957">
        <f t="shared" si="2"/>
        <v>64.285714285714292</v>
      </c>
    </row>
    <row r="29" spans="1:20" s="319" customFormat="1" ht="18" customHeight="1" x14ac:dyDescent="0.2">
      <c r="B29" s="1292" t="s">
        <v>0</v>
      </c>
      <c r="C29" s="1285"/>
      <c r="D29" s="1293">
        <f>SUM(D11:D28)</f>
        <v>106257</v>
      </c>
      <c r="E29" s="1294">
        <f t="shared" si="1"/>
        <v>100</v>
      </c>
      <c r="F29" s="1285"/>
      <c r="G29" s="1293">
        <f>SUM(G11:G28)</f>
        <v>33081</v>
      </c>
      <c r="H29" s="1294">
        <f t="shared" ref="H29" si="3">G29/$D29*100</f>
        <v>31.13300770772749</v>
      </c>
      <c r="I29" s="1293">
        <f>SUM(I11:I28)</f>
        <v>8337</v>
      </c>
      <c r="J29" s="1294">
        <f>I29/G29*100</f>
        <v>25.201777455336899</v>
      </c>
      <c r="K29" s="1285"/>
      <c r="L29" s="1293">
        <f>SUM(L11:L28)</f>
        <v>46831</v>
      </c>
      <c r="M29" s="1294">
        <f t="shared" ref="M29" si="4">L29/$D29*100</f>
        <v>44.073331639327293</v>
      </c>
      <c r="N29" s="1293">
        <f>SUM(N11:N28)</f>
        <v>14269</v>
      </c>
      <c r="O29" s="1294">
        <f>N29/L29*100</f>
        <v>30.469133693493628</v>
      </c>
      <c r="P29" s="1285"/>
      <c r="Q29" s="1293">
        <f>SUM(Q11:Q28)</f>
        <v>26345</v>
      </c>
      <c r="R29" s="1294">
        <f t="shared" ref="R29" si="5">Q29/$D29*100</f>
        <v>24.793660652945217</v>
      </c>
      <c r="S29" s="1293">
        <f>SUM(S11:S28)</f>
        <v>11399</v>
      </c>
      <c r="T29" s="1294">
        <f>S29/Q29*100</f>
        <v>43.268172328715124</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367</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45443</v>
      </c>
      <c r="X6" s="1370"/>
    </row>
    <row r="7" spans="1:26" x14ac:dyDescent="0.25">
      <c r="B7" s="225"/>
      <c r="C7" s="219"/>
      <c r="D7" s="226">
        <v>43465</v>
      </c>
      <c r="E7" s="227">
        <v>43830</v>
      </c>
      <c r="F7" s="228">
        <v>44196</v>
      </c>
      <c r="G7" s="228">
        <v>44561</v>
      </c>
      <c r="H7" s="228">
        <v>44926</v>
      </c>
      <c r="I7" s="228">
        <v>45291</v>
      </c>
      <c r="J7" s="228">
        <f>EVO!J7</f>
        <v>45443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354473</v>
      </c>
      <c r="E9" s="300">
        <v>361314</v>
      </c>
      <c r="F9" s="300">
        <v>351802</v>
      </c>
      <c r="G9" s="254">
        <v>362202</v>
      </c>
      <c r="H9" s="254">
        <v>375118</v>
      </c>
      <c r="I9" s="254">
        <v>392545</v>
      </c>
      <c r="J9" s="301">
        <v>378522</v>
      </c>
      <c r="K9" s="302"/>
      <c r="L9" s="222"/>
      <c r="M9" s="278">
        <v>1.9299072143717622E-2</v>
      </c>
      <c r="N9" s="279">
        <v>6841</v>
      </c>
      <c r="O9" s="280">
        <v>-2.632613184100252E-2</v>
      </c>
      <c r="P9" s="279">
        <v>-9512</v>
      </c>
      <c r="Q9" s="280">
        <f t="shared" ref="Q9:Q27" si="0">G9/F9-1</f>
        <v>2.9562083217264279E-2</v>
      </c>
      <c r="R9" s="279">
        <f t="shared" ref="R9:R27" si="1">G9-F9</f>
        <v>10400</v>
      </c>
      <c r="S9" s="280">
        <f>H9/G9-1</f>
        <v>3.5659659527004228E-2</v>
      </c>
      <c r="T9" s="279">
        <f>H9-G9</f>
        <v>12916</v>
      </c>
      <c r="U9" s="280">
        <f>I9/H9-1</f>
        <v>4.6457381410649479E-2</v>
      </c>
      <c r="V9" s="279">
        <f>I9-H9</f>
        <v>17427</v>
      </c>
      <c r="W9" s="280">
        <f>[1]Cuadro_CCAA2!O30</f>
        <v>-7.2465478579015752E-3</v>
      </c>
      <c r="X9" s="279">
        <f>[1]Cuadro_CCAA2!P30</f>
        <v>-2763</v>
      </c>
    </row>
    <row r="10" spans="1:26" x14ac:dyDescent="0.25">
      <c r="B10" s="303" t="s">
        <v>7</v>
      </c>
      <c r="C10" s="219"/>
      <c r="D10" s="253">
        <v>42117</v>
      </c>
      <c r="E10" s="254">
        <v>47743</v>
      </c>
      <c r="F10" s="254">
        <v>44726</v>
      </c>
      <c r="G10" s="254">
        <v>45995</v>
      </c>
      <c r="H10" s="254">
        <v>46968</v>
      </c>
      <c r="I10" s="254">
        <v>48583</v>
      </c>
      <c r="J10" s="257">
        <v>49012</v>
      </c>
      <c r="L10" s="222"/>
      <c r="M10" s="256">
        <v>0.13358026450127025</v>
      </c>
      <c r="N10" s="257">
        <v>5626</v>
      </c>
      <c r="O10" s="258">
        <v>-6.3192509896738747E-2</v>
      </c>
      <c r="P10" s="257">
        <v>-3017</v>
      </c>
      <c r="Q10" s="258">
        <f t="shared" si="0"/>
        <v>2.837275857443089E-2</v>
      </c>
      <c r="R10" s="257">
        <f t="shared" si="1"/>
        <v>1269</v>
      </c>
      <c r="S10" s="258">
        <f t="shared" ref="S10:S26" si="2">H10/G10-1</f>
        <v>2.1154473312316568E-2</v>
      </c>
      <c r="T10" s="257">
        <f t="shared" ref="T10:T26" si="3">H10-G10</f>
        <v>973</v>
      </c>
      <c r="U10" s="258">
        <f t="shared" ref="U10:U26" si="4">I10/H10-1</f>
        <v>3.438511326860838E-2</v>
      </c>
      <c r="V10" s="257">
        <f t="shared" ref="V10:V26" si="5">I10-H10</f>
        <v>1615</v>
      </c>
      <c r="W10" s="258">
        <f>[1]Cuadro_CCAA2!O31</f>
        <v>1.8198437759680886E-2</v>
      </c>
      <c r="X10" s="257">
        <f>[1]Cuadro_CCAA2!P31</f>
        <v>876</v>
      </c>
    </row>
    <row r="11" spans="1:26" x14ac:dyDescent="0.25">
      <c r="B11" s="303" t="s">
        <v>37</v>
      </c>
      <c r="C11" s="219"/>
      <c r="D11" s="253">
        <v>33668</v>
      </c>
      <c r="E11" s="254">
        <v>35198</v>
      </c>
      <c r="F11" s="254">
        <v>35711</v>
      </c>
      <c r="G11" s="254">
        <v>38230</v>
      </c>
      <c r="H11" s="254">
        <v>40199</v>
      </c>
      <c r="I11" s="254">
        <v>41209</v>
      </c>
      <c r="J11" s="257">
        <v>40830</v>
      </c>
      <c r="L11" s="222"/>
      <c r="M11" s="256">
        <v>4.5443744802186048E-2</v>
      </c>
      <c r="N11" s="257">
        <v>1530</v>
      </c>
      <c r="O11" s="258">
        <v>1.4574691743849177E-2</v>
      </c>
      <c r="P11" s="257">
        <v>513</v>
      </c>
      <c r="Q11" s="258">
        <f t="shared" si="0"/>
        <v>7.0538489541037697E-2</v>
      </c>
      <c r="R11" s="257">
        <f t="shared" si="1"/>
        <v>2519</v>
      </c>
      <c r="S11" s="258">
        <f t="shared" si="2"/>
        <v>5.1504054407533362E-2</v>
      </c>
      <c r="T11" s="257">
        <f t="shared" si="3"/>
        <v>1969</v>
      </c>
      <c r="U11" s="258">
        <f t="shared" si="4"/>
        <v>2.5125003109530031E-2</v>
      </c>
      <c r="V11" s="257">
        <f t="shared" si="5"/>
        <v>1010</v>
      </c>
      <c r="W11" s="258">
        <f>[1]Cuadro_CCAA2!O32</f>
        <v>-2.175028715266758E-3</v>
      </c>
      <c r="X11" s="257">
        <f>[1]Cuadro_CCAA2!P32</f>
        <v>-89</v>
      </c>
    </row>
    <row r="12" spans="1:26" x14ac:dyDescent="0.25">
      <c r="B12" s="303" t="s">
        <v>38</v>
      </c>
      <c r="C12" s="219"/>
      <c r="D12" s="253">
        <v>25370</v>
      </c>
      <c r="E12" s="254">
        <v>30928</v>
      </c>
      <c r="F12" s="254">
        <v>31586</v>
      </c>
      <c r="G12" s="254">
        <v>33061</v>
      </c>
      <c r="H12" s="254">
        <v>36020</v>
      </c>
      <c r="I12" s="254">
        <v>40725</v>
      </c>
      <c r="J12" s="257">
        <v>42312</v>
      </c>
      <c r="L12" s="222"/>
      <c r="M12" s="256">
        <v>0.21907765076862429</v>
      </c>
      <c r="N12" s="257">
        <v>5558</v>
      </c>
      <c r="O12" s="258">
        <v>2.1275219865493966E-2</v>
      </c>
      <c r="P12" s="257">
        <v>658</v>
      </c>
      <c r="Q12" s="258">
        <f t="shared" si="0"/>
        <v>4.6697904134743284E-2</v>
      </c>
      <c r="R12" s="257">
        <f t="shared" si="1"/>
        <v>1475</v>
      </c>
      <c r="S12" s="258">
        <f t="shared" si="2"/>
        <v>8.9501225008318031E-2</v>
      </c>
      <c r="T12" s="257">
        <f t="shared" si="3"/>
        <v>2959</v>
      </c>
      <c r="U12" s="258">
        <f t="shared" si="4"/>
        <v>0.13062187673514725</v>
      </c>
      <c r="V12" s="257">
        <f t="shared" si="5"/>
        <v>4705</v>
      </c>
      <c r="W12" s="258">
        <f>[1]Cuadro_CCAA2!O33</f>
        <v>0.10041351330264492</v>
      </c>
      <c r="X12" s="257">
        <f>[1]Cuadro_CCAA2!P33</f>
        <v>3861</v>
      </c>
    </row>
    <row r="13" spans="1:26" x14ac:dyDescent="0.25">
      <c r="B13" s="303" t="s">
        <v>6</v>
      </c>
      <c r="C13" s="219"/>
      <c r="D13" s="253">
        <v>35850</v>
      </c>
      <c r="E13" s="254">
        <v>37916</v>
      </c>
      <c r="F13" s="254">
        <v>38655</v>
      </c>
      <c r="G13" s="254">
        <v>42298</v>
      </c>
      <c r="H13" s="254">
        <v>47498</v>
      </c>
      <c r="I13" s="254">
        <v>52927</v>
      </c>
      <c r="J13" s="257">
        <v>54756</v>
      </c>
      <c r="K13" s="304"/>
      <c r="L13" s="219"/>
      <c r="M13" s="256">
        <v>5.7629009762901084E-2</v>
      </c>
      <c r="N13" s="257">
        <v>2066</v>
      </c>
      <c r="O13" s="258">
        <v>1.9490452579385975E-2</v>
      </c>
      <c r="P13" s="257">
        <v>739</v>
      </c>
      <c r="Q13" s="258">
        <f t="shared" si="0"/>
        <v>9.4243952916828411E-2</v>
      </c>
      <c r="R13" s="257">
        <f t="shared" si="1"/>
        <v>3643</v>
      </c>
      <c r="S13" s="258">
        <f t="shared" si="2"/>
        <v>0.12293725471653505</v>
      </c>
      <c r="T13" s="257">
        <f t="shared" si="3"/>
        <v>5200</v>
      </c>
      <c r="U13" s="258">
        <f t="shared" si="4"/>
        <v>0.11429954945471388</v>
      </c>
      <c r="V13" s="257">
        <f t="shared" si="5"/>
        <v>5429</v>
      </c>
      <c r="W13" s="258">
        <f>[1]Cuadro_CCAA2!O34</f>
        <v>0.10206299688034615</v>
      </c>
      <c r="X13" s="257">
        <f>[1]Cuadro_CCAA2!P34</f>
        <v>5071</v>
      </c>
      <c r="Z13" s="224"/>
    </row>
    <row r="14" spans="1:26" x14ac:dyDescent="0.25">
      <c r="B14" s="303" t="s">
        <v>5</v>
      </c>
      <c r="C14" s="219"/>
      <c r="D14" s="253">
        <v>24151</v>
      </c>
      <c r="E14" s="254">
        <v>24993</v>
      </c>
      <c r="F14" s="254">
        <v>24832</v>
      </c>
      <c r="G14" s="254">
        <v>22687</v>
      </c>
      <c r="H14" s="254">
        <v>22423</v>
      </c>
      <c r="I14" s="254">
        <v>23077</v>
      </c>
      <c r="J14" s="257">
        <v>22789</v>
      </c>
      <c r="L14" s="222"/>
      <c r="M14" s="256">
        <v>3.4863980787545046E-2</v>
      </c>
      <c r="N14" s="257">
        <v>842</v>
      </c>
      <c r="O14" s="258">
        <v>-6.441803705037441E-3</v>
      </c>
      <c r="P14" s="257">
        <v>-161</v>
      </c>
      <c r="Q14" s="258">
        <f t="shared" si="0"/>
        <v>-8.6380476804123751E-2</v>
      </c>
      <c r="R14" s="257">
        <f t="shared" si="1"/>
        <v>-2145</v>
      </c>
      <c r="S14" s="258">
        <f t="shared" si="2"/>
        <v>-1.1636620090800909E-2</v>
      </c>
      <c r="T14" s="257">
        <f t="shared" si="3"/>
        <v>-264</v>
      </c>
      <c r="U14" s="258">
        <f t="shared" si="4"/>
        <v>2.9166480845560283E-2</v>
      </c>
      <c r="V14" s="257">
        <f t="shared" si="5"/>
        <v>654</v>
      </c>
      <c r="W14" s="258">
        <f>[1]Cuadro_CCAA2!O35</f>
        <v>2.2870211549457231E-3</v>
      </c>
      <c r="X14" s="257">
        <f>[1]Cuadro_CCAA2!P35</f>
        <v>52</v>
      </c>
      <c r="Z14" s="224"/>
    </row>
    <row r="15" spans="1:26" x14ac:dyDescent="0.25">
      <c r="B15" s="303" t="s">
        <v>4</v>
      </c>
      <c r="C15" s="219"/>
      <c r="D15" s="253">
        <v>120362</v>
      </c>
      <c r="E15" s="254">
        <v>134693</v>
      </c>
      <c r="F15" s="254">
        <v>132386</v>
      </c>
      <c r="G15" s="254">
        <v>133847</v>
      </c>
      <c r="H15" s="254">
        <v>139217</v>
      </c>
      <c r="I15" s="254">
        <v>150140</v>
      </c>
      <c r="J15" s="257">
        <v>152468</v>
      </c>
      <c r="L15" s="222"/>
      <c r="M15" s="256">
        <v>0.11906581811535211</v>
      </c>
      <c r="N15" s="257">
        <v>14331</v>
      </c>
      <c r="O15" s="258">
        <v>-1.7127838863192579E-2</v>
      </c>
      <c r="P15" s="257">
        <v>-2307</v>
      </c>
      <c r="Q15" s="258">
        <f t="shared" si="0"/>
        <v>1.1035910141555805E-2</v>
      </c>
      <c r="R15" s="257">
        <f t="shared" si="1"/>
        <v>1461</v>
      </c>
      <c r="S15" s="258">
        <f t="shared" si="2"/>
        <v>4.0120436020232075E-2</v>
      </c>
      <c r="T15" s="257">
        <f t="shared" si="3"/>
        <v>5370</v>
      </c>
      <c r="U15" s="258">
        <f t="shared" si="4"/>
        <v>7.8460245515993066E-2</v>
      </c>
      <c r="V15" s="257">
        <f t="shared" si="5"/>
        <v>10923</v>
      </c>
      <c r="W15" s="258">
        <f>[1]Cuadro_CCAA2!O36</f>
        <v>6.9935860549325657E-2</v>
      </c>
      <c r="X15" s="257">
        <f>[1]Cuadro_CCAA2!P36</f>
        <v>9966</v>
      </c>
      <c r="Z15" s="224"/>
    </row>
    <row r="16" spans="1:26" x14ac:dyDescent="0.25">
      <c r="B16" s="303" t="s">
        <v>40</v>
      </c>
      <c r="C16" s="219"/>
      <c r="D16" s="253">
        <v>81735</v>
      </c>
      <c r="E16" s="254">
        <v>85461</v>
      </c>
      <c r="F16" s="254">
        <v>81399</v>
      </c>
      <c r="G16" s="254">
        <v>83372</v>
      </c>
      <c r="H16" s="254">
        <v>86743</v>
      </c>
      <c r="I16" s="254">
        <v>91940</v>
      </c>
      <c r="J16" s="257">
        <v>93791</v>
      </c>
      <c r="L16" s="222"/>
      <c r="M16" s="256">
        <v>4.5586346118553944E-2</v>
      </c>
      <c r="N16" s="257">
        <v>3726</v>
      </c>
      <c r="O16" s="258">
        <v>-4.7530452487099417E-2</v>
      </c>
      <c r="P16" s="257">
        <v>-4062</v>
      </c>
      <c r="Q16" s="258">
        <f t="shared" si="0"/>
        <v>2.4238627010159774E-2</v>
      </c>
      <c r="R16" s="257">
        <f t="shared" si="1"/>
        <v>1973</v>
      </c>
      <c r="S16" s="258">
        <f t="shared" si="2"/>
        <v>4.0433238977114705E-2</v>
      </c>
      <c r="T16" s="257">
        <f t="shared" si="3"/>
        <v>3371</v>
      </c>
      <c r="U16" s="258">
        <f t="shared" si="4"/>
        <v>5.9912615427181404E-2</v>
      </c>
      <c r="V16" s="257">
        <f t="shared" si="5"/>
        <v>5197</v>
      </c>
      <c r="W16" s="258">
        <f>[1]Cuadro_CCAA2!O37</f>
        <v>4.8658862464920238E-2</v>
      </c>
      <c r="X16" s="257">
        <f>[1]Cuadro_CCAA2!P37</f>
        <v>4352</v>
      </c>
      <c r="Z16" s="224"/>
    </row>
    <row r="17" spans="2:28" x14ac:dyDescent="0.25">
      <c r="B17" s="303" t="s">
        <v>41</v>
      </c>
      <c r="C17" s="219"/>
      <c r="D17" s="253">
        <v>292526</v>
      </c>
      <c r="E17" s="254">
        <v>307817</v>
      </c>
      <c r="F17" s="254">
        <v>300021</v>
      </c>
      <c r="G17" s="254">
        <v>315907</v>
      </c>
      <c r="H17" s="254">
        <v>330438</v>
      </c>
      <c r="I17" s="254">
        <v>327571</v>
      </c>
      <c r="J17" s="257">
        <v>335382</v>
      </c>
      <c r="K17" s="304"/>
      <c r="L17" s="219"/>
      <c r="M17" s="256">
        <v>5.2272276652331806E-2</v>
      </c>
      <c r="N17" s="257">
        <v>15291</v>
      </c>
      <c r="O17" s="258">
        <v>-2.5326736340098188E-2</v>
      </c>
      <c r="P17" s="257">
        <v>-7796</v>
      </c>
      <c r="Q17" s="258">
        <f t="shared" si="0"/>
        <v>5.2949626859453147E-2</v>
      </c>
      <c r="R17" s="257">
        <f t="shared" si="1"/>
        <v>15886</v>
      </c>
      <c r="S17" s="258">
        <f t="shared" si="2"/>
        <v>4.5997714517247212E-2</v>
      </c>
      <c r="T17" s="257">
        <f t="shared" si="3"/>
        <v>14531</v>
      </c>
      <c r="U17" s="258">
        <f t="shared" si="4"/>
        <v>-8.676362888045519E-3</v>
      </c>
      <c r="V17" s="257">
        <f t="shared" si="5"/>
        <v>-2867</v>
      </c>
      <c r="W17" s="258">
        <f>[1]Cuadro_CCAA2!O38</f>
        <v>-6.3344394406257276E-3</v>
      </c>
      <c r="X17" s="257">
        <f>[1]Cuadro_CCAA2!P38</f>
        <v>-2138</v>
      </c>
      <c r="Z17" s="224"/>
    </row>
    <row r="18" spans="2:28" x14ac:dyDescent="0.25">
      <c r="B18" s="303" t="s">
        <v>3</v>
      </c>
      <c r="C18" s="219"/>
      <c r="D18" s="253">
        <v>102144</v>
      </c>
      <c r="E18" s="254">
        <v>121696</v>
      </c>
      <c r="F18" s="254">
        <v>136159</v>
      </c>
      <c r="G18" s="254">
        <v>151649</v>
      </c>
      <c r="H18" s="254">
        <v>169110</v>
      </c>
      <c r="I18" s="254">
        <v>189030</v>
      </c>
      <c r="J18" s="257">
        <v>194038</v>
      </c>
      <c r="L18" s="222"/>
      <c r="M18" s="256">
        <v>0.19141604010025071</v>
      </c>
      <c r="N18" s="257">
        <v>19552</v>
      </c>
      <c r="O18" s="258">
        <v>0.11884531948461752</v>
      </c>
      <c r="P18" s="257">
        <v>14463</v>
      </c>
      <c r="Q18" s="258">
        <f>G18/F18-1</f>
        <v>0.11376405525892519</v>
      </c>
      <c r="R18" s="257">
        <f>G18-F18</f>
        <v>15490</v>
      </c>
      <c r="S18" s="258">
        <f t="shared" si="2"/>
        <v>0.11514088454259497</v>
      </c>
      <c r="T18" s="257">
        <f t="shared" si="3"/>
        <v>17461</v>
      </c>
      <c r="U18" s="258">
        <f t="shared" si="4"/>
        <v>0.11779315238602095</v>
      </c>
      <c r="V18" s="257">
        <f t="shared" si="5"/>
        <v>19920</v>
      </c>
      <c r="W18" s="258">
        <f>[1]Cuadro_CCAA2!O39</f>
        <v>9.2414833664559159E-2</v>
      </c>
      <c r="X18" s="257">
        <f>[1]Cuadro_CCAA2!P39</f>
        <v>16415</v>
      </c>
      <c r="Z18" s="224"/>
    </row>
    <row r="19" spans="2:28" x14ac:dyDescent="0.25">
      <c r="B19" s="303" t="s">
        <v>2</v>
      </c>
      <c r="C19" s="219"/>
      <c r="D19" s="253">
        <v>46533</v>
      </c>
      <c r="E19" s="254">
        <v>49654</v>
      </c>
      <c r="F19" s="254">
        <v>49281</v>
      </c>
      <c r="G19" s="254">
        <v>50941</v>
      </c>
      <c r="H19" s="254">
        <v>53876</v>
      </c>
      <c r="I19" s="254">
        <v>56464</v>
      </c>
      <c r="J19" s="257">
        <v>56113</v>
      </c>
      <c r="L19" s="222"/>
      <c r="M19" s="256">
        <v>6.7070681022070255E-2</v>
      </c>
      <c r="N19" s="257">
        <v>3121</v>
      </c>
      <c r="O19" s="258">
        <v>-7.5119829218189826E-3</v>
      </c>
      <c r="P19" s="257">
        <v>-373</v>
      </c>
      <c r="Q19" s="258">
        <f t="shared" si="0"/>
        <v>3.3684381404598174E-2</v>
      </c>
      <c r="R19" s="257">
        <f t="shared" si="1"/>
        <v>1660</v>
      </c>
      <c r="S19" s="258">
        <f t="shared" si="2"/>
        <v>5.761567303350934E-2</v>
      </c>
      <c r="T19" s="257">
        <f t="shared" si="3"/>
        <v>2935</v>
      </c>
      <c r="U19" s="258">
        <f t="shared" si="4"/>
        <v>4.8036231346053837E-2</v>
      </c>
      <c r="V19" s="257">
        <f t="shared" si="5"/>
        <v>2588</v>
      </c>
      <c r="W19" s="258">
        <f>[1]Cuadro_CCAA2!O40</f>
        <v>2.8407528911533531E-2</v>
      </c>
      <c r="X19" s="257">
        <f>[1]Cuadro_CCAA2!P40</f>
        <v>1550</v>
      </c>
      <c r="Z19" s="224"/>
    </row>
    <row r="20" spans="2:28" x14ac:dyDescent="0.25">
      <c r="B20" s="303" t="s">
        <v>35</v>
      </c>
      <c r="C20" s="219"/>
      <c r="D20" s="253">
        <v>79727</v>
      </c>
      <c r="E20" s="254">
        <v>80292</v>
      </c>
      <c r="F20" s="254">
        <v>77049</v>
      </c>
      <c r="G20" s="254">
        <v>77553</v>
      </c>
      <c r="H20" s="254">
        <v>79015</v>
      </c>
      <c r="I20" s="254">
        <v>83386</v>
      </c>
      <c r="J20" s="257">
        <v>83153</v>
      </c>
      <c r="L20" s="222"/>
      <c r="M20" s="256">
        <v>7.0866833067844137E-3</v>
      </c>
      <c r="N20" s="257">
        <v>565</v>
      </c>
      <c r="O20" s="258">
        <v>-4.0390076221790472E-2</v>
      </c>
      <c r="P20" s="257">
        <v>-3243</v>
      </c>
      <c r="Q20" s="258">
        <f t="shared" si="0"/>
        <v>6.5412919051512919E-3</v>
      </c>
      <c r="R20" s="257">
        <f t="shared" si="1"/>
        <v>504</v>
      </c>
      <c r="S20" s="258">
        <f t="shared" si="2"/>
        <v>1.8851624050649329E-2</v>
      </c>
      <c r="T20" s="257">
        <f t="shared" si="3"/>
        <v>1462</v>
      </c>
      <c r="U20" s="258">
        <f t="shared" si="4"/>
        <v>5.5318610390432177E-2</v>
      </c>
      <c r="V20" s="257">
        <f t="shared" si="5"/>
        <v>4371</v>
      </c>
      <c r="W20" s="258">
        <f>[1]Cuadro_CCAA2!O41</f>
        <v>1.0904979575957929E-2</v>
      </c>
      <c r="X20" s="257">
        <f>[1]Cuadro_CCAA2!P41</f>
        <v>897</v>
      </c>
      <c r="Z20" s="224"/>
    </row>
    <row r="21" spans="2:28" x14ac:dyDescent="0.25">
      <c r="B21" s="303" t="s">
        <v>42</v>
      </c>
      <c r="C21" s="219"/>
      <c r="D21" s="253">
        <v>215050</v>
      </c>
      <c r="E21" s="254">
        <v>227239</v>
      </c>
      <c r="F21" s="254">
        <v>216497</v>
      </c>
      <c r="G21" s="254">
        <v>215854</v>
      </c>
      <c r="H21" s="254">
        <v>224758</v>
      </c>
      <c r="I21" s="254">
        <v>237020</v>
      </c>
      <c r="J21" s="257">
        <v>249317</v>
      </c>
      <c r="L21" s="222"/>
      <c r="M21" s="256">
        <v>5.6679841897233185E-2</v>
      </c>
      <c r="N21" s="257">
        <v>12189</v>
      </c>
      <c r="O21" s="258">
        <v>-4.7271815137366335E-2</v>
      </c>
      <c r="P21" s="257">
        <v>-10742</v>
      </c>
      <c r="Q21" s="258">
        <f t="shared" si="0"/>
        <v>-2.9700180602963977E-3</v>
      </c>
      <c r="R21" s="257">
        <f t="shared" si="1"/>
        <v>-643</v>
      </c>
      <c r="S21" s="258">
        <f t="shared" si="2"/>
        <v>4.1250104237123164E-2</v>
      </c>
      <c r="T21" s="257">
        <f t="shared" si="3"/>
        <v>8904</v>
      </c>
      <c r="U21" s="258">
        <f t="shared" si="4"/>
        <v>5.4556456277418341E-2</v>
      </c>
      <c r="V21" s="257">
        <f t="shared" si="5"/>
        <v>12262</v>
      </c>
      <c r="W21" s="258">
        <f>[1]Cuadro_CCAA2!O42</f>
        <v>7.8029670819082408E-2</v>
      </c>
      <c r="X21" s="257">
        <f>[1]Cuadro_CCAA2!P42</f>
        <v>18046</v>
      </c>
      <c r="Z21" s="224"/>
    </row>
    <row r="22" spans="2:28" x14ac:dyDescent="0.25">
      <c r="B22" s="303" t="s">
        <v>43</v>
      </c>
      <c r="C22" s="219"/>
      <c r="D22" s="253">
        <v>43671</v>
      </c>
      <c r="E22" s="254">
        <v>46430</v>
      </c>
      <c r="F22" s="254">
        <v>45294</v>
      </c>
      <c r="G22" s="254">
        <v>47556</v>
      </c>
      <c r="H22" s="254">
        <v>50117</v>
      </c>
      <c r="I22" s="254">
        <v>54056</v>
      </c>
      <c r="J22" s="257">
        <v>55940</v>
      </c>
      <c r="L22" s="222"/>
      <c r="M22" s="256">
        <v>6.3176936639875336E-2</v>
      </c>
      <c r="N22" s="257">
        <v>2759</v>
      </c>
      <c r="O22" s="258">
        <v>-2.446693947878531E-2</v>
      </c>
      <c r="P22" s="257">
        <v>-1136</v>
      </c>
      <c r="Q22" s="258">
        <f t="shared" si="0"/>
        <v>4.994038945555701E-2</v>
      </c>
      <c r="R22" s="257">
        <f t="shared" si="1"/>
        <v>2262</v>
      </c>
      <c r="S22" s="258">
        <f t="shared" si="2"/>
        <v>5.3852300445790258E-2</v>
      </c>
      <c r="T22" s="257">
        <f t="shared" si="3"/>
        <v>2561</v>
      </c>
      <c r="U22" s="258">
        <f t="shared" si="4"/>
        <v>7.8596085160723916E-2</v>
      </c>
      <c r="V22" s="257">
        <f t="shared" si="5"/>
        <v>3939</v>
      </c>
      <c r="W22" s="258">
        <f>[1]Cuadro_CCAA2!O43</f>
        <v>8.0214729849766409E-2</v>
      </c>
      <c r="X22" s="257">
        <f>[1]Cuadro_CCAA2!P43</f>
        <v>4154</v>
      </c>
      <c r="Z22" s="224"/>
    </row>
    <row r="23" spans="2:28" x14ac:dyDescent="0.25">
      <c r="B23" s="303" t="s">
        <v>44</v>
      </c>
      <c r="C23" s="219"/>
      <c r="D23" s="253">
        <v>19559</v>
      </c>
      <c r="E23" s="254">
        <v>18635</v>
      </c>
      <c r="F23" s="254">
        <v>19594</v>
      </c>
      <c r="G23" s="254">
        <v>20339</v>
      </c>
      <c r="H23" s="254">
        <v>21233</v>
      </c>
      <c r="I23" s="254">
        <v>22030</v>
      </c>
      <c r="J23" s="257">
        <v>21512</v>
      </c>
      <c r="K23" s="304"/>
      <c r="L23" s="219"/>
      <c r="M23" s="256">
        <v>-4.7241679022444916E-2</v>
      </c>
      <c r="N23" s="257">
        <v>-924</v>
      </c>
      <c r="O23" s="258">
        <v>5.1462302119667402E-2</v>
      </c>
      <c r="P23" s="257">
        <v>959</v>
      </c>
      <c r="Q23" s="258">
        <f t="shared" si="0"/>
        <v>3.8021843421455648E-2</v>
      </c>
      <c r="R23" s="257">
        <f t="shared" si="1"/>
        <v>745</v>
      </c>
      <c r="S23" s="258">
        <f t="shared" si="2"/>
        <v>4.3954963370863798E-2</v>
      </c>
      <c r="T23" s="257">
        <f t="shared" si="3"/>
        <v>894</v>
      </c>
      <c r="U23" s="258">
        <f t="shared" si="4"/>
        <v>3.7535911081806539E-2</v>
      </c>
      <c r="V23" s="257">
        <f t="shared" si="5"/>
        <v>797</v>
      </c>
      <c r="W23" s="258">
        <f>[1]Cuadro_CCAA2!O44</f>
        <v>-1.8590816136832E-4</v>
      </c>
      <c r="X23" s="257">
        <f>[1]Cuadro_CCAA2!P44</f>
        <v>-4</v>
      </c>
      <c r="Z23" s="224"/>
    </row>
    <row r="24" spans="2:28" x14ac:dyDescent="0.25">
      <c r="B24" s="303" t="s">
        <v>45</v>
      </c>
      <c r="C24" s="219"/>
      <c r="D24" s="253">
        <v>102231</v>
      </c>
      <c r="E24" s="254">
        <v>105837</v>
      </c>
      <c r="F24" s="254">
        <v>105419</v>
      </c>
      <c r="G24" s="254">
        <v>106624</v>
      </c>
      <c r="H24" s="254">
        <v>108415</v>
      </c>
      <c r="I24" s="254">
        <v>113823</v>
      </c>
      <c r="J24" s="257">
        <v>115341</v>
      </c>
      <c r="L24" s="222"/>
      <c r="M24" s="256">
        <v>3.5273058074360986E-2</v>
      </c>
      <c r="N24" s="257">
        <v>3606</v>
      </c>
      <c r="O24" s="258">
        <v>-3.9494694671995401E-3</v>
      </c>
      <c r="P24" s="257">
        <v>-418</v>
      </c>
      <c r="Q24" s="258">
        <f t="shared" si="0"/>
        <v>1.1430577030705935E-2</v>
      </c>
      <c r="R24" s="257">
        <f t="shared" si="1"/>
        <v>1205</v>
      </c>
      <c r="S24" s="258">
        <f t="shared" si="2"/>
        <v>1.6797343937575038E-2</v>
      </c>
      <c r="T24" s="257">
        <f t="shared" si="3"/>
        <v>1791</v>
      </c>
      <c r="U24" s="258">
        <f t="shared" si="4"/>
        <v>4.9882396347368907E-2</v>
      </c>
      <c r="V24" s="257">
        <f t="shared" si="5"/>
        <v>5408</v>
      </c>
      <c r="W24" s="258">
        <f>[1]Cuadro_CCAA2!O45</f>
        <v>4.4906870560950773E-2</v>
      </c>
      <c r="X24" s="257">
        <f>[1]Cuadro_CCAA2!P45</f>
        <v>4957</v>
      </c>
      <c r="Z24" s="224"/>
    </row>
    <row r="25" spans="2:28" x14ac:dyDescent="0.25">
      <c r="B25" s="303" t="s">
        <v>46</v>
      </c>
      <c r="C25" s="219"/>
      <c r="D25" s="253">
        <v>15250</v>
      </c>
      <c r="E25" s="254">
        <v>15370</v>
      </c>
      <c r="F25" s="254">
        <v>14678</v>
      </c>
      <c r="G25" s="254">
        <v>15446</v>
      </c>
      <c r="H25" s="254">
        <v>14352</v>
      </c>
      <c r="I25" s="254">
        <v>14615</v>
      </c>
      <c r="J25" s="257">
        <v>14758</v>
      </c>
      <c r="L25" s="222"/>
      <c r="M25" s="256">
        <v>7.8688524590164732E-3</v>
      </c>
      <c r="N25" s="257">
        <v>120</v>
      </c>
      <c r="O25" s="258">
        <v>-4.5022771633051351E-2</v>
      </c>
      <c r="P25" s="257">
        <v>-692</v>
      </c>
      <c r="Q25" s="258">
        <f t="shared" si="0"/>
        <v>5.2323204796293821E-2</v>
      </c>
      <c r="R25" s="257">
        <f t="shared" si="1"/>
        <v>768</v>
      </c>
      <c r="S25" s="258">
        <f t="shared" si="2"/>
        <v>-7.0827398679269682E-2</v>
      </c>
      <c r="T25" s="257">
        <f t="shared" si="3"/>
        <v>-1094</v>
      </c>
      <c r="U25" s="258">
        <f t="shared" si="4"/>
        <v>1.8324972129319939E-2</v>
      </c>
      <c r="V25" s="257">
        <f t="shared" si="5"/>
        <v>263</v>
      </c>
      <c r="W25" s="258">
        <f>[1]Cuadro_CCAA2!O46</f>
        <v>3.7542182227221499E-2</v>
      </c>
      <c r="X25" s="257">
        <f>[1]Cuadro_CCAA2!P46</f>
        <v>534</v>
      </c>
      <c r="Z25" s="224"/>
    </row>
    <row r="26" spans="2:28" x14ac:dyDescent="0.25">
      <c r="B26" s="305" t="s">
        <v>1</v>
      </c>
      <c r="C26" s="219"/>
      <c r="D26" s="260">
        <v>4201</v>
      </c>
      <c r="E26" s="261">
        <v>4335</v>
      </c>
      <c r="F26" s="261">
        <v>4305</v>
      </c>
      <c r="G26" s="261">
        <v>4447</v>
      </c>
      <c r="H26" s="261">
        <v>4708</v>
      </c>
      <c r="I26" s="261">
        <v>5044</v>
      </c>
      <c r="J26" s="265">
        <v>5230</v>
      </c>
      <c r="L26" s="222"/>
      <c r="M26" s="264">
        <v>3.1897167341109256E-2</v>
      </c>
      <c r="N26" s="265">
        <v>134</v>
      </c>
      <c r="O26" s="266">
        <v>-6.9204152249134898E-3</v>
      </c>
      <c r="P26" s="265">
        <v>-30</v>
      </c>
      <c r="Q26" s="266">
        <f t="shared" si="0"/>
        <v>3.2984901277584244E-2</v>
      </c>
      <c r="R26" s="265">
        <f t="shared" si="1"/>
        <v>142</v>
      </c>
      <c r="S26" s="266">
        <f t="shared" si="2"/>
        <v>5.8691252529795346E-2</v>
      </c>
      <c r="T26" s="265">
        <f t="shared" si="3"/>
        <v>261</v>
      </c>
      <c r="U26" s="266">
        <f t="shared" si="4"/>
        <v>7.136788445199671E-2</v>
      </c>
      <c r="V26" s="265">
        <f t="shared" si="5"/>
        <v>336</v>
      </c>
      <c r="W26" s="266">
        <f>[1]Cuadro_CCAA2!$O$50</f>
        <v>6.0636787669843928E-2</v>
      </c>
      <c r="X26" s="265">
        <f>[1]Cuadro_CCAA2!P47+[1]Cuadro_CCAA2!P48</f>
        <v>299</v>
      </c>
      <c r="Z26" s="224"/>
      <c r="AA26" s="224"/>
      <c r="AB26" s="286"/>
    </row>
    <row r="27" spans="2:28" x14ac:dyDescent="0.25">
      <c r="B27" s="235" t="s">
        <v>0</v>
      </c>
      <c r="C27" s="219"/>
      <c r="D27" s="1229">
        <f>SUM(D9:D26)</f>
        <v>1638618</v>
      </c>
      <c r="E27" s="306">
        <f>SUM(E9:E26)</f>
        <v>1735551</v>
      </c>
      <c r="F27" s="307">
        <f>SUM(F9:F26)</f>
        <v>1709394</v>
      </c>
      <c r="G27" s="306">
        <f>SUM(G9:G26)</f>
        <v>1768008</v>
      </c>
      <c r="H27" s="307">
        <v>1850208</v>
      </c>
      <c r="I27" s="306">
        <f>SUM(I9:I26)</f>
        <v>1944185</v>
      </c>
      <c r="J27" s="306">
        <f>SUM(J9:J26)</f>
        <v>1965264</v>
      </c>
      <c r="K27" s="308"/>
      <c r="L27" s="222"/>
      <c r="M27" s="240">
        <f>E27/D27-1</f>
        <v>5.9155336997396502E-2</v>
      </c>
      <c r="N27" s="241">
        <f>E27-D27</f>
        <v>96933</v>
      </c>
      <c r="O27" s="242">
        <f>F27/E27-1</f>
        <v>-1.507129436127197E-2</v>
      </c>
      <c r="P27" s="243">
        <f>F27-E27</f>
        <v>-26157</v>
      </c>
      <c r="Q27" s="242">
        <f t="shared" si="0"/>
        <v>3.4289344644944375E-2</v>
      </c>
      <c r="R27" s="237">
        <f t="shared" si="1"/>
        <v>58614</v>
      </c>
      <c r="S27" s="242">
        <f>H27/G27-1</f>
        <v>4.6493002294107244E-2</v>
      </c>
      <c r="T27" s="243">
        <f>H27-G27</f>
        <v>82200</v>
      </c>
      <c r="U27" s="309">
        <f>I27/H27-1</f>
        <v>5.0792667635206401E-2</v>
      </c>
      <c r="V27" s="237">
        <f>I27-H27</f>
        <v>93977</v>
      </c>
      <c r="W27" s="242">
        <f>[1]Cuadro_CCAA2!O49</f>
        <v>3.4769917039976228E-2</v>
      </c>
      <c r="X27" s="243">
        <f>SUM(X9:X26)</f>
        <v>66036</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K9</xm:sqref>
            </x14:sparkline>
            <x14:sparkline>
              <xm:f>EVO_resol!D10:J10</xm:f>
              <xm:sqref>K10</xm:sqref>
            </x14:sparkline>
            <x14:sparkline>
              <xm:f>EVO_resol!D11:J11</xm:f>
              <xm:sqref>K11</xm:sqref>
            </x14:sparkline>
            <x14:sparkline>
              <xm:f>EVO_resol!D12:J12</xm:f>
              <xm:sqref>K12</xm:sqref>
            </x14:sparkline>
            <x14:sparkline>
              <xm:f>EVO_resol!D13:J13</xm:f>
              <xm:sqref>K13</xm:sqref>
            </x14:sparkline>
            <x14:sparkline>
              <xm:f>EVO_resol!D14:J14</xm:f>
              <xm:sqref>K14</xm:sqref>
            </x14:sparkline>
            <x14:sparkline>
              <xm:f>EVO_resol!D15:J15</xm:f>
              <xm:sqref>K15</xm:sqref>
            </x14:sparkline>
            <x14:sparkline>
              <xm:f>EVO_resol!D16:J16</xm:f>
              <xm:sqref>K16</xm:sqref>
            </x14:sparkline>
            <x14:sparkline>
              <xm:f>EVO_resol!D17:J17</xm:f>
              <xm:sqref>K17</xm:sqref>
            </x14:sparkline>
            <x14:sparkline>
              <xm:f>EVO_resol!D18:J18</xm:f>
              <xm:sqref>K18</xm:sqref>
            </x14:sparkline>
            <x14:sparkline>
              <xm:f>EVO_resol!D19:J19</xm:f>
              <xm:sqref>K19</xm:sqref>
            </x14:sparkline>
            <x14:sparkline>
              <xm:f>EVO_resol!D20:J20</xm:f>
              <xm:sqref>K20</xm:sqref>
            </x14:sparkline>
            <x14:sparkline>
              <xm:f>EVO_resol!D21:J21</xm:f>
              <xm:sqref>K21</xm:sqref>
            </x14:sparkline>
            <x14:sparkline>
              <xm:f>EVO_resol!D22:J22</xm:f>
              <xm:sqref>K22</xm:sqref>
            </x14:sparkline>
            <x14:sparkline>
              <xm:f>EVO_resol!D23:J23</xm:f>
              <xm:sqref>K23</xm:sqref>
            </x14:sparkline>
            <x14:sparkline>
              <xm:f>EVO_resol!D24:J24</xm:f>
              <xm:sqref>K24</xm:sqref>
            </x14:sparkline>
            <x14:sparkline>
              <xm:f>EVO_resol!D25:J25</xm:f>
              <xm:sqref>K25</xm:sqref>
            </x14:sparkline>
            <x14:sparkline>
              <xm:f>EVO_resol!D26:J26</xm:f>
              <xm:sqref>K26</xm:sqref>
            </x14:sparkline>
            <x14:sparkline>
              <xm:f>EVO_resol!D27:J27</xm:f>
              <xm:sqref>K27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58</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434</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86" t="s">
        <v>12</v>
      </c>
      <c r="C7" s="922"/>
      <c r="D7" s="1603" t="s">
        <v>76</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29015</v>
      </c>
      <c r="E11" s="930">
        <f>D11/D$29*100</f>
        <v>15.9172074805115</v>
      </c>
      <c r="F11" s="932"/>
      <c r="G11" s="929">
        <v>12862</v>
      </c>
      <c r="H11" s="930">
        <v>44.328795450628981</v>
      </c>
      <c r="I11" s="929">
        <v>12812</v>
      </c>
      <c r="J11" s="930">
        <v>99.611257969211636</v>
      </c>
      <c r="K11" s="932"/>
      <c r="L11" s="929">
        <v>16060</v>
      </c>
      <c r="M11" s="930">
        <v>55.350680682405653</v>
      </c>
      <c r="N11" s="929">
        <v>15916</v>
      </c>
      <c r="O11" s="930">
        <v>99.103362391033627</v>
      </c>
      <c r="P11" s="932"/>
      <c r="Q11" s="929">
        <v>93</v>
      </c>
      <c r="R11" s="930">
        <v>0.32052386696536272</v>
      </c>
      <c r="S11" s="929">
        <v>91</v>
      </c>
      <c r="T11" s="930">
        <f>IFERROR(S11/Q11*100,"-")</f>
        <v>97.849462365591393</v>
      </c>
    </row>
    <row r="12" spans="1:22" s="331" customFormat="1" ht="18" customHeight="1" x14ac:dyDescent="0.2">
      <c r="A12" s="330"/>
      <c r="B12" s="933" t="s">
        <v>7</v>
      </c>
      <c r="C12" s="932"/>
      <c r="D12" s="934">
        <f t="shared" ref="D12:D28" si="0">G12+L12+Q12</f>
        <v>4191</v>
      </c>
      <c r="E12" s="935">
        <f t="shared" ref="E12:E29" si="1">D12/D$29*100</f>
        <v>2.2991217146587526</v>
      </c>
      <c r="F12" s="932"/>
      <c r="G12" s="934">
        <v>2856</v>
      </c>
      <c r="H12" s="935">
        <v>68.146027201145316</v>
      </c>
      <c r="I12" s="934">
        <v>1178</v>
      </c>
      <c r="J12" s="935">
        <v>41.246498599439775</v>
      </c>
      <c r="K12" s="932"/>
      <c r="L12" s="934">
        <v>1226</v>
      </c>
      <c r="M12" s="935">
        <v>29.253161536626106</v>
      </c>
      <c r="N12" s="934">
        <v>563</v>
      </c>
      <c r="O12" s="935">
        <v>45.921696574225123</v>
      </c>
      <c r="P12" s="932"/>
      <c r="Q12" s="934">
        <v>109</v>
      </c>
      <c r="R12" s="935">
        <v>2.6008112622285853</v>
      </c>
      <c r="S12" s="934">
        <v>58</v>
      </c>
      <c r="T12" s="935">
        <f t="shared" ref="T12:T28" si="2">IFERROR(S12/Q12*100,"-")</f>
        <v>53.211009174311933</v>
      </c>
    </row>
    <row r="13" spans="1:22" s="331" customFormat="1" ht="18" customHeight="1" x14ac:dyDescent="0.2">
      <c r="A13" s="330"/>
      <c r="B13" s="933" t="s">
        <v>37</v>
      </c>
      <c r="C13" s="932"/>
      <c r="D13" s="934">
        <f t="shared" si="0"/>
        <v>3801</v>
      </c>
      <c r="E13" s="935">
        <f t="shared" si="1"/>
        <v>2.0851733804385391</v>
      </c>
      <c r="F13" s="932"/>
      <c r="G13" s="934">
        <v>1782</v>
      </c>
      <c r="H13" s="935">
        <v>46.882399368587215</v>
      </c>
      <c r="I13" s="934">
        <v>30</v>
      </c>
      <c r="J13" s="935">
        <v>1.6835016835016834</v>
      </c>
      <c r="K13" s="932"/>
      <c r="L13" s="934">
        <v>1937</v>
      </c>
      <c r="M13" s="935">
        <v>50.960273612207317</v>
      </c>
      <c r="N13" s="934">
        <v>42</v>
      </c>
      <c r="O13" s="935">
        <v>2.1683014971605576</v>
      </c>
      <c r="P13" s="932"/>
      <c r="Q13" s="934">
        <v>82</v>
      </c>
      <c r="R13" s="935">
        <v>2.1573270192054723</v>
      </c>
      <c r="S13" s="934">
        <v>26</v>
      </c>
      <c r="T13" s="935">
        <f t="shared" si="2"/>
        <v>31.707317073170731</v>
      </c>
    </row>
    <row r="14" spans="1:22" s="331" customFormat="1" ht="18" customHeight="1" x14ac:dyDescent="0.2">
      <c r="A14" s="330"/>
      <c r="B14" s="933" t="s">
        <v>38</v>
      </c>
      <c r="C14" s="932"/>
      <c r="D14" s="934">
        <f t="shared" si="0"/>
        <v>2975</v>
      </c>
      <c r="E14" s="935">
        <f t="shared" si="1"/>
        <v>1.632041780269575</v>
      </c>
      <c r="F14" s="932"/>
      <c r="G14" s="934">
        <v>2124</v>
      </c>
      <c r="H14" s="935">
        <v>71.394957983193279</v>
      </c>
      <c r="I14" s="934">
        <v>2081</v>
      </c>
      <c r="J14" s="935">
        <v>97.975517890772124</v>
      </c>
      <c r="K14" s="932"/>
      <c r="L14" s="934">
        <v>845</v>
      </c>
      <c r="M14" s="935">
        <v>28.403361344537814</v>
      </c>
      <c r="N14" s="934">
        <v>755</v>
      </c>
      <c r="O14" s="935">
        <v>89.349112426035504</v>
      </c>
      <c r="P14" s="932"/>
      <c r="Q14" s="934">
        <v>6</v>
      </c>
      <c r="R14" s="935">
        <v>0.20168067226890757</v>
      </c>
      <c r="S14" s="934">
        <v>6</v>
      </c>
      <c r="T14" s="935">
        <f t="shared" si="2"/>
        <v>100</v>
      </c>
    </row>
    <row r="15" spans="1:22" s="331" customFormat="1" ht="18" customHeight="1" x14ac:dyDescent="0.2">
      <c r="A15" s="330"/>
      <c r="B15" s="933" t="s">
        <v>6</v>
      </c>
      <c r="C15" s="932"/>
      <c r="D15" s="934">
        <f t="shared" si="0"/>
        <v>4869</v>
      </c>
      <c r="E15" s="935">
        <f t="shared" si="1"/>
        <v>2.6710626649185074</v>
      </c>
      <c r="F15" s="932"/>
      <c r="G15" s="934">
        <v>2861</v>
      </c>
      <c r="H15" s="935">
        <v>58.759498870404606</v>
      </c>
      <c r="I15" s="934">
        <v>2709</v>
      </c>
      <c r="J15" s="935">
        <v>94.687172317371548</v>
      </c>
      <c r="K15" s="932"/>
      <c r="L15" s="934">
        <v>1926</v>
      </c>
      <c r="M15" s="935">
        <v>39.556377079482438</v>
      </c>
      <c r="N15" s="934">
        <v>1759</v>
      </c>
      <c r="O15" s="935">
        <v>91.329179646936652</v>
      </c>
      <c r="P15" s="932"/>
      <c r="Q15" s="934">
        <v>82</v>
      </c>
      <c r="R15" s="935">
        <v>1.6841240501129597</v>
      </c>
      <c r="S15" s="934">
        <v>73</v>
      </c>
      <c r="T15" s="935">
        <f t="shared" si="2"/>
        <v>89.024390243902445</v>
      </c>
    </row>
    <row r="16" spans="1:22" s="331" customFormat="1" ht="18" customHeight="1" x14ac:dyDescent="0.2">
      <c r="A16" s="330"/>
      <c r="B16" s="933" t="s">
        <v>5</v>
      </c>
      <c r="C16" s="932"/>
      <c r="D16" s="934">
        <f t="shared" si="0"/>
        <v>4693</v>
      </c>
      <c r="E16" s="935">
        <f t="shared" si="1"/>
        <v>2.5745116217832322</v>
      </c>
      <c r="F16" s="932"/>
      <c r="G16" s="934">
        <v>1964</v>
      </c>
      <c r="H16" s="935">
        <v>41.849563179203066</v>
      </c>
      <c r="I16" s="934">
        <v>12</v>
      </c>
      <c r="J16" s="935">
        <v>0.61099796334012213</v>
      </c>
      <c r="K16" s="932"/>
      <c r="L16" s="934">
        <v>2681</v>
      </c>
      <c r="M16" s="935">
        <v>57.127636906030254</v>
      </c>
      <c r="N16" s="934">
        <v>20</v>
      </c>
      <c r="O16" s="935">
        <v>0.74599030212607231</v>
      </c>
      <c r="P16" s="932"/>
      <c r="Q16" s="934">
        <v>48</v>
      </c>
      <c r="R16" s="935">
        <v>1.0227999147666738</v>
      </c>
      <c r="S16" s="934">
        <v>0</v>
      </c>
      <c r="T16" s="935">
        <f t="shared" si="2"/>
        <v>0</v>
      </c>
    </row>
    <row r="17" spans="1:20" s="331" customFormat="1" ht="18" customHeight="1" x14ac:dyDescent="0.2">
      <c r="A17" s="330"/>
      <c r="B17" s="933" t="s">
        <v>4</v>
      </c>
      <c r="C17" s="932"/>
      <c r="D17" s="934">
        <f t="shared" si="0"/>
        <v>8404</v>
      </c>
      <c r="E17" s="935">
        <f t="shared" si="1"/>
        <v>4.6103123097094141</v>
      </c>
      <c r="F17" s="932"/>
      <c r="G17" s="934">
        <v>5200</v>
      </c>
      <c r="H17" s="935">
        <v>61.875297477391719</v>
      </c>
      <c r="I17" s="934">
        <v>410</v>
      </c>
      <c r="J17" s="935">
        <v>7.8846153846153841</v>
      </c>
      <c r="K17" s="932"/>
      <c r="L17" s="934">
        <v>3200</v>
      </c>
      <c r="M17" s="935">
        <v>38.077106139933363</v>
      </c>
      <c r="N17" s="934">
        <v>97</v>
      </c>
      <c r="O17" s="935">
        <v>3.03125</v>
      </c>
      <c r="P17" s="932"/>
      <c r="Q17" s="934">
        <v>4</v>
      </c>
      <c r="R17" s="935">
        <v>4.7596382674916705E-2</v>
      </c>
      <c r="S17" s="934">
        <v>2</v>
      </c>
      <c r="T17" s="935">
        <f t="shared" si="2"/>
        <v>50</v>
      </c>
    </row>
    <row r="18" spans="1:20" s="331" customFormat="1" ht="18" customHeight="1" x14ac:dyDescent="0.2">
      <c r="A18" s="330"/>
      <c r="B18" s="933" t="s">
        <v>40</v>
      </c>
      <c r="C18" s="932"/>
      <c r="D18" s="934">
        <f t="shared" si="0"/>
        <v>12345</v>
      </c>
      <c r="E18" s="935">
        <f t="shared" si="1"/>
        <v>6.7722876562782863</v>
      </c>
      <c r="F18" s="932"/>
      <c r="G18" s="934">
        <v>6842</v>
      </c>
      <c r="H18" s="935">
        <v>55.423248278655322</v>
      </c>
      <c r="I18" s="934">
        <v>6760</v>
      </c>
      <c r="J18" s="935">
        <v>98.801520023384967</v>
      </c>
      <c r="K18" s="932"/>
      <c r="L18" s="934">
        <v>4002</v>
      </c>
      <c r="M18" s="935">
        <v>32.417982989064399</v>
      </c>
      <c r="N18" s="934">
        <v>3893</v>
      </c>
      <c r="O18" s="935">
        <v>97.276361819090454</v>
      </c>
      <c r="P18" s="932"/>
      <c r="Q18" s="934">
        <v>1501</v>
      </c>
      <c r="R18" s="935">
        <v>12.158768732280276</v>
      </c>
      <c r="S18" s="934">
        <v>1460</v>
      </c>
      <c r="T18" s="935">
        <f t="shared" si="2"/>
        <v>97.268487674883403</v>
      </c>
    </row>
    <row r="19" spans="1:20" s="331" customFormat="1" ht="18" customHeight="1" x14ac:dyDescent="0.2">
      <c r="A19" s="330"/>
      <c r="B19" s="933" t="s">
        <v>41</v>
      </c>
      <c r="C19" s="932"/>
      <c r="D19" s="934">
        <f t="shared" si="0"/>
        <v>37986</v>
      </c>
      <c r="E19" s="935">
        <f t="shared" si="1"/>
        <v>20.838567753048764</v>
      </c>
      <c r="F19" s="932"/>
      <c r="G19" s="934">
        <v>15052</v>
      </c>
      <c r="H19" s="935">
        <v>39.625125046069606</v>
      </c>
      <c r="I19" s="934">
        <v>14464</v>
      </c>
      <c r="J19" s="935">
        <v>96.093542386393835</v>
      </c>
      <c r="K19" s="932"/>
      <c r="L19" s="934">
        <v>19783</v>
      </c>
      <c r="M19" s="935">
        <v>52.079713578686878</v>
      </c>
      <c r="N19" s="934">
        <v>18319</v>
      </c>
      <c r="O19" s="935">
        <v>92.599706818985993</v>
      </c>
      <c r="P19" s="932"/>
      <c r="Q19" s="934">
        <v>3151</v>
      </c>
      <c r="R19" s="935">
        <v>8.2951613752435112</v>
      </c>
      <c r="S19" s="934">
        <v>3125</v>
      </c>
      <c r="T19" s="935">
        <f t="shared" si="2"/>
        <v>99.174865122183434</v>
      </c>
    </row>
    <row r="20" spans="1:20" s="331" customFormat="1" ht="18" customHeight="1" x14ac:dyDescent="0.2">
      <c r="A20" s="330"/>
      <c r="B20" s="933" t="s">
        <v>3</v>
      </c>
      <c r="C20" s="932"/>
      <c r="D20" s="934">
        <f t="shared" si="0"/>
        <v>13984</v>
      </c>
      <c r="E20" s="935">
        <f t="shared" si="1"/>
        <v>7.6714192454755414</v>
      </c>
      <c r="F20" s="932"/>
      <c r="G20" s="934">
        <v>6548</v>
      </c>
      <c r="H20" s="935">
        <v>46.824942791762012</v>
      </c>
      <c r="I20" s="934">
        <v>6272</v>
      </c>
      <c r="J20" s="935">
        <v>95.784972510690295</v>
      </c>
      <c r="K20" s="932"/>
      <c r="L20" s="934">
        <v>6485</v>
      </c>
      <c r="M20" s="935">
        <v>46.374427917620139</v>
      </c>
      <c r="N20" s="934">
        <v>6031</v>
      </c>
      <c r="O20" s="935">
        <v>92.999228989976871</v>
      </c>
      <c r="P20" s="932"/>
      <c r="Q20" s="934">
        <v>951</v>
      </c>
      <c r="R20" s="935">
        <v>6.8006292906178487</v>
      </c>
      <c r="S20" s="934">
        <v>606</v>
      </c>
      <c r="T20" s="935">
        <f t="shared" si="2"/>
        <v>63.722397476340696</v>
      </c>
    </row>
    <row r="21" spans="1:20" s="331" customFormat="1" ht="18" customHeight="1" x14ac:dyDescent="0.2">
      <c r="A21" s="330"/>
      <c r="B21" s="933" t="s">
        <v>2</v>
      </c>
      <c r="C21" s="932"/>
      <c r="D21" s="934">
        <f t="shared" si="0"/>
        <v>5273</v>
      </c>
      <c r="E21" s="935">
        <f t="shared" si="1"/>
        <v>2.892691195751754</v>
      </c>
      <c r="F21" s="932"/>
      <c r="G21" s="934">
        <v>3428</v>
      </c>
      <c r="H21" s="935">
        <v>65.010430494974401</v>
      </c>
      <c r="I21" s="934">
        <v>3403</v>
      </c>
      <c r="J21" s="935">
        <v>99.27071178529755</v>
      </c>
      <c r="K21" s="932"/>
      <c r="L21" s="934">
        <v>1801</v>
      </c>
      <c r="M21" s="935">
        <v>34.155129907073771</v>
      </c>
      <c r="N21" s="934">
        <v>1790</v>
      </c>
      <c r="O21" s="935">
        <v>99.38922820655192</v>
      </c>
      <c r="P21" s="932"/>
      <c r="Q21" s="934">
        <v>44</v>
      </c>
      <c r="R21" s="935">
        <v>0.83443959795183009</v>
      </c>
      <c r="S21" s="934">
        <v>44</v>
      </c>
      <c r="T21" s="935">
        <f t="shared" si="2"/>
        <v>100</v>
      </c>
    </row>
    <row r="22" spans="1:20" s="331" customFormat="1" ht="18" customHeight="1" x14ac:dyDescent="0.2">
      <c r="A22" s="330"/>
      <c r="B22" s="933" t="s">
        <v>35</v>
      </c>
      <c r="C22" s="932"/>
      <c r="D22" s="934">
        <f t="shared" si="0"/>
        <v>6960</v>
      </c>
      <c r="E22" s="935">
        <f t="shared" si="1"/>
        <v>3.8181548876222662</v>
      </c>
      <c r="F22" s="932"/>
      <c r="G22" s="934">
        <v>4190</v>
      </c>
      <c r="H22" s="935">
        <v>60.201149425287362</v>
      </c>
      <c r="I22" s="934">
        <v>4117</v>
      </c>
      <c r="J22" s="935">
        <v>98.25775656324582</v>
      </c>
      <c r="K22" s="932"/>
      <c r="L22" s="934">
        <v>2613</v>
      </c>
      <c r="M22" s="935">
        <v>37.543103448275858</v>
      </c>
      <c r="N22" s="934">
        <v>2601</v>
      </c>
      <c r="O22" s="935">
        <v>99.540757749712967</v>
      </c>
      <c r="P22" s="932"/>
      <c r="Q22" s="934">
        <v>157</v>
      </c>
      <c r="R22" s="935">
        <v>2.2557471264367814</v>
      </c>
      <c r="S22" s="934">
        <v>157</v>
      </c>
      <c r="T22" s="935">
        <f t="shared" si="2"/>
        <v>100</v>
      </c>
    </row>
    <row r="23" spans="1:20" s="331" customFormat="1" ht="18" customHeight="1" x14ac:dyDescent="0.2">
      <c r="A23" s="330"/>
      <c r="B23" s="933" t="s">
        <v>42</v>
      </c>
      <c r="C23" s="932"/>
      <c r="D23" s="934">
        <f t="shared" si="0"/>
        <v>24694</v>
      </c>
      <c r="E23" s="935">
        <f t="shared" si="1"/>
        <v>13.546769654446011</v>
      </c>
      <c r="F23" s="932"/>
      <c r="G23" s="934">
        <v>15204</v>
      </c>
      <c r="H23" s="935">
        <v>61.569612051510489</v>
      </c>
      <c r="I23" s="934">
        <v>13085</v>
      </c>
      <c r="J23" s="935">
        <v>86.062878189950013</v>
      </c>
      <c r="K23" s="932"/>
      <c r="L23" s="934">
        <v>8152</v>
      </c>
      <c r="M23" s="935">
        <v>33.012067708755161</v>
      </c>
      <c r="N23" s="934">
        <v>7275</v>
      </c>
      <c r="O23" s="935">
        <v>89.241903827281646</v>
      </c>
      <c r="P23" s="932"/>
      <c r="Q23" s="934">
        <v>1338</v>
      </c>
      <c r="R23" s="935">
        <v>5.4183202397343484</v>
      </c>
      <c r="S23" s="934">
        <v>1328</v>
      </c>
      <c r="T23" s="935">
        <f t="shared" si="2"/>
        <v>99.252615844544096</v>
      </c>
    </row>
    <row r="24" spans="1:20" s="331" customFormat="1" ht="18" customHeight="1" x14ac:dyDescent="0.2">
      <c r="A24" s="330">
        <v>47094</v>
      </c>
      <c r="B24" s="933" t="s">
        <v>43</v>
      </c>
      <c r="C24" s="932"/>
      <c r="D24" s="934">
        <f t="shared" si="0"/>
        <v>5213</v>
      </c>
      <c r="E24" s="935">
        <f t="shared" si="1"/>
        <v>2.8597760674101829</v>
      </c>
      <c r="F24" s="932"/>
      <c r="G24" s="934">
        <v>2759</v>
      </c>
      <c r="H24" s="935">
        <v>52.925378860540953</v>
      </c>
      <c r="I24" s="934">
        <v>2750</v>
      </c>
      <c r="J24" s="935">
        <v>99.673794853207681</v>
      </c>
      <c r="K24" s="932"/>
      <c r="L24" s="934">
        <v>2430</v>
      </c>
      <c r="M24" s="935">
        <v>46.6142336466526</v>
      </c>
      <c r="N24" s="934">
        <v>2423</v>
      </c>
      <c r="O24" s="935">
        <v>99.711934156378604</v>
      </c>
      <c r="P24" s="932"/>
      <c r="Q24" s="934">
        <v>24</v>
      </c>
      <c r="R24" s="935">
        <v>0.46038749280644542</v>
      </c>
      <c r="S24" s="934">
        <v>23</v>
      </c>
      <c r="T24" s="935">
        <f t="shared" si="2"/>
        <v>95.833333333333343</v>
      </c>
    </row>
    <row r="25" spans="1:20" s="331" customFormat="1" ht="18" customHeight="1" x14ac:dyDescent="0.2">
      <c r="B25" s="933" t="s">
        <v>44</v>
      </c>
      <c r="C25" s="932"/>
      <c r="D25" s="934">
        <f t="shared" si="0"/>
        <v>2506</v>
      </c>
      <c r="E25" s="935">
        <f t="shared" si="1"/>
        <v>1.3747551937329596</v>
      </c>
      <c r="F25" s="932"/>
      <c r="G25" s="934">
        <v>972</v>
      </c>
      <c r="H25" s="935">
        <v>38.78691141260974</v>
      </c>
      <c r="I25" s="934">
        <v>966</v>
      </c>
      <c r="J25" s="935">
        <v>99.382716049382708</v>
      </c>
      <c r="K25" s="932"/>
      <c r="L25" s="934">
        <v>1445</v>
      </c>
      <c r="M25" s="935">
        <v>57.661612130885878</v>
      </c>
      <c r="N25" s="934">
        <v>1436</v>
      </c>
      <c r="O25" s="935">
        <v>99.377162629757791</v>
      </c>
      <c r="P25" s="932"/>
      <c r="Q25" s="934">
        <v>89</v>
      </c>
      <c r="R25" s="935">
        <v>3.5514764565043899</v>
      </c>
      <c r="S25" s="934">
        <v>89</v>
      </c>
      <c r="T25" s="935">
        <f t="shared" si="2"/>
        <v>100</v>
      </c>
    </row>
    <row r="26" spans="1:20" s="331" customFormat="1" ht="18" customHeight="1" x14ac:dyDescent="0.2">
      <c r="B26" s="933" t="s">
        <v>45</v>
      </c>
      <c r="C26" s="932"/>
      <c r="D26" s="934">
        <f t="shared" si="0"/>
        <v>13187</v>
      </c>
      <c r="E26" s="935">
        <f t="shared" si="1"/>
        <v>7.2341966240050031</v>
      </c>
      <c r="F26" s="932"/>
      <c r="G26" s="934">
        <v>6034</v>
      </c>
      <c r="H26" s="935">
        <v>45.757185106544327</v>
      </c>
      <c r="I26" s="934">
        <v>5136</v>
      </c>
      <c r="J26" s="935">
        <v>85.117666556181632</v>
      </c>
      <c r="K26" s="932"/>
      <c r="L26" s="934">
        <v>4800</v>
      </c>
      <c r="M26" s="935">
        <v>36.399484340638502</v>
      </c>
      <c r="N26" s="934">
        <v>3894</v>
      </c>
      <c r="O26" s="935">
        <v>81.125</v>
      </c>
      <c r="P26" s="932"/>
      <c r="Q26" s="934">
        <v>2353</v>
      </c>
      <c r="R26" s="935">
        <v>17.843330552817168</v>
      </c>
      <c r="S26" s="934">
        <v>1682</v>
      </c>
      <c r="T26" s="935">
        <f t="shared" si="2"/>
        <v>71.483212919677015</v>
      </c>
    </row>
    <row r="27" spans="1:20" s="331" customFormat="1" ht="18" customHeight="1" x14ac:dyDescent="0.2">
      <c r="B27" s="933" t="s">
        <v>46</v>
      </c>
      <c r="C27" s="932"/>
      <c r="D27" s="934">
        <f t="shared" si="0"/>
        <v>1984</v>
      </c>
      <c r="E27" s="935">
        <f t="shared" si="1"/>
        <v>1.0883935771612896</v>
      </c>
      <c r="F27" s="932"/>
      <c r="G27" s="934">
        <v>707</v>
      </c>
      <c r="H27" s="935">
        <v>35.635080645161288</v>
      </c>
      <c r="I27" s="934">
        <v>524</v>
      </c>
      <c r="J27" s="935">
        <v>74.115983026874105</v>
      </c>
      <c r="K27" s="932"/>
      <c r="L27" s="934">
        <v>1164</v>
      </c>
      <c r="M27" s="935">
        <v>58.669354838709673</v>
      </c>
      <c r="N27" s="934">
        <v>893</v>
      </c>
      <c r="O27" s="935">
        <v>76.718213058419252</v>
      </c>
      <c r="P27" s="932"/>
      <c r="Q27" s="934">
        <v>113</v>
      </c>
      <c r="R27" s="935">
        <v>5.695564516129032</v>
      </c>
      <c r="S27" s="934">
        <v>85</v>
      </c>
      <c r="T27" s="935">
        <f t="shared" si="2"/>
        <v>75.221238938053091</v>
      </c>
    </row>
    <row r="28" spans="1:20" s="331" customFormat="1" ht="18" customHeight="1" x14ac:dyDescent="0.2">
      <c r="B28" s="955" t="s">
        <v>1</v>
      </c>
      <c r="C28" s="932"/>
      <c r="D28" s="956">
        <f t="shared" si="0"/>
        <v>207</v>
      </c>
      <c r="E28" s="957">
        <f t="shared" si="1"/>
        <v>0.11355719277842083</v>
      </c>
      <c r="F28" s="932"/>
      <c r="G28" s="956">
        <v>97</v>
      </c>
      <c r="H28" s="957">
        <v>46.859903381642518</v>
      </c>
      <c r="I28" s="956">
        <v>91</v>
      </c>
      <c r="J28" s="957">
        <v>93.814432989690715</v>
      </c>
      <c r="K28" s="932"/>
      <c r="L28" s="956">
        <v>110</v>
      </c>
      <c r="M28" s="957">
        <v>53.140096618357489</v>
      </c>
      <c r="N28" s="956">
        <v>104</v>
      </c>
      <c r="O28" s="957">
        <v>94.545454545454547</v>
      </c>
      <c r="P28" s="932"/>
      <c r="Q28" s="956">
        <v>0</v>
      </c>
      <c r="R28" s="957">
        <v>0</v>
      </c>
      <c r="S28" s="956">
        <v>0</v>
      </c>
      <c r="T28" s="957" t="str">
        <f t="shared" si="2"/>
        <v>-</v>
      </c>
    </row>
    <row r="29" spans="1:20" s="319" customFormat="1" ht="18" customHeight="1" x14ac:dyDescent="0.2">
      <c r="B29" s="1292" t="s">
        <v>0</v>
      </c>
      <c r="C29" s="1285"/>
      <c r="D29" s="1293">
        <f>SUM(D11:D28)</f>
        <v>182287</v>
      </c>
      <c r="E29" s="1294">
        <f t="shared" si="1"/>
        <v>100</v>
      </c>
      <c r="F29" s="1285"/>
      <c r="G29" s="1293">
        <f>SUM(G11:G28)</f>
        <v>91482</v>
      </c>
      <c r="H29" s="1294">
        <f t="shared" ref="H29" si="3">G29/$D29*100</f>
        <v>50.185696182393698</v>
      </c>
      <c r="I29" s="1293">
        <f>SUM(I11:I28)</f>
        <v>76800</v>
      </c>
      <c r="J29" s="1294">
        <f>I29/G29*100</f>
        <v>83.950941168754511</v>
      </c>
      <c r="K29" s="1285"/>
      <c r="L29" s="1293">
        <f>SUM(L11:L28)</f>
        <v>80660</v>
      </c>
      <c r="M29" s="1294">
        <f t="shared" ref="M29" si="4">L29/$D29*100</f>
        <v>44.248904200518965</v>
      </c>
      <c r="N29" s="1293">
        <f>SUM(N11:N28)</f>
        <v>67811</v>
      </c>
      <c r="O29" s="1294">
        <f>N29/L29*100</f>
        <v>84.070171088519714</v>
      </c>
      <c r="P29" s="1285"/>
      <c r="Q29" s="1293">
        <f>SUM(Q11:Q28)</f>
        <v>10145</v>
      </c>
      <c r="R29" s="1294">
        <f t="shared" ref="R29" si="5">Q29/$D29*100</f>
        <v>5.5653996170873405</v>
      </c>
      <c r="S29" s="1293">
        <f>SUM(S11:S28)</f>
        <v>8855</v>
      </c>
      <c r="T29" s="1294">
        <f>S29/Q29*100</f>
        <v>87.284376540167571</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7" x14ac:dyDescent="0.25">
      <c r="B33" s="937"/>
      <c r="L33" s="937"/>
    </row>
    <row r="34" spans="2:17" s="567" customFormat="1" x14ac:dyDescent="0.2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2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25"/>
    <row r="37" spans="2:17" s="567" customFormat="1" x14ac:dyDescent="0.25"/>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67</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433</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86" t="s">
        <v>12</v>
      </c>
      <c r="C7" s="922"/>
      <c r="D7" s="1603" t="s">
        <v>77</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4949</v>
      </c>
      <c r="E11" s="930">
        <f>D11/D$29*100</f>
        <v>2.3085175855956712</v>
      </c>
      <c r="F11" s="932"/>
      <c r="G11" s="929">
        <v>2665</v>
      </c>
      <c r="H11" s="930">
        <v>53.849262477268134</v>
      </c>
      <c r="I11" s="929">
        <v>2582</v>
      </c>
      <c r="J11" s="930">
        <v>96.885553470919334</v>
      </c>
      <c r="K11" s="932"/>
      <c r="L11" s="929">
        <v>2173</v>
      </c>
      <c r="M11" s="930">
        <v>43.907860173772477</v>
      </c>
      <c r="N11" s="929">
        <v>2057</v>
      </c>
      <c r="O11" s="930">
        <v>94.661757938334105</v>
      </c>
      <c r="P11" s="932"/>
      <c r="Q11" s="929">
        <v>111</v>
      </c>
      <c r="R11" s="930">
        <v>2.2428773489593858</v>
      </c>
      <c r="S11" s="929">
        <v>44</v>
      </c>
      <c r="T11" s="930">
        <f>IFERROR(S11/Q11*100,"-")</f>
        <v>39.63963963963964</v>
      </c>
    </row>
    <row r="12" spans="1:22" s="331" customFormat="1" ht="18" customHeight="1" x14ac:dyDescent="0.2">
      <c r="A12" s="330"/>
      <c r="B12" s="933" t="s">
        <v>7</v>
      </c>
      <c r="C12" s="932"/>
      <c r="D12" s="934">
        <f t="shared" ref="D12:D28" si="0">G12+L12+Q12</f>
        <v>8437</v>
      </c>
      <c r="E12" s="935">
        <f t="shared" ref="E12:E29" si="1">D12/D$29*100</f>
        <v>3.9355350312529152</v>
      </c>
      <c r="F12" s="932"/>
      <c r="G12" s="934">
        <v>3385</v>
      </c>
      <c r="H12" s="935">
        <v>40.120896053099443</v>
      </c>
      <c r="I12" s="934">
        <v>3347</v>
      </c>
      <c r="J12" s="935">
        <v>98.877400295420969</v>
      </c>
      <c r="K12" s="932"/>
      <c r="L12" s="934">
        <v>3611</v>
      </c>
      <c r="M12" s="935">
        <v>42.799573308047883</v>
      </c>
      <c r="N12" s="934">
        <v>3568</v>
      </c>
      <c r="O12" s="935">
        <v>98.809194129050127</v>
      </c>
      <c r="P12" s="932"/>
      <c r="Q12" s="934">
        <v>1441</v>
      </c>
      <c r="R12" s="935">
        <v>17.07953063885267</v>
      </c>
      <c r="S12" s="934">
        <v>1400</v>
      </c>
      <c r="T12" s="935">
        <f t="shared" ref="T12:T28" si="2">IFERROR(S12/Q12*100,"-")</f>
        <v>97.154753643303266</v>
      </c>
    </row>
    <row r="13" spans="1:22" s="331" customFormat="1" ht="18" customHeight="1" x14ac:dyDescent="0.2">
      <c r="A13" s="330"/>
      <c r="B13" s="933" t="s">
        <v>37</v>
      </c>
      <c r="C13" s="932"/>
      <c r="D13" s="934">
        <f t="shared" si="0"/>
        <v>4684</v>
      </c>
      <c r="E13" s="935">
        <f t="shared" si="1"/>
        <v>2.1849053083310013</v>
      </c>
      <c r="F13" s="932"/>
      <c r="G13" s="934">
        <v>1671</v>
      </c>
      <c r="H13" s="935">
        <v>35.674637062339883</v>
      </c>
      <c r="I13" s="934">
        <v>1631</v>
      </c>
      <c r="J13" s="935">
        <v>97.606223818073019</v>
      </c>
      <c r="K13" s="932"/>
      <c r="L13" s="934">
        <v>1666</v>
      </c>
      <c r="M13" s="935">
        <v>35.567890691716478</v>
      </c>
      <c r="N13" s="934">
        <v>1566</v>
      </c>
      <c r="O13" s="935">
        <v>93.997599039615835</v>
      </c>
      <c r="P13" s="932"/>
      <c r="Q13" s="934">
        <v>1347</v>
      </c>
      <c r="R13" s="935">
        <v>28.757472245943639</v>
      </c>
      <c r="S13" s="934">
        <v>1152</v>
      </c>
      <c r="T13" s="935">
        <f t="shared" si="2"/>
        <v>85.523385300668153</v>
      </c>
    </row>
    <row r="14" spans="1:22" s="331" customFormat="1" ht="18" customHeight="1" x14ac:dyDescent="0.2">
      <c r="A14" s="330"/>
      <c r="B14" s="933" t="s">
        <v>38</v>
      </c>
      <c r="C14" s="932"/>
      <c r="D14" s="934">
        <f t="shared" si="0"/>
        <v>726</v>
      </c>
      <c r="E14" s="935">
        <f t="shared" si="1"/>
        <v>0.33865099356283235</v>
      </c>
      <c r="F14" s="932"/>
      <c r="G14" s="934">
        <v>352</v>
      </c>
      <c r="H14" s="935">
        <v>48.484848484848484</v>
      </c>
      <c r="I14" s="934">
        <v>304</v>
      </c>
      <c r="J14" s="935">
        <v>86.36363636363636</v>
      </c>
      <c r="K14" s="932"/>
      <c r="L14" s="934">
        <v>341</v>
      </c>
      <c r="M14" s="935">
        <v>46.969696969696969</v>
      </c>
      <c r="N14" s="934">
        <v>306</v>
      </c>
      <c r="O14" s="935">
        <v>89.73607038123167</v>
      </c>
      <c r="P14" s="932"/>
      <c r="Q14" s="934">
        <v>33</v>
      </c>
      <c r="R14" s="935">
        <v>4.5454545454545459</v>
      </c>
      <c r="S14" s="934">
        <v>9</v>
      </c>
      <c r="T14" s="935">
        <f t="shared" si="2"/>
        <v>27.27272727272727</v>
      </c>
    </row>
    <row r="15" spans="1:22" s="331" customFormat="1" ht="18" customHeight="1" x14ac:dyDescent="0.2">
      <c r="A15" s="330"/>
      <c r="B15" s="933" t="s">
        <v>6</v>
      </c>
      <c r="C15" s="932"/>
      <c r="D15" s="934">
        <f t="shared" si="0"/>
        <v>14250</v>
      </c>
      <c r="E15" s="935">
        <f t="shared" si="1"/>
        <v>6.6470752868737755</v>
      </c>
      <c r="F15" s="932"/>
      <c r="G15" s="934">
        <v>3924</v>
      </c>
      <c r="H15" s="935">
        <v>27.536842105263158</v>
      </c>
      <c r="I15" s="934">
        <v>3260</v>
      </c>
      <c r="J15" s="935">
        <v>83.078491335372078</v>
      </c>
      <c r="K15" s="932"/>
      <c r="L15" s="934">
        <v>4643</v>
      </c>
      <c r="M15" s="935">
        <v>32.582456140350878</v>
      </c>
      <c r="N15" s="934">
        <v>3750</v>
      </c>
      <c r="O15" s="935">
        <v>80.766745638595737</v>
      </c>
      <c r="P15" s="932"/>
      <c r="Q15" s="934">
        <v>5683</v>
      </c>
      <c r="R15" s="935">
        <v>39.880701754385967</v>
      </c>
      <c r="S15" s="934">
        <v>4661</v>
      </c>
      <c r="T15" s="935">
        <f t="shared" si="2"/>
        <v>82.016540559563609</v>
      </c>
    </row>
    <row r="16" spans="1:22" s="331" customFormat="1" ht="18" customHeight="1" x14ac:dyDescent="0.2">
      <c r="A16" s="330"/>
      <c r="B16" s="933" t="s">
        <v>5</v>
      </c>
      <c r="C16" s="932"/>
      <c r="D16" s="934">
        <f t="shared" si="0"/>
        <v>206</v>
      </c>
      <c r="E16" s="935">
        <f t="shared" si="1"/>
        <v>9.6091053269894575E-2</v>
      </c>
      <c r="F16" s="932"/>
      <c r="G16" s="934">
        <v>101</v>
      </c>
      <c r="H16" s="935">
        <v>49.029126213592235</v>
      </c>
      <c r="I16" s="934">
        <v>101</v>
      </c>
      <c r="J16" s="935">
        <v>100</v>
      </c>
      <c r="K16" s="932"/>
      <c r="L16" s="934">
        <v>105</v>
      </c>
      <c r="M16" s="935">
        <v>50.970873786407765</v>
      </c>
      <c r="N16" s="934">
        <v>105</v>
      </c>
      <c r="O16" s="935">
        <v>100</v>
      </c>
      <c r="P16" s="932"/>
      <c r="Q16" s="934">
        <v>0</v>
      </c>
      <c r="R16" s="935">
        <v>0</v>
      </c>
      <c r="S16" s="934">
        <v>0</v>
      </c>
      <c r="T16" s="935" t="str">
        <f t="shared" si="2"/>
        <v>-</v>
      </c>
    </row>
    <row r="17" spans="1:20" s="331" customFormat="1" ht="18" customHeight="1" x14ac:dyDescent="0.2">
      <c r="A17" s="330"/>
      <c r="B17" s="933" t="s">
        <v>4</v>
      </c>
      <c r="C17" s="932"/>
      <c r="D17" s="934">
        <f t="shared" si="0"/>
        <v>54845</v>
      </c>
      <c r="E17" s="935">
        <f t="shared" si="1"/>
        <v>25.583076779550328</v>
      </c>
      <c r="F17" s="932"/>
      <c r="G17" s="934">
        <v>16876</v>
      </c>
      <c r="H17" s="935">
        <v>30.770352812471515</v>
      </c>
      <c r="I17" s="934">
        <v>14534</v>
      </c>
      <c r="J17" s="935">
        <v>86.122303863474755</v>
      </c>
      <c r="K17" s="932"/>
      <c r="L17" s="934">
        <v>17259</v>
      </c>
      <c r="M17" s="935">
        <v>31.468684474427931</v>
      </c>
      <c r="N17" s="934">
        <v>14099</v>
      </c>
      <c r="O17" s="935">
        <v>81.690712092241725</v>
      </c>
      <c r="P17" s="932"/>
      <c r="Q17" s="934">
        <v>20710</v>
      </c>
      <c r="R17" s="935">
        <v>37.760962713100554</v>
      </c>
      <c r="S17" s="934">
        <v>14709</v>
      </c>
      <c r="T17" s="935">
        <f t="shared" si="2"/>
        <v>71.02366006760019</v>
      </c>
    </row>
    <row r="18" spans="1:20" s="331" customFormat="1" ht="18" customHeight="1" x14ac:dyDescent="0.2">
      <c r="A18" s="330"/>
      <c r="B18" s="933" t="s">
        <v>40</v>
      </c>
      <c r="C18" s="932"/>
      <c r="D18" s="934">
        <f t="shared" si="0"/>
        <v>10686</v>
      </c>
      <c r="E18" s="935">
        <f t="shared" si="1"/>
        <v>4.9846067730198715</v>
      </c>
      <c r="F18" s="932"/>
      <c r="G18" s="934">
        <v>3708</v>
      </c>
      <c r="H18" s="935">
        <v>34.699606962380685</v>
      </c>
      <c r="I18" s="934">
        <v>3041</v>
      </c>
      <c r="J18" s="935">
        <v>82.011866235167204</v>
      </c>
      <c r="K18" s="932"/>
      <c r="L18" s="934">
        <v>3947</v>
      </c>
      <c r="M18" s="935">
        <v>36.936178177054089</v>
      </c>
      <c r="N18" s="934">
        <v>3282</v>
      </c>
      <c r="O18" s="935">
        <v>83.15176083101089</v>
      </c>
      <c r="P18" s="932"/>
      <c r="Q18" s="934">
        <v>3031</v>
      </c>
      <c r="R18" s="935">
        <v>28.364214860565223</v>
      </c>
      <c r="S18" s="934">
        <v>2292</v>
      </c>
      <c r="T18" s="935">
        <f t="shared" si="2"/>
        <v>75.618607720224347</v>
      </c>
    </row>
    <row r="19" spans="1:20" s="331" customFormat="1" ht="18" customHeight="1" x14ac:dyDescent="0.2">
      <c r="A19" s="330"/>
      <c r="B19" s="933" t="s">
        <v>41</v>
      </c>
      <c r="C19" s="932"/>
      <c r="D19" s="934">
        <f t="shared" si="0"/>
        <v>23376</v>
      </c>
      <c r="E19" s="935">
        <f t="shared" si="1"/>
        <v>10.904002239014833</v>
      </c>
      <c r="F19" s="932"/>
      <c r="G19" s="934">
        <v>6051</v>
      </c>
      <c r="H19" s="935">
        <v>25.885523613963041</v>
      </c>
      <c r="I19" s="934">
        <v>5721</v>
      </c>
      <c r="J19" s="935">
        <v>94.546355974219139</v>
      </c>
      <c r="K19" s="932"/>
      <c r="L19" s="934">
        <v>10950</v>
      </c>
      <c r="M19" s="935">
        <v>46.842915811088297</v>
      </c>
      <c r="N19" s="934">
        <v>9952</v>
      </c>
      <c r="O19" s="935">
        <v>90.885844748858446</v>
      </c>
      <c r="P19" s="932"/>
      <c r="Q19" s="934">
        <v>6375</v>
      </c>
      <c r="R19" s="935">
        <v>27.271560574948666</v>
      </c>
      <c r="S19" s="934">
        <v>5094</v>
      </c>
      <c r="T19" s="935">
        <f t="shared" si="2"/>
        <v>79.905882352941177</v>
      </c>
    </row>
    <row r="20" spans="1:20" s="331" customFormat="1" ht="18" customHeight="1" x14ac:dyDescent="0.2">
      <c r="A20" s="330"/>
      <c r="B20" s="933" t="s">
        <v>3</v>
      </c>
      <c r="C20" s="932"/>
      <c r="D20" s="934">
        <f t="shared" si="0"/>
        <v>23088</v>
      </c>
      <c r="E20" s="935">
        <f t="shared" si="1"/>
        <v>10.769661349006437</v>
      </c>
      <c r="F20" s="932"/>
      <c r="G20" s="934">
        <v>7616</v>
      </c>
      <c r="H20" s="935">
        <v>32.986832986832987</v>
      </c>
      <c r="I20" s="934">
        <v>4491</v>
      </c>
      <c r="J20" s="935">
        <v>58.967962184873947</v>
      </c>
      <c r="K20" s="932"/>
      <c r="L20" s="934">
        <v>8610</v>
      </c>
      <c r="M20" s="935">
        <v>37.292099792099791</v>
      </c>
      <c r="N20" s="934">
        <v>4592</v>
      </c>
      <c r="O20" s="935">
        <v>53.333333333333336</v>
      </c>
      <c r="P20" s="932"/>
      <c r="Q20" s="934">
        <v>6862</v>
      </c>
      <c r="R20" s="935">
        <v>29.721067221067223</v>
      </c>
      <c r="S20" s="934">
        <v>2478</v>
      </c>
      <c r="T20" s="935">
        <f t="shared" si="2"/>
        <v>36.111920722821331</v>
      </c>
    </row>
    <row r="21" spans="1:20" s="331" customFormat="1" ht="18" customHeight="1" x14ac:dyDescent="0.2">
      <c r="A21" s="330"/>
      <c r="B21" s="933" t="s">
        <v>2</v>
      </c>
      <c r="C21" s="932"/>
      <c r="D21" s="934">
        <f t="shared" si="0"/>
        <v>19148</v>
      </c>
      <c r="E21" s="935">
        <f t="shared" si="1"/>
        <v>8.9318033398637926</v>
      </c>
      <c r="F21" s="932"/>
      <c r="G21" s="934">
        <v>5935</v>
      </c>
      <c r="H21" s="935">
        <v>30.995404219761859</v>
      </c>
      <c r="I21" s="934">
        <v>4975</v>
      </c>
      <c r="J21" s="935">
        <v>83.824768323504628</v>
      </c>
      <c r="K21" s="932"/>
      <c r="L21" s="934">
        <v>6259</v>
      </c>
      <c r="M21" s="935">
        <v>32.687486943806142</v>
      </c>
      <c r="N21" s="934">
        <v>4482</v>
      </c>
      <c r="O21" s="935">
        <v>71.608883208180217</v>
      </c>
      <c r="P21" s="932"/>
      <c r="Q21" s="934">
        <v>6954</v>
      </c>
      <c r="R21" s="935">
        <v>36.317108836432006</v>
      </c>
      <c r="S21" s="934">
        <v>4345</v>
      </c>
      <c r="T21" s="935">
        <f t="shared" si="2"/>
        <v>62.482024733966057</v>
      </c>
    </row>
    <row r="22" spans="1:20" s="331" customFormat="1" ht="18" customHeight="1" x14ac:dyDescent="0.2">
      <c r="A22" s="330"/>
      <c r="B22" s="933" t="s">
        <v>35</v>
      </c>
      <c r="C22" s="932"/>
      <c r="D22" s="934">
        <f t="shared" si="0"/>
        <v>15617</v>
      </c>
      <c r="E22" s="935">
        <f t="shared" si="1"/>
        <v>7.284728052990018</v>
      </c>
      <c r="F22" s="932"/>
      <c r="G22" s="934">
        <v>5956</v>
      </c>
      <c r="H22" s="935">
        <v>38.137926618428637</v>
      </c>
      <c r="I22" s="934">
        <v>5514</v>
      </c>
      <c r="J22" s="935">
        <v>92.578912021490936</v>
      </c>
      <c r="K22" s="932"/>
      <c r="L22" s="934">
        <v>5008</v>
      </c>
      <c r="M22" s="935">
        <v>32.067618620733818</v>
      </c>
      <c r="N22" s="934">
        <v>4265</v>
      </c>
      <c r="O22" s="935">
        <v>85.16373801916933</v>
      </c>
      <c r="P22" s="932"/>
      <c r="Q22" s="934">
        <v>4653</v>
      </c>
      <c r="R22" s="935">
        <v>29.794454760837546</v>
      </c>
      <c r="S22" s="934">
        <v>3720</v>
      </c>
      <c r="T22" s="935">
        <f t="shared" si="2"/>
        <v>79.948420373952288</v>
      </c>
    </row>
    <row r="23" spans="1:20" s="331" customFormat="1" ht="18" customHeight="1" x14ac:dyDescent="0.2">
      <c r="A23" s="330"/>
      <c r="B23" s="933" t="s">
        <v>42</v>
      </c>
      <c r="C23" s="932"/>
      <c r="D23" s="934">
        <f t="shared" si="0"/>
        <v>27736</v>
      </c>
      <c r="E23" s="935">
        <f t="shared" si="1"/>
        <v>12.937774046086389</v>
      </c>
      <c r="F23" s="932"/>
      <c r="G23" s="934">
        <v>13017</v>
      </c>
      <c r="H23" s="935">
        <v>46.931785405249492</v>
      </c>
      <c r="I23" s="934">
        <v>11142</v>
      </c>
      <c r="J23" s="935">
        <v>85.595759391564869</v>
      </c>
      <c r="K23" s="932"/>
      <c r="L23" s="934">
        <v>9902</v>
      </c>
      <c r="M23" s="935">
        <v>35.700894144793772</v>
      </c>
      <c r="N23" s="934">
        <v>8034</v>
      </c>
      <c r="O23" s="935">
        <v>81.135124217329832</v>
      </c>
      <c r="P23" s="932"/>
      <c r="Q23" s="934">
        <v>4817</v>
      </c>
      <c r="R23" s="935">
        <v>17.367320449956736</v>
      </c>
      <c r="S23" s="934">
        <v>3469</v>
      </c>
      <c r="T23" s="935">
        <f t="shared" si="2"/>
        <v>72.015777454847424</v>
      </c>
    </row>
    <row r="24" spans="1:20" s="331" customFormat="1" ht="18" customHeight="1" x14ac:dyDescent="0.2">
      <c r="A24" s="330">
        <v>47094</v>
      </c>
      <c r="B24" s="933" t="s">
        <v>43</v>
      </c>
      <c r="C24" s="932"/>
      <c r="D24" s="934">
        <f t="shared" si="0"/>
        <v>1467</v>
      </c>
      <c r="E24" s="935">
        <f t="shared" si="1"/>
        <v>0.68429890848026864</v>
      </c>
      <c r="F24" s="932"/>
      <c r="G24" s="934">
        <v>773</v>
      </c>
      <c r="H24" s="935">
        <v>52.692569870483986</v>
      </c>
      <c r="I24" s="934">
        <v>733</v>
      </c>
      <c r="J24" s="935">
        <v>94.825355756791723</v>
      </c>
      <c r="K24" s="932"/>
      <c r="L24" s="934">
        <v>492</v>
      </c>
      <c r="M24" s="935">
        <v>33.537832310838446</v>
      </c>
      <c r="N24" s="934">
        <v>435</v>
      </c>
      <c r="O24" s="935">
        <v>88.41463414634147</v>
      </c>
      <c r="P24" s="932"/>
      <c r="Q24" s="934">
        <v>202</v>
      </c>
      <c r="R24" s="935">
        <v>13.769597818677573</v>
      </c>
      <c r="S24" s="934">
        <v>150</v>
      </c>
      <c r="T24" s="935">
        <f t="shared" si="2"/>
        <v>74.257425742574256</v>
      </c>
    </row>
    <row r="25" spans="1:20" s="331" customFormat="1" ht="18" customHeight="1" x14ac:dyDescent="0.2">
      <c r="B25" s="933" t="s">
        <v>44</v>
      </c>
      <c r="C25" s="932"/>
      <c r="D25" s="934">
        <f t="shared" si="0"/>
        <v>2783</v>
      </c>
      <c r="E25" s="935">
        <f t="shared" si="1"/>
        <v>1.2981621419908573</v>
      </c>
      <c r="F25" s="932"/>
      <c r="G25" s="934">
        <v>727</v>
      </c>
      <c r="H25" s="935">
        <v>26.122888968738771</v>
      </c>
      <c r="I25" s="934">
        <v>571</v>
      </c>
      <c r="J25" s="935">
        <v>78.541953232462163</v>
      </c>
      <c r="K25" s="932"/>
      <c r="L25" s="934">
        <v>1335</v>
      </c>
      <c r="M25" s="935">
        <v>47.969816744520301</v>
      </c>
      <c r="N25" s="934">
        <v>1016</v>
      </c>
      <c r="O25" s="935">
        <v>76.104868913857686</v>
      </c>
      <c r="P25" s="932"/>
      <c r="Q25" s="934">
        <v>721</v>
      </c>
      <c r="R25" s="935">
        <v>25.907294286740928</v>
      </c>
      <c r="S25" s="934">
        <v>446</v>
      </c>
      <c r="T25" s="935">
        <f t="shared" si="2"/>
        <v>61.858529819694866</v>
      </c>
    </row>
    <row r="26" spans="1:20" s="331" customFormat="1" ht="18" customHeight="1" x14ac:dyDescent="0.2">
      <c r="B26" s="933" t="s">
        <v>45</v>
      </c>
      <c r="C26" s="932"/>
      <c r="D26" s="934">
        <f t="shared" si="0"/>
        <v>1376</v>
      </c>
      <c r="E26" s="935">
        <f t="shared" si="1"/>
        <v>0.64185091892900459</v>
      </c>
      <c r="F26" s="932"/>
      <c r="G26" s="934">
        <v>690</v>
      </c>
      <c r="H26" s="935">
        <v>50.145348837209305</v>
      </c>
      <c r="I26" s="934">
        <v>618</v>
      </c>
      <c r="J26" s="935">
        <v>89.565217391304358</v>
      </c>
      <c r="K26" s="932"/>
      <c r="L26" s="934">
        <v>647</v>
      </c>
      <c r="M26" s="935">
        <v>47.020348837209305</v>
      </c>
      <c r="N26" s="934">
        <v>572</v>
      </c>
      <c r="O26" s="935">
        <v>88.408037094281298</v>
      </c>
      <c r="P26" s="932"/>
      <c r="Q26" s="934">
        <v>39</v>
      </c>
      <c r="R26" s="935">
        <v>2.8343023255813953</v>
      </c>
      <c r="S26" s="934">
        <v>29</v>
      </c>
      <c r="T26" s="935">
        <f t="shared" si="2"/>
        <v>74.358974358974365</v>
      </c>
    </row>
    <row r="27" spans="1:20" s="331" customFormat="1" ht="18" customHeight="1" x14ac:dyDescent="0.2">
      <c r="B27" s="933" t="s">
        <v>46</v>
      </c>
      <c r="C27" s="932"/>
      <c r="D27" s="934">
        <f t="shared" si="0"/>
        <v>1002</v>
      </c>
      <c r="E27" s="935">
        <f t="shared" si="1"/>
        <v>0.46739434648754546</v>
      </c>
      <c r="F27" s="932"/>
      <c r="G27" s="934">
        <v>488</v>
      </c>
      <c r="H27" s="935">
        <v>48.702594810379239</v>
      </c>
      <c r="I27" s="934">
        <v>414</v>
      </c>
      <c r="J27" s="935">
        <v>84.836065573770497</v>
      </c>
      <c r="K27" s="932"/>
      <c r="L27" s="934">
        <v>489</v>
      </c>
      <c r="M27" s="935">
        <v>48.802395209580837</v>
      </c>
      <c r="N27" s="934">
        <v>404</v>
      </c>
      <c r="O27" s="935">
        <v>82.617586912065448</v>
      </c>
      <c r="P27" s="932"/>
      <c r="Q27" s="934">
        <v>25</v>
      </c>
      <c r="R27" s="935">
        <v>2.4950099800399204</v>
      </c>
      <c r="S27" s="934">
        <v>16</v>
      </c>
      <c r="T27" s="935">
        <f t="shared" si="2"/>
        <v>64</v>
      </c>
    </row>
    <row r="28" spans="1:20" s="331" customFormat="1" ht="18" customHeight="1" x14ac:dyDescent="0.2">
      <c r="B28" s="955" t="s">
        <v>1</v>
      </c>
      <c r="C28" s="932"/>
      <c r="D28" s="956">
        <f t="shared" si="0"/>
        <v>4</v>
      </c>
      <c r="E28" s="957">
        <f t="shared" si="1"/>
        <v>1.8658456945610598E-3</v>
      </c>
      <c r="F28" s="932"/>
      <c r="G28" s="956">
        <v>2</v>
      </c>
      <c r="H28" s="957">
        <v>50</v>
      </c>
      <c r="I28" s="956">
        <v>2</v>
      </c>
      <c r="J28" s="957">
        <v>100</v>
      </c>
      <c r="K28" s="932"/>
      <c r="L28" s="956">
        <v>2</v>
      </c>
      <c r="M28" s="957">
        <v>50</v>
      </c>
      <c r="N28" s="956">
        <v>2</v>
      </c>
      <c r="O28" s="957">
        <v>100</v>
      </c>
      <c r="P28" s="932"/>
      <c r="Q28" s="956">
        <v>0</v>
      </c>
      <c r="R28" s="957">
        <v>0</v>
      </c>
      <c r="S28" s="956">
        <v>0</v>
      </c>
      <c r="T28" s="957" t="str">
        <f t="shared" si="2"/>
        <v>-</v>
      </c>
    </row>
    <row r="29" spans="1:20" s="319" customFormat="1" ht="18" customHeight="1" x14ac:dyDescent="0.2">
      <c r="B29" s="1292" t="s">
        <v>0</v>
      </c>
      <c r="C29" s="1285"/>
      <c r="D29" s="1293">
        <f>SUM(D11:D28)</f>
        <v>214380</v>
      </c>
      <c r="E29" s="1294">
        <f t="shared" si="1"/>
        <v>100</v>
      </c>
      <c r="F29" s="1285"/>
      <c r="G29" s="1293">
        <f>SUM(G11:G28)</f>
        <v>73937</v>
      </c>
      <c r="H29" s="1294">
        <f>G29/$D29*100</f>
        <v>34.488758279690266</v>
      </c>
      <c r="I29" s="1293">
        <f>SUM(I11:I28)</f>
        <v>62981</v>
      </c>
      <c r="J29" s="1294">
        <f>I29/G29*100</f>
        <v>85.181979252606951</v>
      </c>
      <c r="K29" s="1285"/>
      <c r="L29" s="1293">
        <f>SUM(L11:L28)</f>
        <v>77439</v>
      </c>
      <c r="M29" s="1294">
        <f>L29/$D29*100</f>
        <v>36.122306185278482</v>
      </c>
      <c r="N29" s="1293">
        <f>SUM(N11:N28)</f>
        <v>62487</v>
      </c>
      <c r="O29" s="1294">
        <f>N29/L29*100</f>
        <v>80.691899430519513</v>
      </c>
      <c r="P29" s="1285"/>
      <c r="Q29" s="1293">
        <f>SUM(Q11:Q28)</f>
        <v>63004</v>
      </c>
      <c r="R29" s="1294">
        <f>Q29/$D29*100</f>
        <v>29.388935535031251</v>
      </c>
      <c r="S29" s="1293">
        <f>SUM(S11:S28)</f>
        <v>44014</v>
      </c>
      <c r="T29" s="1294">
        <f>S29/Q29*100</f>
        <v>69.859056567836959</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66</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432</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86" t="s">
        <v>12</v>
      </c>
      <c r="C7" s="922"/>
      <c r="D7" s="1603" t="s">
        <v>66</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83816</v>
      </c>
      <c r="E11" s="930">
        <f>D11/D$29*100</f>
        <v>14.393979725192727</v>
      </c>
      <c r="F11" s="932"/>
      <c r="G11" s="929">
        <v>26658</v>
      </c>
      <c r="H11" s="930">
        <v>31.805383220387519</v>
      </c>
      <c r="I11" s="929">
        <v>21509</v>
      </c>
      <c r="J11" s="930">
        <v>80.684972616100239</v>
      </c>
      <c r="K11" s="932"/>
      <c r="L11" s="929">
        <v>39002</v>
      </c>
      <c r="M11" s="930">
        <v>46.532881550062037</v>
      </c>
      <c r="N11" s="929">
        <v>31042</v>
      </c>
      <c r="O11" s="930">
        <v>79.590790215886358</v>
      </c>
      <c r="P11" s="932"/>
      <c r="Q11" s="929">
        <v>18156</v>
      </c>
      <c r="R11" s="930">
        <v>21.661735229550445</v>
      </c>
      <c r="S11" s="929">
        <v>14798</v>
      </c>
      <c r="T11" s="930">
        <f>IFERROR(S11/Q11*100,"-")</f>
        <v>81.504736726151137</v>
      </c>
    </row>
    <row r="12" spans="1:22" s="331" customFormat="1" ht="18" customHeight="1" x14ac:dyDescent="0.2">
      <c r="A12" s="330"/>
      <c r="B12" s="933" t="s">
        <v>7</v>
      </c>
      <c r="C12" s="932"/>
      <c r="D12" s="934">
        <f t="shared" ref="D12:D28" si="0">G12+L12+Q12</f>
        <v>20673</v>
      </c>
      <c r="E12" s="935">
        <f t="shared" ref="E12:E29" si="1">D12/D$29*100</f>
        <v>3.5502379361805532</v>
      </c>
      <c r="F12" s="932"/>
      <c r="G12" s="934">
        <v>4578</v>
      </c>
      <c r="H12" s="935">
        <v>22.144826585401248</v>
      </c>
      <c r="I12" s="934">
        <v>3766</v>
      </c>
      <c r="J12" s="935">
        <v>82.262996941896034</v>
      </c>
      <c r="K12" s="932"/>
      <c r="L12" s="934">
        <v>7578</v>
      </c>
      <c r="M12" s="935">
        <v>36.656508489333909</v>
      </c>
      <c r="N12" s="934">
        <v>6130</v>
      </c>
      <c r="O12" s="935">
        <v>80.89205595143838</v>
      </c>
      <c r="P12" s="932"/>
      <c r="Q12" s="934">
        <v>8517</v>
      </c>
      <c r="R12" s="935">
        <v>41.198664925264836</v>
      </c>
      <c r="S12" s="934">
        <v>6881</v>
      </c>
      <c r="T12" s="935">
        <f t="shared" ref="T12:T28" si="2">IFERROR(S12/Q12*100,"-")</f>
        <v>80.791358459551489</v>
      </c>
    </row>
    <row r="13" spans="1:22" s="331" customFormat="1" ht="18" customHeight="1" x14ac:dyDescent="0.2">
      <c r="A13" s="330"/>
      <c r="B13" s="933" t="s">
        <v>37</v>
      </c>
      <c r="C13" s="932"/>
      <c r="D13" s="934">
        <f t="shared" si="0"/>
        <v>11628</v>
      </c>
      <c r="E13" s="935">
        <f t="shared" si="1"/>
        <v>1.9969122392447864</v>
      </c>
      <c r="F13" s="932"/>
      <c r="G13" s="934">
        <v>2773</v>
      </c>
      <c r="H13" s="935">
        <v>23.847609219126248</v>
      </c>
      <c r="I13" s="934">
        <v>2583</v>
      </c>
      <c r="J13" s="935">
        <v>93.148214929679057</v>
      </c>
      <c r="K13" s="932"/>
      <c r="L13" s="934">
        <v>4178</v>
      </c>
      <c r="M13" s="935">
        <v>35.930512555899554</v>
      </c>
      <c r="N13" s="934">
        <v>3750</v>
      </c>
      <c r="O13" s="935">
        <v>89.755864049784577</v>
      </c>
      <c r="P13" s="932"/>
      <c r="Q13" s="934">
        <v>4677</v>
      </c>
      <c r="R13" s="935">
        <v>40.221878224974198</v>
      </c>
      <c r="S13" s="934">
        <v>3952</v>
      </c>
      <c r="T13" s="935">
        <f t="shared" si="2"/>
        <v>84.498610220226638</v>
      </c>
    </row>
    <row r="14" spans="1:22" s="331" customFormat="1" ht="18" customHeight="1" x14ac:dyDescent="0.2">
      <c r="A14" s="330"/>
      <c r="B14" s="933" t="s">
        <v>38</v>
      </c>
      <c r="C14" s="932"/>
      <c r="D14" s="934">
        <f t="shared" si="0"/>
        <v>22216</v>
      </c>
      <c r="E14" s="935">
        <f t="shared" si="1"/>
        <v>3.8152220766307345</v>
      </c>
      <c r="F14" s="932"/>
      <c r="G14" s="934">
        <v>4446</v>
      </c>
      <c r="H14" s="935">
        <v>20.012603528988116</v>
      </c>
      <c r="I14" s="934">
        <v>2067</v>
      </c>
      <c r="J14" s="935">
        <v>46.491228070175438</v>
      </c>
      <c r="K14" s="932"/>
      <c r="L14" s="934">
        <v>7628</v>
      </c>
      <c r="M14" s="935">
        <v>34.335613971912139</v>
      </c>
      <c r="N14" s="934">
        <v>2818</v>
      </c>
      <c r="O14" s="935">
        <v>36.94284216046146</v>
      </c>
      <c r="P14" s="932"/>
      <c r="Q14" s="934">
        <v>10142</v>
      </c>
      <c r="R14" s="935">
        <v>45.651782499099745</v>
      </c>
      <c r="S14" s="934">
        <v>2915</v>
      </c>
      <c r="T14" s="935">
        <f t="shared" si="2"/>
        <v>28.741865509761389</v>
      </c>
    </row>
    <row r="15" spans="1:22" s="331" customFormat="1" ht="18" customHeight="1" x14ac:dyDescent="0.2">
      <c r="A15" s="330"/>
      <c r="B15" s="933" t="s">
        <v>6</v>
      </c>
      <c r="C15" s="932"/>
      <c r="D15" s="934">
        <f t="shared" si="0"/>
        <v>17854</v>
      </c>
      <c r="E15" s="935">
        <f t="shared" si="1"/>
        <v>3.0661223872958736</v>
      </c>
      <c r="F15" s="932"/>
      <c r="G15" s="934">
        <v>5991</v>
      </c>
      <c r="H15" s="935">
        <v>33.555505769015348</v>
      </c>
      <c r="I15" s="934">
        <v>5106</v>
      </c>
      <c r="J15" s="935">
        <v>85.227841762643962</v>
      </c>
      <c r="K15" s="932"/>
      <c r="L15" s="934">
        <v>6703</v>
      </c>
      <c r="M15" s="935">
        <v>37.543407639744601</v>
      </c>
      <c r="N15" s="934">
        <v>5827</v>
      </c>
      <c r="O15" s="935">
        <v>86.931224824705353</v>
      </c>
      <c r="P15" s="932"/>
      <c r="Q15" s="934">
        <v>5160</v>
      </c>
      <c r="R15" s="935">
        <v>28.901086591240059</v>
      </c>
      <c r="S15" s="934">
        <v>4530</v>
      </c>
      <c r="T15" s="935">
        <f t="shared" si="2"/>
        <v>87.79069767441861</v>
      </c>
    </row>
    <row r="16" spans="1:22" s="331" customFormat="1" ht="18" customHeight="1" x14ac:dyDescent="0.2">
      <c r="A16" s="330"/>
      <c r="B16" s="933" t="s">
        <v>5</v>
      </c>
      <c r="C16" s="932"/>
      <c r="D16" s="934">
        <f t="shared" si="0"/>
        <v>9134</v>
      </c>
      <c r="E16" s="935">
        <f t="shared" si="1"/>
        <v>1.5686099409409942</v>
      </c>
      <c r="F16" s="932"/>
      <c r="G16" s="934">
        <v>2205</v>
      </c>
      <c r="H16" s="935">
        <v>24.140573680753231</v>
      </c>
      <c r="I16" s="934">
        <v>1926</v>
      </c>
      <c r="J16" s="935">
        <v>87.34693877551021</v>
      </c>
      <c r="K16" s="932"/>
      <c r="L16" s="934">
        <v>3561</v>
      </c>
      <c r="M16" s="935">
        <v>38.986205386468143</v>
      </c>
      <c r="N16" s="934">
        <v>2723</v>
      </c>
      <c r="O16" s="935">
        <v>76.467284470654306</v>
      </c>
      <c r="P16" s="932"/>
      <c r="Q16" s="934">
        <v>3368</v>
      </c>
      <c r="R16" s="935">
        <v>36.873220932778629</v>
      </c>
      <c r="S16" s="934">
        <v>2439</v>
      </c>
      <c r="T16" s="935">
        <f t="shared" si="2"/>
        <v>72.416864608076011</v>
      </c>
    </row>
    <row r="17" spans="1:20" s="331" customFormat="1" ht="18" customHeight="1" x14ac:dyDescent="0.2">
      <c r="A17" s="330"/>
      <c r="B17" s="933" t="s">
        <v>4</v>
      </c>
      <c r="C17" s="932"/>
      <c r="D17" s="934">
        <f t="shared" si="0"/>
        <v>34340</v>
      </c>
      <c r="E17" s="935">
        <f t="shared" si="1"/>
        <v>5.89731392291589</v>
      </c>
      <c r="F17" s="932"/>
      <c r="G17" s="934">
        <v>9292</v>
      </c>
      <c r="H17" s="935">
        <v>27.058823529411764</v>
      </c>
      <c r="I17" s="934">
        <v>6723</v>
      </c>
      <c r="J17" s="935">
        <v>72.352561343090827</v>
      </c>
      <c r="K17" s="932"/>
      <c r="L17" s="934">
        <v>12650</v>
      </c>
      <c r="M17" s="935">
        <v>36.837507280139782</v>
      </c>
      <c r="N17" s="934">
        <v>8837</v>
      </c>
      <c r="O17" s="935">
        <v>69.857707509881422</v>
      </c>
      <c r="P17" s="932"/>
      <c r="Q17" s="934">
        <v>12398</v>
      </c>
      <c r="R17" s="935">
        <v>36.103669190448457</v>
      </c>
      <c r="S17" s="934">
        <v>8810</v>
      </c>
      <c r="T17" s="935">
        <f t="shared" si="2"/>
        <v>71.05984836263913</v>
      </c>
    </row>
    <row r="18" spans="1:20" s="331" customFormat="1" ht="18" customHeight="1" x14ac:dyDescent="0.2">
      <c r="A18" s="330"/>
      <c r="B18" s="933" t="s">
        <v>40</v>
      </c>
      <c r="C18" s="932"/>
      <c r="D18" s="934">
        <f t="shared" si="0"/>
        <v>17865</v>
      </c>
      <c r="E18" s="935">
        <f t="shared" si="1"/>
        <v>3.0680114511616887</v>
      </c>
      <c r="F18" s="932"/>
      <c r="G18" s="934">
        <v>7749</v>
      </c>
      <c r="H18" s="935">
        <v>43.375314861460957</v>
      </c>
      <c r="I18" s="934">
        <v>3913</v>
      </c>
      <c r="J18" s="935">
        <v>50.496838301716352</v>
      </c>
      <c r="K18" s="932"/>
      <c r="L18" s="934">
        <v>7295</v>
      </c>
      <c r="M18" s="935">
        <v>40.834033025468791</v>
      </c>
      <c r="N18" s="934">
        <v>4375</v>
      </c>
      <c r="O18" s="935">
        <v>59.972583961617545</v>
      </c>
      <c r="P18" s="932"/>
      <c r="Q18" s="934">
        <v>2821</v>
      </c>
      <c r="R18" s="935">
        <v>15.79065211307025</v>
      </c>
      <c r="S18" s="934">
        <v>1848</v>
      </c>
      <c r="T18" s="935">
        <f t="shared" si="2"/>
        <v>65.50868486352357</v>
      </c>
    </row>
    <row r="19" spans="1:20" s="331" customFormat="1" ht="18" customHeight="1" x14ac:dyDescent="0.2">
      <c r="A19" s="330"/>
      <c r="B19" s="933" t="s">
        <v>41</v>
      </c>
      <c r="C19" s="932"/>
      <c r="D19" s="934">
        <f t="shared" si="0"/>
        <v>118695</v>
      </c>
      <c r="E19" s="935">
        <f t="shared" si="1"/>
        <v>20.383857777533535</v>
      </c>
      <c r="F19" s="932"/>
      <c r="G19" s="934">
        <v>20326</v>
      </c>
      <c r="H19" s="935">
        <v>17.124562955474115</v>
      </c>
      <c r="I19" s="934">
        <v>13615</v>
      </c>
      <c r="J19" s="935">
        <v>66.983174259569026</v>
      </c>
      <c r="K19" s="932"/>
      <c r="L19" s="934">
        <v>44291</v>
      </c>
      <c r="M19" s="935">
        <v>37.314966932052741</v>
      </c>
      <c r="N19" s="934">
        <v>32460</v>
      </c>
      <c r="O19" s="935">
        <v>73.288026912916848</v>
      </c>
      <c r="P19" s="932"/>
      <c r="Q19" s="934">
        <v>54078</v>
      </c>
      <c r="R19" s="935">
        <v>45.560470112473148</v>
      </c>
      <c r="S19" s="934">
        <v>46716</v>
      </c>
      <c r="T19" s="935">
        <f t="shared" si="2"/>
        <v>86.386330855431055</v>
      </c>
    </row>
    <row r="20" spans="1:20" s="331" customFormat="1" ht="18" customHeight="1" x14ac:dyDescent="0.2">
      <c r="A20" s="330"/>
      <c r="B20" s="933" t="s">
        <v>3</v>
      </c>
      <c r="C20" s="932"/>
      <c r="D20" s="934">
        <f t="shared" si="0"/>
        <v>99407</v>
      </c>
      <c r="E20" s="935">
        <f t="shared" si="1"/>
        <v>17.071470155366917</v>
      </c>
      <c r="F20" s="932"/>
      <c r="G20" s="934">
        <v>28970</v>
      </c>
      <c r="H20" s="935">
        <v>29.142816904242157</v>
      </c>
      <c r="I20" s="934">
        <v>9467</v>
      </c>
      <c r="J20" s="935">
        <v>32.678633068691745</v>
      </c>
      <c r="K20" s="932"/>
      <c r="L20" s="934">
        <v>36695</v>
      </c>
      <c r="M20" s="935">
        <v>36.913899423581839</v>
      </c>
      <c r="N20" s="934">
        <v>11746</v>
      </c>
      <c r="O20" s="935">
        <v>32.009810600899307</v>
      </c>
      <c r="P20" s="932"/>
      <c r="Q20" s="934">
        <v>33742</v>
      </c>
      <c r="R20" s="935">
        <v>33.943283672176008</v>
      </c>
      <c r="S20" s="934">
        <v>11350</v>
      </c>
      <c r="T20" s="935">
        <f t="shared" si="2"/>
        <v>33.637602987374784</v>
      </c>
    </row>
    <row r="21" spans="1:20" s="331" customFormat="1" ht="18" customHeight="1" x14ac:dyDescent="0.2">
      <c r="A21" s="330"/>
      <c r="B21" s="933" t="s">
        <v>2</v>
      </c>
      <c r="C21" s="932"/>
      <c r="D21" s="934">
        <f t="shared" si="0"/>
        <v>6530</v>
      </c>
      <c r="E21" s="935">
        <f t="shared" si="1"/>
        <v>1.1214170039790554</v>
      </c>
      <c r="F21" s="932"/>
      <c r="G21" s="934">
        <v>1948</v>
      </c>
      <c r="H21" s="935">
        <v>29.831546707503833</v>
      </c>
      <c r="I21" s="934">
        <v>1613</v>
      </c>
      <c r="J21" s="935">
        <v>82.802874743326498</v>
      </c>
      <c r="K21" s="932"/>
      <c r="L21" s="934">
        <v>2539</v>
      </c>
      <c r="M21" s="935">
        <v>38.882082695252677</v>
      </c>
      <c r="N21" s="934">
        <v>2185</v>
      </c>
      <c r="O21" s="935">
        <v>86.057502953918856</v>
      </c>
      <c r="P21" s="932"/>
      <c r="Q21" s="934">
        <v>2043</v>
      </c>
      <c r="R21" s="935">
        <v>31.28637059724349</v>
      </c>
      <c r="S21" s="934">
        <v>1816</v>
      </c>
      <c r="T21" s="935">
        <f t="shared" si="2"/>
        <v>88.888888888888886</v>
      </c>
    </row>
    <row r="22" spans="1:20" s="331" customFormat="1" ht="18" customHeight="1" x14ac:dyDescent="0.2">
      <c r="A22" s="330"/>
      <c r="B22" s="933" t="s">
        <v>35</v>
      </c>
      <c r="C22" s="932"/>
      <c r="D22" s="934">
        <f t="shared" si="0"/>
        <v>18126</v>
      </c>
      <c r="E22" s="935">
        <f t="shared" si="1"/>
        <v>3.1128337847051086</v>
      </c>
      <c r="F22" s="932"/>
      <c r="G22" s="934">
        <v>5111</v>
      </c>
      <c r="H22" s="935">
        <v>28.197064989517816</v>
      </c>
      <c r="I22" s="934">
        <v>4597</v>
      </c>
      <c r="J22" s="935">
        <v>89.943259636079048</v>
      </c>
      <c r="K22" s="932"/>
      <c r="L22" s="934">
        <v>6456</v>
      </c>
      <c r="M22" s="935">
        <v>35.61734524991725</v>
      </c>
      <c r="N22" s="934">
        <v>5801</v>
      </c>
      <c r="O22" s="935">
        <v>89.854399008674108</v>
      </c>
      <c r="P22" s="932"/>
      <c r="Q22" s="934">
        <v>6559</v>
      </c>
      <c r="R22" s="935">
        <v>36.185589760564937</v>
      </c>
      <c r="S22" s="934">
        <v>5812</v>
      </c>
      <c r="T22" s="935">
        <f t="shared" si="2"/>
        <v>88.611068760481785</v>
      </c>
    </row>
    <row r="23" spans="1:20" s="331" customFormat="1" ht="18" customHeight="1" x14ac:dyDescent="0.2">
      <c r="A23" s="330"/>
      <c r="B23" s="933" t="s">
        <v>42</v>
      </c>
      <c r="C23" s="932"/>
      <c r="D23" s="934">
        <f t="shared" si="0"/>
        <v>48056</v>
      </c>
      <c r="E23" s="935">
        <f t="shared" si="1"/>
        <v>8.2528048305080386</v>
      </c>
      <c r="F23" s="932"/>
      <c r="G23" s="934">
        <v>15632</v>
      </c>
      <c r="H23" s="935">
        <v>32.52871649741968</v>
      </c>
      <c r="I23" s="934">
        <v>10675</v>
      </c>
      <c r="J23" s="935">
        <v>68.289406345957019</v>
      </c>
      <c r="K23" s="932"/>
      <c r="L23" s="934">
        <v>19304</v>
      </c>
      <c r="M23" s="935">
        <v>40.169801897785916</v>
      </c>
      <c r="N23" s="934">
        <v>13481</v>
      </c>
      <c r="O23" s="935">
        <v>69.83526730211355</v>
      </c>
      <c r="P23" s="932"/>
      <c r="Q23" s="934">
        <v>13120</v>
      </c>
      <c r="R23" s="935">
        <v>27.301481604794407</v>
      </c>
      <c r="S23" s="934">
        <v>9945</v>
      </c>
      <c r="T23" s="935">
        <f t="shared" si="2"/>
        <v>75.800304878048792</v>
      </c>
    </row>
    <row r="24" spans="1:20" s="331" customFormat="1" ht="18" customHeight="1" x14ac:dyDescent="0.2">
      <c r="A24" s="330">
        <v>47094</v>
      </c>
      <c r="B24" s="933" t="s">
        <v>43</v>
      </c>
      <c r="C24" s="932"/>
      <c r="D24" s="934">
        <f t="shared" si="0"/>
        <v>25403</v>
      </c>
      <c r="E24" s="935">
        <f t="shared" si="1"/>
        <v>4.3625353984808495</v>
      </c>
      <c r="F24" s="932"/>
      <c r="G24" s="934">
        <v>7609</v>
      </c>
      <c r="H24" s="935">
        <v>29.953155139156795</v>
      </c>
      <c r="I24" s="934">
        <v>6087</v>
      </c>
      <c r="J24" s="935">
        <v>79.99737153371008</v>
      </c>
      <c r="K24" s="932"/>
      <c r="L24" s="934">
        <v>9871</v>
      </c>
      <c r="M24" s="935">
        <v>38.857615242294216</v>
      </c>
      <c r="N24" s="934">
        <v>7623</v>
      </c>
      <c r="O24" s="935">
        <v>77.226218214973159</v>
      </c>
      <c r="P24" s="932"/>
      <c r="Q24" s="934">
        <v>7923</v>
      </c>
      <c r="R24" s="935">
        <v>31.189229618548993</v>
      </c>
      <c r="S24" s="934">
        <v>5912</v>
      </c>
      <c r="T24" s="935">
        <f t="shared" si="2"/>
        <v>74.618200176700739</v>
      </c>
    </row>
    <row r="25" spans="1:20" s="331" customFormat="1" ht="18" customHeight="1" x14ac:dyDescent="0.2">
      <c r="B25" s="933" t="s">
        <v>44</v>
      </c>
      <c r="C25" s="932"/>
      <c r="D25" s="934">
        <f t="shared" si="0"/>
        <v>9736</v>
      </c>
      <c r="E25" s="935">
        <f t="shared" si="1"/>
        <v>1.6719932543246683</v>
      </c>
      <c r="F25" s="932"/>
      <c r="G25" s="934">
        <v>1441</v>
      </c>
      <c r="H25" s="935">
        <v>14.80073952341824</v>
      </c>
      <c r="I25" s="934">
        <v>989</v>
      </c>
      <c r="J25" s="935">
        <v>68.632893823733525</v>
      </c>
      <c r="K25" s="932"/>
      <c r="L25" s="934">
        <v>3099</v>
      </c>
      <c r="M25" s="935">
        <v>31.830320460147902</v>
      </c>
      <c r="N25" s="934">
        <v>1954</v>
      </c>
      <c r="O25" s="935">
        <v>63.052597612132942</v>
      </c>
      <c r="P25" s="932"/>
      <c r="Q25" s="934">
        <v>5196</v>
      </c>
      <c r="R25" s="935">
        <v>53.368940016433854</v>
      </c>
      <c r="S25" s="934">
        <v>2925</v>
      </c>
      <c r="T25" s="935">
        <f t="shared" si="2"/>
        <v>56.293302540415702</v>
      </c>
    </row>
    <row r="26" spans="1:20" s="331" customFormat="1" ht="18" customHeight="1" x14ac:dyDescent="0.2">
      <c r="B26" s="933" t="s">
        <v>45</v>
      </c>
      <c r="C26" s="932"/>
      <c r="D26" s="934">
        <f t="shared" si="0"/>
        <v>35792</v>
      </c>
      <c r="E26" s="935">
        <f t="shared" si="1"/>
        <v>6.1466703532034224</v>
      </c>
      <c r="F26" s="932"/>
      <c r="G26" s="934">
        <v>7248</v>
      </c>
      <c r="H26" s="935">
        <v>20.250335270451497</v>
      </c>
      <c r="I26" s="934">
        <v>3781</v>
      </c>
      <c r="J26" s="935">
        <v>52.166114790286976</v>
      </c>
      <c r="K26" s="932"/>
      <c r="L26" s="934">
        <v>12329</v>
      </c>
      <c r="M26" s="935">
        <v>34.446244970943226</v>
      </c>
      <c r="N26" s="934">
        <v>6426</v>
      </c>
      <c r="O26" s="935">
        <v>52.121015491929597</v>
      </c>
      <c r="P26" s="932"/>
      <c r="Q26" s="934">
        <v>16215</v>
      </c>
      <c r="R26" s="935">
        <v>45.303419758605273</v>
      </c>
      <c r="S26" s="934">
        <v>9664</v>
      </c>
      <c r="T26" s="935">
        <f t="shared" si="2"/>
        <v>59.599136601911809</v>
      </c>
    </row>
    <row r="27" spans="1:20" s="331" customFormat="1" ht="18" customHeight="1" x14ac:dyDescent="0.2">
      <c r="B27" s="933" t="s">
        <v>46</v>
      </c>
      <c r="C27" s="932"/>
      <c r="D27" s="934">
        <f t="shared" si="0"/>
        <v>1218</v>
      </c>
      <c r="E27" s="935">
        <f t="shared" si="1"/>
        <v>0.20917088986929394</v>
      </c>
      <c r="F27" s="932"/>
      <c r="G27" s="934">
        <v>497</v>
      </c>
      <c r="H27" s="935">
        <v>40.804597701149426</v>
      </c>
      <c r="I27" s="934">
        <v>170</v>
      </c>
      <c r="J27" s="935">
        <v>34.205231388329985</v>
      </c>
      <c r="K27" s="932"/>
      <c r="L27" s="934">
        <v>714</v>
      </c>
      <c r="M27" s="935">
        <v>58.620689655172406</v>
      </c>
      <c r="N27" s="934">
        <v>249</v>
      </c>
      <c r="O27" s="935">
        <v>34.87394957983193</v>
      </c>
      <c r="P27" s="932"/>
      <c r="Q27" s="934">
        <v>7</v>
      </c>
      <c r="R27" s="935">
        <v>0.57471264367816088</v>
      </c>
      <c r="S27" s="934">
        <v>3</v>
      </c>
      <c r="T27" s="935">
        <f t="shared" si="2"/>
        <v>42.857142857142854</v>
      </c>
    </row>
    <row r="28" spans="1:20" s="331" customFormat="1" ht="18" customHeight="1" x14ac:dyDescent="0.2">
      <c r="B28" s="955" t="s">
        <v>1</v>
      </c>
      <c r="C28" s="932"/>
      <c r="D28" s="956">
        <f t="shared" si="0"/>
        <v>1810</v>
      </c>
      <c r="E28" s="957">
        <f t="shared" si="1"/>
        <v>0.31083687246586378</v>
      </c>
      <c r="F28" s="932"/>
      <c r="G28" s="956">
        <v>676</v>
      </c>
      <c r="H28" s="957">
        <v>37.348066298342545</v>
      </c>
      <c r="I28" s="956">
        <v>653</v>
      </c>
      <c r="J28" s="957">
        <v>96.597633136094672</v>
      </c>
      <c r="K28" s="932"/>
      <c r="L28" s="956">
        <v>672</v>
      </c>
      <c r="M28" s="957">
        <v>37.127071823204425</v>
      </c>
      <c r="N28" s="956">
        <v>648</v>
      </c>
      <c r="O28" s="957">
        <v>96.428571428571431</v>
      </c>
      <c r="P28" s="932"/>
      <c r="Q28" s="956">
        <v>462</v>
      </c>
      <c r="R28" s="957">
        <v>25.524861878453038</v>
      </c>
      <c r="S28" s="956">
        <v>443</v>
      </c>
      <c r="T28" s="957">
        <f t="shared" si="2"/>
        <v>95.887445887445892</v>
      </c>
    </row>
    <row r="29" spans="1:20" s="319" customFormat="1" ht="18" customHeight="1" x14ac:dyDescent="0.2">
      <c r="B29" s="1292" t="s">
        <v>0</v>
      </c>
      <c r="C29" s="1285"/>
      <c r="D29" s="1293">
        <f>SUM(D11:D28)</f>
        <v>582299</v>
      </c>
      <c r="E29" s="1294">
        <f t="shared" si="1"/>
        <v>100</v>
      </c>
      <c r="F29" s="1285"/>
      <c r="G29" s="1293">
        <f>SUM(G11:G28)</f>
        <v>153150</v>
      </c>
      <c r="H29" s="1294">
        <f>G29/$D29*100</f>
        <v>26.300921004501127</v>
      </c>
      <c r="I29" s="1293">
        <f>SUM(I11:I28)</f>
        <v>99240</v>
      </c>
      <c r="J29" s="1294">
        <f>I29/G29*100</f>
        <v>64.799216454456413</v>
      </c>
      <c r="K29" s="1285"/>
      <c r="L29" s="1293">
        <f>SUM(L11:L28)</f>
        <v>224565</v>
      </c>
      <c r="M29" s="1294">
        <f>L29/$D29*100</f>
        <v>38.565238820605906</v>
      </c>
      <c r="N29" s="1293">
        <f>SUM(N11:N28)</f>
        <v>148075</v>
      </c>
      <c r="O29" s="1294">
        <f>N29/L29*100</f>
        <v>65.938592389731255</v>
      </c>
      <c r="P29" s="1285"/>
      <c r="Q29" s="1293">
        <f>SUM(Q11:Q28)</f>
        <v>204584</v>
      </c>
      <c r="R29" s="1294">
        <f>Q29/$D29*100</f>
        <v>35.133840174892967</v>
      </c>
      <c r="S29" s="1293">
        <f>SUM(S11:S28)</f>
        <v>140759</v>
      </c>
      <c r="T29" s="1294">
        <f>S29/Q29*100</f>
        <v>68.802545653619049</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65</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431</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86" t="s">
        <v>12</v>
      </c>
      <c r="C7" s="922"/>
      <c r="D7" s="1603" t="s">
        <v>65</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12</v>
      </c>
      <c r="E11" s="930">
        <f>D11/D$29*100</f>
        <v>0.11456940996753867</v>
      </c>
      <c r="F11" s="932"/>
      <c r="G11" s="929">
        <v>8</v>
      </c>
      <c r="H11" s="930">
        <v>66.666666666666657</v>
      </c>
      <c r="I11" s="929">
        <v>7</v>
      </c>
      <c r="J11" s="930">
        <v>87.5</v>
      </c>
      <c r="K11" s="932"/>
      <c r="L11" s="929">
        <v>4</v>
      </c>
      <c r="M11" s="930">
        <v>33.333333333333329</v>
      </c>
      <c r="N11" s="929">
        <v>4</v>
      </c>
      <c r="O11" s="930">
        <v>100</v>
      </c>
      <c r="P11" s="932"/>
      <c r="Q11" s="929">
        <v>0</v>
      </c>
      <c r="R11" s="930">
        <v>0</v>
      </c>
      <c r="S11" s="929">
        <v>0</v>
      </c>
      <c r="T11" s="930" t="str">
        <f>IFERROR(S11/Q11*100,"-")</f>
        <v>-</v>
      </c>
    </row>
    <row r="12" spans="1:22" s="331" customFormat="1" ht="18" customHeight="1" x14ac:dyDescent="0.2">
      <c r="A12" s="330"/>
      <c r="B12" s="933" t="s">
        <v>7</v>
      </c>
      <c r="C12" s="932"/>
      <c r="D12" s="934">
        <f t="shared" ref="D12:D28" si="0">G12+L12+Q12</f>
        <v>0</v>
      </c>
      <c r="E12" s="935">
        <f t="shared" ref="E12:E29" si="1">D12/D$29*100</f>
        <v>0</v>
      </c>
      <c r="F12" s="932"/>
      <c r="G12" s="934">
        <v>0</v>
      </c>
      <c r="H12" s="935" t="s">
        <v>364</v>
      </c>
      <c r="I12" s="934">
        <v>0</v>
      </c>
      <c r="J12" s="935" t="s">
        <v>364</v>
      </c>
      <c r="K12" s="932"/>
      <c r="L12" s="934">
        <v>0</v>
      </c>
      <c r="M12" s="935" t="s">
        <v>364</v>
      </c>
      <c r="N12" s="934">
        <v>0</v>
      </c>
      <c r="O12" s="935" t="s">
        <v>364</v>
      </c>
      <c r="P12" s="932"/>
      <c r="Q12" s="934">
        <v>0</v>
      </c>
      <c r="R12" s="935" t="s">
        <v>364</v>
      </c>
      <c r="S12" s="934">
        <v>0</v>
      </c>
      <c r="T12" s="935" t="str">
        <f t="shared" ref="T12:T28" si="2">IFERROR(S12/Q12*100,"-")</f>
        <v>-</v>
      </c>
    </row>
    <row r="13" spans="1:22" s="331" customFormat="1" ht="18" customHeight="1" x14ac:dyDescent="0.2">
      <c r="A13" s="330"/>
      <c r="B13" s="933" t="s">
        <v>37</v>
      </c>
      <c r="C13" s="932"/>
      <c r="D13" s="934">
        <f t="shared" si="0"/>
        <v>22</v>
      </c>
      <c r="E13" s="935">
        <f t="shared" si="1"/>
        <v>0.21004391827382091</v>
      </c>
      <c r="F13" s="932"/>
      <c r="G13" s="934">
        <v>10</v>
      </c>
      <c r="H13" s="935">
        <v>45.454545454545453</v>
      </c>
      <c r="I13" s="934">
        <v>10</v>
      </c>
      <c r="J13" s="935">
        <v>100</v>
      </c>
      <c r="K13" s="932"/>
      <c r="L13" s="934">
        <v>4</v>
      </c>
      <c r="M13" s="935">
        <v>18.181818181818183</v>
      </c>
      <c r="N13" s="934">
        <v>3</v>
      </c>
      <c r="O13" s="935">
        <v>75</v>
      </c>
      <c r="P13" s="932"/>
      <c r="Q13" s="934">
        <v>8</v>
      </c>
      <c r="R13" s="935">
        <v>36.363636363636367</v>
      </c>
      <c r="S13" s="934">
        <v>8</v>
      </c>
      <c r="T13" s="935">
        <f t="shared" si="2"/>
        <v>100</v>
      </c>
    </row>
    <row r="14" spans="1:22" s="331" customFormat="1" ht="18" customHeight="1" x14ac:dyDescent="0.2">
      <c r="A14" s="330"/>
      <c r="B14" s="933" t="s">
        <v>38</v>
      </c>
      <c r="C14" s="932"/>
      <c r="D14" s="934">
        <f t="shared" si="0"/>
        <v>0</v>
      </c>
      <c r="E14" s="935">
        <f t="shared" si="1"/>
        <v>0</v>
      </c>
      <c r="F14" s="932"/>
      <c r="G14" s="934">
        <v>0</v>
      </c>
      <c r="H14" s="935" t="s">
        <v>364</v>
      </c>
      <c r="I14" s="934">
        <v>0</v>
      </c>
      <c r="J14" s="935" t="s">
        <v>364</v>
      </c>
      <c r="K14" s="932"/>
      <c r="L14" s="934">
        <v>0</v>
      </c>
      <c r="M14" s="935" t="s">
        <v>364</v>
      </c>
      <c r="N14" s="934">
        <v>0</v>
      </c>
      <c r="O14" s="935" t="s">
        <v>364</v>
      </c>
      <c r="P14" s="932"/>
      <c r="Q14" s="934">
        <v>0</v>
      </c>
      <c r="R14" s="935" t="s">
        <v>364</v>
      </c>
      <c r="S14" s="934">
        <v>0</v>
      </c>
      <c r="T14" s="935" t="str">
        <f t="shared" si="2"/>
        <v>-</v>
      </c>
    </row>
    <row r="15" spans="1:22" s="331" customFormat="1" ht="18" customHeight="1" x14ac:dyDescent="0.2">
      <c r="A15" s="330"/>
      <c r="B15" s="933" t="s">
        <v>6</v>
      </c>
      <c r="C15" s="932"/>
      <c r="D15" s="934">
        <f t="shared" si="0"/>
        <v>0</v>
      </c>
      <c r="E15" s="935">
        <f t="shared" si="1"/>
        <v>0</v>
      </c>
      <c r="F15" s="932"/>
      <c r="G15" s="934">
        <v>0</v>
      </c>
      <c r="H15" s="935" t="s">
        <v>364</v>
      </c>
      <c r="I15" s="934">
        <v>0</v>
      </c>
      <c r="J15" s="935" t="s">
        <v>364</v>
      </c>
      <c r="K15" s="932"/>
      <c r="L15" s="934">
        <v>0</v>
      </c>
      <c r="M15" s="935" t="s">
        <v>364</v>
      </c>
      <c r="N15" s="934">
        <v>0</v>
      </c>
      <c r="O15" s="935" t="s">
        <v>364</v>
      </c>
      <c r="P15" s="932"/>
      <c r="Q15" s="934">
        <v>0</v>
      </c>
      <c r="R15" s="935" t="s">
        <v>364</v>
      </c>
      <c r="S15" s="934">
        <v>0</v>
      </c>
      <c r="T15" s="935" t="str">
        <f t="shared" si="2"/>
        <v>-</v>
      </c>
    </row>
    <row r="16" spans="1:22" s="331" customFormat="1" ht="18" customHeight="1" x14ac:dyDescent="0.2">
      <c r="A16" s="330"/>
      <c r="B16" s="933" t="s">
        <v>5</v>
      </c>
      <c r="C16" s="932"/>
      <c r="D16" s="934">
        <f t="shared" si="0"/>
        <v>0</v>
      </c>
      <c r="E16" s="935">
        <f t="shared" si="1"/>
        <v>0</v>
      </c>
      <c r="F16" s="932"/>
      <c r="G16" s="934">
        <v>0</v>
      </c>
      <c r="H16" s="935" t="s">
        <v>364</v>
      </c>
      <c r="I16" s="934">
        <v>0</v>
      </c>
      <c r="J16" s="935" t="s">
        <v>364</v>
      </c>
      <c r="K16" s="932"/>
      <c r="L16" s="934">
        <v>0</v>
      </c>
      <c r="M16" s="935" t="s">
        <v>364</v>
      </c>
      <c r="N16" s="934">
        <v>0</v>
      </c>
      <c r="O16" s="935" t="s">
        <v>364</v>
      </c>
      <c r="P16" s="932"/>
      <c r="Q16" s="934">
        <v>0</v>
      </c>
      <c r="R16" s="935" t="s">
        <v>364</v>
      </c>
      <c r="S16" s="934">
        <v>0</v>
      </c>
      <c r="T16" s="935" t="str">
        <f t="shared" si="2"/>
        <v>-</v>
      </c>
    </row>
    <row r="17" spans="1:20" s="331" customFormat="1" ht="18" customHeight="1" x14ac:dyDescent="0.2">
      <c r="A17" s="330"/>
      <c r="B17" s="933" t="s">
        <v>4</v>
      </c>
      <c r="C17" s="932"/>
      <c r="D17" s="934">
        <f t="shared" si="0"/>
        <v>2434</v>
      </c>
      <c r="E17" s="935">
        <f t="shared" si="1"/>
        <v>23.238495321749092</v>
      </c>
      <c r="F17" s="932"/>
      <c r="G17" s="934">
        <v>593</v>
      </c>
      <c r="H17" s="935">
        <v>24.363188167625307</v>
      </c>
      <c r="I17" s="934">
        <v>499</v>
      </c>
      <c r="J17" s="935">
        <v>84.148397976391237</v>
      </c>
      <c r="K17" s="932"/>
      <c r="L17" s="934">
        <v>809</v>
      </c>
      <c r="M17" s="935">
        <v>33.237469186524237</v>
      </c>
      <c r="N17" s="934">
        <v>623</v>
      </c>
      <c r="O17" s="935">
        <v>77.008652657601971</v>
      </c>
      <c r="P17" s="932"/>
      <c r="Q17" s="934">
        <v>1032</v>
      </c>
      <c r="R17" s="935">
        <v>42.399342645850453</v>
      </c>
      <c r="S17" s="934">
        <v>794</v>
      </c>
      <c r="T17" s="935">
        <f t="shared" si="2"/>
        <v>76.937984496124031</v>
      </c>
    </row>
    <row r="18" spans="1:20" s="331" customFormat="1" ht="18" customHeight="1" x14ac:dyDescent="0.2">
      <c r="A18" s="330"/>
      <c r="B18" s="933" t="s">
        <v>40</v>
      </c>
      <c r="C18" s="932"/>
      <c r="D18" s="934">
        <f t="shared" si="0"/>
        <v>22</v>
      </c>
      <c r="E18" s="935">
        <f t="shared" si="1"/>
        <v>0.21004391827382091</v>
      </c>
      <c r="F18" s="932"/>
      <c r="G18" s="934">
        <v>15</v>
      </c>
      <c r="H18" s="935">
        <v>68.181818181818173</v>
      </c>
      <c r="I18" s="934">
        <v>11</v>
      </c>
      <c r="J18" s="935">
        <v>73.333333333333329</v>
      </c>
      <c r="K18" s="932"/>
      <c r="L18" s="934">
        <v>4</v>
      </c>
      <c r="M18" s="935">
        <v>18.181818181818183</v>
      </c>
      <c r="N18" s="934">
        <v>3</v>
      </c>
      <c r="O18" s="935">
        <v>75</v>
      </c>
      <c r="P18" s="932"/>
      <c r="Q18" s="934">
        <v>3</v>
      </c>
      <c r="R18" s="935">
        <v>13.636363636363635</v>
      </c>
      <c r="S18" s="934">
        <v>2</v>
      </c>
      <c r="T18" s="935">
        <f t="shared" si="2"/>
        <v>66.666666666666657</v>
      </c>
    </row>
    <row r="19" spans="1:20" s="331" customFormat="1" ht="18" customHeight="1" x14ac:dyDescent="0.2">
      <c r="A19" s="330"/>
      <c r="B19" s="933" t="s">
        <v>41</v>
      </c>
      <c r="C19" s="932"/>
      <c r="D19" s="934">
        <f t="shared" si="0"/>
        <v>97</v>
      </c>
      <c r="E19" s="935">
        <f t="shared" si="1"/>
        <v>0.92610273057093762</v>
      </c>
      <c r="F19" s="932"/>
      <c r="G19" s="934">
        <v>69</v>
      </c>
      <c r="H19" s="935">
        <v>71.134020618556704</v>
      </c>
      <c r="I19" s="934">
        <v>62</v>
      </c>
      <c r="J19" s="935">
        <v>89.85507246376811</v>
      </c>
      <c r="K19" s="932"/>
      <c r="L19" s="934">
        <v>22</v>
      </c>
      <c r="M19" s="935">
        <v>22.680412371134022</v>
      </c>
      <c r="N19" s="934">
        <v>22</v>
      </c>
      <c r="O19" s="935">
        <v>100</v>
      </c>
      <c r="P19" s="932"/>
      <c r="Q19" s="934">
        <v>6</v>
      </c>
      <c r="R19" s="935">
        <v>6.1855670103092786</v>
      </c>
      <c r="S19" s="934">
        <v>6</v>
      </c>
      <c r="T19" s="935">
        <f t="shared" si="2"/>
        <v>100</v>
      </c>
    </row>
    <row r="20" spans="1:20" s="331" customFormat="1" ht="18" customHeight="1" x14ac:dyDescent="0.2">
      <c r="A20" s="330"/>
      <c r="B20" s="933" t="s">
        <v>3</v>
      </c>
      <c r="C20" s="932"/>
      <c r="D20" s="934">
        <f t="shared" si="0"/>
        <v>627</v>
      </c>
      <c r="E20" s="935">
        <f t="shared" si="1"/>
        <v>5.9862516708038953</v>
      </c>
      <c r="F20" s="932"/>
      <c r="G20" s="934">
        <v>230</v>
      </c>
      <c r="H20" s="935">
        <v>36.682615629984049</v>
      </c>
      <c r="I20" s="934">
        <v>154</v>
      </c>
      <c r="J20" s="935">
        <v>66.956521739130437</v>
      </c>
      <c r="K20" s="932"/>
      <c r="L20" s="934">
        <v>281</v>
      </c>
      <c r="M20" s="935">
        <v>44.816586921850082</v>
      </c>
      <c r="N20" s="934">
        <v>222</v>
      </c>
      <c r="O20" s="935">
        <v>79.003558718861214</v>
      </c>
      <c r="P20" s="932"/>
      <c r="Q20" s="934">
        <v>116</v>
      </c>
      <c r="R20" s="935">
        <v>18.500797448165869</v>
      </c>
      <c r="S20" s="934">
        <v>90</v>
      </c>
      <c r="T20" s="935">
        <f t="shared" si="2"/>
        <v>77.58620689655173</v>
      </c>
    </row>
    <row r="21" spans="1:20" s="331" customFormat="1" ht="18" customHeight="1" x14ac:dyDescent="0.2">
      <c r="A21" s="330"/>
      <c r="B21" s="933" t="s">
        <v>2</v>
      </c>
      <c r="C21" s="932"/>
      <c r="D21" s="934">
        <f t="shared" si="0"/>
        <v>0</v>
      </c>
      <c r="E21" s="935">
        <f t="shared" si="1"/>
        <v>0</v>
      </c>
      <c r="F21" s="932"/>
      <c r="G21" s="934">
        <v>0</v>
      </c>
      <c r="H21" s="935" t="s">
        <v>364</v>
      </c>
      <c r="I21" s="934">
        <v>0</v>
      </c>
      <c r="J21" s="935" t="s">
        <v>364</v>
      </c>
      <c r="K21" s="932"/>
      <c r="L21" s="934">
        <v>0</v>
      </c>
      <c r="M21" s="935" t="s">
        <v>364</v>
      </c>
      <c r="N21" s="934">
        <v>0</v>
      </c>
      <c r="O21" s="935" t="s">
        <v>364</v>
      </c>
      <c r="P21" s="932"/>
      <c r="Q21" s="934">
        <v>0</v>
      </c>
      <c r="R21" s="935" t="s">
        <v>364</v>
      </c>
      <c r="S21" s="934">
        <v>0</v>
      </c>
      <c r="T21" s="935" t="str">
        <f t="shared" si="2"/>
        <v>-</v>
      </c>
    </row>
    <row r="22" spans="1:20" s="331" customFormat="1" ht="18" customHeight="1" x14ac:dyDescent="0.2">
      <c r="A22" s="330"/>
      <c r="B22" s="933" t="s">
        <v>35</v>
      </c>
      <c r="C22" s="932"/>
      <c r="D22" s="934">
        <f t="shared" si="0"/>
        <v>136</v>
      </c>
      <c r="E22" s="935">
        <f t="shared" si="1"/>
        <v>1.2984533129654383</v>
      </c>
      <c r="F22" s="932"/>
      <c r="G22" s="934">
        <v>85</v>
      </c>
      <c r="H22" s="935">
        <v>62.5</v>
      </c>
      <c r="I22" s="934">
        <v>78</v>
      </c>
      <c r="J22" s="935">
        <v>91.764705882352942</v>
      </c>
      <c r="K22" s="932"/>
      <c r="L22" s="934">
        <v>47</v>
      </c>
      <c r="M22" s="935">
        <v>34.558823529411761</v>
      </c>
      <c r="N22" s="934">
        <v>43</v>
      </c>
      <c r="O22" s="935">
        <v>91.489361702127653</v>
      </c>
      <c r="P22" s="932"/>
      <c r="Q22" s="934">
        <v>4</v>
      </c>
      <c r="R22" s="935">
        <v>2.9411764705882351</v>
      </c>
      <c r="S22" s="934">
        <v>4</v>
      </c>
      <c r="T22" s="935">
        <f t="shared" si="2"/>
        <v>100</v>
      </c>
    </row>
    <row r="23" spans="1:20" s="331" customFormat="1" ht="18" customHeight="1" x14ac:dyDescent="0.2">
      <c r="A23" s="330"/>
      <c r="B23" s="933" t="s">
        <v>42</v>
      </c>
      <c r="C23" s="932"/>
      <c r="D23" s="934">
        <f t="shared" si="0"/>
        <v>82</v>
      </c>
      <c r="E23" s="935">
        <f t="shared" si="1"/>
        <v>0.78289096811151415</v>
      </c>
      <c r="F23" s="932"/>
      <c r="G23" s="934">
        <v>66</v>
      </c>
      <c r="H23" s="935">
        <v>80.487804878048792</v>
      </c>
      <c r="I23" s="934">
        <v>56</v>
      </c>
      <c r="J23" s="935">
        <v>84.848484848484844</v>
      </c>
      <c r="K23" s="932"/>
      <c r="L23" s="934">
        <v>16</v>
      </c>
      <c r="M23" s="935">
        <v>19.512195121951219</v>
      </c>
      <c r="N23" s="934">
        <v>15</v>
      </c>
      <c r="O23" s="935">
        <v>93.75</v>
      </c>
      <c r="P23" s="932"/>
      <c r="Q23" s="934">
        <v>0</v>
      </c>
      <c r="R23" s="935">
        <v>0</v>
      </c>
      <c r="S23" s="934">
        <v>0</v>
      </c>
      <c r="T23" s="935" t="str">
        <f t="shared" si="2"/>
        <v>-</v>
      </c>
    </row>
    <row r="24" spans="1:20" s="331" customFormat="1" ht="18" customHeight="1" x14ac:dyDescent="0.2">
      <c r="A24" s="330">
        <v>47094</v>
      </c>
      <c r="B24" s="933" t="s">
        <v>43</v>
      </c>
      <c r="C24" s="932"/>
      <c r="D24" s="934">
        <f t="shared" si="0"/>
        <v>3</v>
      </c>
      <c r="E24" s="935">
        <f t="shared" si="1"/>
        <v>2.8642352491884668E-2</v>
      </c>
      <c r="F24" s="932"/>
      <c r="G24" s="934">
        <v>2</v>
      </c>
      <c r="H24" s="935">
        <v>66.666666666666657</v>
      </c>
      <c r="I24" s="934">
        <v>1</v>
      </c>
      <c r="J24" s="935">
        <v>50</v>
      </c>
      <c r="K24" s="932"/>
      <c r="L24" s="934">
        <v>0</v>
      </c>
      <c r="M24" s="935">
        <v>0</v>
      </c>
      <c r="N24" s="934">
        <v>0</v>
      </c>
      <c r="O24" s="935" t="s">
        <v>364</v>
      </c>
      <c r="P24" s="932"/>
      <c r="Q24" s="934">
        <v>1</v>
      </c>
      <c r="R24" s="935">
        <v>33.333333333333329</v>
      </c>
      <c r="S24" s="934">
        <v>1</v>
      </c>
      <c r="T24" s="935">
        <f t="shared" si="2"/>
        <v>100</v>
      </c>
    </row>
    <row r="25" spans="1:20" s="331" customFormat="1" ht="18" customHeight="1" x14ac:dyDescent="0.2">
      <c r="B25" s="933" t="s">
        <v>44</v>
      </c>
      <c r="C25" s="932"/>
      <c r="D25" s="934">
        <f t="shared" si="0"/>
        <v>38</v>
      </c>
      <c r="E25" s="935">
        <f t="shared" si="1"/>
        <v>0.36280313156387245</v>
      </c>
      <c r="F25" s="932"/>
      <c r="G25" s="934">
        <v>11</v>
      </c>
      <c r="H25" s="935">
        <v>28.947368421052634</v>
      </c>
      <c r="I25" s="934">
        <v>8</v>
      </c>
      <c r="J25" s="935">
        <v>72.727272727272734</v>
      </c>
      <c r="K25" s="932"/>
      <c r="L25" s="934">
        <v>16</v>
      </c>
      <c r="M25" s="935">
        <v>42.105263157894733</v>
      </c>
      <c r="N25" s="934">
        <v>9</v>
      </c>
      <c r="O25" s="935">
        <v>56.25</v>
      </c>
      <c r="P25" s="932"/>
      <c r="Q25" s="934">
        <v>11</v>
      </c>
      <c r="R25" s="935">
        <v>28.947368421052634</v>
      </c>
      <c r="S25" s="934">
        <v>4</v>
      </c>
      <c r="T25" s="935">
        <f t="shared" si="2"/>
        <v>36.363636363636367</v>
      </c>
    </row>
    <row r="26" spans="1:20" s="331" customFormat="1" ht="18" customHeight="1" x14ac:dyDescent="0.2">
      <c r="B26" s="933" t="s">
        <v>45</v>
      </c>
      <c r="C26" s="932"/>
      <c r="D26" s="934">
        <f t="shared" si="0"/>
        <v>7001</v>
      </c>
      <c r="E26" s="935">
        <f t="shared" si="1"/>
        <v>66.841703265228176</v>
      </c>
      <c r="F26" s="932"/>
      <c r="G26" s="934">
        <v>2053</v>
      </c>
      <c r="H26" s="935">
        <v>29.324382231109841</v>
      </c>
      <c r="I26" s="934">
        <v>887</v>
      </c>
      <c r="J26" s="935">
        <v>43.205065757428152</v>
      </c>
      <c r="K26" s="932"/>
      <c r="L26" s="934">
        <v>2468</v>
      </c>
      <c r="M26" s="935">
        <v>35.25210684187973</v>
      </c>
      <c r="N26" s="934">
        <v>849</v>
      </c>
      <c r="O26" s="935">
        <v>34.400324149108592</v>
      </c>
      <c r="P26" s="932"/>
      <c r="Q26" s="934">
        <v>2480</v>
      </c>
      <c r="R26" s="935">
        <v>35.423510927010426</v>
      </c>
      <c r="S26" s="934">
        <v>962</v>
      </c>
      <c r="T26" s="935">
        <f t="shared" si="2"/>
        <v>38.79032258064516</v>
      </c>
    </row>
    <row r="27" spans="1:20" s="331" customFormat="1" ht="18" customHeight="1" x14ac:dyDescent="0.2">
      <c r="B27" s="933" t="s">
        <v>46</v>
      </c>
      <c r="C27" s="932"/>
      <c r="D27" s="934">
        <f t="shared" si="0"/>
        <v>0</v>
      </c>
      <c r="E27" s="935">
        <f t="shared" si="1"/>
        <v>0</v>
      </c>
      <c r="F27" s="932"/>
      <c r="G27" s="934">
        <v>0</v>
      </c>
      <c r="H27" s="935" t="s">
        <v>364</v>
      </c>
      <c r="I27" s="934">
        <v>0</v>
      </c>
      <c r="J27" s="935" t="s">
        <v>364</v>
      </c>
      <c r="K27" s="932"/>
      <c r="L27" s="934">
        <v>0</v>
      </c>
      <c r="M27" s="935" t="s">
        <v>364</v>
      </c>
      <c r="N27" s="934">
        <v>0</v>
      </c>
      <c r="O27" s="935" t="s">
        <v>364</v>
      </c>
      <c r="P27" s="932"/>
      <c r="Q27" s="934">
        <v>0</v>
      </c>
      <c r="R27" s="935" t="s">
        <v>364</v>
      </c>
      <c r="S27" s="934">
        <v>0</v>
      </c>
      <c r="T27" s="935" t="str">
        <f t="shared" si="2"/>
        <v>-</v>
      </c>
    </row>
    <row r="28" spans="1:20" s="331" customFormat="1" ht="18" customHeight="1" x14ac:dyDescent="0.2">
      <c r="B28" s="955" t="s">
        <v>1</v>
      </c>
      <c r="C28" s="932"/>
      <c r="D28" s="956">
        <f t="shared" si="0"/>
        <v>0</v>
      </c>
      <c r="E28" s="957">
        <f t="shared" si="1"/>
        <v>0</v>
      </c>
      <c r="F28" s="932"/>
      <c r="G28" s="956">
        <v>0</v>
      </c>
      <c r="H28" s="957" t="s">
        <v>364</v>
      </c>
      <c r="I28" s="956">
        <v>0</v>
      </c>
      <c r="J28" s="957" t="s">
        <v>364</v>
      </c>
      <c r="K28" s="932"/>
      <c r="L28" s="956">
        <v>0</v>
      </c>
      <c r="M28" s="957" t="s">
        <v>364</v>
      </c>
      <c r="N28" s="956">
        <v>0</v>
      </c>
      <c r="O28" s="957" t="s">
        <v>364</v>
      </c>
      <c r="P28" s="932"/>
      <c r="Q28" s="956">
        <v>0</v>
      </c>
      <c r="R28" s="957" t="s">
        <v>364</v>
      </c>
      <c r="S28" s="956">
        <v>0</v>
      </c>
      <c r="T28" s="957" t="str">
        <f t="shared" si="2"/>
        <v>-</v>
      </c>
    </row>
    <row r="29" spans="1:20" s="319" customFormat="1" ht="18" customHeight="1" x14ac:dyDescent="0.2">
      <c r="B29" s="1292" t="s">
        <v>0</v>
      </c>
      <c r="C29" s="1285"/>
      <c r="D29" s="1293">
        <f>SUM(D11:D28)</f>
        <v>10474</v>
      </c>
      <c r="E29" s="1294">
        <f t="shared" si="1"/>
        <v>100</v>
      </c>
      <c r="F29" s="1285"/>
      <c r="G29" s="1293">
        <f>SUM(G11:G28)</f>
        <v>3142</v>
      </c>
      <c r="H29" s="1294">
        <f>G29/$D29*100</f>
        <v>29.998090509833876</v>
      </c>
      <c r="I29" s="1293">
        <f>SUM(I11:I28)</f>
        <v>1773</v>
      </c>
      <c r="J29" s="1294">
        <f>I29/G29*100</f>
        <v>56.429026098026739</v>
      </c>
      <c r="K29" s="1285"/>
      <c r="L29" s="1293">
        <f>SUM(L11:L28)</f>
        <v>3671</v>
      </c>
      <c r="M29" s="1294">
        <f>L29/$D29*100</f>
        <v>35.048691999236205</v>
      </c>
      <c r="N29" s="1293">
        <f>SUM(N11:N28)</f>
        <v>1793</v>
      </c>
      <c r="O29" s="1294">
        <f>N29/L29*100</f>
        <v>48.842277308635254</v>
      </c>
      <c r="P29" s="1285"/>
      <c r="Q29" s="1293">
        <f>SUM(Q11:Q28)</f>
        <v>3661</v>
      </c>
      <c r="R29" s="1294">
        <f>Q29/$D29*100</f>
        <v>34.953217490929923</v>
      </c>
      <c r="S29" s="1293">
        <f>SUM(S11:S28)</f>
        <v>1871</v>
      </c>
      <c r="T29" s="1294">
        <f>S29/Q29*100</f>
        <v>51.106255121551492</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60"/>
  <sheetViews>
    <sheetView zoomScaleNormal="100" workbookViewId="0">
      <selection activeCell="N27" sqref="N27"/>
    </sheetView>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42578125"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4" t="s">
        <v>440</v>
      </c>
      <c r="C3" s="1494"/>
      <c r="D3" s="1494"/>
      <c r="E3" s="1494"/>
      <c r="F3" s="1494"/>
      <c r="G3" s="1494"/>
      <c r="H3" s="1494"/>
      <c r="I3" s="1494"/>
      <c r="J3" s="1494"/>
      <c r="K3" s="1494"/>
      <c r="L3" s="1494"/>
      <c r="M3" s="1494"/>
      <c r="N3" s="1494"/>
      <c r="O3" s="1494"/>
      <c r="P3" s="1494"/>
    </row>
    <row r="4" spans="1:21" s="969" customFormat="1" ht="15.75" x14ac:dyDescent="0.2">
      <c r="B4" s="1415" t="str">
        <f>porsaad!$B$6</f>
        <v>Situación a 31 de mayo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16" t="s">
        <v>200</v>
      </c>
      <c r="D6" s="1617"/>
      <c r="E6" s="1617"/>
      <c r="F6" s="1617"/>
      <c r="G6" s="1617"/>
      <c r="H6" s="1617"/>
      <c r="I6" s="1617"/>
      <c r="J6" s="1617"/>
      <c r="K6" s="1617"/>
      <c r="L6" s="1617"/>
      <c r="M6" s="1617"/>
      <c r="N6" s="1617"/>
      <c r="O6" s="1617"/>
      <c r="P6" s="1618"/>
    </row>
    <row r="7" spans="1:21" s="969"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
      <c r="B9" s="962"/>
      <c r="D9" s="962"/>
      <c r="M9" s="962"/>
      <c r="N9" s="962"/>
    </row>
    <row r="10" spans="1:21" s="963" customFormat="1" ht="16.5" customHeight="1" x14ac:dyDescent="0.2">
      <c r="A10" s="963">
        <v>1</v>
      </c>
      <c r="B10" s="976" t="s">
        <v>8</v>
      </c>
      <c r="C10" s="977">
        <f>E10+G10+I10+K10+M10+O10</f>
        <v>4949</v>
      </c>
      <c r="D10" s="978">
        <f>IFERROR(C10/$C10*100,"-")</f>
        <v>100</v>
      </c>
      <c r="E10" s="977">
        <v>0</v>
      </c>
      <c r="F10" s="978">
        <v>0</v>
      </c>
      <c r="G10" s="977">
        <v>4612</v>
      </c>
      <c r="H10" s="978">
        <v>93.19054354415033</v>
      </c>
      <c r="I10" s="977">
        <v>337</v>
      </c>
      <c r="J10" s="978">
        <v>6.8094564558496664</v>
      </c>
      <c r="K10" s="977">
        <v>0</v>
      </c>
      <c r="L10" s="978">
        <v>0</v>
      </c>
      <c r="M10" s="977">
        <v>0</v>
      </c>
      <c r="N10" s="978">
        <v>0</v>
      </c>
      <c r="O10" s="977">
        <v>0</v>
      </c>
      <c r="P10" s="978">
        <f t="shared" ref="P10:P27" si="0">IFERROR(O10/$C10*100,"-")</f>
        <v>0</v>
      </c>
      <c r="R10" s="979"/>
    </row>
    <row r="11" spans="1:21" s="964" customFormat="1" ht="16.5" customHeight="1" x14ac:dyDescent="0.2">
      <c r="A11" s="964">
        <v>2</v>
      </c>
      <c r="B11" s="980" t="s">
        <v>7</v>
      </c>
      <c r="C11" s="981">
        <f t="shared" ref="C11:C27" si="1">E11+G11+I11+K11+M11+O11</f>
        <v>8437</v>
      </c>
      <c r="D11" s="982">
        <f t="shared" ref="D11:F27" si="2">IFERROR(C11/$C11*100,"-")</f>
        <v>100</v>
      </c>
      <c r="E11" s="981">
        <v>3</v>
      </c>
      <c r="F11" s="982">
        <v>3.5557662676306744E-2</v>
      </c>
      <c r="G11" s="981">
        <v>6481</v>
      </c>
      <c r="H11" s="982">
        <v>76.816403935048001</v>
      </c>
      <c r="I11" s="981">
        <v>1953</v>
      </c>
      <c r="J11" s="982">
        <v>23.148038402275688</v>
      </c>
      <c r="K11" s="981">
        <v>0</v>
      </c>
      <c r="L11" s="982">
        <v>0</v>
      </c>
      <c r="M11" s="981">
        <v>0</v>
      </c>
      <c r="N11" s="982">
        <v>0</v>
      </c>
      <c r="O11" s="981">
        <v>0</v>
      </c>
      <c r="P11" s="982">
        <f t="shared" si="0"/>
        <v>0</v>
      </c>
      <c r="R11" s="979"/>
    </row>
    <row r="12" spans="1:21" s="964" customFormat="1" ht="16.5" customHeight="1" x14ac:dyDescent="0.2">
      <c r="A12" s="964">
        <v>3</v>
      </c>
      <c r="B12" s="980" t="s">
        <v>37</v>
      </c>
      <c r="C12" s="981">
        <f t="shared" si="1"/>
        <v>4684</v>
      </c>
      <c r="D12" s="982">
        <f t="shared" si="2"/>
        <v>100</v>
      </c>
      <c r="E12" s="981">
        <v>270</v>
      </c>
      <c r="F12" s="982">
        <v>5.7643040136635353</v>
      </c>
      <c r="G12" s="981">
        <v>2836</v>
      </c>
      <c r="H12" s="982">
        <v>60.546541417591804</v>
      </c>
      <c r="I12" s="981">
        <v>413</v>
      </c>
      <c r="J12" s="982">
        <v>8.8172502134927413</v>
      </c>
      <c r="K12" s="981">
        <v>942</v>
      </c>
      <c r="L12" s="982">
        <v>20.111016225448335</v>
      </c>
      <c r="M12" s="981">
        <v>223</v>
      </c>
      <c r="N12" s="982">
        <v>4.7608881298035861</v>
      </c>
      <c r="O12" s="981">
        <v>0</v>
      </c>
      <c r="P12" s="982">
        <f t="shared" si="0"/>
        <v>0</v>
      </c>
      <c r="R12" s="979"/>
    </row>
    <row r="13" spans="1:21" s="964" customFormat="1" ht="16.5" customHeight="1" x14ac:dyDescent="0.2">
      <c r="A13" s="964">
        <v>4</v>
      </c>
      <c r="B13" s="980" t="s">
        <v>38</v>
      </c>
      <c r="C13" s="981">
        <f t="shared" si="1"/>
        <v>726</v>
      </c>
      <c r="D13" s="982">
        <f t="shared" si="2"/>
        <v>100</v>
      </c>
      <c r="E13" s="981">
        <v>0</v>
      </c>
      <c r="F13" s="982">
        <v>0</v>
      </c>
      <c r="G13" s="981">
        <v>593</v>
      </c>
      <c r="H13" s="982">
        <v>81.680440771349865</v>
      </c>
      <c r="I13" s="981">
        <v>133</v>
      </c>
      <c r="J13" s="982">
        <v>18.319559228650135</v>
      </c>
      <c r="K13" s="981">
        <v>0</v>
      </c>
      <c r="L13" s="982">
        <v>0</v>
      </c>
      <c r="M13" s="981">
        <v>0</v>
      </c>
      <c r="N13" s="982">
        <v>0</v>
      </c>
      <c r="O13" s="981">
        <v>0</v>
      </c>
      <c r="P13" s="982">
        <f t="shared" si="0"/>
        <v>0</v>
      </c>
      <c r="R13" s="979"/>
    </row>
    <row r="14" spans="1:21" s="964" customFormat="1" ht="16.5" customHeight="1" x14ac:dyDescent="0.2">
      <c r="A14" s="964">
        <v>5</v>
      </c>
      <c r="B14" s="980" t="s">
        <v>6</v>
      </c>
      <c r="C14" s="981">
        <f t="shared" si="1"/>
        <v>14250</v>
      </c>
      <c r="D14" s="982">
        <f t="shared" si="2"/>
        <v>100</v>
      </c>
      <c r="E14" s="981">
        <v>9527</v>
      </c>
      <c r="F14" s="982">
        <v>66.856140350877197</v>
      </c>
      <c r="G14" s="981">
        <v>1499</v>
      </c>
      <c r="H14" s="982">
        <v>10.519298245614035</v>
      </c>
      <c r="I14" s="981">
        <v>1108</v>
      </c>
      <c r="J14" s="982">
        <v>7.7754385964912283</v>
      </c>
      <c r="K14" s="981">
        <v>2112</v>
      </c>
      <c r="L14" s="982">
        <v>14.821052631578949</v>
      </c>
      <c r="M14" s="981">
        <v>4</v>
      </c>
      <c r="N14" s="982">
        <v>2.8070175438596488E-2</v>
      </c>
      <c r="O14" s="981">
        <v>0</v>
      </c>
      <c r="P14" s="982">
        <f t="shared" si="0"/>
        <v>0</v>
      </c>
      <c r="R14" s="979"/>
    </row>
    <row r="15" spans="1:21" s="964" customFormat="1" ht="16.5" customHeight="1" x14ac:dyDescent="0.2">
      <c r="A15" s="964">
        <v>6</v>
      </c>
      <c r="B15" s="980" t="s">
        <v>5</v>
      </c>
      <c r="C15" s="981">
        <f t="shared" si="1"/>
        <v>206</v>
      </c>
      <c r="D15" s="982">
        <f t="shared" si="2"/>
        <v>100</v>
      </c>
      <c r="E15" s="981">
        <v>0</v>
      </c>
      <c r="F15" s="982">
        <v>0</v>
      </c>
      <c r="G15" s="981">
        <v>206</v>
      </c>
      <c r="H15" s="982">
        <v>100</v>
      </c>
      <c r="I15" s="981">
        <v>0</v>
      </c>
      <c r="J15" s="982">
        <v>0</v>
      </c>
      <c r="K15" s="981">
        <v>0</v>
      </c>
      <c r="L15" s="982">
        <v>0</v>
      </c>
      <c r="M15" s="981">
        <v>0</v>
      </c>
      <c r="N15" s="982">
        <v>0</v>
      </c>
      <c r="O15" s="981">
        <v>0</v>
      </c>
      <c r="P15" s="982">
        <f t="shared" si="0"/>
        <v>0</v>
      </c>
      <c r="R15" s="979"/>
    </row>
    <row r="16" spans="1:21" s="965" customFormat="1" ht="16.5" customHeight="1" x14ac:dyDescent="0.2">
      <c r="A16" s="965">
        <v>7</v>
      </c>
      <c r="B16" s="980" t="s">
        <v>4</v>
      </c>
      <c r="C16" s="981">
        <f t="shared" si="1"/>
        <v>54845</v>
      </c>
      <c r="D16" s="982">
        <f t="shared" si="2"/>
        <v>100</v>
      </c>
      <c r="E16" s="981">
        <v>14566</v>
      </c>
      <c r="F16" s="982">
        <v>26.558482997538519</v>
      </c>
      <c r="G16" s="981">
        <v>20871</v>
      </c>
      <c r="H16" s="982">
        <v>38.054517275959519</v>
      </c>
      <c r="I16" s="981">
        <v>14012</v>
      </c>
      <c r="J16" s="982">
        <v>25.548363570061085</v>
      </c>
      <c r="K16" s="981">
        <v>5396</v>
      </c>
      <c r="L16" s="982">
        <v>9.8386361564408791</v>
      </c>
      <c r="M16" s="981">
        <v>0</v>
      </c>
      <c r="N16" s="982">
        <v>0</v>
      </c>
      <c r="O16" s="981">
        <v>0</v>
      </c>
      <c r="P16" s="982">
        <f t="shared" si="0"/>
        <v>0</v>
      </c>
      <c r="R16" s="979"/>
    </row>
    <row r="17" spans="1:18" s="965" customFormat="1" ht="16.5" customHeight="1" x14ac:dyDescent="0.2">
      <c r="A17" s="965">
        <v>8</v>
      </c>
      <c r="B17" s="980" t="s">
        <v>40</v>
      </c>
      <c r="C17" s="981">
        <f t="shared" si="1"/>
        <v>10686</v>
      </c>
      <c r="D17" s="982">
        <f t="shared" si="2"/>
        <v>100</v>
      </c>
      <c r="E17" s="981">
        <v>1026</v>
      </c>
      <c r="F17" s="982">
        <v>9.6013475575519376</v>
      </c>
      <c r="G17" s="981">
        <v>7367</v>
      </c>
      <c r="H17" s="982">
        <v>68.940670035560544</v>
      </c>
      <c r="I17" s="981">
        <v>467</v>
      </c>
      <c r="J17" s="982">
        <v>4.3702040052405016</v>
      </c>
      <c r="K17" s="981">
        <v>1826</v>
      </c>
      <c r="L17" s="982">
        <v>17.087778401647014</v>
      </c>
      <c r="M17" s="981">
        <v>0</v>
      </c>
      <c r="N17" s="982">
        <v>0</v>
      </c>
      <c r="O17" s="981">
        <v>0</v>
      </c>
      <c r="P17" s="982">
        <f t="shared" si="0"/>
        <v>0</v>
      </c>
      <c r="R17" s="979"/>
    </row>
    <row r="18" spans="1:18" s="965" customFormat="1" ht="16.5" customHeight="1" x14ac:dyDescent="0.2">
      <c r="A18" s="965">
        <v>9</v>
      </c>
      <c r="B18" s="980" t="s">
        <v>41</v>
      </c>
      <c r="C18" s="981">
        <f t="shared" si="1"/>
        <v>23376</v>
      </c>
      <c r="D18" s="982">
        <f t="shared" si="2"/>
        <v>100</v>
      </c>
      <c r="E18" s="981">
        <v>9355</v>
      </c>
      <c r="F18" s="982">
        <v>40.019678302532512</v>
      </c>
      <c r="G18" s="981">
        <v>12040</v>
      </c>
      <c r="H18" s="982">
        <v>51.50581793292266</v>
      </c>
      <c r="I18" s="981">
        <v>1981</v>
      </c>
      <c r="J18" s="982">
        <v>8.4745037645448331</v>
      </c>
      <c r="K18" s="981">
        <v>0</v>
      </c>
      <c r="L18" s="982">
        <v>0</v>
      </c>
      <c r="M18" s="981">
        <v>0</v>
      </c>
      <c r="N18" s="982">
        <v>0</v>
      </c>
      <c r="O18" s="981">
        <v>0</v>
      </c>
      <c r="P18" s="982">
        <f t="shared" si="0"/>
        <v>0</v>
      </c>
      <c r="R18" s="979"/>
    </row>
    <row r="19" spans="1:18" s="965" customFormat="1" ht="16.5" customHeight="1" x14ac:dyDescent="0.2">
      <c r="A19" s="965">
        <v>10</v>
      </c>
      <c r="B19" s="980" t="s">
        <v>3</v>
      </c>
      <c r="C19" s="981">
        <f t="shared" si="1"/>
        <v>23088</v>
      </c>
      <c r="D19" s="982">
        <f t="shared" si="2"/>
        <v>100</v>
      </c>
      <c r="E19" s="981">
        <v>12026</v>
      </c>
      <c r="F19" s="982">
        <v>52.087664587664584</v>
      </c>
      <c r="G19" s="981">
        <v>8359</v>
      </c>
      <c r="H19" s="982">
        <v>36.204954954954957</v>
      </c>
      <c r="I19" s="981">
        <v>916</v>
      </c>
      <c r="J19" s="982">
        <v>3.9674289674289676</v>
      </c>
      <c r="K19" s="981">
        <v>1787</v>
      </c>
      <c r="L19" s="982">
        <v>7.7399514899514896</v>
      </c>
      <c r="M19" s="981">
        <v>0</v>
      </c>
      <c r="N19" s="982">
        <v>0</v>
      </c>
      <c r="O19" s="981">
        <v>0</v>
      </c>
      <c r="P19" s="982">
        <f t="shared" si="0"/>
        <v>0</v>
      </c>
      <c r="R19" s="979"/>
    </row>
    <row r="20" spans="1:18" s="964" customFormat="1" ht="16.5" customHeight="1" x14ac:dyDescent="0.2">
      <c r="A20" s="964">
        <v>11</v>
      </c>
      <c r="B20" s="980" t="s">
        <v>2</v>
      </c>
      <c r="C20" s="981">
        <f t="shared" si="1"/>
        <v>19148</v>
      </c>
      <c r="D20" s="982">
        <f t="shared" si="2"/>
        <v>100</v>
      </c>
      <c r="E20" s="981">
        <v>14314</v>
      </c>
      <c r="F20" s="982">
        <v>74.754543555462718</v>
      </c>
      <c r="G20" s="981">
        <v>2761</v>
      </c>
      <c r="H20" s="982">
        <v>14.419260497179861</v>
      </c>
      <c r="I20" s="981">
        <v>821</v>
      </c>
      <c r="J20" s="982">
        <v>4.2876540630875288</v>
      </c>
      <c r="K20" s="981">
        <v>1252</v>
      </c>
      <c r="L20" s="982">
        <v>6.5385418842698977</v>
      </c>
      <c r="M20" s="981">
        <v>0</v>
      </c>
      <c r="N20" s="982">
        <v>0</v>
      </c>
      <c r="O20" s="981">
        <v>0</v>
      </c>
      <c r="P20" s="982">
        <f t="shared" si="0"/>
        <v>0</v>
      </c>
      <c r="R20" s="979"/>
    </row>
    <row r="21" spans="1:18" s="964" customFormat="1" ht="16.5" customHeight="1" x14ac:dyDescent="0.2">
      <c r="A21" s="964">
        <v>12</v>
      </c>
      <c r="B21" s="980" t="s">
        <v>35</v>
      </c>
      <c r="C21" s="981">
        <f t="shared" si="1"/>
        <v>15617</v>
      </c>
      <c r="D21" s="982">
        <f t="shared" si="2"/>
        <v>100</v>
      </c>
      <c r="E21" s="981">
        <v>2810</v>
      </c>
      <c r="F21" s="982">
        <v>17.993212524812705</v>
      </c>
      <c r="G21" s="981">
        <v>6482</v>
      </c>
      <c r="H21" s="982">
        <v>41.50605109816226</v>
      </c>
      <c r="I21" s="981">
        <v>3689</v>
      </c>
      <c r="J21" s="982">
        <v>23.621694307485434</v>
      </c>
      <c r="K21" s="981">
        <v>2636</v>
      </c>
      <c r="L21" s="982">
        <v>16.879042069539604</v>
      </c>
      <c r="M21" s="981">
        <v>0</v>
      </c>
      <c r="N21" s="982">
        <v>0</v>
      </c>
      <c r="O21" s="981">
        <v>0</v>
      </c>
      <c r="P21" s="982">
        <f t="shared" si="0"/>
        <v>0</v>
      </c>
      <c r="R21" s="979"/>
    </row>
    <row r="22" spans="1:18" s="964" customFormat="1" ht="16.5" customHeight="1" x14ac:dyDescent="0.2">
      <c r="A22" s="964">
        <v>13</v>
      </c>
      <c r="B22" s="980" t="s">
        <v>42</v>
      </c>
      <c r="C22" s="981">
        <f t="shared" si="1"/>
        <v>27736</v>
      </c>
      <c r="D22" s="982">
        <f t="shared" si="2"/>
        <v>100</v>
      </c>
      <c r="E22" s="981">
        <v>3303</v>
      </c>
      <c r="F22" s="982">
        <v>11.908710700894144</v>
      </c>
      <c r="G22" s="981">
        <v>15650</v>
      </c>
      <c r="H22" s="982">
        <v>56.424862993942895</v>
      </c>
      <c r="I22" s="981">
        <v>2252</v>
      </c>
      <c r="J22" s="982">
        <v>8.1194115950389385</v>
      </c>
      <c r="K22" s="981">
        <v>6531</v>
      </c>
      <c r="L22" s="982">
        <v>23.547014710124024</v>
      </c>
      <c r="M22" s="981">
        <v>0</v>
      </c>
      <c r="N22" s="982">
        <v>0</v>
      </c>
      <c r="O22" s="981">
        <v>0</v>
      </c>
      <c r="P22" s="982">
        <f t="shared" si="0"/>
        <v>0</v>
      </c>
      <c r="R22" s="979"/>
    </row>
    <row r="23" spans="1:18" s="964" customFormat="1" ht="16.5" customHeight="1" x14ac:dyDescent="0.2">
      <c r="A23" s="964">
        <v>14</v>
      </c>
      <c r="B23" s="980" t="s">
        <v>43</v>
      </c>
      <c r="C23" s="981">
        <f t="shared" si="1"/>
        <v>1467</v>
      </c>
      <c r="D23" s="982">
        <f t="shared" si="2"/>
        <v>100</v>
      </c>
      <c r="E23" s="981">
        <v>15</v>
      </c>
      <c r="F23" s="982">
        <v>1.0224948875255624</v>
      </c>
      <c r="G23" s="981">
        <v>726</v>
      </c>
      <c r="H23" s="982">
        <v>49.488752556237223</v>
      </c>
      <c r="I23" s="981">
        <v>309</v>
      </c>
      <c r="J23" s="982">
        <v>21.063394683026583</v>
      </c>
      <c r="K23" s="981">
        <v>417</v>
      </c>
      <c r="L23" s="982">
        <v>28.425357873210633</v>
      </c>
      <c r="M23" s="981">
        <v>0</v>
      </c>
      <c r="N23" s="982">
        <v>0</v>
      </c>
      <c r="O23" s="981">
        <v>0</v>
      </c>
      <c r="P23" s="982">
        <f t="shared" si="0"/>
        <v>0</v>
      </c>
      <c r="R23" s="979"/>
    </row>
    <row r="24" spans="1:18" s="964" customFormat="1" ht="16.5" customHeight="1" x14ac:dyDescent="0.2">
      <c r="A24" s="964">
        <v>15</v>
      </c>
      <c r="B24" s="980" t="s">
        <v>44</v>
      </c>
      <c r="C24" s="981">
        <f t="shared" si="1"/>
        <v>2783</v>
      </c>
      <c r="D24" s="982">
        <f t="shared" si="2"/>
        <v>100</v>
      </c>
      <c r="E24" s="981">
        <v>1587</v>
      </c>
      <c r="F24" s="982">
        <v>57.02479338842975</v>
      </c>
      <c r="G24" s="981">
        <v>815</v>
      </c>
      <c r="H24" s="982">
        <v>29.28494430470715</v>
      </c>
      <c r="I24" s="981">
        <v>264</v>
      </c>
      <c r="J24" s="982">
        <v>9.4861660079051369</v>
      </c>
      <c r="K24" s="981">
        <v>117</v>
      </c>
      <c r="L24" s="982">
        <v>4.2040962989579596</v>
      </c>
      <c r="M24" s="981">
        <v>0</v>
      </c>
      <c r="N24" s="982">
        <v>0</v>
      </c>
      <c r="O24" s="981">
        <v>0</v>
      </c>
      <c r="P24" s="982">
        <f t="shared" si="0"/>
        <v>0</v>
      </c>
      <c r="R24" s="979"/>
    </row>
    <row r="25" spans="1:18" s="964" customFormat="1" ht="16.5" customHeight="1" x14ac:dyDescent="0.2">
      <c r="A25" s="964">
        <v>16</v>
      </c>
      <c r="B25" s="980" t="s">
        <v>45</v>
      </c>
      <c r="C25" s="981">
        <f t="shared" si="1"/>
        <v>1376</v>
      </c>
      <c r="D25" s="982">
        <f t="shared" si="2"/>
        <v>100</v>
      </c>
      <c r="E25" s="981">
        <v>0</v>
      </c>
      <c r="F25" s="982">
        <v>0</v>
      </c>
      <c r="G25" s="981">
        <v>1372</v>
      </c>
      <c r="H25" s="982">
        <v>99.70930232558139</v>
      </c>
      <c r="I25" s="981">
        <v>4</v>
      </c>
      <c r="J25" s="982">
        <v>0.29069767441860467</v>
      </c>
      <c r="K25" s="981">
        <v>0</v>
      </c>
      <c r="L25" s="982">
        <v>0</v>
      </c>
      <c r="M25" s="981">
        <v>0</v>
      </c>
      <c r="N25" s="982">
        <v>0</v>
      </c>
      <c r="O25" s="981">
        <v>0</v>
      </c>
      <c r="P25" s="982">
        <f t="shared" si="0"/>
        <v>0</v>
      </c>
      <c r="R25" s="979"/>
    </row>
    <row r="26" spans="1:18" s="964" customFormat="1" ht="16.5" customHeight="1" x14ac:dyDescent="0.2">
      <c r="A26" s="964">
        <v>17</v>
      </c>
      <c r="B26" s="980" t="s">
        <v>46</v>
      </c>
      <c r="C26" s="981">
        <f>E26+G26+I26+K26+M26+O26</f>
        <v>1002</v>
      </c>
      <c r="D26" s="982">
        <f t="shared" si="2"/>
        <v>100</v>
      </c>
      <c r="E26" s="981">
        <v>0</v>
      </c>
      <c r="F26" s="982">
        <v>0</v>
      </c>
      <c r="G26" s="981">
        <v>932</v>
      </c>
      <c r="H26" s="982">
        <v>93.013972055888232</v>
      </c>
      <c r="I26" s="981">
        <v>70</v>
      </c>
      <c r="J26" s="982">
        <v>6.9860279441117763</v>
      </c>
      <c r="K26" s="981">
        <v>0</v>
      </c>
      <c r="L26" s="982">
        <v>0</v>
      </c>
      <c r="M26" s="981">
        <v>0</v>
      </c>
      <c r="N26" s="982">
        <v>0</v>
      </c>
      <c r="O26" s="981">
        <v>0</v>
      </c>
      <c r="P26" s="982">
        <f t="shared" si="0"/>
        <v>0</v>
      </c>
      <c r="R26" s="979"/>
    </row>
    <row r="27" spans="1:18" s="964" customFormat="1" ht="16.5" customHeight="1" x14ac:dyDescent="0.2">
      <c r="B27" s="983" t="s">
        <v>1</v>
      </c>
      <c r="C27" s="984">
        <f t="shared" si="1"/>
        <v>4</v>
      </c>
      <c r="D27" s="985">
        <f t="shared" si="2"/>
        <v>100</v>
      </c>
      <c r="E27" s="984">
        <v>2</v>
      </c>
      <c r="F27" s="985">
        <f t="shared" si="2"/>
        <v>50</v>
      </c>
      <c r="G27" s="984">
        <v>2</v>
      </c>
      <c r="H27" s="985">
        <f t="shared" ref="H27" si="3">IFERROR(G27/$C27*100,"-")</f>
        <v>50</v>
      </c>
      <c r="I27" s="984">
        <v>0</v>
      </c>
      <c r="J27" s="985">
        <f t="shared" ref="J27" si="4">IFERROR(I27/$C27*100,"-")</f>
        <v>0</v>
      </c>
      <c r="K27" s="984">
        <v>0</v>
      </c>
      <c r="L27" s="985">
        <f t="shared" ref="L27" si="5">IFERROR(K27/$C27*100,"-")</f>
        <v>0</v>
      </c>
      <c r="M27" s="984">
        <v>0</v>
      </c>
      <c r="N27" s="985">
        <f t="shared" ref="N27" si="6">IFERROR(M27/$C27*100,"-")</f>
        <v>0</v>
      </c>
      <c r="O27" s="984">
        <f>IFERROR(GETPIVOTDATA("ID PRESTACION
COUNT",#REF!,"CCAA","Ceuta","Subtipo",O$1),0)+IFERROR(GETPIVOTDATA("ID PRESTACION
COUNT",#REF!,"CCAA","Melilla","Subtipo",O$1),0)</f>
        <v>0</v>
      </c>
      <c r="P27" s="985">
        <f t="shared" si="0"/>
        <v>0</v>
      </c>
      <c r="R27" s="979"/>
    </row>
    <row r="28" spans="1:18" s="1295" customFormat="1" x14ac:dyDescent="0.2">
      <c r="B28" s="1296" t="s">
        <v>0</v>
      </c>
      <c r="C28" s="1297">
        <f>SUM(C10:C27)</f>
        <v>214380</v>
      </c>
      <c r="D28" s="1298">
        <f>C28/$C28*100</f>
        <v>100</v>
      </c>
      <c r="E28" s="1299">
        <f>SUM(E10:E27)</f>
        <v>68804</v>
      </c>
      <c r="F28" s="1300">
        <f>E28/$C28*100</f>
        <v>32.09441179214479</v>
      </c>
      <c r="G28" s="1299">
        <f>SUM(G10:G27)</f>
        <v>93604</v>
      </c>
      <c r="H28" s="1300">
        <f>G28/$C28*100</f>
        <v>43.662655098423357</v>
      </c>
      <c r="I28" s="1299">
        <f>SUM(I10:I27)</f>
        <v>28729</v>
      </c>
      <c r="J28" s="1300">
        <f>I28/$C28*100</f>
        <v>13.400970239761174</v>
      </c>
      <c r="K28" s="1299">
        <f>SUM(K10:K27)</f>
        <v>23016</v>
      </c>
      <c r="L28" s="1300">
        <f>K28/$C28*100</f>
        <v>10.736076126504338</v>
      </c>
      <c r="M28" s="1299">
        <f>SUM(M10:M27)</f>
        <v>227</v>
      </c>
      <c r="N28" s="1300">
        <f>M28/$C28*100</f>
        <v>0.10588674316634014</v>
      </c>
      <c r="O28" s="1299">
        <f>SUM(O10:O27)</f>
        <v>0</v>
      </c>
      <c r="P28" s="1300">
        <f>O28/$C28*100</f>
        <v>0</v>
      </c>
    </row>
    <row r="29" spans="1:18" s="963" customFormat="1" hidden="1" x14ac:dyDescent="0.2">
      <c r="A29" s="966">
        <v>18</v>
      </c>
      <c r="B29" s="966" t="s">
        <v>39</v>
      </c>
      <c r="C29" s="986"/>
      <c r="D29" s="987"/>
      <c r="E29" s="986"/>
      <c r="F29" s="987"/>
      <c r="G29" s="986"/>
      <c r="H29" s="987"/>
      <c r="I29" s="986"/>
      <c r="J29" s="987"/>
      <c r="K29" s="986"/>
      <c r="L29" s="987"/>
      <c r="M29" s="986"/>
      <c r="N29" s="987"/>
      <c r="O29" s="986"/>
      <c r="P29" s="987"/>
    </row>
    <row r="30" spans="1:18" s="989" customFormat="1" hidden="1" x14ac:dyDescent="0.2">
      <c r="A30" s="966">
        <v>19</v>
      </c>
      <c r="B30" s="966" t="s">
        <v>47</v>
      </c>
      <c r="C30" s="988"/>
      <c r="D30" s="988"/>
      <c r="E30" s="988"/>
      <c r="F30" s="988"/>
      <c r="G30" s="988"/>
      <c r="H30" s="988"/>
      <c r="I30" s="988"/>
      <c r="K30" s="988"/>
      <c r="L30" s="988"/>
      <c r="M30" s="988"/>
      <c r="N30" s="988"/>
      <c r="O30" s="988"/>
      <c r="P30" s="988"/>
    </row>
    <row r="31" spans="1:18" hidden="1" x14ac:dyDescent="0.2"/>
    <row r="32" spans="1:18" hidden="1" x14ac:dyDescent="0.2">
      <c r="B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hidden="1" x14ac:dyDescent="0.2">
      <c r="B41" s="962"/>
      <c r="D41" s="962"/>
      <c r="M41" s="962"/>
      <c r="N41" s="962"/>
    </row>
    <row r="42" spans="2:14" x14ac:dyDescent="0.2">
      <c r="B42" s="962"/>
      <c r="D42" s="962"/>
      <c r="M42" s="962"/>
      <c r="N42" s="962"/>
    </row>
    <row r="43" spans="2:14" s="1335" customFormat="1" x14ac:dyDescent="0.2">
      <c r="B43" s="962"/>
      <c r="D43" s="962"/>
      <c r="M43" s="962"/>
      <c r="N43" s="962"/>
    </row>
    <row r="44" spans="2:14" s="1335" customFormat="1" x14ac:dyDescent="0.2">
      <c r="B44" s="962"/>
      <c r="D44" s="962"/>
      <c r="M44" s="962"/>
      <c r="N44" s="962"/>
    </row>
    <row r="45" spans="2:14" s="1335" customFormat="1" x14ac:dyDescent="0.2">
      <c r="D45" s="962"/>
      <c r="M45" s="962"/>
      <c r="N45" s="962"/>
    </row>
    <row r="46" spans="2:14" s="1335" customFormat="1" x14ac:dyDescent="0.2">
      <c r="D46" s="962"/>
      <c r="M46" s="962"/>
      <c r="N46" s="962"/>
    </row>
    <row r="47" spans="2:14" s="1335" customFormat="1" x14ac:dyDescent="0.2">
      <c r="D47" s="962"/>
      <c r="M47" s="962"/>
      <c r="N47" s="962"/>
    </row>
    <row r="48" spans="2:14" s="1335" customFormat="1" x14ac:dyDescent="0.2">
      <c r="D48" s="962"/>
      <c r="M48" s="962"/>
      <c r="N48" s="962"/>
    </row>
    <row r="49" spans="4:4" s="1335" customFormat="1" x14ac:dyDescent="0.2">
      <c r="D49" s="962"/>
    </row>
    <row r="50" spans="4:4" s="1335" customFormat="1" x14ac:dyDescent="0.2">
      <c r="D50" s="962"/>
    </row>
    <row r="51" spans="4:4" s="1335" customFormat="1" x14ac:dyDescent="0.2">
      <c r="D51" s="962"/>
    </row>
    <row r="52" spans="4:4" s="1335" customFormat="1" x14ac:dyDescent="0.2">
      <c r="D52" s="962"/>
    </row>
    <row r="53" spans="4:4" s="1335" customFormat="1" x14ac:dyDescent="0.2">
      <c r="D53" s="962"/>
    </row>
    <row r="54" spans="4:4" s="1335" customFormat="1" x14ac:dyDescent="0.2">
      <c r="D54" s="962"/>
    </row>
    <row r="55" spans="4:4" s="1335" customFormat="1" x14ac:dyDescent="0.2">
      <c r="D55" s="962"/>
    </row>
    <row r="56" spans="4:4" s="1335" customFormat="1" x14ac:dyDescent="0.2">
      <c r="D56" s="962"/>
    </row>
    <row r="57" spans="4:4" x14ac:dyDescent="0.2">
      <c r="D57" s="962"/>
    </row>
    <row r="58" spans="4:4" x14ac:dyDescent="0.2">
      <c r="D58" s="962"/>
    </row>
    <row r="59" spans="4:4" x14ac:dyDescent="0.2">
      <c r="D59" s="962"/>
    </row>
    <row r="60" spans="4:4" x14ac:dyDescent="0.2">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60"/>
  <sheetViews>
    <sheetView zoomScaleNormal="100" workbookViewId="0">
      <selection activeCell="N27" sqref="N27"/>
    </sheetView>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32</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4" t="s">
        <v>443</v>
      </c>
      <c r="C3" s="1494"/>
      <c r="D3" s="1494"/>
      <c r="E3" s="1494"/>
      <c r="F3" s="1494"/>
      <c r="G3" s="1494"/>
      <c r="H3" s="1494"/>
      <c r="I3" s="1494"/>
      <c r="J3" s="1494"/>
      <c r="K3" s="1494"/>
      <c r="L3" s="1494"/>
      <c r="M3" s="1494"/>
      <c r="N3" s="1494"/>
      <c r="O3" s="1494"/>
      <c r="P3" s="1494"/>
    </row>
    <row r="4" spans="1:21" s="969" customFormat="1" ht="15.75" x14ac:dyDescent="0.2">
      <c r="B4" s="1415" t="str">
        <f>porsaad!$B$6</f>
        <v>Situación a 31 de mayo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16" t="s">
        <v>200</v>
      </c>
      <c r="D6" s="1617"/>
      <c r="E6" s="1617"/>
      <c r="F6" s="1617"/>
      <c r="G6" s="1617"/>
      <c r="H6" s="1617"/>
      <c r="I6" s="1617"/>
      <c r="J6" s="1617"/>
      <c r="K6" s="1617"/>
      <c r="L6" s="1617"/>
      <c r="M6" s="1617"/>
      <c r="N6" s="1617"/>
      <c r="O6" s="1617"/>
      <c r="P6" s="1618"/>
    </row>
    <row r="7" spans="1:21" s="969"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
      <c r="B9" s="962"/>
      <c r="D9" s="962"/>
      <c r="M9" s="962"/>
      <c r="N9" s="962"/>
    </row>
    <row r="10" spans="1:21" s="963" customFormat="1" ht="16.5" customHeight="1" x14ac:dyDescent="0.2">
      <c r="A10" s="963">
        <v>1</v>
      </c>
      <c r="B10" s="976" t="s">
        <v>8</v>
      </c>
      <c r="C10" s="977">
        <f>E10+G10+I10+K10+M10+O10</f>
        <v>2665</v>
      </c>
      <c r="D10" s="978">
        <f>IFERROR(C10/$C10*100,"-")</f>
        <v>100</v>
      </c>
      <c r="E10" s="977">
        <v>0</v>
      </c>
      <c r="F10" s="978">
        <v>0</v>
      </c>
      <c r="G10" s="977">
        <v>2561</v>
      </c>
      <c r="H10" s="978">
        <v>96.097560975609753</v>
      </c>
      <c r="I10" s="977">
        <v>104</v>
      </c>
      <c r="J10" s="978">
        <v>3.9024390243902438</v>
      </c>
      <c r="K10" s="977">
        <v>0</v>
      </c>
      <c r="L10" s="978">
        <v>0</v>
      </c>
      <c r="M10" s="977">
        <v>0</v>
      </c>
      <c r="N10" s="978">
        <v>0</v>
      </c>
      <c r="O10" s="977">
        <v>0</v>
      </c>
      <c r="P10" s="978">
        <f>IFERROR(O10/$C10*100,"-")</f>
        <v>0</v>
      </c>
      <c r="R10" s="979"/>
    </row>
    <row r="11" spans="1:21" s="964" customFormat="1" ht="16.5" customHeight="1" x14ac:dyDescent="0.2">
      <c r="A11" s="964">
        <v>2</v>
      </c>
      <c r="B11" s="980" t="s">
        <v>7</v>
      </c>
      <c r="C11" s="981">
        <f t="shared" ref="C11:C27" si="0">E11+G11+I11+K11+M11+O11</f>
        <v>3385</v>
      </c>
      <c r="D11" s="982">
        <f t="shared" ref="D11:D27" si="1">IFERROR(C11/$C11*100,"-")</f>
        <v>100</v>
      </c>
      <c r="E11" s="981">
        <v>1</v>
      </c>
      <c r="F11" s="982">
        <v>2.9542097488921712E-2</v>
      </c>
      <c r="G11" s="981">
        <v>3155</v>
      </c>
      <c r="H11" s="982">
        <v>93.205317577548001</v>
      </c>
      <c r="I11" s="981">
        <v>229</v>
      </c>
      <c r="J11" s="982">
        <v>6.7651403249630722</v>
      </c>
      <c r="K11" s="981">
        <v>0</v>
      </c>
      <c r="L11" s="982">
        <v>0</v>
      </c>
      <c r="M11" s="981">
        <v>0</v>
      </c>
      <c r="N11" s="982">
        <v>0</v>
      </c>
      <c r="O11" s="981">
        <v>0</v>
      </c>
      <c r="P11" s="982">
        <f t="shared" ref="P11:P27" si="2">IFERROR(O11/$C11*100,"-")</f>
        <v>0</v>
      </c>
      <c r="R11" s="979"/>
    </row>
    <row r="12" spans="1:21" s="964" customFormat="1" ht="16.5" customHeight="1" x14ac:dyDescent="0.2">
      <c r="A12" s="964">
        <v>3</v>
      </c>
      <c r="B12" s="980" t="s">
        <v>37</v>
      </c>
      <c r="C12" s="981">
        <f t="shared" si="0"/>
        <v>1671</v>
      </c>
      <c r="D12" s="982">
        <f t="shared" si="1"/>
        <v>100</v>
      </c>
      <c r="E12" s="981">
        <v>73</v>
      </c>
      <c r="F12" s="982">
        <v>4.3686415320167562</v>
      </c>
      <c r="G12" s="981">
        <v>1462</v>
      </c>
      <c r="H12" s="982">
        <v>87.492519449431484</v>
      </c>
      <c r="I12" s="981">
        <v>109</v>
      </c>
      <c r="J12" s="982">
        <v>6.523040095751047</v>
      </c>
      <c r="K12" s="981">
        <v>2</v>
      </c>
      <c r="L12" s="982">
        <v>0.11968880909634949</v>
      </c>
      <c r="M12" s="981">
        <v>25</v>
      </c>
      <c r="N12" s="982">
        <v>1.4961101137043686</v>
      </c>
      <c r="O12" s="981">
        <v>0</v>
      </c>
      <c r="P12" s="982">
        <f t="shared" si="2"/>
        <v>0</v>
      </c>
      <c r="R12" s="979"/>
    </row>
    <row r="13" spans="1:21" s="964" customFormat="1" ht="16.5" customHeight="1" x14ac:dyDescent="0.2">
      <c r="A13" s="964">
        <v>4</v>
      </c>
      <c r="B13" s="980" t="s">
        <v>38</v>
      </c>
      <c r="C13" s="981">
        <f t="shared" si="0"/>
        <v>352</v>
      </c>
      <c r="D13" s="982">
        <f t="shared" si="1"/>
        <v>100</v>
      </c>
      <c r="E13" s="981">
        <v>0</v>
      </c>
      <c r="F13" s="982">
        <v>0</v>
      </c>
      <c r="G13" s="981">
        <v>311</v>
      </c>
      <c r="H13" s="982">
        <v>88.352272727272734</v>
      </c>
      <c r="I13" s="981">
        <v>41</v>
      </c>
      <c r="J13" s="982">
        <v>11.647727272727272</v>
      </c>
      <c r="K13" s="981">
        <v>0</v>
      </c>
      <c r="L13" s="982">
        <v>0</v>
      </c>
      <c r="M13" s="981">
        <v>0</v>
      </c>
      <c r="N13" s="982">
        <v>0</v>
      </c>
      <c r="O13" s="981">
        <v>0</v>
      </c>
      <c r="P13" s="982">
        <f t="shared" si="2"/>
        <v>0</v>
      </c>
      <c r="R13" s="979"/>
    </row>
    <row r="14" spans="1:21" s="964" customFormat="1" ht="16.5" customHeight="1" x14ac:dyDescent="0.2">
      <c r="A14" s="964">
        <v>5</v>
      </c>
      <c r="B14" s="980" t="s">
        <v>6</v>
      </c>
      <c r="C14" s="981">
        <f t="shared" si="0"/>
        <v>3924</v>
      </c>
      <c r="D14" s="982">
        <f t="shared" si="1"/>
        <v>100</v>
      </c>
      <c r="E14" s="981">
        <v>2311</v>
      </c>
      <c r="F14" s="982">
        <v>58.893985728848122</v>
      </c>
      <c r="G14" s="981">
        <v>932</v>
      </c>
      <c r="H14" s="982">
        <v>23.751274209989806</v>
      </c>
      <c r="I14" s="981">
        <v>249</v>
      </c>
      <c r="J14" s="982">
        <v>6.3455657492354742</v>
      </c>
      <c r="K14" s="981">
        <v>431</v>
      </c>
      <c r="L14" s="982">
        <v>10.983690112130478</v>
      </c>
      <c r="M14" s="981">
        <v>1</v>
      </c>
      <c r="N14" s="982">
        <v>2.5484199796126403E-2</v>
      </c>
      <c r="O14" s="981">
        <v>0</v>
      </c>
      <c r="P14" s="982">
        <f t="shared" si="2"/>
        <v>0</v>
      </c>
      <c r="R14" s="979"/>
    </row>
    <row r="15" spans="1:21" s="964" customFormat="1" ht="16.5" customHeight="1" x14ac:dyDescent="0.2">
      <c r="A15" s="964">
        <v>6</v>
      </c>
      <c r="B15" s="980" t="s">
        <v>5</v>
      </c>
      <c r="C15" s="981">
        <f t="shared" si="0"/>
        <v>101</v>
      </c>
      <c r="D15" s="982">
        <f t="shared" si="1"/>
        <v>100</v>
      </c>
      <c r="E15" s="981">
        <v>0</v>
      </c>
      <c r="F15" s="982">
        <v>0</v>
      </c>
      <c r="G15" s="981">
        <v>101</v>
      </c>
      <c r="H15" s="982">
        <v>100</v>
      </c>
      <c r="I15" s="981">
        <v>0</v>
      </c>
      <c r="J15" s="982">
        <v>0</v>
      </c>
      <c r="K15" s="981">
        <v>0</v>
      </c>
      <c r="L15" s="982">
        <v>0</v>
      </c>
      <c r="M15" s="981">
        <v>0</v>
      </c>
      <c r="N15" s="982">
        <v>0</v>
      </c>
      <c r="O15" s="981">
        <v>0</v>
      </c>
      <c r="P15" s="982">
        <f t="shared" si="2"/>
        <v>0</v>
      </c>
      <c r="R15" s="979"/>
    </row>
    <row r="16" spans="1:21" s="965" customFormat="1" ht="16.5" customHeight="1" x14ac:dyDescent="0.2">
      <c r="A16" s="965">
        <v>7</v>
      </c>
      <c r="B16" s="980" t="s">
        <v>4</v>
      </c>
      <c r="C16" s="981">
        <f t="shared" si="0"/>
        <v>16876</v>
      </c>
      <c r="D16" s="982">
        <f t="shared" si="1"/>
        <v>100</v>
      </c>
      <c r="E16" s="981">
        <v>2048</v>
      </c>
      <c r="F16" s="982">
        <v>12.135577150983645</v>
      </c>
      <c r="G16" s="981">
        <v>11329</v>
      </c>
      <c r="H16" s="982">
        <v>67.130836691159047</v>
      </c>
      <c r="I16" s="981">
        <v>1707</v>
      </c>
      <c r="J16" s="982">
        <v>10.114956150746622</v>
      </c>
      <c r="K16" s="981">
        <v>1792</v>
      </c>
      <c r="L16" s="982">
        <v>10.61863000711069</v>
      </c>
      <c r="M16" s="981">
        <v>0</v>
      </c>
      <c r="N16" s="982">
        <v>0</v>
      </c>
      <c r="O16" s="981">
        <v>0</v>
      </c>
      <c r="P16" s="982">
        <f t="shared" si="2"/>
        <v>0</v>
      </c>
      <c r="R16" s="979"/>
    </row>
    <row r="17" spans="1:18" s="965" customFormat="1" ht="16.5" customHeight="1" x14ac:dyDescent="0.2">
      <c r="A17" s="965">
        <v>8</v>
      </c>
      <c r="B17" s="980" t="s">
        <v>40</v>
      </c>
      <c r="C17" s="981">
        <f t="shared" si="0"/>
        <v>3708</v>
      </c>
      <c r="D17" s="982">
        <f t="shared" si="1"/>
        <v>100</v>
      </c>
      <c r="E17" s="981">
        <v>183</v>
      </c>
      <c r="F17" s="982">
        <v>4.9352750809061483</v>
      </c>
      <c r="G17" s="981">
        <v>2858</v>
      </c>
      <c r="H17" s="982">
        <v>77.076591154261052</v>
      </c>
      <c r="I17" s="981">
        <v>146</v>
      </c>
      <c r="J17" s="982">
        <v>3.9374325782092776</v>
      </c>
      <c r="K17" s="981">
        <v>521</v>
      </c>
      <c r="L17" s="982">
        <v>14.050701186623515</v>
      </c>
      <c r="M17" s="981">
        <v>0</v>
      </c>
      <c r="N17" s="982">
        <v>0</v>
      </c>
      <c r="O17" s="981">
        <v>0</v>
      </c>
      <c r="P17" s="982">
        <f t="shared" si="2"/>
        <v>0</v>
      </c>
      <c r="R17" s="979"/>
    </row>
    <row r="18" spans="1:18" s="965" customFormat="1" ht="16.5" customHeight="1" x14ac:dyDescent="0.2">
      <c r="A18" s="965">
        <v>9</v>
      </c>
      <c r="B18" s="980" t="s">
        <v>41</v>
      </c>
      <c r="C18" s="981">
        <f t="shared" si="0"/>
        <v>6051</v>
      </c>
      <c r="D18" s="982">
        <f t="shared" si="1"/>
        <v>100</v>
      </c>
      <c r="E18" s="981">
        <v>857</v>
      </c>
      <c r="F18" s="982">
        <v>14.162948273012727</v>
      </c>
      <c r="G18" s="981">
        <v>4830</v>
      </c>
      <c r="H18" s="982">
        <v>79.821517104610805</v>
      </c>
      <c r="I18" s="981">
        <v>364</v>
      </c>
      <c r="J18" s="982">
        <v>6.0155346223764665</v>
      </c>
      <c r="K18" s="981">
        <v>0</v>
      </c>
      <c r="L18" s="982">
        <v>0</v>
      </c>
      <c r="M18" s="981">
        <v>0</v>
      </c>
      <c r="N18" s="982">
        <v>0</v>
      </c>
      <c r="O18" s="981">
        <v>0</v>
      </c>
      <c r="P18" s="982">
        <f t="shared" si="2"/>
        <v>0</v>
      </c>
      <c r="R18" s="979"/>
    </row>
    <row r="19" spans="1:18" s="965" customFormat="1" ht="16.5" customHeight="1" x14ac:dyDescent="0.2">
      <c r="A19" s="965">
        <v>10</v>
      </c>
      <c r="B19" s="980" t="s">
        <v>3</v>
      </c>
      <c r="C19" s="981">
        <f t="shared" si="0"/>
        <v>7616</v>
      </c>
      <c r="D19" s="982">
        <f t="shared" si="1"/>
        <v>100</v>
      </c>
      <c r="E19" s="981">
        <v>2834</v>
      </c>
      <c r="F19" s="982">
        <v>37.211134453781511</v>
      </c>
      <c r="G19" s="981">
        <v>3644</v>
      </c>
      <c r="H19" s="982">
        <v>47.846638655462186</v>
      </c>
      <c r="I19" s="981">
        <v>496</v>
      </c>
      <c r="J19" s="982">
        <v>6.5126050420168076</v>
      </c>
      <c r="K19" s="981">
        <v>642</v>
      </c>
      <c r="L19" s="982">
        <v>8.4296218487394956</v>
      </c>
      <c r="M19" s="981">
        <v>0</v>
      </c>
      <c r="N19" s="982">
        <v>0</v>
      </c>
      <c r="O19" s="981">
        <v>0</v>
      </c>
      <c r="P19" s="982">
        <f t="shared" si="2"/>
        <v>0</v>
      </c>
      <c r="R19" s="979"/>
    </row>
    <row r="20" spans="1:18" s="964" customFormat="1" ht="16.5" customHeight="1" x14ac:dyDescent="0.2">
      <c r="A20" s="964">
        <v>11</v>
      </c>
      <c r="B20" s="980" t="s">
        <v>2</v>
      </c>
      <c r="C20" s="981">
        <f t="shared" si="0"/>
        <v>5935</v>
      </c>
      <c r="D20" s="982">
        <f t="shared" si="1"/>
        <v>100</v>
      </c>
      <c r="E20" s="981">
        <v>3801</v>
      </c>
      <c r="F20" s="982">
        <v>64.043807919123836</v>
      </c>
      <c r="G20" s="981">
        <v>1604</v>
      </c>
      <c r="H20" s="982">
        <v>27.026116259477671</v>
      </c>
      <c r="I20" s="981">
        <v>293</v>
      </c>
      <c r="J20" s="982">
        <v>4.9368155012636903</v>
      </c>
      <c r="K20" s="981">
        <v>237</v>
      </c>
      <c r="L20" s="982">
        <v>3.9932603201347936</v>
      </c>
      <c r="M20" s="981">
        <v>0</v>
      </c>
      <c r="N20" s="982">
        <v>0</v>
      </c>
      <c r="O20" s="981">
        <v>0</v>
      </c>
      <c r="P20" s="982">
        <f t="shared" si="2"/>
        <v>0</v>
      </c>
      <c r="R20" s="979"/>
    </row>
    <row r="21" spans="1:18" s="964" customFormat="1" ht="16.5" customHeight="1" x14ac:dyDescent="0.2">
      <c r="A21" s="964">
        <v>12</v>
      </c>
      <c r="B21" s="980" t="s">
        <v>35</v>
      </c>
      <c r="C21" s="981">
        <f t="shared" si="0"/>
        <v>5956</v>
      </c>
      <c r="D21" s="982">
        <f t="shared" si="1"/>
        <v>100</v>
      </c>
      <c r="E21" s="981">
        <v>461</v>
      </c>
      <c r="F21" s="982">
        <v>7.7400940228341168</v>
      </c>
      <c r="G21" s="981">
        <v>4006</v>
      </c>
      <c r="H21" s="982">
        <v>67.259905977165886</v>
      </c>
      <c r="I21" s="981">
        <v>1161</v>
      </c>
      <c r="J21" s="982">
        <v>19.492948287441237</v>
      </c>
      <c r="K21" s="981">
        <v>328</v>
      </c>
      <c r="L21" s="982">
        <v>5.5070517125587646</v>
      </c>
      <c r="M21" s="981">
        <v>0</v>
      </c>
      <c r="N21" s="982">
        <v>0</v>
      </c>
      <c r="O21" s="981">
        <v>0</v>
      </c>
      <c r="P21" s="982">
        <f t="shared" si="2"/>
        <v>0</v>
      </c>
      <c r="R21" s="979"/>
    </row>
    <row r="22" spans="1:18" s="964" customFormat="1" ht="16.5" customHeight="1" x14ac:dyDescent="0.2">
      <c r="A22" s="964">
        <v>13</v>
      </c>
      <c r="B22" s="980" t="s">
        <v>42</v>
      </c>
      <c r="C22" s="981">
        <f t="shared" si="0"/>
        <v>13017</v>
      </c>
      <c r="D22" s="982">
        <f t="shared" si="1"/>
        <v>100</v>
      </c>
      <c r="E22" s="981">
        <v>1253</v>
      </c>
      <c r="F22" s="982">
        <v>9.6258738572635778</v>
      </c>
      <c r="G22" s="981">
        <v>9455</v>
      </c>
      <c r="H22" s="982">
        <v>72.63578397480218</v>
      </c>
      <c r="I22" s="981">
        <v>939</v>
      </c>
      <c r="J22" s="982">
        <v>7.2136436967043096</v>
      </c>
      <c r="K22" s="981">
        <v>1370</v>
      </c>
      <c r="L22" s="982">
        <v>10.524698471229931</v>
      </c>
      <c r="M22" s="981">
        <v>0</v>
      </c>
      <c r="N22" s="982">
        <v>0</v>
      </c>
      <c r="O22" s="981">
        <v>0</v>
      </c>
      <c r="P22" s="982">
        <f t="shared" si="2"/>
        <v>0</v>
      </c>
      <c r="R22" s="979"/>
    </row>
    <row r="23" spans="1:18" s="964" customFormat="1" ht="16.5" customHeight="1" x14ac:dyDescent="0.2">
      <c r="A23" s="964">
        <v>14</v>
      </c>
      <c r="B23" s="980" t="s">
        <v>43</v>
      </c>
      <c r="C23" s="981">
        <f t="shared" si="0"/>
        <v>773</v>
      </c>
      <c r="D23" s="982">
        <f t="shared" si="1"/>
        <v>100</v>
      </c>
      <c r="E23" s="981">
        <v>4</v>
      </c>
      <c r="F23" s="982">
        <v>0.51746442432082795</v>
      </c>
      <c r="G23" s="981">
        <v>530</v>
      </c>
      <c r="H23" s="982">
        <v>68.564036222509699</v>
      </c>
      <c r="I23" s="981">
        <v>100</v>
      </c>
      <c r="J23" s="982">
        <v>12.936610608020699</v>
      </c>
      <c r="K23" s="981">
        <v>139</v>
      </c>
      <c r="L23" s="982">
        <v>17.981888745148773</v>
      </c>
      <c r="M23" s="981">
        <v>0</v>
      </c>
      <c r="N23" s="982">
        <v>0</v>
      </c>
      <c r="O23" s="981">
        <v>0</v>
      </c>
      <c r="P23" s="982">
        <f t="shared" si="2"/>
        <v>0</v>
      </c>
      <c r="R23" s="979"/>
    </row>
    <row r="24" spans="1:18" s="964" customFormat="1" ht="16.5" customHeight="1" x14ac:dyDescent="0.2">
      <c r="A24" s="964">
        <v>15</v>
      </c>
      <c r="B24" s="980" t="s">
        <v>44</v>
      </c>
      <c r="C24" s="981">
        <f t="shared" si="0"/>
        <v>727</v>
      </c>
      <c r="D24" s="982">
        <f t="shared" si="1"/>
        <v>100</v>
      </c>
      <c r="E24" s="981">
        <v>473</v>
      </c>
      <c r="F24" s="982">
        <v>65.061898211829444</v>
      </c>
      <c r="G24" s="981">
        <v>216</v>
      </c>
      <c r="H24" s="982">
        <v>29.711141678129298</v>
      </c>
      <c r="I24" s="981">
        <v>38</v>
      </c>
      <c r="J24" s="982">
        <v>5.2269601100412659</v>
      </c>
      <c r="K24" s="981">
        <v>0</v>
      </c>
      <c r="L24" s="982">
        <v>0</v>
      </c>
      <c r="M24" s="981">
        <v>0</v>
      </c>
      <c r="N24" s="982">
        <v>0</v>
      </c>
      <c r="O24" s="981">
        <v>0</v>
      </c>
      <c r="P24" s="982">
        <f t="shared" si="2"/>
        <v>0</v>
      </c>
      <c r="R24" s="979"/>
    </row>
    <row r="25" spans="1:18" s="964" customFormat="1" ht="16.5" customHeight="1" x14ac:dyDescent="0.2">
      <c r="A25" s="964">
        <v>16</v>
      </c>
      <c r="B25" s="980" t="s">
        <v>45</v>
      </c>
      <c r="C25" s="981">
        <f t="shared" si="0"/>
        <v>690</v>
      </c>
      <c r="D25" s="982">
        <f t="shared" si="1"/>
        <v>100</v>
      </c>
      <c r="E25" s="981">
        <v>0</v>
      </c>
      <c r="F25" s="982">
        <v>0</v>
      </c>
      <c r="G25" s="981">
        <v>689</v>
      </c>
      <c r="H25" s="982">
        <v>99.85507246376811</v>
      </c>
      <c r="I25" s="981">
        <v>1</v>
      </c>
      <c r="J25" s="982">
        <v>0.14492753623188406</v>
      </c>
      <c r="K25" s="981">
        <v>0</v>
      </c>
      <c r="L25" s="982">
        <v>0</v>
      </c>
      <c r="M25" s="981">
        <v>0</v>
      </c>
      <c r="N25" s="982">
        <v>0</v>
      </c>
      <c r="O25" s="981">
        <v>0</v>
      </c>
      <c r="P25" s="982">
        <f t="shared" si="2"/>
        <v>0</v>
      </c>
      <c r="R25" s="979"/>
    </row>
    <row r="26" spans="1:18" s="964" customFormat="1" ht="16.5" customHeight="1" x14ac:dyDescent="0.2">
      <c r="A26" s="964">
        <v>17</v>
      </c>
      <c r="B26" s="980" t="s">
        <v>46</v>
      </c>
      <c r="C26" s="981">
        <f t="shared" si="0"/>
        <v>488</v>
      </c>
      <c r="D26" s="982">
        <f t="shared" si="1"/>
        <v>100</v>
      </c>
      <c r="E26" s="981">
        <v>0</v>
      </c>
      <c r="F26" s="982">
        <v>0</v>
      </c>
      <c r="G26" s="981">
        <v>467</v>
      </c>
      <c r="H26" s="982">
        <v>95.696721311475414</v>
      </c>
      <c r="I26" s="981">
        <v>21</v>
      </c>
      <c r="J26" s="982">
        <v>4.3032786885245899</v>
      </c>
      <c r="K26" s="981">
        <v>0</v>
      </c>
      <c r="L26" s="982">
        <v>0</v>
      </c>
      <c r="M26" s="981">
        <v>0</v>
      </c>
      <c r="N26" s="982">
        <v>0</v>
      </c>
      <c r="O26" s="981">
        <v>0</v>
      </c>
      <c r="P26" s="982">
        <f t="shared" si="2"/>
        <v>0</v>
      </c>
      <c r="R26" s="979"/>
    </row>
    <row r="27" spans="1:18" s="964" customFormat="1" ht="16.5" customHeight="1" x14ac:dyDescent="0.2">
      <c r="B27" s="983" t="s">
        <v>1</v>
      </c>
      <c r="C27" s="984">
        <f t="shared" si="0"/>
        <v>2</v>
      </c>
      <c r="D27" s="985">
        <f t="shared" si="1"/>
        <v>100</v>
      </c>
      <c r="E27" s="984">
        <v>1</v>
      </c>
      <c r="F27" s="985">
        <f t="shared" ref="F27" si="3">IFERROR(E27/$C27*100,"-")</f>
        <v>50</v>
      </c>
      <c r="G27" s="984">
        <v>1</v>
      </c>
      <c r="H27" s="985">
        <f t="shared" ref="H27" si="4">IFERROR(G27/$C27*100,"-")</f>
        <v>50</v>
      </c>
      <c r="I27" s="984">
        <v>0</v>
      </c>
      <c r="J27" s="985">
        <f t="shared" ref="J27" si="5">IFERROR(I27/$C27*100,"-")</f>
        <v>0</v>
      </c>
      <c r="K27" s="984">
        <v>0</v>
      </c>
      <c r="L27" s="985">
        <f t="shared" ref="L27" si="6">IFERROR(K27/$C27*100,"-")</f>
        <v>0</v>
      </c>
      <c r="M27" s="984">
        <v>0</v>
      </c>
      <c r="N27" s="985">
        <f t="shared" ref="N27" si="7">IFERROR(M27/$C27*100,"-")</f>
        <v>0</v>
      </c>
      <c r="O27" s="984">
        <f>IFERROR(GETPIVOTDATA("ID PRESTACION
COUNT",#REF!,"CCAA","Ceuta","Grado Resuelto",$B$1,"Subtipo",O$1),0)+IFERROR(GETPIVOTDATA("ID PRESTACION
COUNT",#REF!,"CCAA","Melilla","Grado Resuelto",$B$1,"Subtipo",O$1),0)</f>
        <v>0</v>
      </c>
      <c r="P27" s="985">
        <f t="shared" si="2"/>
        <v>0</v>
      </c>
      <c r="R27" s="979"/>
    </row>
    <row r="28" spans="1:18" s="1295" customFormat="1" x14ac:dyDescent="0.2">
      <c r="B28" s="1296" t="s">
        <v>0</v>
      </c>
      <c r="C28" s="1299">
        <f>SUM(C10:C27)</f>
        <v>73937</v>
      </c>
      <c r="D28" s="1300">
        <f>C28/$C28*100</f>
        <v>100</v>
      </c>
      <c r="E28" s="1299">
        <f>SUM(E10:E27)</f>
        <v>14300</v>
      </c>
      <c r="F28" s="1300">
        <f>E28/$C28*100</f>
        <v>19.340790132139524</v>
      </c>
      <c r="G28" s="1299">
        <f>SUM(G10:G27)</f>
        <v>48151</v>
      </c>
      <c r="H28" s="1300">
        <f>G28/$C28*100</f>
        <v>65.124362633052471</v>
      </c>
      <c r="I28" s="1299">
        <f>SUM(I10:I27)</f>
        <v>5998</v>
      </c>
      <c r="J28" s="1300">
        <f>I28/$C28*100</f>
        <v>8.1123118330470536</v>
      </c>
      <c r="K28" s="1299">
        <f>SUM(K10:K27)</f>
        <v>5462</v>
      </c>
      <c r="L28" s="1300">
        <f>K28/$C28*100</f>
        <v>7.3873703287934331</v>
      </c>
      <c r="M28" s="1299">
        <f>SUM(M10:M27)</f>
        <v>26</v>
      </c>
      <c r="N28" s="1300">
        <f>M28/$C28*100</f>
        <v>3.5165072967526405E-2</v>
      </c>
      <c r="O28" s="1299">
        <f>SUM(O10:O27)</f>
        <v>0</v>
      </c>
      <c r="P28" s="1300">
        <f>O28/$C28*100</f>
        <v>0</v>
      </c>
    </row>
    <row r="29" spans="1:18" s="963" customFormat="1" hidden="1" x14ac:dyDescent="0.2">
      <c r="A29" s="966">
        <v>18</v>
      </c>
      <c r="B29" s="966" t="s">
        <v>39</v>
      </c>
      <c r="C29" s="986"/>
      <c r="D29" s="987"/>
      <c r="E29" s="986"/>
      <c r="F29" s="987"/>
      <c r="G29" s="986"/>
      <c r="H29" s="987"/>
      <c r="I29" s="986"/>
      <c r="J29" s="987"/>
      <c r="K29" s="986"/>
      <c r="L29" s="987"/>
      <c r="M29" s="986"/>
      <c r="N29" s="987"/>
      <c r="O29" s="986"/>
      <c r="P29" s="987"/>
    </row>
    <row r="30" spans="1:18" s="989" customFormat="1" hidden="1" x14ac:dyDescent="0.2">
      <c r="A30" s="966">
        <v>19</v>
      </c>
      <c r="B30" s="966" t="s">
        <v>47</v>
      </c>
      <c r="C30" s="988"/>
      <c r="D30" s="988"/>
      <c r="E30" s="988"/>
      <c r="F30" s="988"/>
      <c r="G30" s="988"/>
      <c r="H30" s="988"/>
      <c r="I30" s="988"/>
      <c r="K30" s="988"/>
      <c r="L30" s="988"/>
      <c r="M30" s="988"/>
      <c r="N30" s="988"/>
      <c r="O30" s="988"/>
      <c r="P30" s="988"/>
    </row>
    <row r="31" spans="1:18" hidden="1" x14ac:dyDescent="0.2"/>
    <row r="32" spans="1:18" hidden="1" x14ac:dyDescent="0.2">
      <c r="B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hidden="1" x14ac:dyDescent="0.2">
      <c r="B41" s="962"/>
      <c r="D41" s="962"/>
      <c r="M41" s="962"/>
      <c r="N41" s="962"/>
    </row>
    <row r="42" spans="2:14" x14ac:dyDescent="0.2">
      <c r="B42" s="962"/>
      <c r="D42" s="962"/>
      <c r="M42" s="962"/>
      <c r="N42" s="962"/>
    </row>
    <row r="43" spans="2:14" s="1227" customFormat="1" x14ac:dyDescent="0.2">
      <c r="B43" s="966"/>
      <c r="D43" s="966"/>
      <c r="M43" s="966"/>
      <c r="N43" s="966"/>
    </row>
    <row r="44" spans="2:14" s="1227" customFormat="1" x14ac:dyDescent="0.2">
      <c r="B44" s="966"/>
      <c r="D44" s="966"/>
      <c r="M44" s="966"/>
      <c r="N44" s="966"/>
    </row>
    <row r="45" spans="2:14" s="1227" customFormat="1" x14ac:dyDescent="0.2">
      <c r="D45" s="966"/>
      <c r="M45" s="966"/>
      <c r="N45" s="966"/>
    </row>
    <row r="46" spans="2:14" s="1227" customFormat="1" x14ac:dyDescent="0.2">
      <c r="B46" s="1227" t="s">
        <v>39</v>
      </c>
      <c r="G46" s="1227">
        <f>IFERROR(GETPIVOTDATA("ID PRESTACION
COUNT",#REF!,"CCAA",$B46,"Grado Resuelto",$B$1,"Subtipo",G$1),0)</f>
        <v>0</v>
      </c>
    </row>
    <row r="47" spans="2:14" s="1227" customFormat="1" x14ac:dyDescent="0.2">
      <c r="B47" s="1227" t="s">
        <v>47</v>
      </c>
      <c r="G47" s="1227">
        <f>IFERROR(GETPIVOTDATA("ID PRESTACION
COUNT",#REF!,"CCAA",$B47,"Grado Resuelto",$B$1,"Subtipo",G$1),0)</f>
        <v>0</v>
      </c>
    </row>
    <row r="48" spans="2:14" s="1227" customFormat="1" x14ac:dyDescent="0.2">
      <c r="D48" s="966"/>
      <c r="M48" s="966"/>
      <c r="N48" s="966"/>
    </row>
    <row r="49" spans="4:4" s="1227" customFormat="1" x14ac:dyDescent="0.2">
      <c r="D49" s="966"/>
    </row>
    <row r="50" spans="4:4" s="1227" customFormat="1" x14ac:dyDescent="0.2">
      <c r="D50" s="966"/>
    </row>
    <row r="51" spans="4:4" s="1335" customFormat="1"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row r="60" spans="4:4" x14ac:dyDescent="0.2">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60"/>
  <sheetViews>
    <sheetView zoomScaleNormal="100" workbookViewId="0">
      <selection activeCell="N27" sqref="N27"/>
    </sheetView>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42578125"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33</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4" t="s">
        <v>442</v>
      </c>
      <c r="C3" s="1494"/>
      <c r="D3" s="1494"/>
      <c r="E3" s="1494"/>
      <c r="F3" s="1494"/>
      <c r="G3" s="1494"/>
      <c r="H3" s="1494"/>
      <c r="I3" s="1494"/>
      <c r="J3" s="1494"/>
      <c r="K3" s="1494"/>
      <c r="L3" s="1494"/>
      <c r="M3" s="1494"/>
      <c r="N3" s="1494"/>
      <c r="O3" s="1494"/>
      <c r="P3" s="1494"/>
    </row>
    <row r="4" spans="1:21" s="969" customFormat="1" ht="15.75" x14ac:dyDescent="0.2">
      <c r="B4" s="1415" t="str">
        <f>porsaad!$B$6</f>
        <v>Situación a 31 de mayo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16" t="s">
        <v>200</v>
      </c>
      <c r="D6" s="1617"/>
      <c r="E6" s="1617"/>
      <c r="F6" s="1617"/>
      <c r="G6" s="1617"/>
      <c r="H6" s="1617"/>
      <c r="I6" s="1617"/>
      <c r="J6" s="1617"/>
      <c r="K6" s="1617"/>
      <c r="L6" s="1617"/>
      <c r="M6" s="1617"/>
      <c r="N6" s="1617"/>
      <c r="O6" s="1617"/>
      <c r="P6" s="1618"/>
    </row>
    <row r="7" spans="1:21" s="969"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
      <c r="B9" s="962"/>
      <c r="D9" s="962"/>
      <c r="M9" s="962"/>
      <c r="N9" s="962"/>
    </row>
    <row r="10" spans="1:21" s="963" customFormat="1" ht="16.5" customHeight="1" x14ac:dyDescent="0.2">
      <c r="A10" s="963">
        <v>1</v>
      </c>
      <c r="B10" s="976" t="s">
        <v>8</v>
      </c>
      <c r="C10" s="977">
        <f>E10+G10+I10+K10+M10+O10</f>
        <v>2173</v>
      </c>
      <c r="D10" s="978">
        <f>IFERROR(C10/$C10*100,"-")</f>
        <v>100</v>
      </c>
      <c r="E10" s="977">
        <v>0</v>
      </c>
      <c r="F10" s="978">
        <v>0</v>
      </c>
      <c r="G10" s="977">
        <v>2036</v>
      </c>
      <c r="H10" s="978">
        <v>93.695352047860098</v>
      </c>
      <c r="I10" s="977">
        <v>137</v>
      </c>
      <c r="J10" s="978">
        <v>6.3046479521398986</v>
      </c>
      <c r="K10" s="977">
        <v>0</v>
      </c>
      <c r="L10" s="978">
        <v>0</v>
      </c>
      <c r="M10" s="977">
        <v>0</v>
      </c>
      <c r="N10" s="978">
        <v>0</v>
      </c>
      <c r="O10" s="977">
        <v>0</v>
      </c>
      <c r="P10" s="978">
        <f>IFERROR(O10/$C10*100,"-")</f>
        <v>0</v>
      </c>
      <c r="R10" s="979"/>
    </row>
    <row r="11" spans="1:21" s="964" customFormat="1" ht="16.5" customHeight="1" x14ac:dyDescent="0.2">
      <c r="A11" s="964">
        <v>2</v>
      </c>
      <c r="B11" s="980" t="s">
        <v>7</v>
      </c>
      <c r="C11" s="981">
        <f t="shared" ref="C11:C27" si="0">E11+G11+I11+K11+M11+O11</f>
        <v>3611</v>
      </c>
      <c r="D11" s="982">
        <f t="shared" ref="D11:D27" si="1">IFERROR(C11/$C11*100,"-")</f>
        <v>100</v>
      </c>
      <c r="E11" s="981">
        <v>1</v>
      </c>
      <c r="F11" s="982">
        <v>2.7693159789531983E-2</v>
      </c>
      <c r="G11" s="981">
        <v>3282</v>
      </c>
      <c r="H11" s="982">
        <v>90.888950429243977</v>
      </c>
      <c r="I11" s="981">
        <v>328</v>
      </c>
      <c r="J11" s="982">
        <v>9.0833564109664913</v>
      </c>
      <c r="K11" s="981">
        <v>0</v>
      </c>
      <c r="L11" s="982">
        <v>0</v>
      </c>
      <c r="M11" s="981">
        <v>0</v>
      </c>
      <c r="N11" s="982">
        <v>0</v>
      </c>
      <c r="O11" s="981">
        <v>0</v>
      </c>
      <c r="P11" s="982">
        <f t="shared" ref="P11:P27" si="2">IFERROR(O11/$C11*100,"-")</f>
        <v>0</v>
      </c>
      <c r="R11" s="979"/>
    </row>
    <row r="12" spans="1:21" s="964" customFormat="1" ht="16.5" customHeight="1" x14ac:dyDescent="0.2">
      <c r="A12" s="964">
        <v>3</v>
      </c>
      <c r="B12" s="980" t="s">
        <v>37</v>
      </c>
      <c r="C12" s="981">
        <f t="shared" si="0"/>
        <v>1666</v>
      </c>
      <c r="D12" s="982">
        <f t="shared" si="1"/>
        <v>100</v>
      </c>
      <c r="E12" s="981">
        <v>87</v>
      </c>
      <c r="F12" s="982">
        <v>5.2220888355342137</v>
      </c>
      <c r="G12" s="981">
        <v>1355</v>
      </c>
      <c r="H12" s="982">
        <v>81.332533013205278</v>
      </c>
      <c r="I12" s="981">
        <v>176</v>
      </c>
      <c r="J12" s="982">
        <v>10.56422569027611</v>
      </c>
      <c r="K12" s="981">
        <v>1</v>
      </c>
      <c r="L12" s="982">
        <v>6.0024009603841535E-2</v>
      </c>
      <c r="M12" s="981">
        <v>47</v>
      </c>
      <c r="N12" s="982">
        <v>2.8211284513805523</v>
      </c>
      <c r="O12" s="981">
        <v>0</v>
      </c>
      <c r="P12" s="982">
        <f t="shared" si="2"/>
        <v>0</v>
      </c>
      <c r="R12" s="979"/>
    </row>
    <row r="13" spans="1:21" s="964" customFormat="1" ht="16.5" customHeight="1" x14ac:dyDescent="0.2">
      <c r="A13" s="964">
        <v>4</v>
      </c>
      <c r="B13" s="980" t="s">
        <v>38</v>
      </c>
      <c r="C13" s="981">
        <f t="shared" si="0"/>
        <v>341</v>
      </c>
      <c r="D13" s="982">
        <f t="shared" si="1"/>
        <v>100</v>
      </c>
      <c r="E13" s="981">
        <v>0</v>
      </c>
      <c r="F13" s="982">
        <v>0</v>
      </c>
      <c r="G13" s="981">
        <v>282</v>
      </c>
      <c r="H13" s="982">
        <v>82.697947214076251</v>
      </c>
      <c r="I13" s="981">
        <v>59</v>
      </c>
      <c r="J13" s="982">
        <v>17.302052785923756</v>
      </c>
      <c r="K13" s="981">
        <v>0</v>
      </c>
      <c r="L13" s="982">
        <v>0</v>
      </c>
      <c r="M13" s="981">
        <v>0</v>
      </c>
      <c r="N13" s="982">
        <v>0</v>
      </c>
      <c r="O13" s="981">
        <v>0</v>
      </c>
      <c r="P13" s="982">
        <f t="shared" si="2"/>
        <v>0</v>
      </c>
      <c r="R13" s="979"/>
    </row>
    <row r="14" spans="1:21" s="964" customFormat="1" ht="16.5" customHeight="1" x14ac:dyDescent="0.2">
      <c r="A14" s="964">
        <v>5</v>
      </c>
      <c r="B14" s="980" t="s">
        <v>6</v>
      </c>
      <c r="C14" s="981">
        <f t="shared" si="0"/>
        <v>4643</v>
      </c>
      <c r="D14" s="982">
        <f t="shared" si="1"/>
        <v>100</v>
      </c>
      <c r="E14" s="981">
        <v>3050</v>
      </c>
      <c r="F14" s="982">
        <v>65.690286452724536</v>
      </c>
      <c r="G14" s="981">
        <v>564</v>
      </c>
      <c r="H14" s="982">
        <v>12.147318544044799</v>
      </c>
      <c r="I14" s="981">
        <v>356</v>
      </c>
      <c r="J14" s="982">
        <v>7.6674563859573555</v>
      </c>
      <c r="K14" s="981">
        <v>671</v>
      </c>
      <c r="L14" s="982">
        <v>14.451863019599397</v>
      </c>
      <c r="M14" s="981">
        <v>2</v>
      </c>
      <c r="N14" s="982">
        <v>4.3075597673917727E-2</v>
      </c>
      <c r="O14" s="981">
        <v>0</v>
      </c>
      <c r="P14" s="982">
        <f t="shared" si="2"/>
        <v>0</v>
      </c>
      <c r="R14" s="979"/>
    </row>
    <row r="15" spans="1:21" s="964" customFormat="1" ht="16.5" customHeight="1" x14ac:dyDescent="0.2">
      <c r="A15" s="964">
        <v>6</v>
      </c>
      <c r="B15" s="980" t="s">
        <v>5</v>
      </c>
      <c r="C15" s="981">
        <f t="shared" si="0"/>
        <v>105</v>
      </c>
      <c r="D15" s="982">
        <f t="shared" si="1"/>
        <v>100</v>
      </c>
      <c r="E15" s="981">
        <v>0</v>
      </c>
      <c r="F15" s="982">
        <v>0</v>
      </c>
      <c r="G15" s="981">
        <v>105</v>
      </c>
      <c r="H15" s="982">
        <v>100</v>
      </c>
      <c r="I15" s="981">
        <v>0</v>
      </c>
      <c r="J15" s="982">
        <v>0</v>
      </c>
      <c r="K15" s="981">
        <v>0</v>
      </c>
      <c r="L15" s="982">
        <v>0</v>
      </c>
      <c r="M15" s="981">
        <v>0</v>
      </c>
      <c r="N15" s="982">
        <v>0</v>
      </c>
      <c r="O15" s="981">
        <v>0</v>
      </c>
      <c r="P15" s="982">
        <f t="shared" si="2"/>
        <v>0</v>
      </c>
      <c r="R15" s="979"/>
    </row>
    <row r="16" spans="1:21" s="965" customFormat="1" ht="16.5" customHeight="1" x14ac:dyDescent="0.2">
      <c r="A16" s="965">
        <v>7</v>
      </c>
      <c r="B16" s="980" t="s">
        <v>4</v>
      </c>
      <c r="C16" s="981">
        <f t="shared" si="0"/>
        <v>17259</v>
      </c>
      <c r="D16" s="982">
        <f t="shared" si="1"/>
        <v>100</v>
      </c>
      <c r="E16" s="981">
        <v>3668</v>
      </c>
      <c r="F16" s="982">
        <v>21.252679761283968</v>
      </c>
      <c r="G16" s="981">
        <v>9542</v>
      </c>
      <c r="H16" s="982">
        <v>55.287096587287785</v>
      </c>
      <c r="I16" s="981">
        <v>2142</v>
      </c>
      <c r="J16" s="982">
        <v>12.410916043803233</v>
      </c>
      <c r="K16" s="981">
        <v>1907</v>
      </c>
      <c r="L16" s="982">
        <v>11.049307607625007</v>
      </c>
      <c r="M16" s="981">
        <v>0</v>
      </c>
      <c r="N16" s="982">
        <v>0</v>
      </c>
      <c r="O16" s="981">
        <v>0</v>
      </c>
      <c r="P16" s="982">
        <f t="shared" si="2"/>
        <v>0</v>
      </c>
      <c r="R16" s="979"/>
    </row>
    <row r="17" spans="1:18" s="965" customFormat="1" ht="16.5" customHeight="1" x14ac:dyDescent="0.2">
      <c r="A17" s="965">
        <v>8</v>
      </c>
      <c r="B17" s="980" t="s">
        <v>40</v>
      </c>
      <c r="C17" s="981">
        <f t="shared" si="0"/>
        <v>3947</v>
      </c>
      <c r="D17" s="982">
        <f t="shared" si="1"/>
        <v>100</v>
      </c>
      <c r="E17" s="981">
        <v>271</v>
      </c>
      <c r="F17" s="982">
        <v>6.8659741575880409</v>
      </c>
      <c r="G17" s="981">
        <v>2819</v>
      </c>
      <c r="H17" s="982">
        <v>71.421332657714714</v>
      </c>
      <c r="I17" s="981">
        <v>197</v>
      </c>
      <c r="J17" s="982">
        <v>4.9911325057005325</v>
      </c>
      <c r="K17" s="981">
        <v>660</v>
      </c>
      <c r="L17" s="982">
        <v>16.721560678996706</v>
      </c>
      <c r="M17" s="981">
        <v>0</v>
      </c>
      <c r="N17" s="982">
        <v>0</v>
      </c>
      <c r="O17" s="981">
        <v>0</v>
      </c>
      <c r="P17" s="982">
        <f t="shared" si="2"/>
        <v>0</v>
      </c>
      <c r="R17" s="979"/>
    </row>
    <row r="18" spans="1:18" s="965" customFormat="1" ht="16.5" customHeight="1" x14ac:dyDescent="0.2">
      <c r="A18" s="965">
        <v>9</v>
      </c>
      <c r="B18" s="980" t="s">
        <v>41</v>
      </c>
      <c r="C18" s="981">
        <f t="shared" si="0"/>
        <v>10950</v>
      </c>
      <c r="D18" s="982">
        <f t="shared" si="1"/>
        <v>100</v>
      </c>
      <c r="E18" s="981">
        <v>2640</v>
      </c>
      <c r="F18" s="982">
        <v>24.109589041095891</v>
      </c>
      <c r="G18" s="981">
        <v>7204</v>
      </c>
      <c r="H18" s="982">
        <v>65.789954337899545</v>
      </c>
      <c r="I18" s="981">
        <v>1106</v>
      </c>
      <c r="J18" s="982">
        <v>10.100456621004566</v>
      </c>
      <c r="K18" s="981">
        <v>0</v>
      </c>
      <c r="L18" s="982">
        <v>0</v>
      </c>
      <c r="M18" s="981">
        <v>0</v>
      </c>
      <c r="N18" s="982">
        <v>0</v>
      </c>
      <c r="O18" s="981">
        <v>0</v>
      </c>
      <c r="P18" s="982">
        <f t="shared" si="2"/>
        <v>0</v>
      </c>
      <c r="R18" s="979"/>
    </row>
    <row r="19" spans="1:18" s="965" customFormat="1" ht="16.5" customHeight="1" x14ac:dyDescent="0.2">
      <c r="A19" s="965">
        <v>10</v>
      </c>
      <c r="B19" s="980" t="s">
        <v>3</v>
      </c>
      <c r="C19" s="981">
        <f t="shared" si="0"/>
        <v>8610</v>
      </c>
      <c r="D19" s="982">
        <f t="shared" si="1"/>
        <v>100</v>
      </c>
      <c r="E19" s="981">
        <v>4145</v>
      </c>
      <c r="F19" s="982">
        <v>48.141695702671313</v>
      </c>
      <c r="G19" s="981">
        <v>3478</v>
      </c>
      <c r="H19" s="982">
        <v>40.394889663182347</v>
      </c>
      <c r="I19" s="981">
        <v>322</v>
      </c>
      <c r="J19" s="982">
        <v>3.7398373983739837</v>
      </c>
      <c r="K19" s="981">
        <v>665</v>
      </c>
      <c r="L19" s="982">
        <v>7.7235772357723578</v>
      </c>
      <c r="M19" s="981">
        <v>0</v>
      </c>
      <c r="N19" s="982">
        <v>0</v>
      </c>
      <c r="O19" s="981">
        <v>0</v>
      </c>
      <c r="P19" s="982">
        <f t="shared" si="2"/>
        <v>0</v>
      </c>
      <c r="R19" s="979"/>
    </row>
    <row r="20" spans="1:18" s="964" customFormat="1" ht="16.5" customHeight="1" x14ac:dyDescent="0.2">
      <c r="A20" s="964">
        <v>11</v>
      </c>
      <c r="B20" s="980" t="s">
        <v>2</v>
      </c>
      <c r="C20" s="981">
        <f t="shared" si="0"/>
        <v>6259</v>
      </c>
      <c r="D20" s="982">
        <f t="shared" si="1"/>
        <v>100</v>
      </c>
      <c r="E20" s="981">
        <v>4412</v>
      </c>
      <c r="F20" s="982">
        <v>70.490493689087714</v>
      </c>
      <c r="G20" s="981">
        <v>1156</v>
      </c>
      <c r="H20" s="982">
        <v>18.469404058156254</v>
      </c>
      <c r="I20" s="981">
        <v>288</v>
      </c>
      <c r="J20" s="982">
        <v>4.6013740214091703</v>
      </c>
      <c r="K20" s="981">
        <v>403</v>
      </c>
      <c r="L20" s="982">
        <v>6.4387282313468601</v>
      </c>
      <c r="M20" s="981">
        <v>0</v>
      </c>
      <c r="N20" s="982">
        <v>0</v>
      </c>
      <c r="O20" s="981">
        <v>0</v>
      </c>
      <c r="P20" s="982">
        <f t="shared" si="2"/>
        <v>0</v>
      </c>
      <c r="R20" s="979"/>
    </row>
    <row r="21" spans="1:18" s="964" customFormat="1" ht="16.5" customHeight="1" x14ac:dyDescent="0.2">
      <c r="A21" s="964">
        <v>12</v>
      </c>
      <c r="B21" s="980" t="s">
        <v>35</v>
      </c>
      <c r="C21" s="981">
        <f t="shared" si="0"/>
        <v>5008</v>
      </c>
      <c r="D21" s="982">
        <f t="shared" si="1"/>
        <v>100</v>
      </c>
      <c r="E21" s="981">
        <v>797</v>
      </c>
      <c r="F21" s="982">
        <v>15.914536741214057</v>
      </c>
      <c r="G21" s="981">
        <v>2438</v>
      </c>
      <c r="H21" s="982">
        <v>48.682108626198087</v>
      </c>
      <c r="I21" s="981">
        <v>1071</v>
      </c>
      <c r="J21" s="982">
        <v>21.385782747603834</v>
      </c>
      <c r="K21" s="981">
        <v>702</v>
      </c>
      <c r="L21" s="982">
        <v>14.017571884984026</v>
      </c>
      <c r="M21" s="981">
        <v>0</v>
      </c>
      <c r="N21" s="982">
        <v>0</v>
      </c>
      <c r="O21" s="981">
        <v>0</v>
      </c>
      <c r="P21" s="982">
        <f t="shared" si="2"/>
        <v>0</v>
      </c>
      <c r="R21" s="979"/>
    </row>
    <row r="22" spans="1:18" s="964" customFormat="1" ht="16.5" customHeight="1" x14ac:dyDescent="0.2">
      <c r="A22" s="964">
        <v>13</v>
      </c>
      <c r="B22" s="980" t="s">
        <v>42</v>
      </c>
      <c r="C22" s="981">
        <f t="shared" si="0"/>
        <v>9902</v>
      </c>
      <c r="D22" s="982">
        <f t="shared" si="1"/>
        <v>100</v>
      </c>
      <c r="E22" s="981">
        <v>971</v>
      </c>
      <c r="F22" s="982">
        <v>9.8060997778226611</v>
      </c>
      <c r="G22" s="981">
        <v>6191</v>
      </c>
      <c r="H22" s="982">
        <v>62.5227226822864</v>
      </c>
      <c r="I22" s="981">
        <v>888</v>
      </c>
      <c r="J22" s="982">
        <v>8.9678852757018781</v>
      </c>
      <c r="K22" s="981">
        <v>1852</v>
      </c>
      <c r="L22" s="982">
        <v>18.703292264189052</v>
      </c>
      <c r="M22" s="981">
        <v>0</v>
      </c>
      <c r="N22" s="982">
        <v>0</v>
      </c>
      <c r="O22" s="981">
        <v>0</v>
      </c>
      <c r="P22" s="982">
        <f t="shared" si="2"/>
        <v>0</v>
      </c>
      <c r="R22" s="979"/>
    </row>
    <row r="23" spans="1:18" s="964" customFormat="1" ht="16.5" customHeight="1" x14ac:dyDescent="0.2">
      <c r="A23" s="964">
        <v>14</v>
      </c>
      <c r="B23" s="980" t="s">
        <v>43</v>
      </c>
      <c r="C23" s="981">
        <f t="shared" si="0"/>
        <v>492</v>
      </c>
      <c r="D23" s="982">
        <f t="shared" si="1"/>
        <v>100</v>
      </c>
      <c r="E23" s="981">
        <v>7</v>
      </c>
      <c r="F23" s="982">
        <v>1.4227642276422763</v>
      </c>
      <c r="G23" s="981">
        <v>196</v>
      </c>
      <c r="H23" s="982">
        <v>39.837398373983739</v>
      </c>
      <c r="I23" s="981">
        <v>127</v>
      </c>
      <c r="J23" s="982">
        <v>25.8130081300813</v>
      </c>
      <c r="K23" s="981">
        <v>162</v>
      </c>
      <c r="L23" s="982">
        <v>32.926829268292686</v>
      </c>
      <c r="M23" s="981">
        <v>0</v>
      </c>
      <c r="N23" s="982">
        <v>0</v>
      </c>
      <c r="O23" s="981">
        <v>0</v>
      </c>
      <c r="P23" s="982">
        <f t="shared" si="2"/>
        <v>0</v>
      </c>
      <c r="R23" s="979"/>
    </row>
    <row r="24" spans="1:18" s="964" customFormat="1" ht="16.5" customHeight="1" x14ac:dyDescent="0.2">
      <c r="A24" s="964">
        <v>15</v>
      </c>
      <c r="B24" s="980" t="s">
        <v>44</v>
      </c>
      <c r="C24" s="981">
        <f t="shared" si="0"/>
        <v>1335</v>
      </c>
      <c r="D24" s="982">
        <f t="shared" si="1"/>
        <v>100</v>
      </c>
      <c r="E24" s="981">
        <v>641</v>
      </c>
      <c r="F24" s="982">
        <v>48.014981273408239</v>
      </c>
      <c r="G24" s="981">
        <v>581</v>
      </c>
      <c r="H24" s="982">
        <v>43.520599250936328</v>
      </c>
      <c r="I24" s="981">
        <v>112</v>
      </c>
      <c r="J24" s="982">
        <v>8.3895131086142332</v>
      </c>
      <c r="K24" s="981">
        <v>1</v>
      </c>
      <c r="L24" s="982">
        <v>7.4906367041198504E-2</v>
      </c>
      <c r="M24" s="981">
        <v>0</v>
      </c>
      <c r="N24" s="982">
        <v>0</v>
      </c>
      <c r="O24" s="981">
        <v>0</v>
      </c>
      <c r="P24" s="982">
        <f t="shared" si="2"/>
        <v>0</v>
      </c>
      <c r="R24" s="979"/>
    </row>
    <row r="25" spans="1:18" s="964" customFormat="1" ht="16.5" customHeight="1" x14ac:dyDescent="0.2">
      <c r="A25" s="964">
        <v>16</v>
      </c>
      <c r="B25" s="980" t="s">
        <v>45</v>
      </c>
      <c r="C25" s="981">
        <f t="shared" si="0"/>
        <v>647</v>
      </c>
      <c r="D25" s="982">
        <f t="shared" si="1"/>
        <v>100</v>
      </c>
      <c r="E25" s="981">
        <v>0</v>
      </c>
      <c r="F25" s="982">
        <v>0</v>
      </c>
      <c r="G25" s="981">
        <v>646</v>
      </c>
      <c r="H25" s="982">
        <v>99.84544049459042</v>
      </c>
      <c r="I25" s="981">
        <v>1</v>
      </c>
      <c r="J25" s="982">
        <v>0.15455950540958269</v>
      </c>
      <c r="K25" s="981">
        <v>0</v>
      </c>
      <c r="L25" s="982">
        <v>0</v>
      </c>
      <c r="M25" s="981">
        <v>0</v>
      </c>
      <c r="N25" s="982">
        <v>0</v>
      </c>
      <c r="O25" s="981">
        <v>0</v>
      </c>
      <c r="P25" s="982">
        <f t="shared" si="2"/>
        <v>0</v>
      </c>
      <c r="R25" s="979"/>
    </row>
    <row r="26" spans="1:18" s="964" customFormat="1" ht="16.5" customHeight="1" x14ac:dyDescent="0.2">
      <c r="A26" s="964">
        <v>17</v>
      </c>
      <c r="B26" s="980" t="s">
        <v>46</v>
      </c>
      <c r="C26" s="981">
        <f t="shared" si="0"/>
        <v>489</v>
      </c>
      <c r="D26" s="982">
        <f t="shared" si="1"/>
        <v>100</v>
      </c>
      <c r="E26" s="981">
        <v>0</v>
      </c>
      <c r="F26" s="982">
        <v>0</v>
      </c>
      <c r="G26" s="981">
        <v>456</v>
      </c>
      <c r="H26" s="982">
        <v>93.251533742331276</v>
      </c>
      <c r="I26" s="981">
        <v>33</v>
      </c>
      <c r="J26" s="982">
        <v>6.7484662576687118</v>
      </c>
      <c r="K26" s="981">
        <v>0</v>
      </c>
      <c r="L26" s="982">
        <v>0</v>
      </c>
      <c r="M26" s="981">
        <v>0</v>
      </c>
      <c r="N26" s="982">
        <v>0</v>
      </c>
      <c r="O26" s="981">
        <v>0</v>
      </c>
      <c r="P26" s="982">
        <f t="shared" si="2"/>
        <v>0</v>
      </c>
      <c r="R26" s="979"/>
    </row>
    <row r="27" spans="1:18" s="964" customFormat="1" ht="16.5" customHeight="1" x14ac:dyDescent="0.2">
      <c r="B27" s="983" t="s">
        <v>1</v>
      </c>
      <c r="C27" s="984">
        <f t="shared" si="0"/>
        <v>2</v>
      </c>
      <c r="D27" s="985">
        <f t="shared" si="1"/>
        <v>100</v>
      </c>
      <c r="E27" s="984">
        <v>1</v>
      </c>
      <c r="F27" s="985">
        <f t="shared" ref="F27" si="3">IFERROR(E27/$C27*100,"-")</f>
        <v>50</v>
      </c>
      <c r="G27" s="984">
        <v>1</v>
      </c>
      <c r="H27" s="985">
        <f t="shared" ref="H27" si="4">IFERROR(G27/$C27*100,"-")</f>
        <v>50</v>
      </c>
      <c r="I27" s="984">
        <v>0</v>
      </c>
      <c r="J27" s="985">
        <f t="shared" ref="J27" si="5">IFERROR(I27/$C27*100,"-")</f>
        <v>0</v>
      </c>
      <c r="K27" s="984">
        <v>0</v>
      </c>
      <c r="L27" s="985">
        <f t="shared" ref="L27" si="6">IFERROR(K27/$C27*100,"-")</f>
        <v>0</v>
      </c>
      <c r="M27" s="984">
        <v>0</v>
      </c>
      <c r="N27" s="985">
        <f t="shared" ref="N27" si="7">IFERROR(M27/$C27*100,"-")</f>
        <v>0</v>
      </c>
      <c r="O27" s="984">
        <f>IFERROR(GETPIVOTDATA("ID PRESTACION
COUNT",#REF!,"CCAA","Ceuta","Grado Resuelto",$B$1,"Subtipo",O$1),0)+IFERROR(GETPIVOTDATA("ID PRESTACION
COUNT",#REF!,"CCAA","Melilla","Grado Resuelto",$B$1,"Subtipo",O$1),0)</f>
        <v>0</v>
      </c>
      <c r="P27" s="985">
        <f t="shared" si="2"/>
        <v>0</v>
      </c>
      <c r="R27" s="979"/>
    </row>
    <row r="28" spans="1:18" s="1295" customFormat="1" x14ac:dyDescent="0.2">
      <c r="B28" s="1296" t="s">
        <v>0</v>
      </c>
      <c r="C28" s="1297">
        <f>SUM(C10:C27)</f>
        <v>77439</v>
      </c>
      <c r="D28" s="1298">
        <f>C28/$C28*100</f>
        <v>100</v>
      </c>
      <c r="E28" s="1299">
        <f>SUM(E10:E27)</f>
        <v>20691</v>
      </c>
      <c r="F28" s="1300">
        <f>E28/$C28*100</f>
        <v>26.719095029636229</v>
      </c>
      <c r="G28" s="1299">
        <f>SUM(G10:G27)</f>
        <v>42332</v>
      </c>
      <c r="H28" s="1300">
        <f>G28/$C28*100</f>
        <v>54.664962099200665</v>
      </c>
      <c r="I28" s="1299">
        <f>SUM(I10:I27)</f>
        <v>7343</v>
      </c>
      <c r="J28" s="1300">
        <f>I28/$C28*100</f>
        <v>9.4823021991502987</v>
      </c>
      <c r="K28" s="1299">
        <f>SUM(K10:K27)</f>
        <v>7024</v>
      </c>
      <c r="L28" s="1300">
        <f>K28/$C28*100</f>
        <v>9.0703650615323017</v>
      </c>
      <c r="M28" s="1299">
        <f>SUM(M10:M27)</f>
        <v>49</v>
      </c>
      <c r="N28" s="1300">
        <f>M28/$C28*100</f>
        <v>6.3275610480507227E-2</v>
      </c>
      <c r="O28" s="1299">
        <f>SUM(O10:O27)</f>
        <v>0</v>
      </c>
      <c r="P28" s="1300">
        <f>O28/$C28*100</f>
        <v>0</v>
      </c>
    </row>
    <row r="29" spans="1:18" s="963" customFormat="1" hidden="1" x14ac:dyDescent="0.2">
      <c r="A29" s="966">
        <v>18</v>
      </c>
      <c r="B29" s="966" t="s">
        <v>39</v>
      </c>
      <c r="C29" s="986"/>
      <c r="D29" s="987"/>
      <c r="E29" s="986"/>
      <c r="F29" s="987"/>
      <c r="G29" s="986"/>
      <c r="H29" s="987"/>
      <c r="I29" s="986"/>
      <c r="J29" s="987"/>
      <c r="K29" s="986"/>
      <c r="L29" s="987"/>
      <c r="M29" s="986"/>
      <c r="N29" s="987"/>
      <c r="O29" s="986"/>
      <c r="P29" s="987"/>
    </row>
    <row r="30" spans="1:18" s="989" customFormat="1" hidden="1" x14ac:dyDescent="0.2">
      <c r="A30" s="966">
        <v>19</v>
      </c>
      <c r="B30" s="966" t="s">
        <v>47</v>
      </c>
      <c r="C30" s="988"/>
      <c r="D30" s="988"/>
      <c r="E30" s="988"/>
      <c r="F30" s="988"/>
      <c r="G30" s="988"/>
      <c r="H30" s="988"/>
      <c r="I30" s="988"/>
      <c r="K30" s="988"/>
      <c r="L30" s="988"/>
      <c r="M30" s="988"/>
      <c r="N30" s="988"/>
      <c r="O30" s="988"/>
      <c r="P30" s="988"/>
    </row>
    <row r="31" spans="1:18" hidden="1" x14ac:dyDescent="0.2"/>
    <row r="32" spans="1:18" hidden="1" x14ac:dyDescent="0.2">
      <c r="B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hidden="1" x14ac:dyDescent="0.2">
      <c r="B41" s="962"/>
      <c r="D41" s="962"/>
      <c r="M41" s="962"/>
      <c r="N41" s="962"/>
    </row>
    <row r="42" spans="2:14" x14ac:dyDescent="0.2">
      <c r="B42" s="962"/>
      <c r="D42" s="962"/>
      <c r="M42" s="962"/>
      <c r="N42" s="962"/>
    </row>
    <row r="43" spans="2:14" s="1335" customFormat="1" x14ac:dyDescent="0.2">
      <c r="B43" s="962"/>
      <c r="D43" s="962"/>
      <c r="M43" s="962"/>
      <c r="N43" s="962"/>
    </row>
    <row r="44" spans="2:14" s="1227" customFormat="1" x14ac:dyDescent="0.2">
      <c r="B44" s="966"/>
      <c r="D44" s="966"/>
      <c r="M44" s="966"/>
      <c r="N44" s="966"/>
    </row>
    <row r="45" spans="2:14" s="1227" customFormat="1" x14ac:dyDescent="0.2">
      <c r="D45" s="966"/>
      <c r="M45" s="966"/>
      <c r="N45" s="966"/>
    </row>
    <row r="46" spans="2:14" s="1227" customFormat="1" x14ac:dyDescent="0.2">
      <c r="B46" s="1227" t="s">
        <v>39</v>
      </c>
      <c r="D46" s="966"/>
      <c r="G46" s="1227">
        <f>IFERROR(GETPIVOTDATA("ID PRESTACION
COUNT",#REF!,"CCAA",$B46,"Grado Resuelto",$B$1,"Subtipo",G$1),0)</f>
        <v>0</v>
      </c>
      <c r="M46" s="966"/>
      <c r="N46" s="966"/>
    </row>
    <row r="47" spans="2:14" s="1227" customFormat="1" x14ac:dyDescent="0.2">
      <c r="B47" s="1227" t="s">
        <v>47</v>
      </c>
      <c r="D47" s="966"/>
      <c r="G47" s="1227">
        <f>IFERROR(GETPIVOTDATA("ID PRESTACION
COUNT",#REF!,"CCAA",$B47,"Grado Resuelto",$B$1,"Subtipo",G$1),0)</f>
        <v>0</v>
      </c>
      <c r="M47" s="966"/>
      <c r="N47" s="966"/>
    </row>
    <row r="48" spans="2:14" s="1227" customFormat="1" x14ac:dyDescent="0.2">
      <c r="D48" s="966"/>
      <c r="M48" s="966"/>
      <c r="N48" s="966"/>
    </row>
    <row r="49" spans="4:4" s="1335" customFormat="1" x14ac:dyDescent="0.2">
      <c r="D49" s="962"/>
    </row>
    <row r="50" spans="4:4" s="1335" customFormat="1" x14ac:dyDescent="0.2">
      <c r="D50" s="962"/>
    </row>
    <row r="51" spans="4:4"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row r="60" spans="4:4" x14ac:dyDescent="0.2">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60"/>
  <sheetViews>
    <sheetView zoomScale="110" zoomScaleNormal="110" workbookViewId="0">
      <selection activeCell="M28" sqref="M28"/>
    </sheetView>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42578125" style="990" bestFit="1" customWidth="1"/>
    <col min="5" max="5" width="8.5703125" style="990" customWidth="1"/>
    <col min="6" max="6" width="7.42578125" style="990" bestFit="1" customWidth="1"/>
    <col min="7" max="7" width="8.28515625" style="990" customWidth="1"/>
    <col min="8" max="8" width="7" style="990" bestFit="1" customWidth="1"/>
    <col min="9" max="9" width="9.7109375" style="990" customWidth="1"/>
    <col min="10" max="10" width="7.42578125" style="990" bestFit="1"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48</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4" t="s">
        <v>441</v>
      </c>
      <c r="C3" s="1494"/>
      <c r="D3" s="1494"/>
      <c r="E3" s="1494"/>
      <c r="F3" s="1494"/>
      <c r="G3" s="1494"/>
      <c r="H3" s="1494"/>
      <c r="I3" s="1494"/>
      <c r="J3" s="1494"/>
      <c r="K3" s="1494"/>
      <c r="L3" s="1494"/>
      <c r="M3" s="1494"/>
      <c r="N3" s="1494"/>
      <c r="O3" s="1494"/>
      <c r="P3" s="1494"/>
    </row>
    <row r="4" spans="1:21" s="969" customFormat="1" ht="15.75" x14ac:dyDescent="0.2">
      <c r="B4" s="1415" t="str">
        <f>porsaad!$B$6</f>
        <v>Situación a 31 de mayo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16" t="s">
        <v>200</v>
      </c>
      <c r="D6" s="1617"/>
      <c r="E6" s="1617"/>
      <c r="F6" s="1617"/>
      <c r="G6" s="1617"/>
      <c r="H6" s="1617"/>
      <c r="I6" s="1617"/>
      <c r="J6" s="1617"/>
      <c r="K6" s="1617"/>
      <c r="L6" s="1617"/>
      <c r="M6" s="1617"/>
      <c r="N6" s="1617"/>
      <c r="O6" s="1617"/>
      <c r="P6" s="1618"/>
    </row>
    <row r="7" spans="1:21" s="969"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
      <c r="B9" s="962"/>
      <c r="D9" s="962"/>
      <c r="M9" s="962"/>
      <c r="N9" s="962"/>
    </row>
    <row r="10" spans="1:21" s="963" customFormat="1" ht="16.5" customHeight="1" x14ac:dyDescent="0.2">
      <c r="A10" s="963">
        <v>1</v>
      </c>
      <c r="B10" s="976" t="s">
        <v>8</v>
      </c>
      <c r="C10" s="977">
        <f>E10+G10+I10+K10+M10+O10</f>
        <v>111</v>
      </c>
      <c r="D10" s="978">
        <f>IFERROR(C10/$C10*100,"-")</f>
        <v>100</v>
      </c>
      <c r="E10" s="977">
        <v>0</v>
      </c>
      <c r="F10" s="978">
        <v>0</v>
      </c>
      <c r="G10" s="977">
        <v>15</v>
      </c>
      <c r="H10" s="978">
        <v>13.513513513513514</v>
      </c>
      <c r="I10" s="977">
        <v>96</v>
      </c>
      <c r="J10" s="978">
        <v>86.486486486486484</v>
      </c>
      <c r="K10" s="977">
        <v>0</v>
      </c>
      <c r="L10" s="978">
        <v>0</v>
      </c>
      <c r="M10" s="977">
        <v>0</v>
      </c>
      <c r="N10" s="978">
        <v>0</v>
      </c>
      <c r="O10" s="977">
        <v>0</v>
      </c>
      <c r="P10" s="978">
        <f>IFERROR(O10/$C10*100,"-")</f>
        <v>0</v>
      </c>
      <c r="R10" s="979"/>
    </row>
    <row r="11" spans="1:21" s="964" customFormat="1" ht="16.5" customHeight="1" x14ac:dyDescent="0.2">
      <c r="A11" s="964">
        <v>2</v>
      </c>
      <c r="B11" s="980" t="s">
        <v>7</v>
      </c>
      <c r="C11" s="981">
        <f t="shared" ref="C11:C27" si="0">E11+G11+I11+K11+M11+O11</f>
        <v>1441</v>
      </c>
      <c r="D11" s="982">
        <f t="shared" ref="D11:D27" si="1">IFERROR(C11/$C11*100,"-")</f>
        <v>100</v>
      </c>
      <c r="E11" s="981">
        <v>1</v>
      </c>
      <c r="F11" s="982">
        <v>6.9396252602359473E-2</v>
      </c>
      <c r="G11" s="981">
        <v>44</v>
      </c>
      <c r="H11" s="982">
        <v>3.0534351145038165</v>
      </c>
      <c r="I11" s="981">
        <v>1396</v>
      </c>
      <c r="J11" s="982">
        <v>96.877168632893827</v>
      </c>
      <c r="K11" s="981">
        <v>0</v>
      </c>
      <c r="L11" s="982">
        <v>0</v>
      </c>
      <c r="M11" s="981">
        <v>0</v>
      </c>
      <c r="N11" s="982">
        <v>0</v>
      </c>
      <c r="O11" s="981">
        <v>0</v>
      </c>
      <c r="P11" s="982">
        <f t="shared" ref="P11:P27" si="2">IFERROR(O11/$C11*100,"-")</f>
        <v>0</v>
      </c>
      <c r="R11" s="979"/>
    </row>
    <row r="12" spans="1:21" s="964" customFormat="1" ht="16.5" customHeight="1" x14ac:dyDescent="0.2">
      <c r="A12" s="964">
        <v>3</v>
      </c>
      <c r="B12" s="980" t="s">
        <v>37</v>
      </c>
      <c r="C12" s="981">
        <f t="shared" si="0"/>
        <v>1347</v>
      </c>
      <c r="D12" s="982">
        <f t="shared" si="1"/>
        <v>100</v>
      </c>
      <c r="E12" s="981">
        <v>110</v>
      </c>
      <c r="F12" s="982">
        <v>8.1662954714179659</v>
      </c>
      <c r="G12" s="981">
        <v>19</v>
      </c>
      <c r="H12" s="982">
        <v>1.4105419450631032</v>
      </c>
      <c r="I12" s="981">
        <v>128</v>
      </c>
      <c r="J12" s="982">
        <v>9.5025983667409051</v>
      </c>
      <c r="K12" s="981">
        <v>939</v>
      </c>
      <c r="L12" s="982">
        <v>69.710467706013361</v>
      </c>
      <c r="M12" s="981">
        <v>151</v>
      </c>
      <c r="N12" s="982">
        <v>11.210096510764663</v>
      </c>
      <c r="O12" s="981">
        <v>0</v>
      </c>
      <c r="P12" s="982">
        <f t="shared" si="2"/>
        <v>0</v>
      </c>
      <c r="R12" s="979"/>
    </row>
    <row r="13" spans="1:21" s="964" customFormat="1" ht="16.5" customHeight="1" x14ac:dyDescent="0.2">
      <c r="A13" s="964">
        <v>4</v>
      </c>
      <c r="B13" s="980" t="s">
        <v>38</v>
      </c>
      <c r="C13" s="981">
        <f t="shared" si="0"/>
        <v>33</v>
      </c>
      <c r="D13" s="982">
        <f t="shared" si="1"/>
        <v>100</v>
      </c>
      <c r="E13" s="981">
        <v>0</v>
      </c>
      <c r="F13" s="982">
        <v>0</v>
      </c>
      <c r="G13" s="981">
        <v>0</v>
      </c>
      <c r="H13" s="982">
        <v>0</v>
      </c>
      <c r="I13" s="981">
        <v>33</v>
      </c>
      <c r="J13" s="982">
        <v>100</v>
      </c>
      <c r="K13" s="981">
        <v>0</v>
      </c>
      <c r="L13" s="982">
        <v>0</v>
      </c>
      <c r="M13" s="981">
        <v>0</v>
      </c>
      <c r="N13" s="982">
        <v>0</v>
      </c>
      <c r="O13" s="981">
        <v>0</v>
      </c>
      <c r="P13" s="982">
        <f t="shared" si="2"/>
        <v>0</v>
      </c>
      <c r="R13" s="979"/>
    </row>
    <row r="14" spans="1:21" s="964" customFormat="1" ht="16.5" customHeight="1" x14ac:dyDescent="0.2">
      <c r="A14" s="964">
        <v>5</v>
      </c>
      <c r="B14" s="980" t="s">
        <v>6</v>
      </c>
      <c r="C14" s="981">
        <f t="shared" si="0"/>
        <v>5683</v>
      </c>
      <c r="D14" s="982">
        <f t="shared" si="1"/>
        <v>100</v>
      </c>
      <c r="E14" s="981">
        <v>4166</v>
      </c>
      <c r="F14" s="982">
        <v>73.306352278726024</v>
      </c>
      <c r="G14" s="981">
        <v>3</v>
      </c>
      <c r="H14" s="982">
        <v>5.2789019883864155E-2</v>
      </c>
      <c r="I14" s="981">
        <v>503</v>
      </c>
      <c r="J14" s="982">
        <v>8.8509590005278902</v>
      </c>
      <c r="K14" s="981">
        <v>1010</v>
      </c>
      <c r="L14" s="982">
        <v>17.772303360900931</v>
      </c>
      <c r="M14" s="981">
        <v>1</v>
      </c>
      <c r="N14" s="982">
        <v>1.7596339961288052E-2</v>
      </c>
      <c r="O14" s="981">
        <v>0</v>
      </c>
      <c r="P14" s="982">
        <f t="shared" si="2"/>
        <v>0</v>
      </c>
      <c r="R14" s="979"/>
    </row>
    <row r="15" spans="1:21" s="964" customFormat="1" ht="16.5" customHeight="1" x14ac:dyDescent="0.2">
      <c r="A15" s="964">
        <v>6</v>
      </c>
      <c r="B15" s="980" t="s">
        <v>5</v>
      </c>
      <c r="C15" s="981">
        <f t="shared" si="0"/>
        <v>0</v>
      </c>
      <c r="D15" s="982" t="str">
        <f t="shared" si="1"/>
        <v>-</v>
      </c>
      <c r="E15" s="981">
        <v>0</v>
      </c>
      <c r="F15" s="982" t="s">
        <v>364</v>
      </c>
      <c r="G15" s="981">
        <v>0</v>
      </c>
      <c r="H15" s="982" t="s">
        <v>364</v>
      </c>
      <c r="I15" s="981">
        <v>0</v>
      </c>
      <c r="J15" s="982" t="s">
        <v>364</v>
      </c>
      <c r="K15" s="981">
        <v>0</v>
      </c>
      <c r="L15" s="982" t="s">
        <v>364</v>
      </c>
      <c r="M15" s="981">
        <v>0</v>
      </c>
      <c r="N15" s="982" t="s">
        <v>364</v>
      </c>
      <c r="O15" s="981">
        <v>0</v>
      </c>
      <c r="P15" s="982" t="str">
        <f t="shared" si="2"/>
        <v>-</v>
      </c>
      <c r="R15" s="979"/>
    </row>
    <row r="16" spans="1:21" s="965" customFormat="1" ht="16.5" customHeight="1" x14ac:dyDescent="0.2">
      <c r="A16" s="965">
        <v>7</v>
      </c>
      <c r="B16" s="980" t="s">
        <v>4</v>
      </c>
      <c r="C16" s="981">
        <f t="shared" si="0"/>
        <v>20710</v>
      </c>
      <c r="D16" s="982">
        <f t="shared" si="1"/>
        <v>100</v>
      </c>
      <c r="E16" s="981">
        <v>8850</v>
      </c>
      <c r="F16" s="982">
        <v>42.732979237083534</v>
      </c>
      <c r="G16" s="981">
        <v>0</v>
      </c>
      <c r="H16" s="982">
        <v>0</v>
      </c>
      <c r="I16" s="981">
        <v>10163</v>
      </c>
      <c r="J16" s="982">
        <v>49.072911636890396</v>
      </c>
      <c r="K16" s="981">
        <v>1697</v>
      </c>
      <c r="L16" s="982">
        <v>8.1941091260260741</v>
      </c>
      <c r="M16" s="981">
        <v>0</v>
      </c>
      <c r="N16" s="982">
        <v>0</v>
      </c>
      <c r="O16" s="981">
        <v>0</v>
      </c>
      <c r="P16" s="982">
        <f t="shared" si="2"/>
        <v>0</v>
      </c>
      <c r="R16" s="979"/>
    </row>
    <row r="17" spans="1:18" s="965" customFormat="1" ht="16.5" customHeight="1" x14ac:dyDescent="0.2">
      <c r="A17" s="965">
        <v>8</v>
      </c>
      <c r="B17" s="980" t="s">
        <v>40</v>
      </c>
      <c r="C17" s="981">
        <f t="shared" si="0"/>
        <v>3031</v>
      </c>
      <c r="D17" s="982">
        <f t="shared" si="1"/>
        <v>100</v>
      </c>
      <c r="E17" s="981">
        <v>572</v>
      </c>
      <c r="F17" s="982">
        <v>18.871659518310789</v>
      </c>
      <c r="G17" s="981">
        <v>1690</v>
      </c>
      <c r="H17" s="982">
        <v>55.757175849554606</v>
      </c>
      <c r="I17" s="981">
        <v>124</v>
      </c>
      <c r="J17" s="982">
        <v>4.0910590564170244</v>
      </c>
      <c r="K17" s="981">
        <v>645</v>
      </c>
      <c r="L17" s="982">
        <v>21.280105575717585</v>
      </c>
      <c r="M17" s="981">
        <v>0</v>
      </c>
      <c r="N17" s="982">
        <v>0</v>
      </c>
      <c r="O17" s="981">
        <v>0</v>
      </c>
      <c r="P17" s="982">
        <f t="shared" si="2"/>
        <v>0</v>
      </c>
      <c r="R17" s="979"/>
    </row>
    <row r="18" spans="1:18" s="965" customFormat="1" ht="16.5" customHeight="1" x14ac:dyDescent="0.2">
      <c r="A18" s="965">
        <v>9</v>
      </c>
      <c r="B18" s="980" t="s">
        <v>41</v>
      </c>
      <c r="C18" s="981">
        <f t="shared" si="0"/>
        <v>6375</v>
      </c>
      <c r="D18" s="982">
        <f t="shared" si="1"/>
        <v>100</v>
      </c>
      <c r="E18" s="981">
        <v>5858</v>
      </c>
      <c r="F18" s="982">
        <v>91.890196078431373</v>
      </c>
      <c r="G18" s="981">
        <v>6</v>
      </c>
      <c r="H18" s="982">
        <v>9.4117647058823528E-2</v>
      </c>
      <c r="I18" s="981">
        <v>511</v>
      </c>
      <c r="J18" s="982">
        <v>8.0156862745098039</v>
      </c>
      <c r="K18" s="981">
        <v>0</v>
      </c>
      <c r="L18" s="982">
        <v>0</v>
      </c>
      <c r="M18" s="981">
        <v>0</v>
      </c>
      <c r="N18" s="982">
        <v>0</v>
      </c>
      <c r="O18" s="981">
        <v>0</v>
      </c>
      <c r="P18" s="982">
        <f t="shared" si="2"/>
        <v>0</v>
      </c>
      <c r="R18" s="979"/>
    </row>
    <row r="19" spans="1:18" s="965" customFormat="1" ht="16.5" customHeight="1" x14ac:dyDescent="0.2">
      <c r="A19" s="965">
        <v>10</v>
      </c>
      <c r="B19" s="980" t="s">
        <v>3</v>
      </c>
      <c r="C19" s="981">
        <f t="shared" si="0"/>
        <v>6862</v>
      </c>
      <c r="D19" s="982">
        <f t="shared" si="1"/>
        <v>100</v>
      </c>
      <c r="E19" s="981">
        <v>5047</v>
      </c>
      <c r="F19" s="982">
        <v>73.549985426989224</v>
      </c>
      <c r="G19" s="981">
        <v>1237</v>
      </c>
      <c r="H19" s="982">
        <v>18.026814339842613</v>
      </c>
      <c r="I19" s="981">
        <v>98</v>
      </c>
      <c r="J19" s="982">
        <v>1.4281550568347421</v>
      </c>
      <c r="K19" s="981">
        <v>480</v>
      </c>
      <c r="L19" s="982">
        <v>6.9950451763334307</v>
      </c>
      <c r="M19" s="981">
        <v>0</v>
      </c>
      <c r="N19" s="982">
        <v>0</v>
      </c>
      <c r="O19" s="981">
        <v>0</v>
      </c>
      <c r="P19" s="982">
        <f t="shared" si="2"/>
        <v>0</v>
      </c>
      <c r="R19" s="979"/>
    </row>
    <row r="20" spans="1:18" s="964" customFormat="1" ht="16.5" customHeight="1" x14ac:dyDescent="0.2">
      <c r="A20" s="964">
        <v>11</v>
      </c>
      <c r="B20" s="980" t="s">
        <v>2</v>
      </c>
      <c r="C20" s="981">
        <f t="shared" si="0"/>
        <v>6954</v>
      </c>
      <c r="D20" s="982">
        <f t="shared" si="1"/>
        <v>100</v>
      </c>
      <c r="E20" s="981">
        <v>6101</v>
      </c>
      <c r="F20" s="982">
        <v>87.73367845844119</v>
      </c>
      <c r="G20" s="981">
        <v>1</v>
      </c>
      <c r="H20" s="982">
        <v>1.4380212827149842E-2</v>
      </c>
      <c r="I20" s="981">
        <v>240</v>
      </c>
      <c r="J20" s="982">
        <v>3.4512510785159622</v>
      </c>
      <c r="K20" s="981">
        <v>612</v>
      </c>
      <c r="L20" s="982">
        <v>8.8006902502157036</v>
      </c>
      <c r="M20" s="981">
        <v>0</v>
      </c>
      <c r="N20" s="982">
        <v>0</v>
      </c>
      <c r="O20" s="981">
        <v>0</v>
      </c>
      <c r="P20" s="982">
        <f t="shared" si="2"/>
        <v>0</v>
      </c>
      <c r="R20" s="979"/>
    </row>
    <row r="21" spans="1:18" s="964" customFormat="1" ht="16.5" customHeight="1" x14ac:dyDescent="0.2">
      <c r="A21" s="964">
        <v>12</v>
      </c>
      <c r="B21" s="980" t="s">
        <v>35</v>
      </c>
      <c r="C21" s="981">
        <f t="shared" si="0"/>
        <v>4653</v>
      </c>
      <c r="D21" s="982">
        <f t="shared" si="1"/>
        <v>100</v>
      </c>
      <c r="E21" s="981">
        <v>1552</v>
      </c>
      <c r="F21" s="982">
        <v>33.354824844186545</v>
      </c>
      <c r="G21" s="981">
        <v>38</v>
      </c>
      <c r="H21" s="982">
        <v>0.81667741242209324</v>
      </c>
      <c r="I21" s="981">
        <v>1457</v>
      </c>
      <c r="J21" s="982">
        <v>31.313131313131315</v>
      </c>
      <c r="K21" s="981">
        <v>1606</v>
      </c>
      <c r="L21" s="982">
        <v>34.515366430260045</v>
      </c>
      <c r="M21" s="981">
        <v>0</v>
      </c>
      <c r="N21" s="982">
        <v>0</v>
      </c>
      <c r="O21" s="981">
        <v>0</v>
      </c>
      <c r="P21" s="982">
        <f t="shared" si="2"/>
        <v>0</v>
      </c>
      <c r="R21" s="979"/>
    </row>
    <row r="22" spans="1:18" s="964" customFormat="1" ht="16.5" customHeight="1" x14ac:dyDescent="0.2">
      <c r="A22" s="964">
        <v>13</v>
      </c>
      <c r="B22" s="980" t="s">
        <v>42</v>
      </c>
      <c r="C22" s="981">
        <f t="shared" si="0"/>
        <v>4817</v>
      </c>
      <c r="D22" s="982">
        <f t="shared" si="1"/>
        <v>100</v>
      </c>
      <c r="E22" s="981">
        <v>1079</v>
      </c>
      <c r="F22" s="982">
        <v>22.399833921527922</v>
      </c>
      <c r="G22" s="981">
        <v>4</v>
      </c>
      <c r="H22" s="982">
        <v>8.303923603902845E-2</v>
      </c>
      <c r="I22" s="981">
        <v>425</v>
      </c>
      <c r="J22" s="982">
        <v>8.8229188291467722</v>
      </c>
      <c r="K22" s="981">
        <v>3309</v>
      </c>
      <c r="L22" s="982">
        <v>68.694208013286271</v>
      </c>
      <c r="M22" s="981">
        <v>0</v>
      </c>
      <c r="N22" s="982">
        <v>0</v>
      </c>
      <c r="O22" s="981">
        <v>0</v>
      </c>
      <c r="P22" s="982">
        <f t="shared" si="2"/>
        <v>0</v>
      </c>
      <c r="R22" s="979"/>
    </row>
    <row r="23" spans="1:18" s="964" customFormat="1" ht="16.5" customHeight="1" x14ac:dyDescent="0.2">
      <c r="A23" s="964">
        <v>14</v>
      </c>
      <c r="B23" s="980" t="s">
        <v>43</v>
      </c>
      <c r="C23" s="981">
        <f t="shared" si="0"/>
        <v>202</v>
      </c>
      <c r="D23" s="982">
        <f t="shared" si="1"/>
        <v>100</v>
      </c>
      <c r="E23" s="981">
        <v>4</v>
      </c>
      <c r="F23" s="982">
        <v>1.9801980198019802</v>
      </c>
      <c r="G23" s="981">
        <v>0</v>
      </c>
      <c r="H23" s="982">
        <v>0</v>
      </c>
      <c r="I23" s="981">
        <v>82</v>
      </c>
      <c r="J23" s="982">
        <v>40.594059405940598</v>
      </c>
      <c r="K23" s="981">
        <v>116</v>
      </c>
      <c r="L23" s="982">
        <v>57.42574257425742</v>
      </c>
      <c r="M23" s="981">
        <v>0</v>
      </c>
      <c r="N23" s="982">
        <v>0</v>
      </c>
      <c r="O23" s="981">
        <v>0</v>
      </c>
      <c r="P23" s="982">
        <f t="shared" si="2"/>
        <v>0</v>
      </c>
      <c r="R23" s="979"/>
    </row>
    <row r="24" spans="1:18" s="964" customFormat="1" ht="16.5" customHeight="1" x14ac:dyDescent="0.2">
      <c r="A24" s="964">
        <v>15</v>
      </c>
      <c r="B24" s="980" t="s">
        <v>44</v>
      </c>
      <c r="C24" s="981">
        <f t="shared" si="0"/>
        <v>721</v>
      </c>
      <c r="D24" s="982">
        <f t="shared" si="1"/>
        <v>100</v>
      </c>
      <c r="E24" s="981">
        <v>473</v>
      </c>
      <c r="F24" s="982">
        <v>65.603328710124828</v>
      </c>
      <c r="G24" s="981">
        <v>18</v>
      </c>
      <c r="H24" s="982">
        <v>2.496532593619972</v>
      </c>
      <c r="I24" s="981">
        <v>114</v>
      </c>
      <c r="J24" s="982">
        <v>15.811373092926493</v>
      </c>
      <c r="K24" s="981">
        <v>116</v>
      </c>
      <c r="L24" s="982">
        <v>16.08876560332871</v>
      </c>
      <c r="M24" s="981">
        <v>0</v>
      </c>
      <c r="N24" s="982">
        <v>0</v>
      </c>
      <c r="O24" s="981">
        <v>0</v>
      </c>
      <c r="P24" s="982">
        <f t="shared" si="2"/>
        <v>0</v>
      </c>
      <c r="R24" s="979"/>
    </row>
    <row r="25" spans="1:18" s="964" customFormat="1" ht="16.5" customHeight="1" x14ac:dyDescent="0.2">
      <c r="A25" s="964">
        <v>16</v>
      </c>
      <c r="B25" s="980" t="s">
        <v>45</v>
      </c>
      <c r="C25" s="981">
        <f t="shared" si="0"/>
        <v>39</v>
      </c>
      <c r="D25" s="982">
        <f t="shared" si="1"/>
        <v>100</v>
      </c>
      <c r="E25" s="981">
        <v>0</v>
      </c>
      <c r="F25" s="982">
        <v>0</v>
      </c>
      <c r="G25" s="981">
        <v>37</v>
      </c>
      <c r="H25" s="982">
        <v>94.871794871794862</v>
      </c>
      <c r="I25" s="981">
        <v>2</v>
      </c>
      <c r="J25" s="982">
        <v>5.1282051282051277</v>
      </c>
      <c r="K25" s="981">
        <v>0</v>
      </c>
      <c r="L25" s="982">
        <v>0</v>
      </c>
      <c r="M25" s="981">
        <v>0</v>
      </c>
      <c r="N25" s="982">
        <v>0</v>
      </c>
      <c r="O25" s="981">
        <v>0</v>
      </c>
      <c r="P25" s="982">
        <f t="shared" si="2"/>
        <v>0</v>
      </c>
      <c r="R25" s="979"/>
    </row>
    <row r="26" spans="1:18" s="964" customFormat="1" ht="16.5" customHeight="1" x14ac:dyDescent="0.2">
      <c r="A26" s="964">
        <v>17</v>
      </c>
      <c r="B26" s="980" t="s">
        <v>46</v>
      </c>
      <c r="C26" s="981">
        <f t="shared" si="0"/>
        <v>25</v>
      </c>
      <c r="D26" s="982">
        <f t="shared" si="1"/>
        <v>100</v>
      </c>
      <c r="E26" s="981">
        <v>0</v>
      </c>
      <c r="F26" s="982">
        <v>0</v>
      </c>
      <c r="G26" s="981">
        <v>9</v>
      </c>
      <c r="H26" s="982">
        <v>36</v>
      </c>
      <c r="I26" s="981">
        <v>16</v>
      </c>
      <c r="J26" s="982">
        <v>64</v>
      </c>
      <c r="K26" s="981">
        <v>0</v>
      </c>
      <c r="L26" s="982">
        <v>0</v>
      </c>
      <c r="M26" s="981">
        <v>0</v>
      </c>
      <c r="N26" s="982">
        <v>0</v>
      </c>
      <c r="O26" s="981">
        <v>0</v>
      </c>
      <c r="P26" s="982">
        <f t="shared" si="2"/>
        <v>0</v>
      </c>
      <c r="R26" s="979"/>
    </row>
    <row r="27" spans="1:18" s="964" customFormat="1" ht="16.5" customHeight="1" x14ac:dyDescent="0.2">
      <c r="B27" s="983" t="s">
        <v>1</v>
      </c>
      <c r="C27" s="984">
        <f t="shared" si="0"/>
        <v>0</v>
      </c>
      <c r="D27" s="985" t="str">
        <f t="shared" si="1"/>
        <v>-</v>
      </c>
      <c r="E27" s="984">
        <v>0</v>
      </c>
      <c r="F27" s="985" t="str">
        <f t="shared" ref="F27" si="3">IFERROR(E27/$C27*100,"-")</f>
        <v>-</v>
      </c>
      <c r="G27" s="984">
        <v>0</v>
      </c>
      <c r="H27" s="985" t="str">
        <f t="shared" ref="H27" si="4">IFERROR(G27/$C27*100,"-")</f>
        <v>-</v>
      </c>
      <c r="I27" s="984">
        <v>0</v>
      </c>
      <c r="J27" s="985" t="str">
        <f t="shared" ref="J27" si="5">IFERROR(I27/$C27*100,"-")</f>
        <v>-</v>
      </c>
      <c r="K27" s="984">
        <v>0</v>
      </c>
      <c r="L27" s="985" t="str">
        <f t="shared" ref="L27" si="6">IFERROR(K27/$C27*100,"-")</f>
        <v>-</v>
      </c>
      <c r="M27" s="984">
        <v>0</v>
      </c>
      <c r="N27" s="985" t="str">
        <f t="shared" ref="N27" si="7">IFERROR(M27/$C27*100,"-")</f>
        <v>-</v>
      </c>
      <c r="O27" s="984">
        <f>IFERROR(GETPIVOTDATA("ID PRESTACION
COUNT",#REF!,"CCAA","Ceuta","Grado Resuelto",$B$1,"Subtipo",O$1),0)+IFERROR(GETPIVOTDATA("ID PRESTACION
COUNT",#REF!,"CCAA","Melilla","Grado Resuelto",$B$1,"Subtipo",O$1),0)</f>
        <v>0</v>
      </c>
      <c r="P27" s="985" t="str">
        <f t="shared" si="2"/>
        <v>-</v>
      </c>
      <c r="R27" s="979"/>
    </row>
    <row r="28" spans="1:18" s="1295" customFormat="1" x14ac:dyDescent="0.2">
      <c r="B28" s="1296" t="s">
        <v>0</v>
      </c>
      <c r="C28" s="1299">
        <f>SUM(C10:C27)</f>
        <v>63004</v>
      </c>
      <c r="D28" s="1300">
        <f>C28/$C28*100</f>
        <v>100</v>
      </c>
      <c r="E28" s="1299">
        <f>SUM(E10:E27)</f>
        <v>33813</v>
      </c>
      <c r="F28" s="1300">
        <f>E28/$C28*100</f>
        <v>53.668021078026797</v>
      </c>
      <c r="G28" s="1299">
        <f>SUM(G10:G27)</f>
        <v>3121</v>
      </c>
      <c r="H28" s="1300">
        <f>G28/$C28*100</f>
        <v>4.9536537362707129</v>
      </c>
      <c r="I28" s="1299">
        <f>SUM(I10:I27)</f>
        <v>15388</v>
      </c>
      <c r="J28" s="1300">
        <f>I28/$C28*100</f>
        <v>24.423846105009204</v>
      </c>
      <c r="K28" s="1299">
        <f>SUM(K10:K27)</f>
        <v>10530</v>
      </c>
      <c r="L28" s="1300">
        <f>K28/$C28*100</f>
        <v>16.713224557170971</v>
      </c>
      <c r="M28" s="1299">
        <f>SUM(M10:M27)</f>
        <v>152</v>
      </c>
      <c r="N28" s="1300">
        <f>M28/$C28*100</f>
        <v>0.24125452352231602</v>
      </c>
      <c r="O28" s="1299">
        <f>SUM(O10:O27)</f>
        <v>0</v>
      </c>
      <c r="P28" s="1300">
        <f>O28/$C28*100</f>
        <v>0</v>
      </c>
    </row>
    <row r="29" spans="1:18" s="963" customFormat="1" hidden="1" x14ac:dyDescent="0.2">
      <c r="A29" s="966">
        <v>18</v>
      </c>
      <c r="B29" s="966" t="s">
        <v>39</v>
      </c>
      <c r="C29" s="986"/>
      <c r="D29" s="987"/>
      <c r="E29" s="986"/>
      <c r="F29" s="987"/>
      <c r="G29" s="986"/>
      <c r="H29" s="987"/>
      <c r="I29" s="986"/>
      <c r="J29" s="987"/>
      <c r="K29" s="986"/>
      <c r="L29" s="987"/>
      <c r="M29" s="986"/>
      <c r="N29" s="987"/>
      <c r="O29" s="986"/>
      <c r="P29" s="987"/>
    </row>
    <row r="30" spans="1:18" s="989" customFormat="1" hidden="1" x14ac:dyDescent="0.2">
      <c r="A30" s="966">
        <v>19</v>
      </c>
      <c r="B30" s="966" t="s">
        <v>47</v>
      </c>
      <c r="C30" s="988"/>
      <c r="D30" s="988"/>
      <c r="E30" s="988"/>
      <c r="F30" s="988"/>
      <c r="G30" s="988"/>
      <c r="H30" s="988"/>
      <c r="I30" s="988"/>
      <c r="K30" s="988"/>
      <c r="L30" s="988"/>
      <c r="M30" s="988"/>
      <c r="N30" s="988"/>
      <c r="O30" s="988"/>
      <c r="P30" s="988"/>
    </row>
    <row r="31" spans="1:18" hidden="1" x14ac:dyDescent="0.2"/>
    <row r="32" spans="1:18" hidden="1" x14ac:dyDescent="0.2">
      <c r="B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hidden="1" x14ac:dyDescent="0.2">
      <c r="B41" s="962"/>
      <c r="D41" s="962"/>
      <c r="M41" s="962"/>
      <c r="N41" s="962"/>
    </row>
    <row r="42" spans="2:14" x14ac:dyDescent="0.2">
      <c r="B42" s="962"/>
      <c r="D42" s="962"/>
      <c r="M42" s="962"/>
      <c r="N42" s="962"/>
    </row>
    <row r="43" spans="2:14" s="1227" customFormat="1" x14ac:dyDescent="0.2">
      <c r="B43" s="966"/>
      <c r="D43" s="966"/>
      <c r="M43" s="966"/>
      <c r="N43" s="966"/>
    </row>
    <row r="44" spans="2:14" s="1227" customFormat="1" x14ac:dyDescent="0.2">
      <c r="B44" s="966"/>
      <c r="D44" s="966"/>
      <c r="M44" s="966"/>
      <c r="N44" s="966"/>
    </row>
    <row r="45" spans="2:14" s="1227" customFormat="1" x14ac:dyDescent="0.2">
      <c r="D45" s="966"/>
      <c r="M45" s="966"/>
      <c r="N45" s="966"/>
    </row>
    <row r="46" spans="2:14" s="1227" customFormat="1" x14ac:dyDescent="0.2">
      <c r="B46" s="1227" t="s">
        <v>39</v>
      </c>
      <c r="D46" s="966"/>
      <c r="G46" s="1227">
        <f>IFERROR(GETPIVOTDATA("ID PRESTACION
COUNT",#REF!,"CCAA",$B46,"Grado Resuelto",$B$1,"Subtipo",G$1),0)</f>
        <v>0</v>
      </c>
      <c r="M46" s="966"/>
      <c r="N46" s="966"/>
    </row>
    <row r="47" spans="2:14" s="1227" customFormat="1" x14ac:dyDescent="0.2">
      <c r="B47" s="1227" t="s">
        <v>47</v>
      </c>
      <c r="D47" s="966"/>
      <c r="G47" s="1227">
        <f>IFERROR(GETPIVOTDATA("ID PRESTACION
COUNT",#REF!,"CCAA",$B47,"Grado Resuelto",$B$1,"Subtipo",G$1),0)</f>
        <v>0</v>
      </c>
      <c r="M47" s="966"/>
      <c r="N47" s="966"/>
    </row>
    <row r="48" spans="2:14" s="1227" customFormat="1" x14ac:dyDescent="0.2">
      <c r="D48" s="966"/>
      <c r="M48" s="966"/>
      <c r="N48" s="966"/>
    </row>
    <row r="49" spans="4:4" s="1227" customFormat="1" x14ac:dyDescent="0.2">
      <c r="D49" s="966"/>
    </row>
    <row r="50" spans="4:4" x14ac:dyDescent="0.2">
      <c r="D50" s="962"/>
    </row>
    <row r="51" spans="4:4"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row r="60" spans="4:4" x14ac:dyDescent="0.2">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5" x14ac:dyDescent="0.25"/>
  <cols>
    <col min="1" max="1" width="1.140625" style="1016" customWidth="1"/>
    <col min="2" max="2" width="25.28515625" style="1016" customWidth="1"/>
    <col min="3" max="3" width="11.28515625" style="1016" customWidth="1"/>
    <col min="4" max="16384" width="11.42578125" style="1016"/>
  </cols>
  <sheetData>
    <row r="1" spans="1:39" s="995" customFormat="1" x14ac:dyDescent="0.2">
      <c r="D1" s="998"/>
      <c r="E1" s="998"/>
      <c r="N1" s="998"/>
    </row>
    <row r="2" spans="1:39" s="999" customFormat="1" ht="47.25" customHeight="1" x14ac:dyDescent="0.25">
      <c r="B2" s="1626"/>
      <c r="C2" s="1626"/>
      <c r="D2" s="1626"/>
      <c r="E2" s="1626"/>
      <c r="F2" s="1626"/>
      <c r="G2" s="1626"/>
      <c r="H2" s="1626"/>
      <c r="I2" s="1000"/>
      <c r="L2" s="1001"/>
      <c r="N2" s="1002"/>
      <c r="O2" s="1002"/>
      <c r="P2" s="1002"/>
      <c r="Q2" s="1002"/>
      <c r="R2" s="1002"/>
      <c r="S2" s="1002"/>
      <c r="T2" s="1002"/>
      <c r="U2" s="1002"/>
      <c r="V2" s="1002"/>
      <c r="W2" s="1002"/>
      <c r="X2" s="1002"/>
      <c r="Y2" s="1002"/>
      <c r="Z2" s="1002"/>
      <c r="AA2" s="1002"/>
      <c r="AB2" s="1002"/>
      <c r="AC2" s="1002"/>
      <c r="AD2" s="1002"/>
      <c r="AE2" s="1002"/>
      <c r="AF2" s="1002"/>
      <c r="AG2" s="1002"/>
    </row>
    <row r="3" spans="1:39" s="1003" customFormat="1" ht="1.5" customHeight="1" x14ac:dyDescent="0.2">
      <c r="B3" s="1004"/>
      <c r="C3" s="1004"/>
      <c r="D3" s="1004"/>
      <c r="E3" s="1004"/>
      <c r="F3" s="1004"/>
      <c r="G3" s="1004"/>
      <c r="H3" s="1004"/>
      <c r="I3" s="1004"/>
      <c r="J3" s="1004"/>
      <c r="K3" s="1004"/>
      <c r="L3" s="1004"/>
      <c r="M3" s="1004"/>
      <c r="N3" s="1005"/>
      <c r="O3" s="1002"/>
      <c r="P3" s="1002"/>
      <c r="Q3" s="1002"/>
      <c r="R3" s="1002"/>
      <c r="S3" s="1002"/>
      <c r="T3" s="1002"/>
      <c r="U3" s="1002"/>
      <c r="V3" s="1002"/>
      <c r="W3" s="1002"/>
      <c r="X3" s="1002"/>
      <c r="Y3" s="1002"/>
      <c r="Z3" s="1002"/>
      <c r="AA3" s="1002"/>
      <c r="AB3" s="1002"/>
      <c r="AC3" s="1002"/>
      <c r="AD3" s="1002"/>
      <c r="AE3" s="1002"/>
      <c r="AF3" s="1002"/>
      <c r="AG3" s="1002"/>
    </row>
    <row r="4" spans="1:39" s="1003" customFormat="1" ht="24.75" customHeight="1" x14ac:dyDescent="0.2">
      <c r="A4" s="1006"/>
      <c r="B4" s="1627" t="s">
        <v>444</v>
      </c>
      <c r="C4" s="1627"/>
      <c r="D4" s="1627"/>
      <c r="E4" s="1627"/>
      <c r="F4" s="1627"/>
      <c r="G4" s="1627"/>
      <c r="H4" s="1627"/>
      <c r="I4" s="1627"/>
      <c r="J4" s="1627"/>
      <c r="K4" s="1627"/>
      <c r="L4" s="1627"/>
      <c r="M4" s="1007"/>
      <c r="N4" s="1005"/>
      <c r="O4" s="1002"/>
      <c r="P4" s="1002"/>
      <c r="Q4" s="1002"/>
      <c r="R4" s="1002"/>
      <c r="S4" s="1002"/>
      <c r="T4" s="1002"/>
      <c r="U4" s="1002"/>
      <c r="V4" s="1002"/>
      <c r="W4" s="1002"/>
      <c r="X4" s="1002"/>
      <c r="Y4" s="1002"/>
      <c r="Z4" s="1002"/>
      <c r="AA4" s="1002"/>
      <c r="AB4" s="1002"/>
      <c r="AC4" s="1002"/>
      <c r="AD4" s="1002"/>
      <c r="AE4" s="1002"/>
      <c r="AF4" s="1002"/>
      <c r="AG4" s="1002"/>
    </row>
    <row r="5" spans="1:39" s="1003" customFormat="1" ht="14.25" customHeight="1" x14ac:dyDescent="0.2">
      <c r="A5" s="1006"/>
      <c r="B5" s="1628" t="s">
        <v>491</v>
      </c>
      <c r="C5" s="1628"/>
      <c r="D5" s="1628"/>
      <c r="E5" s="1628"/>
      <c r="F5" s="1628"/>
      <c r="G5" s="1628"/>
      <c r="H5" s="1628"/>
      <c r="I5" s="1628"/>
      <c r="J5" s="1628"/>
      <c r="K5" s="1628"/>
      <c r="L5" s="1628"/>
      <c r="M5" s="1008"/>
      <c r="N5" s="1008"/>
      <c r="O5" s="971"/>
      <c r="P5" s="971"/>
      <c r="Q5" s="971"/>
      <c r="R5" s="971"/>
      <c r="S5" s="971"/>
      <c r="T5" s="971"/>
      <c r="U5" s="971"/>
      <c r="V5" s="971"/>
      <c r="W5" s="971"/>
      <c r="X5" s="971"/>
      <c r="Y5" s="971"/>
      <c r="Z5" s="971"/>
      <c r="AA5" s="971"/>
      <c r="AB5" s="971"/>
      <c r="AC5" s="1002"/>
      <c r="AD5" s="1002"/>
      <c r="AE5" s="1002"/>
      <c r="AF5" s="1002"/>
      <c r="AG5" s="1002"/>
    </row>
    <row r="6" spans="1:39" s="126" customFormat="1" x14ac:dyDescent="0.25">
      <c r="B6" s="996"/>
      <c r="C6" s="996"/>
      <c r="D6" s="996"/>
      <c r="E6" s="996"/>
      <c r="F6" s="996"/>
      <c r="G6" s="127"/>
      <c r="H6" s="127"/>
      <c r="I6" s="127"/>
      <c r="J6" s="127"/>
      <c r="K6" s="127"/>
      <c r="L6" s="127"/>
      <c r="M6" s="127"/>
      <c r="N6" s="128"/>
      <c r="O6" s="128"/>
      <c r="P6" s="128"/>
      <c r="Q6" s="128"/>
      <c r="R6" s="128"/>
      <c r="S6" s="128"/>
      <c r="T6" s="128"/>
      <c r="U6" s="128"/>
      <c r="V6" s="128"/>
      <c r="W6" s="128"/>
      <c r="X6" s="128"/>
      <c r="Y6" s="128"/>
      <c r="Z6" s="128"/>
      <c r="AA6" s="128"/>
      <c r="AB6" s="128"/>
      <c r="AC6" s="997"/>
      <c r="AD6" s="997"/>
      <c r="AE6" s="997"/>
      <c r="AF6" s="997"/>
      <c r="AG6" s="997"/>
    </row>
    <row r="7" spans="1:39" s="201" customFormat="1" x14ac:dyDescent="0.25">
      <c r="B7" s="127"/>
      <c r="C7" s="1629"/>
      <c r="D7" s="1629"/>
      <c r="E7" s="1629"/>
      <c r="F7" s="1629"/>
      <c r="G7" s="1629"/>
      <c r="H7" s="1629"/>
      <c r="I7" s="127"/>
      <c r="J7" s="1629"/>
      <c r="K7" s="1629"/>
      <c r="L7" s="1629"/>
      <c r="M7" s="1629"/>
      <c r="N7" s="127"/>
      <c r="O7" s="127"/>
      <c r="P7" s="127"/>
      <c r="Q7" s="1629"/>
      <c r="R7" s="1629"/>
      <c r="S7" s="1629"/>
      <c r="T7" s="1629"/>
      <c r="U7" s="1629"/>
      <c r="V7" s="1629"/>
      <c r="W7" s="127"/>
      <c r="X7" s="127"/>
      <c r="AF7" s="1630"/>
      <c r="AG7" s="1630"/>
      <c r="AH7" s="1630"/>
      <c r="AI7" s="1630"/>
      <c r="AJ7" s="1630"/>
      <c r="AK7" s="1630"/>
      <c r="AL7" s="1630"/>
      <c r="AM7" s="1630"/>
    </row>
    <row r="8" spans="1:39" s="201" customFormat="1" x14ac:dyDescent="0.2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25">
      <c r="A9" s="1631"/>
      <c r="B9" s="207" t="s">
        <v>139</v>
      </c>
      <c r="C9" s="1009">
        <v>211222</v>
      </c>
      <c r="D9" s="1010">
        <v>0.34662413086323723</v>
      </c>
      <c r="E9" s="1011"/>
      <c r="F9" s="1011"/>
      <c r="G9" s="1011"/>
      <c r="H9" s="1011" t="s">
        <v>140</v>
      </c>
      <c r="I9" s="207">
        <v>172118</v>
      </c>
      <c r="J9" s="1010">
        <v>0.28249919165426107</v>
      </c>
      <c r="K9" s="1011"/>
      <c r="L9" s="1011"/>
      <c r="M9" s="1011"/>
      <c r="N9" s="127"/>
      <c r="O9" s="1632"/>
      <c r="P9" s="1012"/>
      <c r="Q9" s="1011"/>
      <c r="R9" s="1011"/>
      <c r="S9" s="1011"/>
      <c r="T9" s="1011"/>
      <c r="U9" s="1011"/>
      <c r="V9" s="1011"/>
      <c r="W9" s="127"/>
      <c r="X9" s="127"/>
      <c r="AD9" s="1631"/>
      <c r="AE9" s="1013"/>
      <c r="AF9" s="1014"/>
      <c r="AG9" s="1014"/>
      <c r="AH9" s="1014"/>
      <c r="AI9" s="1014"/>
      <c r="AJ9" s="1014"/>
      <c r="AK9" s="1014"/>
      <c r="AL9" s="1014"/>
      <c r="AM9" s="1014"/>
    </row>
    <row r="10" spans="1:39" s="201" customFormat="1" x14ac:dyDescent="0.25">
      <c r="A10" s="1631"/>
      <c r="B10" s="207" t="s">
        <v>143</v>
      </c>
      <c r="C10" s="1009">
        <v>147714</v>
      </c>
      <c r="D10" s="1010">
        <v>0.24240484829389089</v>
      </c>
      <c r="E10" s="1011"/>
      <c r="F10" s="1011"/>
      <c r="G10" s="1011"/>
      <c r="H10" s="1011" t="s">
        <v>142</v>
      </c>
      <c r="I10" s="207">
        <v>286799</v>
      </c>
      <c r="J10" s="1010">
        <v>0.47072639507344044</v>
      </c>
      <c r="K10" s="1011"/>
      <c r="L10" s="1011"/>
      <c r="M10" s="1011"/>
      <c r="N10" s="127"/>
      <c r="O10" s="1632"/>
      <c r="P10" s="1012"/>
      <c r="Q10" s="1011"/>
      <c r="R10" s="1011"/>
      <c r="S10" s="1011"/>
      <c r="T10" s="1011"/>
      <c r="U10" s="1011"/>
      <c r="V10" s="1011"/>
      <c r="W10" s="127"/>
      <c r="X10" s="127"/>
      <c r="AD10" s="1631"/>
      <c r="AE10" s="1013"/>
      <c r="AF10" s="1014"/>
      <c r="AG10" s="1014"/>
      <c r="AH10" s="1014"/>
      <c r="AI10" s="1014"/>
      <c r="AJ10" s="1014"/>
      <c r="AK10" s="1014"/>
      <c r="AL10" s="1014"/>
      <c r="AM10" s="1014"/>
    </row>
    <row r="11" spans="1:39" s="201" customFormat="1" x14ac:dyDescent="0.25">
      <c r="A11" s="1631"/>
      <c r="B11" s="207" t="s">
        <v>141</v>
      </c>
      <c r="C11" s="1009">
        <v>122350</v>
      </c>
      <c r="D11" s="1010">
        <v>0.20078146410467221</v>
      </c>
      <c r="E11" s="1011"/>
      <c r="F11" s="1011"/>
      <c r="G11" s="1011"/>
      <c r="H11" s="1011" t="s">
        <v>144</v>
      </c>
      <c r="I11" s="207">
        <v>106948</v>
      </c>
      <c r="J11" s="1010">
        <v>0.17553494433493252</v>
      </c>
      <c r="K11" s="1011"/>
      <c r="L11" s="1011"/>
      <c r="M11" s="1011"/>
      <c r="N11" s="127"/>
      <c r="O11" s="1632"/>
      <c r="P11" s="1012"/>
      <c r="Q11" s="1011"/>
      <c r="R11" s="1011"/>
      <c r="S11" s="1011"/>
      <c r="T11" s="1011"/>
      <c r="U11" s="1011"/>
      <c r="V11" s="1011"/>
      <c r="W11" s="127"/>
      <c r="X11" s="127"/>
      <c r="AD11" s="1631"/>
      <c r="AE11" s="1013"/>
      <c r="AF11" s="1014"/>
      <c r="AG11" s="1014"/>
      <c r="AH11" s="1014"/>
      <c r="AI11" s="1014"/>
      <c r="AJ11" s="1014"/>
      <c r="AK11" s="1014"/>
      <c r="AL11" s="1014"/>
      <c r="AM11" s="1014"/>
    </row>
    <row r="12" spans="1:39" s="201" customFormat="1" x14ac:dyDescent="0.25">
      <c r="A12" s="1631"/>
      <c r="B12" s="207" t="s">
        <v>147</v>
      </c>
      <c r="C12" s="1009">
        <v>26848</v>
      </c>
      <c r="D12" s="1010">
        <v>4.4058690218898564E-2</v>
      </c>
      <c r="E12" s="1011"/>
      <c r="F12" s="1011"/>
      <c r="G12" s="1011"/>
      <c r="H12" s="1011" t="s">
        <v>146</v>
      </c>
      <c r="I12" s="207">
        <v>38100</v>
      </c>
      <c r="J12" s="1010">
        <v>6.2533954624312091E-2</v>
      </c>
      <c r="K12" s="1011"/>
      <c r="L12" s="1011"/>
      <c r="M12" s="1011"/>
      <c r="N12" s="127"/>
      <c r="O12" s="1632"/>
      <c r="P12" s="1012"/>
      <c r="Q12" s="1011"/>
      <c r="R12" s="1011"/>
      <c r="S12" s="1011"/>
      <c r="T12" s="1011"/>
      <c r="U12" s="1011"/>
      <c r="V12" s="1011"/>
      <c r="W12" s="127"/>
      <c r="X12" s="127"/>
      <c r="AD12" s="1631"/>
      <c r="AE12" s="1013"/>
      <c r="AF12" s="1014"/>
      <c r="AG12" s="1014"/>
      <c r="AH12" s="1014"/>
      <c r="AI12" s="1014"/>
      <c r="AJ12" s="1014"/>
      <c r="AK12" s="1014"/>
      <c r="AL12" s="1014"/>
      <c r="AM12" s="1014"/>
    </row>
    <row r="13" spans="1:39" s="201" customFormat="1" x14ac:dyDescent="0.25">
      <c r="A13" s="1631"/>
      <c r="B13" s="207" t="s">
        <v>145</v>
      </c>
      <c r="C13" s="1009">
        <v>20237</v>
      </c>
      <c r="D13" s="1010">
        <v>3.3209762885870464E-2</v>
      </c>
      <c r="E13" s="1011"/>
      <c r="F13" s="1011"/>
      <c r="G13" s="1011"/>
      <c r="H13" s="1011" t="s">
        <v>148</v>
      </c>
      <c r="I13" s="207">
        <v>5304</v>
      </c>
      <c r="J13" s="1010">
        <v>8.7055143130538408E-3</v>
      </c>
      <c r="K13" s="1011"/>
      <c r="L13" s="1011"/>
      <c r="M13" s="1011"/>
      <c r="N13" s="127"/>
      <c r="O13" s="1632"/>
      <c r="P13" s="1012"/>
      <c r="Q13" s="1011"/>
      <c r="R13" s="1011"/>
      <c r="S13" s="1011"/>
      <c r="T13" s="1011"/>
      <c r="U13" s="1011"/>
      <c r="V13" s="1011"/>
      <c r="W13" s="127"/>
      <c r="X13" s="127"/>
      <c r="AD13" s="1631"/>
      <c r="AE13" s="1013"/>
      <c r="AF13" s="1014"/>
      <c r="AG13" s="1014"/>
      <c r="AH13" s="1014"/>
      <c r="AI13" s="1014"/>
      <c r="AJ13" s="1014"/>
      <c r="AK13" s="1014"/>
      <c r="AL13" s="1014"/>
      <c r="AM13" s="1014"/>
    </row>
    <row r="14" spans="1:39" s="201" customFormat="1" x14ac:dyDescent="0.25">
      <c r="A14" s="1631"/>
      <c r="B14" s="207" t="s">
        <v>151</v>
      </c>
      <c r="C14" s="1009">
        <v>10361</v>
      </c>
      <c r="D14" s="1010">
        <v>1.7002834079186832E-2</v>
      </c>
      <c r="E14" s="1011"/>
      <c r="F14" s="1011"/>
      <c r="G14" s="1011"/>
      <c r="H14" s="1011" t="s">
        <v>150</v>
      </c>
      <c r="I14" s="207">
        <v>875</v>
      </c>
      <c r="J14" s="1011"/>
      <c r="K14" s="1011"/>
      <c r="L14" s="1011"/>
      <c r="M14" s="1011"/>
      <c r="N14" s="127"/>
      <c r="O14" s="1632"/>
      <c r="P14" s="1012"/>
      <c r="Q14" s="1011"/>
      <c r="R14" s="1011"/>
      <c r="S14" s="1011"/>
      <c r="T14" s="1011"/>
      <c r="U14" s="1011"/>
      <c r="V14" s="1011"/>
      <c r="W14" s="127"/>
      <c r="X14" s="127"/>
      <c r="AD14" s="1631"/>
      <c r="AE14" s="1013"/>
      <c r="AF14" s="1014"/>
      <c r="AG14" s="1014"/>
      <c r="AH14" s="1014"/>
      <c r="AI14" s="1014"/>
      <c r="AJ14" s="1014"/>
      <c r="AK14" s="1014"/>
      <c r="AL14" s="1014"/>
      <c r="AM14" s="1014"/>
    </row>
    <row r="15" spans="1:39" s="201" customFormat="1" x14ac:dyDescent="0.25">
      <c r="A15" s="1631"/>
      <c r="B15" s="207" t="s">
        <v>149</v>
      </c>
      <c r="C15" s="1009">
        <v>10592</v>
      </c>
      <c r="D15" s="1010">
        <v>1.738191473475021E-2</v>
      </c>
      <c r="E15" s="1011"/>
      <c r="F15" s="1011"/>
      <c r="G15" s="1011"/>
      <c r="H15" s="1011"/>
      <c r="I15" s="127"/>
      <c r="J15" s="1011"/>
      <c r="K15" s="1011"/>
      <c r="L15" s="1011"/>
      <c r="M15" s="1011"/>
      <c r="N15" s="127"/>
      <c r="O15" s="1632"/>
      <c r="P15" s="1012"/>
      <c r="Q15" s="1011"/>
      <c r="R15" s="1011"/>
      <c r="S15" s="1011"/>
      <c r="T15" s="1011"/>
      <c r="U15" s="1011"/>
      <c r="V15" s="1011"/>
      <c r="W15" s="127"/>
      <c r="X15" s="127"/>
      <c r="AD15" s="1631"/>
      <c r="AE15" s="1013"/>
      <c r="AF15" s="1014"/>
      <c r="AG15" s="1014"/>
      <c r="AH15" s="1014"/>
      <c r="AI15" s="1014"/>
      <c r="AJ15" s="1014"/>
      <c r="AK15" s="1014"/>
      <c r="AL15" s="1014"/>
      <c r="AM15" s="1014"/>
    </row>
    <row r="16" spans="1:39" s="201" customFormat="1" x14ac:dyDescent="0.25">
      <c r="A16" s="1631"/>
      <c r="B16" s="207" t="s">
        <v>191</v>
      </c>
      <c r="C16" s="1009">
        <v>8479</v>
      </c>
      <c r="D16" s="1010">
        <v>1.3914393413514636E-2</v>
      </c>
      <c r="E16" s="1011"/>
      <c r="F16" s="1011"/>
      <c r="G16" s="1011"/>
      <c r="H16" s="1011"/>
      <c r="I16" s="127"/>
      <c r="J16" s="1011"/>
      <c r="K16" s="1011"/>
      <c r="L16" s="1011"/>
      <c r="M16" s="1011"/>
      <c r="N16" s="127"/>
      <c r="O16" s="1632"/>
      <c r="P16" s="1012"/>
      <c r="Q16" s="1011"/>
      <c r="R16" s="1011"/>
      <c r="S16" s="1011"/>
      <c r="T16" s="1011"/>
      <c r="U16" s="1011"/>
      <c r="V16" s="1011"/>
      <c r="W16" s="127"/>
      <c r="X16" s="127"/>
      <c r="AD16" s="1631"/>
      <c r="AE16" s="1013"/>
      <c r="AF16" s="1014"/>
      <c r="AG16" s="1014"/>
      <c r="AH16" s="1014"/>
      <c r="AI16" s="1014"/>
      <c r="AJ16" s="1014"/>
      <c r="AK16" s="1014"/>
      <c r="AL16" s="1014"/>
      <c r="AM16" s="1014"/>
    </row>
    <row r="17" spans="1:28" s="201" customFormat="1" x14ac:dyDescent="0.25">
      <c r="A17" s="1015"/>
      <c r="B17" s="207" t="s">
        <v>150</v>
      </c>
      <c r="C17" s="205">
        <v>51566</v>
      </c>
      <c r="D17" s="1010">
        <v>8.4621961405978968E-2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2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25">
      <c r="B19" s="127" t="s">
        <v>23</v>
      </c>
      <c r="C19" s="127">
        <v>164751</v>
      </c>
      <c r="D19" s="206">
        <v>0.27001986416321394</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25">
      <c r="B20" s="127" t="s">
        <v>24</v>
      </c>
      <c r="C20" s="127">
        <v>445393</v>
      </c>
      <c r="D20" s="206">
        <v>0.72998013583678611</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2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7" customFormat="1" x14ac:dyDescent="0.25">
      <c r="B23" s="128"/>
      <c r="C23" s="128"/>
      <c r="D23" s="128"/>
      <c r="E23" s="127"/>
      <c r="F23" s="127"/>
      <c r="G23" s="127"/>
      <c r="H23" s="127"/>
      <c r="I23" s="127"/>
      <c r="J23" s="127"/>
      <c r="K23" s="127"/>
      <c r="L23" s="127"/>
      <c r="M23" s="127"/>
      <c r="N23" s="996"/>
      <c r="O23" s="996"/>
      <c r="P23" s="996"/>
      <c r="Q23" s="996"/>
      <c r="R23" s="996"/>
      <c r="S23" s="996"/>
      <c r="T23" s="996"/>
      <c r="U23" s="996"/>
      <c r="V23" s="996"/>
      <c r="W23" s="996"/>
      <c r="X23" s="996"/>
      <c r="Y23" s="996"/>
      <c r="Z23" s="996"/>
      <c r="AA23" s="996"/>
      <c r="AB23" s="996"/>
    </row>
    <row r="24" spans="1:28" s="997" customFormat="1" x14ac:dyDescent="0.25">
      <c r="B24" s="127"/>
      <c r="C24" s="127"/>
      <c r="D24" s="127"/>
      <c r="E24" s="127"/>
      <c r="F24" s="127"/>
      <c r="G24" s="127"/>
      <c r="H24" s="127"/>
      <c r="I24" s="127"/>
      <c r="J24" s="127"/>
      <c r="K24" s="127"/>
      <c r="L24" s="127"/>
      <c r="M24" s="127"/>
      <c r="N24" s="996"/>
      <c r="O24" s="996"/>
      <c r="P24" s="996"/>
      <c r="Q24" s="996"/>
      <c r="R24" s="996"/>
      <c r="S24" s="996"/>
      <c r="T24" s="996"/>
      <c r="U24" s="996"/>
      <c r="V24" s="996"/>
      <c r="W24" s="996"/>
      <c r="X24" s="996"/>
      <c r="Y24" s="996"/>
      <c r="Z24" s="996"/>
      <c r="AA24" s="996"/>
      <c r="AB24" s="996"/>
    </row>
    <row r="25" spans="1:28" s="997" customFormat="1" x14ac:dyDescent="0.25">
      <c r="B25" s="127"/>
      <c r="C25" s="127"/>
      <c r="D25" s="127"/>
      <c r="E25" s="127"/>
      <c r="F25" s="127"/>
      <c r="G25" s="127"/>
      <c r="H25" s="127"/>
      <c r="I25" s="127"/>
      <c r="J25" s="127"/>
      <c r="K25" s="127"/>
      <c r="L25" s="127"/>
      <c r="M25" s="127"/>
      <c r="N25" s="996"/>
      <c r="O25" s="996"/>
      <c r="P25" s="996"/>
      <c r="Q25" s="996"/>
      <c r="R25" s="996"/>
      <c r="S25" s="996"/>
      <c r="T25" s="996"/>
      <c r="U25" s="996"/>
      <c r="V25" s="996"/>
      <c r="W25" s="996"/>
      <c r="X25" s="996"/>
      <c r="Y25" s="996"/>
      <c r="Z25" s="996"/>
      <c r="AA25" s="996"/>
      <c r="AB25" s="996"/>
    </row>
    <row r="26" spans="1:28" s="997" customFormat="1" x14ac:dyDescent="0.25">
      <c r="B26" s="127"/>
      <c r="C26" s="127"/>
      <c r="D26" s="127"/>
      <c r="E26" s="127"/>
      <c r="F26" s="127"/>
      <c r="G26" s="127"/>
      <c r="H26" s="127"/>
      <c r="I26" s="127"/>
      <c r="J26" s="127"/>
      <c r="K26" s="127"/>
      <c r="L26" s="127"/>
      <c r="M26" s="127"/>
      <c r="N26" s="996"/>
      <c r="O26" s="996"/>
      <c r="P26" s="996"/>
      <c r="Q26" s="996"/>
      <c r="R26" s="996"/>
      <c r="S26" s="996"/>
      <c r="T26" s="996"/>
      <c r="U26" s="996"/>
      <c r="V26" s="996"/>
      <c r="W26" s="996"/>
      <c r="X26" s="996"/>
      <c r="Y26" s="996"/>
      <c r="Z26" s="996"/>
      <c r="AA26" s="996"/>
      <c r="AB26" s="996"/>
    </row>
    <row r="27" spans="1:28" s="997" customFormat="1" x14ac:dyDescent="0.25">
      <c r="B27" s="127"/>
      <c r="C27" s="127"/>
      <c r="D27" s="127"/>
      <c r="E27" s="127"/>
      <c r="F27" s="127"/>
      <c r="G27" s="127"/>
      <c r="H27" s="127"/>
      <c r="I27" s="127"/>
      <c r="J27" s="127"/>
      <c r="K27" s="127"/>
      <c r="L27" s="127"/>
      <c r="M27" s="127"/>
      <c r="N27" s="996"/>
      <c r="O27" s="996"/>
      <c r="P27" s="996"/>
      <c r="Q27" s="996"/>
      <c r="R27" s="996"/>
      <c r="S27" s="996"/>
      <c r="T27" s="996"/>
      <c r="U27" s="996"/>
      <c r="V27" s="996"/>
      <c r="W27" s="996"/>
      <c r="X27" s="996"/>
      <c r="Y27" s="996"/>
      <c r="Z27" s="996"/>
      <c r="AA27" s="996"/>
      <c r="AB27" s="996"/>
    </row>
    <row r="28" spans="1:28" s="997" customFormat="1" x14ac:dyDescent="0.25">
      <c r="B28" s="127"/>
      <c r="C28" s="127"/>
      <c r="D28" s="127"/>
      <c r="E28" s="127"/>
      <c r="F28" s="127"/>
      <c r="G28" s="127"/>
      <c r="H28" s="127"/>
      <c r="I28" s="127"/>
      <c r="J28" s="127"/>
      <c r="K28" s="127"/>
      <c r="L28" s="127"/>
      <c r="M28" s="127"/>
      <c r="N28" s="996"/>
      <c r="O28" s="996"/>
      <c r="P28" s="996"/>
      <c r="Q28" s="996"/>
      <c r="R28" s="996"/>
      <c r="S28" s="996"/>
      <c r="T28" s="996"/>
      <c r="U28" s="996"/>
      <c r="V28" s="996"/>
      <c r="W28" s="996"/>
      <c r="X28" s="996"/>
      <c r="Y28" s="996"/>
      <c r="Z28" s="996"/>
      <c r="AA28" s="996"/>
      <c r="AB28" s="996"/>
    </row>
    <row r="29" spans="1:28" s="997" customFormat="1" x14ac:dyDescent="0.25">
      <c r="B29" s="127"/>
      <c r="C29" s="127"/>
      <c r="D29" s="127"/>
      <c r="E29" s="127"/>
      <c r="F29" s="127"/>
      <c r="G29" s="127"/>
      <c r="H29" s="127"/>
      <c r="I29" s="127"/>
      <c r="J29" s="127"/>
      <c r="K29" s="127"/>
      <c r="L29" s="127"/>
      <c r="M29" s="127"/>
      <c r="N29" s="996"/>
      <c r="O29" s="996"/>
      <c r="P29" s="996"/>
      <c r="Q29" s="996"/>
      <c r="R29" s="996"/>
      <c r="S29" s="996"/>
      <c r="T29" s="996"/>
      <c r="U29" s="996"/>
      <c r="V29" s="996"/>
      <c r="W29" s="996"/>
      <c r="X29" s="996"/>
      <c r="Y29" s="996"/>
      <c r="Z29" s="996"/>
      <c r="AA29" s="996"/>
      <c r="AB29" s="996"/>
    </row>
    <row r="30" spans="1:28" s="996" customFormat="1" x14ac:dyDescent="0.25">
      <c r="B30" s="127"/>
      <c r="C30" s="127"/>
      <c r="D30" s="127"/>
      <c r="E30" s="127"/>
      <c r="F30" s="127"/>
      <c r="G30" s="127"/>
      <c r="H30" s="127"/>
      <c r="I30" s="127"/>
      <c r="J30" s="127"/>
      <c r="K30" s="127"/>
      <c r="L30" s="127"/>
      <c r="M30" s="127"/>
    </row>
    <row r="31" spans="1:28" s="996" customFormat="1" x14ac:dyDescent="0.25">
      <c r="B31" s="127"/>
      <c r="C31" s="127"/>
      <c r="D31" s="127"/>
      <c r="E31" s="127"/>
      <c r="F31" s="127"/>
      <c r="G31" s="127"/>
      <c r="H31" s="127"/>
      <c r="I31" s="127"/>
      <c r="J31" s="127"/>
      <c r="K31" s="127"/>
      <c r="L31" s="127"/>
      <c r="M31" s="127"/>
    </row>
    <row r="32" spans="1:28" s="996" customFormat="1" x14ac:dyDescent="0.25">
      <c r="B32" s="127"/>
      <c r="C32" s="127"/>
      <c r="D32" s="127"/>
      <c r="E32" s="127"/>
      <c r="F32" s="127"/>
      <c r="G32" s="127"/>
      <c r="H32" s="127"/>
      <c r="I32" s="127"/>
      <c r="J32" s="127"/>
      <c r="K32" s="127"/>
      <c r="L32" s="127"/>
      <c r="M32" s="127"/>
    </row>
    <row r="33" spans="2:13" s="996" customFormat="1" x14ac:dyDescent="0.25">
      <c r="B33" s="127"/>
      <c r="C33" s="127"/>
      <c r="D33" s="127"/>
      <c r="E33" s="127"/>
      <c r="F33" s="127"/>
      <c r="G33" s="127"/>
      <c r="H33" s="127"/>
      <c r="I33" s="127"/>
      <c r="J33" s="127"/>
      <c r="K33" s="127"/>
      <c r="L33" s="127"/>
      <c r="M33" s="127"/>
    </row>
    <row r="34" spans="2:13" s="996" customFormat="1" x14ac:dyDescent="0.25">
      <c r="B34" s="127"/>
      <c r="C34" s="127"/>
      <c r="D34" s="127"/>
      <c r="E34" s="127"/>
      <c r="F34" s="127"/>
      <c r="G34" s="127"/>
      <c r="H34" s="127"/>
    </row>
    <row r="35" spans="2:13" s="996" customFormat="1" x14ac:dyDescent="0.25">
      <c r="B35" s="127"/>
      <c r="C35" s="127"/>
      <c r="D35" s="127"/>
      <c r="E35" s="127"/>
      <c r="F35" s="127"/>
      <c r="G35" s="127"/>
      <c r="H35" s="127"/>
    </row>
    <row r="36" spans="2:13" s="996" customFormat="1" x14ac:dyDescent="0.25">
      <c r="B36" s="127"/>
      <c r="C36" s="127"/>
      <c r="D36" s="127"/>
      <c r="E36" s="127"/>
      <c r="F36" s="127"/>
      <c r="G36" s="127"/>
      <c r="H36" s="127"/>
    </row>
    <row r="37" spans="2:13" s="996" customFormat="1" x14ac:dyDescent="0.25">
      <c r="B37" s="127"/>
      <c r="C37" s="127"/>
      <c r="D37" s="127"/>
      <c r="E37" s="127"/>
      <c r="F37" s="127"/>
      <c r="G37" s="127"/>
      <c r="H37" s="127"/>
    </row>
    <row r="38" spans="2:13" s="996" customFormat="1" x14ac:dyDescent="0.25">
      <c r="B38" s="127"/>
      <c r="C38" s="127"/>
      <c r="D38" s="127"/>
      <c r="E38" s="127"/>
      <c r="F38" s="127"/>
      <c r="G38" s="127"/>
      <c r="H38" s="127"/>
    </row>
    <row r="39" spans="2:13" s="996" customFormat="1" x14ac:dyDescent="0.25">
      <c r="B39" s="127"/>
      <c r="C39" s="127"/>
      <c r="D39" s="127"/>
      <c r="E39" s="127"/>
      <c r="F39" s="127"/>
      <c r="G39" s="127"/>
      <c r="H39" s="127"/>
    </row>
    <row r="40" spans="2:13" s="996" customFormat="1" x14ac:dyDescent="0.25">
      <c r="B40" s="127"/>
      <c r="C40" s="127"/>
      <c r="D40" s="127"/>
      <c r="E40" s="127"/>
      <c r="F40" s="127"/>
      <c r="G40" s="127"/>
      <c r="H40" s="127"/>
    </row>
    <row r="41" spans="2:13" s="996" customFormat="1" x14ac:dyDescent="0.25">
      <c r="B41" s="127"/>
      <c r="C41" s="127"/>
      <c r="D41" s="127"/>
      <c r="E41" s="127"/>
      <c r="F41" s="127"/>
      <c r="G41" s="127"/>
      <c r="H41" s="127"/>
    </row>
    <row r="42" spans="2:13" s="996" customFormat="1" x14ac:dyDescent="0.25">
      <c r="B42" s="127"/>
      <c r="C42" s="127"/>
      <c r="D42" s="127"/>
    </row>
    <row r="43" spans="2:13" s="996" customFormat="1" x14ac:dyDescent="0.25"/>
    <row r="44" spans="2:13" s="996" customFormat="1" x14ac:dyDescent="0.25"/>
    <row r="45" spans="2:13" s="996" customFormat="1" x14ac:dyDescent="0.25"/>
    <row r="46" spans="2:13" s="996" customFormat="1" x14ac:dyDescent="0.25"/>
    <row r="47" spans="2:13" s="996" customFormat="1" x14ac:dyDescent="0.25"/>
    <row r="48" spans="2:13" s="996" customFormat="1" x14ac:dyDescent="0.25"/>
    <row r="49" s="996" customFormat="1" x14ac:dyDescent="0.25"/>
    <row r="50" s="996" customFormat="1" x14ac:dyDescent="0.25"/>
    <row r="51" s="996" customFormat="1" x14ac:dyDescent="0.25"/>
    <row r="52" s="996" customFormat="1" x14ac:dyDescent="0.25"/>
    <row r="53" s="996" customFormat="1" x14ac:dyDescent="0.25"/>
    <row r="54" s="996" customFormat="1" x14ac:dyDescent="0.25"/>
    <row r="55" s="996" customFormat="1" x14ac:dyDescent="0.25"/>
    <row r="56" s="996" customFormat="1" x14ac:dyDescent="0.25"/>
    <row r="57" s="996" customFormat="1" x14ac:dyDescent="0.25"/>
    <row r="58" s="996" customFormat="1" x14ac:dyDescent="0.25"/>
    <row r="59" s="996" customFormat="1" x14ac:dyDescent="0.25"/>
    <row r="60" s="996" customFormat="1" x14ac:dyDescent="0.25"/>
    <row r="61" s="996" customFormat="1" x14ac:dyDescent="0.25"/>
    <row r="62" s="996" customFormat="1" x14ac:dyDescent="0.25"/>
    <row r="63" s="996" customFormat="1" x14ac:dyDescent="0.25"/>
    <row r="64" s="996" customFormat="1" x14ac:dyDescent="0.25"/>
    <row r="65" spans="2:4" s="996" customFormat="1" x14ac:dyDescent="0.25"/>
    <row r="66" spans="2:4" s="996" customFormat="1" x14ac:dyDescent="0.25"/>
    <row r="67" spans="2:4" s="128" customFormat="1" x14ac:dyDescent="0.25">
      <c r="B67" s="996"/>
      <c r="C67" s="996"/>
      <c r="D67" s="996"/>
    </row>
    <row r="68" spans="2:4" s="128" customFormat="1" x14ac:dyDescent="0.25"/>
    <row r="69" spans="2:4" s="128" customFormat="1" x14ac:dyDescent="0.25"/>
    <row r="70" spans="2:4" s="128" customFormat="1" x14ac:dyDescent="0.25"/>
    <row r="71" spans="2:4" s="128" customFormat="1" x14ac:dyDescent="0.25"/>
    <row r="72" spans="2:4" s="128" customFormat="1" x14ac:dyDescent="0.25"/>
    <row r="73" spans="2:4" s="128" customFormat="1" x14ac:dyDescent="0.25"/>
    <row r="74" spans="2:4" s="128" customFormat="1" x14ac:dyDescent="0.25"/>
    <row r="75" spans="2:4" s="128" customFormat="1" x14ac:dyDescent="0.25"/>
    <row r="76" spans="2:4" s="128" customFormat="1" x14ac:dyDescent="0.25"/>
    <row r="77" spans="2:4" s="128" customFormat="1" x14ac:dyDescent="0.25"/>
    <row r="78" spans="2:4" s="128" customFormat="1" x14ac:dyDescent="0.25"/>
    <row r="79" spans="2:4" s="128" customFormat="1" x14ac:dyDescent="0.25"/>
    <row r="80" spans="2:4"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pans="2:4" s="128" customFormat="1" x14ac:dyDescent="0.25"/>
    <row r="98" spans="2:4" s="128" customFormat="1" x14ac:dyDescent="0.25"/>
    <row r="99" spans="2:4" x14ac:dyDescent="0.2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2578125" defaultRowHeight="15" x14ac:dyDescent="0.25"/>
  <cols>
    <col min="1" max="1" width="4.28515625" style="666" customWidth="1"/>
    <col min="2" max="2" width="12.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9.28515625" style="666" bestFit="1" customWidth="1"/>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4" t="s">
        <v>447</v>
      </c>
      <c r="C6" s="1494"/>
      <c r="D6" s="1494"/>
      <c r="E6" s="1494"/>
      <c r="F6" s="1494"/>
      <c r="G6" s="1494"/>
      <c r="H6" s="1494"/>
      <c r="I6" s="1494"/>
      <c r="J6" s="1494"/>
      <c r="K6" s="1494"/>
      <c r="L6" s="1494"/>
      <c r="M6" s="1494"/>
      <c r="N6" s="1494"/>
      <c r="O6" s="1018"/>
    </row>
    <row r="7" spans="1:17" s="621" customFormat="1" ht="11.25" customHeight="1" x14ac:dyDescent="0.2">
      <c r="A7" s="1017"/>
      <c r="B7" s="1494"/>
      <c r="C7" s="1494"/>
      <c r="D7" s="1494"/>
      <c r="E7" s="1494"/>
      <c r="F7" s="1494"/>
      <c r="G7" s="1494"/>
      <c r="H7" s="1494"/>
      <c r="I7" s="1494"/>
      <c r="J7" s="1494"/>
      <c r="K7" s="1494"/>
      <c r="L7" s="1494"/>
      <c r="M7" s="1494"/>
      <c r="N7" s="1494"/>
      <c r="O7" s="1018"/>
    </row>
    <row r="8" spans="1:17" s="621" customFormat="1" ht="15.75" customHeight="1" x14ac:dyDescent="0.2">
      <c r="A8" s="1017"/>
      <c r="B8" s="1633" t="str">
        <f>porsaad!$B$6</f>
        <v>Situación a 31 de mayo de 2024</v>
      </c>
      <c r="C8" s="1633"/>
      <c r="D8" s="1633"/>
      <c r="E8" s="1633"/>
      <c r="F8" s="1633"/>
      <c r="G8" s="1633"/>
      <c r="H8" s="1633"/>
      <c r="I8" s="1633"/>
      <c r="J8" s="1633"/>
      <c r="K8" s="1633"/>
      <c r="L8" s="1633"/>
      <c r="M8" s="1633"/>
      <c r="N8" s="1633"/>
      <c r="O8" s="1019"/>
      <c r="P8" s="1019"/>
      <c r="Q8" s="1019"/>
    </row>
    <row r="9" spans="1:17" s="700" customFormat="1" ht="6" customHeight="1" x14ac:dyDescent="0.25">
      <c r="A9" s="1020"/>
      <c r="B9" s="666"/>
      <c r="C9" s="666"/>
      <c r="D9" s="666"/>
      <c r="E9" s="666"/>
      <c r="F9" s="666"/>
      <c r="G9" s="666"/>
      <c r="H9" s="666"/>
      <c r="I9" s="666"/>
      <c r="J9" s="666"/>
      <c r="K9" s="666"/>
      <c r="L9" s="666"/>
      <c r="M9" s="666"/>
      <c r="N9" s="666"/>
      <c r="O9" s="666"/>
      <c r="P9" s="666"/>
      <c r="Q9" s="666"/>
    </row>
    <row r="10" spans="1:17" s="101" customFormat="1" x14ac:dyDescent="0.25"/>
    <row r="11" spans="1:17" s="101" customFormat="1" x14ac:dyDescent="0.25">
      <c r="C11" s="1634" t="s">
        <v>0</v>
      </c>
      <c r="D11" s="1634"/>
      <c r="E11" s="1634"/>
    </row>
    <row r="12" spans="1:17" s="101" customFormat="1" x14ac:dyDescent="0.25">
      <c r="C12" s="101" t="s">
        <v>23</v>
      </c>
      <c r="D12" s="101" t="s">
        <v>24</v>
      </c>
      <c r="E12" s="101" t="s">
        <v>154</v>
      </c>
      <c r="F12" s="101" t="s">
        <v>68</v>
      </c>
      <c r="G12" s="101" t="s">
        <v>155</v>
      </c>
      <c r="H12" s="101" t="s">
        <v>156</v>
      </c>
    </row>
    <row r="13" spans="1:17" s="101" customFormat="1" x14ac:dyDescent="0.25">
      <c r="B13" s="101" t="s">
        <v>8</v>
      </c>
      <c r="C13" s="1021">
        <v>15371</v>
      </c>
      <c r="D13" s="1021">
        <v>69622</v>
      </c>
      <c r="E13" s="1021" t="e">
        <v>#REF!</v>
      </c>
      <c r="F13" s="1021">
        <v>84993</v>
      </c>
      <c r="G13" s="129">
        <v>0.18085018766251337</v>
      </c>
      <c r="H13" s="129">
        <v>0.81914981233748663</v>
      </c>
      <c r="I13" s="129">
        <v>0.27001986416321394</v>
      </c>
      <c r="M13" s="1021"/>
      <c r="N13" s="1021"/>
      <c r="O13" s="1022"/>
      <c r="P13" s="1022"/>
      <c r="Q13" s="1022"/>
    </row>
    <row r="14" spans="1:17" s="101" customFormat="1" x14ac:dyDescent="0.25">
      <c r="B14" s="101" t="s">
        <v>7</v>
      </c>
      <c r="C14" s="1021">
        <v>6337</v>
      </c>
      <c r="D14" s="1021">
        <v>14808</v>
      </c>
      <c r="E14" s="1021" t="e">
        <v>#REF!</v>
      </c>
      <c r="F14" s="1021">
        <v>21145</v>
      </c>
      <c r="G14" s="129">
        <v>0.29969259872310239</v>
      </c>
      <c r="H14" s="129">
        <v>0.70030740127689761</v>
      </c>
      <c r="I14" s="129">
        <v>0.27001986416321394</v>
      </c>
      <c r="M14" s="1021"/>
      <c r="N14" s="1021"/>
      <c r="O14" s="1022"/>
      <c r="P14" s="1022"/>
      <c r="Q14" s="1022"/>
    </row>
    <row r="15" spans="1:17" s="101" customFormat="1" x14ac:dyDescent="0.25">
      <c r="B15" s="101" t="s">
        <v>37</v>
      </c>
      <c r="C15" s="1021">
        <v>3055</v>
      </c>
      <c r="D15" s="1021">
        <v>8699</v>
      </c>
      <c r="E15" s="1021" t="e">
        <v>#REF!</v>
      </c>
      <c r="F15" s="1021">
        <v>11754</v>
      </c>
      <c r="G15" s="129">
        <v>0.25991151948272928</v>
      </c>
      <c r="H15" s="129">
        <v>0.74008848051727072</v>
      </c>
      <c r="I15" s="129">
        <v>0.27001986416321394</v>
      </c>
      <c r="M15" s="1021"/>
      <c r="N15" s="1021"/>
      <c r="O15" s="1022"/>
      <c r="P15" s="1022"/>
      <c r="Q15" s="1022"/>
    </row>
    <row r="16" spans="1:17" s="101" customFormat="1" x14ac:dyDescent="0.25">
      <c r="B16" s="101" t="s">
        <v>38</v>
      </c>
      <c r="C16" s="1021">
        <v>6930</v>
      </c>
      <c r="D16" s="1021">
        <v>16755</v>
      </c>
      <c r="E16" s="1021" t="e">
        <v>#REF!</v>
      </c>
      <c r="F16" s="1021">
        <v>23685</v>
      </c>
      <c r="G16" s="129">
        <v>0.29259024699176694</v>
      </c>
      <c r="H16" s="129">
        <v>0.70740975300823306</v>
      </c>
      <c r="I16" s="129">
        <v>0.27001986416321394</v>
      </c>
      <c r="M16" s="1021"/>
      <c r="N16" s="1021"/>
      <c r="O16" s="1022"/>
      <c r="P16" s="1022"/>
      <c r="Q16" s="1022"/>
    </row>
    <row r="17" spans="2:17" s="101" customFormat="1" x14ac:dyDescent="0.25">
      <c r="B17" s="101" t="s">
        <v>6</v>
      </c>
      <c r="C17" s="1021">
        <v>4422</v>
      </c>
      <c r="D17" s="1021">
        <v>13844</v>
      </c>
      <c r="E17" s="1021" t="e">
        <v>#REF!</v>
      </c>
      <c r="F17" s="1021">
        <v>18266</v>
      </c>
      <c r="G17" s="129">
        <v>0.24208912734041388</v>
      </c>
      <c r="H17" s="129">
        <v>0.75791087265958612</v>
      </c>
      <c r="I17" s="129">
        <v>0.27001986416321394</v>
      </c>
      <c r="M17" s="1021"/>
      <c r="N17" s="1021"/>
      <c r="O17" s="1022"/>
      <c r="P17" s="1022"/>
      <c r="Q17" s="1022"/>
    </row>
    <row r="18" spans="2:17" s="101" customFormat="1" x14ac:dyDescent="0.25">
      <c r="B18" s="101" t="s">
        <v>5</v>
      </c>
      <c r="C18" s="1021">
        <v>2616</v>
      </c>
      <c r="D18" s="1021">
        <v>6713</v>
      </c>
      <c r="E18" s="1021" t="e">
        <v>#REF!</v>
      </c>
      <c r="F18" s="1021">
        <v>9329</v>
      </c>
      <c r="G18" s="129">
        <v>0.28041590738557187</v>
      </c>
      <c r="H18" s="129">
        <v>0.71958409261442813</v>
      </c>
      <c r="I18" s="129">
        <v>0.27001986416321394</v>
      </c>
      <c r="M18" s="1021"/>
      <c r="N18" s="1021"/>
      <c r="O18" s="1022"/>
      <c r="P18" s="1022"/>
      <c r="Q18" s="1022"/>
    </row>
    <row r="19" spans="2:17" s="101" customFormat="1" x14ac:dyDescent="0.25">
      <c r="B19" s="101" t="s">
        <v>4</v>
      </c>
      <c r="C19" s="1021">
        <v>8399</v>
      </c>
      <c r="D19" s="1021">
        <v>25957</v>
      </c>
      <c r="E19" s="1021" t="e">
        <v>#REF!</v>
      </c>
      <c r="F19" s="1021">
        <v>34356</v>
      </c>
      <c r="G19" s="129">
        <v>0.24446967050879032</v>
      </c>
      <c r="H19" s="129">
        <v>0.75553032949120968</v>
      </c>
      <c r="I19" s="129">
        <v>0.27001986416321394</v>
      </c>
      <c r="M19" s="1021"/>
      <c r="N19" s="1021"/>
      <c r="O19" s="1022"/>
      <c r="P19" s="1022"/>
      <c r="Q19" s="1022"/>
    </row>
    <row r="20" spans="2:17" s="101" customFormat="1" x14ac:dyDescent="0.25">
      <c r="B20" s="101" t="s">
        <v>40</v>
      </c>
      <c r="C20" s="1021">
        <v>4446</v>
      </c>
      <c r="D20" s="1021">
        <v>15130</v>
      </c>
      <c r="E20" s="1021" t="e">
        <v>#REF!</v>
      </c>
      <c r="F20" s="1021">
        <v>19576</v>
      </c>
      <c r="G20" s="129">
        <v>0.22711483449121372</v>
      </c>
      <c r="H20" s="129">
        <v>0.77288516550878628</v>
      </c>
      <c r="I20" s="129">
        <v>0.27001986416321394</v>
      </c>
      <c r="M20" s="1021"/>
      <c r="N20" s="1021"/>
      <c r="O20" s="1022"/>
      <c r="P20" s="1022"/>
      <c r="Q20" s="1022"/>
    </row>
    <row r="21" spans="2:17" s="101" customFormat="1" x14ac:dyDescent="0.25">
      <c r="B21" s="101" t="s">
        <v>41</v>
      </c>
      <c r="C21" s="1021">
        <v>45002</v>
      </c>
      <c r="D21" s="1021">
        <v>83537</v>
      </c>
      <c r="E21" s="1021" t="e">
        <v>#REF!</v>
      </c>
      <c r="F21" s="1021">
        <v>128539</v>
      </c>
      <c r="G21" s="129">
        <v>0.35010385952901452</v>
      </c>
      <c r="H21" s="129">
        <v>0.64989614047098543</v>
      </c>
      <c r="I21" s="129">
        <v>0.27001986416321394</v>
      </c>
      <c r="M21" s="1021"/>
      <c r="N21" s="1021"/>
      <c r="O21" s="1022"/>
      <c r="P21" s="1022"/>
      <c r="Q21" s="1022"/>
    </row>
    <row r="22" spans="2:17" s="101" customFormat="1" x14ac:dyDescent="0.25">
      <c r="B22" s="101" t="s">
        <v>3</v>
      </c>
      <c r="C22" s="1021">
        <v>27980</v>
      </c>
      <c r="D22" s="1021">
        <v>78555</v>
      </c>
      <c r="E22" s="1021" t="e">
        <v>#REF!</v>
      </c>
      <c r="F22" s="1021">
        <v>106535</v>
      </c>
      <c r="G22" s="129">
        <v>0.2626366921668935</v>
      </c>
      <c r="H22" s="129">
        <v>0.73736330783310644</v>
      </c>
      <c r="I22" s="129">
        <v>0.27001986416321394</v>
      </c>
      <c r="M22" s="1021"/>
      <c r="N22" s="1021"/>
      <c r="O22" s="1022"/>
      <c r="P22" s="1022"/>
      <c r="Q22" s="1022"/>
    </row>
    <row r="23" spans="2:17" s="101" customFormat="1" x14ac:dyDescent="0.25">
      <c r="B23" s="101" t="s">
        <v>2</v>
      </c>
      <c r="C23" s="1021">
        <v>1234</v>
      </c>
      <c r="D23" s="1021">
        <v>5412</v>
      </c>
      <c r="E23" s="1021" t="e">
        <v>#REF!</v>
      </c>
      <c r="F23" s="1021">
        <v>6646</v>
      </c>
      <c r="G23" s="129">
        <v>0.18567559434246164</v>
      </c>
      <c r="H23" s="129">
        <v>0.81432440565753839</v>
      </c>
      <c r="I23" s="129">
        <v>0.27001986416321394</v>
      </c>
      <c r="M23" s="1021"/>
      <c r="N23" s="1021"/>
      <c r="O23" s="1022"/>
      <c r="P23" s="1022"/>
      <c r="Q23" s="1022"/>
    </row>
    <row r="24" spans="2:17" s="101" customFormat="1" x14ac:dyDescent="0.25">
      <c r="B24" s="101" t="s">
        <v>35</v>
      </c>
      <c r="C24" s="1021">
        <v>2835</v>
      </c>
      <c r="D24" s="1021">
        <v>15567</v>
      </c>
      <c r="E24" s="1021" t="e">
        <v>#REF!</v>
      </c>
      <c r="F24" s="1021">
        <v>18402</v>
      </c>
      <c r="G24" s="129">
        <v>0.15405934137593741</v>
      </c>
      <c r="H24" s="129">
        <v>0.84594065862406265</v>
      </c>
      <c r="I24" s="129">
        <v>0.27001986416321394</v>
      </c>
      <c r="M24" s="1021"/>
      <c r="N24" s="1021"/>
      <c r="O24" s="1022"/>
      <c r="P24" s="1022"/>
      <c r="Q24" s="1022"/>
    </row>
    <row r="25" spans="2:17" s="101" customFormat="1" x14ac:dyDescent="0.25">
      <c r="B25" s="101" t="s">
        <v>42</v>
      </c>
      <c r="C25" s="1021">
        <v>12589</v>
      </c>
      <c r="D25" s="1021">
        <v>37442</v>
      </c>
      <c r="E25" s="1021" t="e">
        <v>#REF!</v>
      </c>
      <c r="F25" s="1021">
        <v>50031</v>
      </c>
      <c r="G25" s="129">
        <v>0.25162399312426298</v>
      </c>
      <c r="H25" s="129">
        <v>0.74837600687573702</v>
      </c>
      <c r="I25" s="129">
        <v>0.27001986416321394</v>
      </c>
      <c r="M25" s="1021"/>
      <c r="N25" s="1021"/>
      <c r="O25" s="1022"/>
      <c r="P25" s="1022"/>
      <c r="Q25" s="1022"/>
    </row>
    <row r="26" spans="2:17" s="101" customFormat="1" x14ac:dyDescent="0.25">
      <c r="B26" s="101" t="s">
        <v>43</v>
      </c>
      <c r="C26" s="1021">
        <v>7610</v>
      </c>
      <c r="D26" s="1021">
        <v>18889</v>
      </c>
      <c r="E26" s="1021" t="e">
        <v>#REF!</v>
      </c>
      <c r="F26" s="1021">
        <v>26499</v>
      </c>
      <c r="G26" s="129">
        <v>0.28718064832635193</v>
      </c>
      <c r="H26" s="129">
        <v>0.71281935167364807</v>
      </c>
      <c r="I26" s="129">
        <v>0.27001986416321394</v>
      </c>
      <c r="M26" s="1021"/>
      <c r="N26" s="1021"/>
      <c r="O26" s="1022"/>
      <c r="P26" s="1022"/>
      <c r="Q26" s="1022"/>
    </row>
    <row r="27" spans="2:17" s="101" customFormat="1" x14ac:dyDescent="0.25">
      <c r="B27" s="101" t="s">
        <v>44</v>
      </c>
      <c r="C27" s="1021">
        <v>2848</v>
      </c>
      <c r="D27" s="1021">
        <v>7273</v>
      </c>
      <c r="E27" s="1021" t="e">
        <v>#REF!</v>
      </c>
      <c r="F27" s="1021">
        <v>10121</v>
      </c>
      <c r="G27" s="129">
        <v>0.28139511905938147</v>
      </c>
      <c r="H27" s="129">
        <v>0.71860488094061847</v>
      </c>
      <c r="I27" s="129">
        <v>0.27001986416321394</v>
      </c>
      <c r="M27" s="1021"/>
      <c r="N27" s="1021"/>
      <c r="O27" s="1022"/>
      <c r="P27" s="1022"/>
      <c r="Q27" s="1022"/>
    </row>
    <row r="28" spans="2:17" s="101" customFormat="1" x14ac:dyDescent="0.25">
      <c r="B28" s="101" t="s">
        <v>45</v>
      </c>
      <c r="C28" s="1021">
        <v>12460</v>
      </c>
      <c r="D28" s="1021">
        <v>24745</v>
      </c>
      <c r="E28" s="1021" t="e">
        <v>#REF!</v>
      </c>
      <c r="F28" s="1021">
        <v>37205</v>
      </c>
      <c r="G28" s="129">
        <v>0.33490122295390407</v>
      </c>
      <c r="H28" s="129">
        <v>0.66509877704609599</v>
      </c>
      <c r="I28" s="129">
        <v>0.27001986416321394</v>
      </c>
      <c r="M28" s="1021"/>
      <c r="N28" s="1021"/>
      <c r="O28" s="1022"/>
      <c r="P28" s="1022"/>
      <c r="Q28" s="1022"/>
    </row>
    <row r="29" spans="2:17" s="101" customFormat="1" x14ac:dyDescent="0.25">
      <c r="B29" s="101" t="s">
        <v>46</v>
      </c>
      <c r="C29" s="1021">
        <v>365</v>
      </c>
      <c r="D29" s="1021">
        <v>854</v>
      </c>
      <c r="E29" s="1021" t="e">
        <v>#REF!</v>
      </c>
      <c r="F29" s="1021">
        <v>1219</v>
      </c>
      <c r="G29" s="129">
        <v>0.29942575881870387</v>
      </c>
      <c r="H29" s="129">
        <v>0.70057424118129619</v>
      </c>
      <c r="I29" s="129">
        <v>0.27001986416321394</v>
      </c>
      <c r="M29" s="1021"/>
      <c r="N29" s="1021"/>
      <c r="O29" s="1022"/>
      <c r="P29" s="1022"/>
      <c r="Q29" s="1022"/>
    </row>
    <row r="30" spans="2:17" s="101" customFormat="1" x14ac:dyDescent="0.25">
      <c r="B30" s="101" t="s">
        <v>39</v>
      </c>
      <c r="C30" s="1021">
        <v>144</v>
      </c>
      <c r="D30" s="1021">
        <v>703</v>
      </c>
      <c r="E30" s="1021" t="e">
        <v>#REF!</v>
      </c>
      <c r="F30" s="1021">
        <v>847</v>
      </c>
      <c r="G30" s="129">
        <v>0.17001180637544275</v>
      </c>
      <c r="H30" s="129">
        <v>0.82998819362455722</v>
      </c>
      <c r="I30" s="129">
        <v>0.27001986416321394</v>
      </c>
      <c r="M30" s="1021"/>
      <c r="N30" s="1021"/>
      <c r="O30" s="1022"/>
      <c r="P30" s="1022"/>
      <c r="Q30" s="1022"/>
    </row>
    <row r="31" spans="2:17" s="101" customFormat="1" x14ac:dyDescent="0.25">
      <c r="B31" s="101" t="s">
        <v>47</v>
      </c>
      <c r="C31" s="1021">
        <v>108</v>
      </c>
      <c r="D31" s="1021">
        <v>888</v>
      </c>
      <c r="E31" s="1021" t="e">
        <v>#REF!</v>
      </c>
      <c r="F31" s="1021">
        <v>996</v>
      </c>
      <c r="G31" s="129">
        <v>0.10843373493975904</v>
      </c>
      <c r="H31" s="129">
        <v>0.89156626506024095</v>
      </c>
      <c r="I31" s="129">
        <v>0.27001986416321394</v>
      </c>
      <c r="M31" s="1021"/>
      <c r="N31" s="1021"/>
      <c r="O31" s="1022"/>
      <c r="P31" s="1022"/>
      <c r="Q31" s="1022"/>
    </row>
    <row r="32" spans="2:17" s="101" customFormat="1" x14ac:dyDescent="0.25">
      <c r="B32" s="104" t="s">
        <v>0</v>
      </c>
      <c r="C32" s="105">
        <v>164751</v>
      </c>
      <c r="D32" s="105">
        <v>445393</v>
      </c>
      <c r="E32" s="105" t="e">
        <v>#REF!</v>
      </c>
      <c r="F32" s="105">
        <v>610144</v>
      </c>
      <c r="G32" s="1023">
        <v>0.27001986416321394</v>
      </c>
      <c r="H32" s="1023">
        <v>0.72998013583678611</v>
      </c>
      <c r="I32" s="129">
        <v>0.27001986416321394</v>
      </c>
      <c r="M32" s="1021"/>
      <c r="N32" s="1021"/>
      <c r="O32" s="1022"/>
      <c r="P32" s="1022"/>
      <c r="Q32" s="1022"/>
    </row>
    <row r="33" spans="13:16" s="101" customFormat="1" x14ac:dyDescent="0.25">
      <c r="M33" s="1021"/>
      <c r="N33" s="1021"/>
      <c r="O33" s="1022"/>
      <c r="P33" s="1022"/>
    </row>
    <row r="34" spans="13:16" s="101" customFormat="1" x14ac:dyDescent="0.25"/>
    <row r="35" spans="13:16" s="700" customFormat="1" x14ac:dyDescent="0.25"/>
    <row r="36" spans="13:16" s="700" customFormat="1" x14ac:dyDescent="0.25"/>
    <row r="37" spans="13:16" s="700" customFormat="1" x14ac:dyDescent="0.25"/>
    <row r="38" spans="13:16" s="700" customFormat="1" x14ac:dyDescent="0.25"/>
    <row r="39" spans="13:16" s="700" customFormat="1" x14ac:dyDescent="0.25"/>
    <row r="40" spans="13:16" s="700" customFormat="1" x14ac:dyDescent="0.25"/>
    <row r="41" spans="13:16" s="700" customFormat="1" x14ac:dyDescent="0.25"/>
    <row r="42" spans="13:16" s="700" customFormat="1" x14ac:dyDescent="0.25"/>
  </sheetData>
  <mergeCells count="3">
    <mergeCell ref="B6:N7"/>
    <mergeCell ref="B8:N8"/>
    <mergeCell ref="C11:E11"/>
  </mergeCells>
  <printOptions horizontalCentered="1"/>
  <pageMargins left="0" right="0" top="0.43307086614173229" bottom="0.43307086614173229" header="0" footer="0"/>
  <pageSetup paperSize="9" scale="87"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368</v>
      </c>
      <c r="C3" s="1362"/>
      <c r="D3" s="1362"/>
      <c r="E3" s="1362"/>
      <c r="F3" s="1362"/>
      <c r="G3" s="1362"/>
      <c r="H3" s="1362"/>
      <c r="I3" s="1362"/>
      <c r="J3" s="1362"/>
      <c r="K3" s="1362"/>
      <c r="L3" s="1362"/>
      <c r="M3" s="1362"/>
      <c r="N3" s="1362"/>
      <c r="O3" s="1362"/>
      <c r="P3" s="1362"/>
      <c r="Q3" s="1362"/>
      <c r="R3" s="1362"/>
      <c r="S3" s="1362"/>
      <c r="T3" s="1362"/>
      <c r="U3" s="1362"/>
      <c r="V3" s="1362"/>
      <c r="W3" s="1362"/>
      <c r="X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45443</v>
      </c>
      <c r="X6" s="1370"/>
    </row>
    <row r="7" spans="1:26" x14ac:dyDescent="0.25">
      <c r="B7" s="225"/>
      <c r="C7" s="219"/>
      <c r="D7" s="226">
        <v>43465</v>
      </c>
      <c r="E7" s="227">
        <v>43830</v>
      </c>
      <c r="F7" s="228">
        <v>44196</v>
      </c>
      <c r="G7" s="228">
        <v>44561</v>
      </c>
      <c r="H7" s="228">
        <v>44926</v>
      </c>
      <c r="I7" s="228">
        <v>45291</v>
      </c>
      <c r="J7" s="228">
        <f>EVO!J7</f>
        <v>45443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287340</v>
      </c>
      <c r="E9" s="300">
        <v>294246</v>
      </c>
      <c r="F9" s="300">
        <v>285089</v>
      </c>
      <c r="G9" s="254">
        <v>295552</v>
      </c>
      <c r="H9" s="254">
        <v>307238</v>
      </c>
      <c r="I9" s="254">
        <v>322158</v>
      </c>
      <c r="J9" s="301">
        <v>309369</v>
      </c>
      <c r="K9" s="302"/>
      <c r="L9" s="222"/>
      <c r="M9" s="278">
        <v>2.4034245145124311E-2</v>
      </c>
      <c r="N9" s="279">
        <v>6906</v>
      </c>
      <c r="O9" s="280">
        <v>-3.1120219136368865E-2</v>
      </c>
      <c r="P9" s="279">
        <v>-9157</v>
      </c>
      <c r="Q9" s="280">
        <f t="shared" ref="Q9:Q27" si="0">G9/F9-1</f>
        <v>3.6700819744009738E-2</v>
      </c>
      <c r="R9" s="279">
        <f t="shared" ref="R9:R27" si="1">G9-F9</f>
        <v>10463</v>
      </c>
      <c r="S9" s="280">
        <f>H9/G9-1</f>
        <v>3.9539573408401862E-2</v>
      </c>
      <c r="T9" s="279">
        <f>H9-G9</f>
        <v>11686</v>
      </c>
      <c r="U9" s="280">
        <f>I9/H9-1</f>
        <v>4.8561701352046294E-2</v>
      </c>
      <c r="V9" s="279">
        <f>I9-H9</f>
        <v>14920</v>
      </c>
      <c r="W9" s="280">
        <f>[1]Cuadro_CCAA2!O55</f>
        <v>-1.1799541945231473E-2</v>
      </c>
      <c r="X9" s="279">
        <f>[1]Cuadro_CCAA2!P55</f>
        <v>-3694</v>
      </c>
    </row>
    <row r="10" spans="1:26" x14ac:dyDescent="0.25">
      <c r="B10" s="303" t="s">
        <v>7</v>
      </c>
      <c r="C10" s="219"/>
      <c r="D10" s="253">
        <v>35146</v>
      </c>
      <c r="E10" s="254">
        <v>39188</v>
      </c>
      <c r="F10" s="254">
        <v>36344</v>
      </c>
      <c r="G10" s="254">
        <v>37924</v>
      </c>
      <c r="H10" s="254">
        <v>39112</v>
      </c>
      <c r="I10" s="254">
        <v>40520</v>
      </c>
      <c r="J10" s="257">
        <v>41052</v>
      </c>
      <c r="K10" s="304"/>
      <c r="L10" s="219"/>
      <c r="M10" s="256">
        <v>0.11500597507539978</v>
      </c>
      <c r="N10" s="257">
        <v>4042</v>
      </c>
      <c r="O10" s="258">
        <v>-7.2573236705113842E-2</v>
      </c>
      <c r="P10" s="257">
        <v>-2844</v>
      </c>
      <c r="Q10" s="258">
        <f t="shared" si="0"/>
        <v>4.3473475676865547E-2</v>
      </c>
      <c r="R10" s="257">
        <f t="shared" si="1"/>
        <v>1580</v>
      </c>
      <c r="S10" s="258">
        <f t="shared" ref="S10:S27" si="2">H10/G10-1</f>
        <v>3.1325809513764291E-2</v>
      </c>
      <c r="T10" s="257">
        <f t="shared" ref="T10:T27" si="3">H10-G10</f>
        <v>1188</v>
      </c>
      <c r="U10" s="258">
        <f t="shared" ref="U10:U27" si="4">I10/H10-1</f>
        <v>3.5999181836776417E-2</v>
      </c>
      <c r="V10" s="257">
        <f t="shared" ref="V10:V27" si="5">I10-H10</f>
        <v>1408</v>
      </c>
      <c r="W10" s="258">
        <f>[1]Cuadro_CCAA2!O56</f>
        <v>1.757430037429053E-2</v>
      </c>
      <c r="X10" s="257">
        <f>[1]Cuadro_CCAA2!P56</f>
        <v>709</v>
      </c>
    </row>
    <row r="11" spans="1:26" x14ac:dyDescent="0.25">
      <c r="B11" s="303" t="s">
        <v>37</v>
      </c>
      <c r="C11" s="219"/>
      <c r="D11" s="253">
        <v>25573</v>
      </c>
      <c r="E11" s="254">
        <v>26877</v>
      </c>
      <c r="F11" s="254">
        <v>27263</v>
      </c>
      <c r="G11" s="254">
        <v>29763</v>
      </c>
      <c r="H11" s="254">
        <v>31755</v>
      </c>
      <c r="I11" s="254">
        <v>32560</v>
      </c>
      <c r="J11" s="257">
        <v>32220</v>
      </c>
      <c r="L11" s="222"/>
      <c r="M11" s="256">
        <v>5.0991279865483019E-2</v>
      </c>
      <c r="N11" s="257">
        <v>1304</v>
      </c>
      <c r="O11" s="258">
        <v>1.436172191836893E-2</v>
      </c>
      <c r="P11" s="257">
        <v>386</v>
      </c>
      <c r="Q11" s="258">
        <f t="shared" si="0"/>
        <v>9.1699372776290256E-2</v>
      </c>
      <c r="R11" s="257">
        <f t="shared" si="1"/>
        <v>2500</v>
      </c>
      <c r="S11" s="258">
        <f t="shared" si="2"/>
        <v>6.6928737022477591E-2</v>
      </c>
      <c r="T11" s="257">
        <f t="shared" si="3"/>
        <v>1992</v>
      </c>
      <c r="U11" s="258">
        <f t="shared" si="4"/>
        <v>2.5350338529365413E-2</v>
      </c>
      <c r="V11" s="257">
        <f t="shared" si="5"/>
        <v>805</v>
      </c>
      <c r="W11" s="258">
        <f>[1]Cuadro_CCAA2!O57</f>
        <v>-7.4242937679060983E-3</v>
      </c>
      <c r="X11" s="257">
        <f>[1]Cuadro_CCAA2!P57</f>
        <v>-241</v>
      </c>
    </row>
    <row r="12" spans="1:26" x14ac:dyDescent="0.25">
      <c r="B12" s="303" t="s">
        <v>38</v>
      </c>
      <c r="C12" s="219"/>
      <c r="D12" s="253">
        <v>20139</v>
      </c>
      <c r="E12" s="254">
        <v>24991</v>
      </c>
      <c r="F12" s="254">
        <v>25528</v>
      </c>
      <c r="G12" s="254">
        <v>26990</v>
      </c>
      <c r="H12" s="254">
        <v>29491</v>
      </c>
      <c r="I12" s="254">
        <v>33350</v>
      </c>
      <c r="J12" s="257">
        <v>34507</v>
      </c>
      <c r="L12" s="222"/>
      <c r="M12" s="256">
        <v>0.24092556730721482</v>
      </c>
      <c r="N12" s="257">
        <v>4852</v>
      </c>
      <c r="O12" s="258">
        <v>2.148773558481043E-2</v>
      </c>
      <c r="P12" s="257">
        <v>537</v>
      </c>
      <c r="Q12" s="258">
        <f t="shared" si="0"/>
        <v>5.7270448135380736E-2</v>
      </c>
      <c r="R12" s="257">
        <f t="shared" si="1"/>
        <v>1462</v>
      </c>
      <c r="S12" s="258">
        <f t="shared" si="2"/>
        <v>9.2663949610967133E-2</v>
      </c>
      <c r="T12" s="257">
        <f t="shared" si="3"/>
        <v>2501</v>
      </c>
      <c r="U12" s="258">
        <f t="shared" si="4"/>
        <v>0.13085348072293246</v>
      </c>
      <c r="V12" s="257">
        <f t="shared" si="5"/>
        <v>3859</v>
      </c>
      <c r="W12" s="258">
        <f>[1]Cuadro_CCAA2!O58</f>
        <v>9.3758914704111129E-2</v>
      </c>
      <c r="X12" s="257">
        <f>[1]Cuadro_CCAA2!P58</f>
        <v>2958</v>
      </c>
    </row>
    <row r="13" spans="1:26" x14ac:dyDescent="0.25">
      <c r="B13" s="303" t="s">
        <v>6</v>
      </c>
      <c r="C13" s="219"/>
      <c r="D13" s="253">
        <v>30594</v>
      </c>
      <c r="E13" s="254">
        <v>32430</v>
      </c>
      <c r="F13" s="254">
        <v>33152</v>
      </c>
      <c r="G13" s="254">
        <v>36737</v>
      </c>
      <c r="H13" s="254">
        <v>41768</v>
      </c>
      <c r="I13" s="254">
        <v>46523</v>
      </c>
      <c r="J13" s="257">
        <v>48158</v>
      </c>
      <c r="K13" s="304"/>
      <c r="L13" s="219"/>
      <c r="M13" s="256">
        <v>6.0011767013139927E-2</v>
      </c>
      <c r="N13" s="257">
        <v>1836</v>
      </c>
      <c r="O13" s="258">
        <v>2.2263336416898039E-2</v>
      </c>
      <c r="P13" s="257">
        <v>722</v>
      </c>
      <c r="Q13" s="258">
        <f t="shared" si="0"/>
        <v>0.10813827220077221</v>
      </c>
      <c r="R13" s="257">
        <f t="shared" si="1"/>
        <v>3585</v>
      </c>
      <c r="S13" s="258">
        <f t="shared" si="2"/>
        <v>0.13694640280915693</v>
      </c>
      <c r="T13" s="257">
        <f t="shared" si="3"/>
        <v>5031</v>
      </c>
      <c r="U13" s="258">
        <f t="shared" si="4"/>
        <v>0.11384313349932973</v>
      </c>
      <c r="V13" s="257">
        <f t="shared" si="5"/>
        <v>4755</v>
      </c>
      <c r="W13" s="258">
        <f>[1]Cuadro_CCAA2!O59</f>
        <v>0.10150960658737418</v>
      </c>
      <c r="X13" s="257">
        <f>[1]Cuadro_CCAA2!P59</f>
        <v>4438</v>
      </c>
      <c r="Z13" s="224"/>
    </row>
    <row r="14" spans="1:26" x14ac:dyDescent="0.25">
      <c r="B14" s="303" t="s">
        <v>5</v>
      </c>
      <c r="C14" s="219"/>
      <c r="D14" s="253">
        <v>20401</v>
      </c>
      <c r="E14" s="254">
        <v>21169</v>
      </c>
      <c r="F14" s="254">
        <v>21022</v>
      </c>
      <c r="G14" s="254">
        <v>18734</v>
      </c>
      <c r="H14" s="254">
        <v>18426</v>
      </c>
      <c r="I14" s="254">
        <v>18749</v>
      </c>
      <c r="J14" s="257">
        <v>18294</v>
      </c>
      <c r="L14" s="222"/>
      <c r="M14" s="256">
        <v>3.7645213469927885E-2</v>
      </c>
      <c r="N14" s="257">
        <v>768</v>
      </c>
      <c r="O14" s="258">
        <v>-6.9441163966177388E-3</v>
      </c>
      <c r="P14" s="257">
        <v>-147</v>
      </c>
      <c r="Q14" s="258">
        <f t="shared" si="0"/>
        <v>-0.10883835981352863</v>
      </c>
      <c r="R14" s="257">
        <f t="shared" si="1"/>
        <v>-2288</v>
      </c>
      <c r="S14" s="258">
        <f t="shared" si="2"/>
        <v>-1.644069606063836E-2</v>
      </c>
      <c r="T14" s="257">
        <f t="shared" si="3"/>
        <v>-308</v>
      </c>
      <c r="U14" s="258">
        <f t="shared" si="4"/>
        <v>1.7529577770541538E-2</v>
      </c>
      <c r="V14" s="257">
        <f t="shared" si="5"/>
        <v>323</v>
      </c>
      <c r="W14" s="258">
        <f>[1]Cuadro_CCAA2!O60</f>
        <v>-1.9981786039535043E-2</v>
      </c>
      <c r="X14" s="257">
        <f>[1]Cuadro_CCAA2!P60</f>
        <v>-373</v>
      </c>
      <c r="Z14" s="224"/>
    </row>
    <row r="15" spans="1:26" x14ac:dyDescent="0.25">
      <c r="B15" s="303" t="s">
        <v>4</v>
      </c>
      <c r="C15" s="219"/>
      <c r="D15" s="253">
        <v>94845</v>
      </c>
      <c r="E15" s="254">
        <v>106369</v>
      </c>
      <c r="F15" s="254">
        <v>105708</v>
      </c>
      <c r="G15" s="254">
        <v>108898</v>
      </c>
      <c r="H15" s="254">
        <v>114380</v>
      </c>
      <c r="I15" s="254">
        <v>122746</v>
      </c>
      <c r="J15" s="257">
        <v>124745</v>
      </c>
      <c r="L15" s="222"/>
      <c r="M15" s="256">
        <v>0.1215035057198588</v>
      </c>
      <c r="N15" s="257">
        <v>11524</v>
      </c>
      <c r="O15" s="258">
        <v>-6.2142165480544298E-3</v>
      </c>
      <c r="P15" s="257">
        <v>-661</v>
      </c>
      <c r="Q15" s="258">
        <f t="shared" si="0"/>
        <v>3.0177470011730323E-2</v>
      </c>
      <c r="R15" s="257">
        <f t="shared" si="1"/>
        <v>3190</v>
      </c>
      <c r="S15" s="258">
        <f t="shared" si="2"/>
        <v>5.0340685779353134E-2</v>
      </c>
      <c r="T15" s="257">
        <f t="shared" si="3"/>
        <v>5482</v>
      </c>
      <c r="U15" s="258">
        <f t="shared" si="4"/>
        <v>7.3142157719881196E-2</v>
      </c>
      <c r="V15" s="257">
        <f t="shared" si="5"/>
        <v>8366</v>
      </c>
      <c r="W15" s="258">
        <f>[1]Cuadro_CCAA2!O61</f>
        <v>6.0973327890045503E-2</v>
      </c>
      <c r="X15" s="257">
        <f>[1]Cuadro_CCAA2!P61</f>
        <v>7169</v>
      </c>
      <c r="Z15" s="224"/>
    </row>
    <row r="16" spans="1:26" x14ac:dyDescent="0.25">
      <c r="B16" s="303" t="s">
        <v>40</v>
      </c>
      <c r="C16" s="219"/>
      <c r="D16" s="253">
        <v>64964</v>
      </c>
      <c r="E16" s="254">
        <v>68077</v>
      </c>
      <c r="F16" s="254">
        <v>64772</v>
      </c>
      <c r="G16" s="254">
        <v>66829</v>
      </c>
      <c r="H16" s="254">
        <v>69929</v>
      </c>
      <c r="I16" s="254">
        <v>74835</v>
      </c>
      <c r="J16" s="257">
        <v>76841</v>
      </c>
      <c r="L16" s="222"/>
      <c r="M16" s="256">
        <v>4.7918847361615668E-2</v>
      </c>
      <c r="N16" s="257">
        <v>3113</v>
      </c>
      <c r="O16" s="258">
        <v>-4.8547967742409326E-2</v>
      </c>
      <c r="P16" s="257">
        <v>-3305</v>
      </c>
      <c r="Q16" s="258">
        <f t="shared" si="0"/>
        <v>3.1757549558451226E-2</v>
      </c>
      <c r="R16" s="257">
        <f t="shared" si="1"/>
        <v>2057</v>
      </c>
      <c r="S16" s="258">
        <f t="shared" si="2"/>
        <v>4.6387047539242054E-2</v>
      </c>
      <c r="T16" s="257">
        <f t="shared" si="3"/>
        <v>3100</v>
      </c>
      <c r="U16" s="258">
        <f t="shared" si="4"/>
        <v>7.0156873400162967E-2</v>
      </c>
      <c r="V16" s="257">
        <f t="shared" si="5"/>
        <v>4906</v>
      </c>
      <c r="W16" s="258">
        <f>[1]Cuadro_CCAA2!O62</f>
        <v>5.4812760817043671E-2</v>
      </c>
      <c r="X16" s="257">
        <f>[1]Cuadro_CCAA2!P62</f>
        <v>3993</v>
      </c>
      <c r="Z16" s="224"/>
    </row>
    <row r="17" spans="2:28" x14ac:dyDescent="0.25">
      <c r="B17" s="303" t="s">
        <v>41</v>
      </c>
      <c r="C17" s="219"/>
      <c r="D17" s="253">
        <v>230178</v>
      </c>
      <c r="E17" s="254">
        <v>239983</v>
      </c>
      <c r="F17" s="254">
        <v>230320</v>
      </c>
      <c r="G17" s="254">
        <v>245417</v>
      </c>
      <c r="H17" s="254">
        <v>257644</v>
      </c>
      <c r="I17" s="254">
        <v>250190</v>
      </c>
      <c r="J17" s="257">
        <v>256061</v>
      </c>
      <c r="L17" s="222"/>
      <c r="M17" s="256">
        <v>4.2597468046468467E-2</v>
      </c>
      <c r="N17" s="257">
        <v>9805</v>
      </c>
      <c r="O17" s="258">
        <v>-4.02653521291092E-2</v>
      </c>
      <c r="P17" s="257">
        <v>-9663</v>
      </c>
      <c r="Q17" s="258">
        <f t="shared" si="0"/>
        <v>6.5547933310177164E-2</v>
      </c>
      <c r="R17" s="257">
        <f t="shared" si="1"/>
        <v>15097</v>
      </c>
      <c r="S17" s="258">
        <f t="shared" si="2"/>
        <v>4.9821324521121202E-2</v>
      </c>
      <c r="T17" s="257">
        <f t="shared" si="3"/>
        <v>12227</v>
      </c>
      <c r="U17" s="258">
        <f t="shared" si="4"/>
        <v>-2.8931393706044028E-2</v>
      </c>
      <c r="V17" s="257">
        <f t="shared" si="5"/>
        <v>-7454</v>
      </c>
      <c r="W17" s="258">
        <f>[1]Cuadro_CCAA2!O63</f>
        <v>-2.8603836859495968E-2</v>
      </c>
      <c r="X17" s="257">
        <f>[1]Cuadro_CCAA2!P63</f>
        <v>-7540</v>
      </c>
      <c r="Z17" s="224"/>
    </row>
    <row r="18" spans="2:28" x14ac:dyDescent="0.25">
      <c r="B18" s="303" t="s">
        <v>3</v>
      </c>
      <c r="C18" s="219"/>
      <c r="D18" s="253">
        <v>85031</v>
      </c>
      <c r="E18" s="254">
        <v>103107</v>
      </c>
      <c r="F18" s="254">
        <v>115485</v>
      </c>
      <c r="G18" s="254">
        <v>129091</v>
      </c>
      <c r="H18" s="254">
        <v>144410</v>
      </c>
      <c r="I18" s="254">
        <v>161791</v>
      </c>
      <c r="J18" s="257">
        <v>166431</v>
      </c>
      <c r="L18" s="222"/>
      <c r="M18" s="256">
        <v>0.21258129388105518</v>
      </c>
      <c r="N18" s="257">
        <v>18076</v>
      </c>
      <c r="O18" s="258">
        <v>0.12005004509878092</v>
      </c>
      <c r="P18" s="257">
        <v>12378</v>
      </c>
      <c r="Q18" s="258">
        <f>G18/F18-1</f>
        <v>0.11781616660172323</v>
      </c>
      <c r="R18" s="257">
        <f>G18-F18</f>
        <v>13606</v>
      </c>
      <c r="S18" s="258">
        <f t="shared" si="2"/>
        <v>0.11866822628998142</v>
      </c>
      <c r="T18" s="257">
        <f t="shared" si="3"/>
        <v>15319</v>
      </c>
      <c r="U18" s="258">
        <f t="shared" si="4"/>
        <v>0.12035870092098877</v>
      </c>
      <c r="V18" s="257">
        <f t="shared" si="5"/>
        <v>17381</v>
      </c>
      <c r="W18" s="258">
        <f>[1]Cuadro_CCAA2!O64</f>
        <v>9.6592893240474043E-2</v>
      </c>
      <c r="X18" s="257">
        <f>[1]Cuadro_CCAA2!P64</f>
        <v>14660</v>
      </c>
      <c r="Z18" s="224"/>
    </row>
    <row r="19" spans="2:28" x14ac:dyDescent="0.25">
      <c r="B19" s="303" t="s">
        <v>2</v>
      </c>
      <c r="C19" s="219"/>
      <c r="D19" s="253">
        <v>33341</v>
      </c>
      <c r="E19" s="254">
        <v>35443</v>
      </c>
      <c r="F19" s="254">
        <v>34750</v>
      </c>
      <c r="G19" s="254">
        <v>36342</v>
      </c>
      <c r="H19" s="254">
        <v>38917</v>
      </c>
      <c r="I19" s="254">
        <v>41046</v>
      </c>
      <c r="J19" s="257">
        <v>40530</v>
      </c>
      <c r="L19" s="222"/>
      <c r="M19" s="256">
        <v>6.3045499535106853E-2</v>
      </c>
      <c r="N19" s="257">
        <v>2102</v>
      </c>
      <c r="O19" s="258">
        <v>-1.9552520949129626E-2</v>
      </c>
      <c r="P19" s="257">
        <v>-693</v>
      </c>
      <c r="Q19" s="258">
        <f t="shared" si="0"/>
        <v>4.5812949640287703E-2</v>
      </c>
      <c r="R19" s="257">
        <f t="shared" si="1"/>
        <v>1592</v>
      </c>
      <c r="S19" s="258">
        <f t="shared" si="2"/>
        <v>7.0854658521820379E-2</v>
      </c>
      <c r="T19" s="257">
        <f t="shared" si="3"/>
        <v>2575</v>
      </c>
      <c r="U19" s="258">
        <f t="shared" si="4"/>
        <v>5.4706169540303717E-2</v>
      </c>
      <c r="V19" s="257">
        <f t="shared" si="5"/>
        <v>2129</v>
      </c>
      <c r="W19" s="258">
        <f>[1]Cuadro_CCAA2!O65</f>
        <v>2.4467923765229216E-2</v>
      </c>
      <c r="X19" s="257">
        <f>[1]Cuadro_CCAA2!P65</f>
        <v>968</v>
      </c>
      <c r="Z19" s="224"/>
    </row>
    <row r="20" spans="2:28" x14ac:dyDescent="0.25">
      <c r="B20" s="303" t="s">
        <v>35</v>
      </c>
      <c r="C20" s="219"/>
      <c r="D20" s="253">
        <v>67903</v>
      </c>
      <c r="E20" s="254">
        <v>70092</v>
      </c>
      <c r="F20" s="254">
        <v>67467</v>
      </c>
      <c r="G20" s="254">
        <v>69079</v>
      </c>
      <c r="H20" s="254">
        <v>71374</v>
      </c>
      <c r="I20" s="254">
        <v>75584</v>
      </c>
      <c r="J20" s="257">
        <v>75948</v>
      </c>
      <c r="L20" s="222"/>
      <c r="M20" s="256">
        <v>3.2237161833792216E-2</v>
      </c>
      <c r="N20" s="257">
        <v>2189</v>
      </c>
      <c r="O20" s="258">
        <v>-3.7450778976202748E-2</v>
      </c>
      <c r="P20" s="257">
        <v>-2625</v>
      </c>
      <c r="Q20" s="258">
        <f t="shared" si="0"/>
        <v>2.3893162583188854E-2</v>
      </c>
      <c r="R20" s="257">
        <f t="shared" si="1"/>
        <v>1612</v>
      </c>
      <c r="S20" s="258">
        <f t="shared" si="2"/>
        <v>3.3222831830223454E-2</v>
      </c>
      <c r="T20" s="257">
        <f t="shared" si="3"/>
        <v>2295</v>
      </c>
      <c r="U20" s="258">
        <f t="shared" si="4"/>
        <v>5.8985064589346159E-2</v>
      </c>
      <c r="V20" s="257">
        <f t="shared" si="5"/>
        <v>4210</v>
      </c>
      <c r="W20" s="258">
        <f>[1]Cuadro_CCAA2!O66</f>
        <v>3.0222463374932174E-2</v>
      </c>
      <c r="X20" s="257">
        <f>[1]Cuadro_CCAA2!P66</f>
        <v>2228</v>
      </c>
      <c r="Z20" s="224"/>
    </row>
    <row r="21" spans="2:28" x14ac:dyDescent="0.25">
      <c r="B21" s="303" t="s">
        <v>42</v>
      </c>
      <c r="C21" s="219"/>
      <c r="D21" s="253">
        <v>161368</v>
      </c>
      <c r="E21" s="254">
        <v>171922</v>
      </c>
      <c r="F21" s="254">
        <v>161936</v>
      </c>
      <c r="G21" s="254">
        <v>163249</v>
      </c>
      <c r="H21" s="254">
        <v>173065</v>
      </c>
      <c r="I21" s="254">
        <v>185857</v>
      </c>
      <c r="J21" s="257">
        <v>195589</v>
      </c>
      <c r="L21" s="222"/>
      <c r="M21" s="256">
        <v>6.5403301769867639E-2</v>
      </c>
      <c r="N21" s="257">
        <v>10554</v>
      </c>
      <c r="O21" s="258">
        <v>-5.808448017124046E-2</v>
      </c>
      <c r="P21" s="257">
        <v>-9986</v>
      </c>
      <c r="Q21" s="258">
        <f t="shared" si="0"/>
        <v>8.108141487995324E-3</v>
      </c>
      <c r="R21" s="257">
        <f t="shared" si="1"/>
        <v>1313</v>
      </c>
      <c r="S21" s="258">
        <f t="shared" si="2"/>
        <v>6.0129005384412793E-2</v>
      </c>
      <c r="T21" s="257">
        <f t="shared" si="3"/>
        <v>9816</v>
      </c>
      <c r="U21" s="258">
        <f t="shared" si="4"/>
        <v>7.3914425215959367E-2</v>
      </c>
      <c r="V21" s="257">
        <f t="shared" si="5"/>
        <v>12792</v>
      </c>
      <c r="W21" s="258">
        <f>[1]Cuadro_CCAA2!O67</f>
        <v>8.9055931401208266E-2</v>
      </c>
      <c r="X21" s="257">
        <f>[1]Cuadro_CCAA2!P67</f>
        <v>15994</v>
      </c>
      <c r="Z21" s="224"/>
    </row>
    <row r="22" spans="2:28" x14ac:dyDescent="0.25">
      <c r="B22" s="303" t="s">
        <v>43</v>
      </c>
      <c r="C22" s="219"/>
      <c r="D22" s="253">
        <v>39429</v>
      </c>
      <c r="E22" s="254">
        <v>41312</v>
      </c>
      <c r="F22" s="254">
        <v>40012</v>
      </c>
      <c r="G22" s="254">
        <v>42082</v>
      </c>
      <c r="H22" s="254">
        <v>44287</v>
      </c>
      <c r="I22" s="254">
        <v>47580</v>
      </c>
      <c r="J22" s="257">
        <v>48964</v>
      </c>
      <c r="L22" s="222"/>
      <c r="M22" s="256">
        <v>4.7756727281949907E-2</v>
      </c>
      <c r="N22" s="257">
        <v>1883</v>
      </c>
      <c r="O22" s="258">
        <v>-3.1467854376452387E-2</v>
      </c>
      <c r="P22" s="257">
        <v>-1300</v>
      </c>
      <c r="Q22" s="258">
        <f t="shared" si="0"/>
        <v>5.1734479656103227E-2</v>
      </c>
      <c r="R22" s="257">
        <f t="shared" si="1"/>
        <v>2070</v>
      </c>
      <c r="S22" s="258">
        <f t="shared" si="2"/>
        <v>5.2397699729100244E-2</v>
      </c>
      <c r="T22" s="257">
        <f t="shared" si="3"/>
        <v>2205</v>
      </c>
      <c r="U22" s="258">
        <f t="shared" si="4"/>
        <v>7.4355905796283261E-2</v>
      </c>
      <c r="V22" s="257">
        <f t="shared" si="5"/>
        <v>3293</v>
      </c>
      <c r="W22" s="258">
        <f>[1]Cuadro_CCAA2!O68</f>
        <v>7.2713331142512772E-2</v>
      </c>
      <c r="X22" s="257">
        <f>[1]Cuadro_CCAA2!P68</f>
        <v>3319</v>
      </c>
      <c r="Z22" s="224"/>
    </row>
    <row r="23" spans="2:28" x14ac:dyDescent="0.25">
      <c r="B23" s="303" t="s">
        <v>44</v>
      </c>
      <c r="C23" s="219"/>
      <c r="D23" s="253">
        <v>15133</v>
      </c>
      <c r="E23" s="254">
        <v>14637</v>
      </c>
      <c r="F23" s="254">
        <v>14462</v>
      </c>
      <c r="G23" s="254">
        <v>15183</v>
      </c>
      <c r="H23" s="254">
        <v>16013</v>
      </c>
      <c r="I23" s="254">
        <v>16801</v>
      </c>
      <c r="J23" s="257">
        <v>16679</v>
      </c>
      <c r="K23" s="304"/>
      <c r="L23" s="219"/>
      <c r="M23" s="256">
        <v>-3.2776052335954486E-2</v>
      </c>
      <c r="N23" s="257">
        <v>-496</v>
      </c>
      <c r="O23" s="258">
        <v>-1.1956001912960312E-2</v>
      </c>
      <c r="P23" s="257">
        <v>-175</v>
      </c>
      <c r="Q23" s="258">
        <f t="shared" si="0"/>
        <v>4.9854791868344517E-2</v>
      </c>
      <c r="R23" s="257">
        <f t="shared" si="1"/>
        <v>721</v>
      </c>
      <c r="S23" s="258">
        <f t="shared" si="2"/>
        <v>5.4666403214121084E-2</v>
      </c>
      <c r="T23" s="257">
        <f t="shared" si="3"/>
        <v>830</v>
      </c>
      <c r="U23" s="258">
        <f t="shared" si="4"/>
        <v>4.921001686130011E-2</v>
      </c>
      <c r="V23" s="257">
        <f t="shared" si="5"/>
        <v>788</v>
      </c>
      <c r="W23" s="258">
        <f>[1]Cuadro_CCAA2!O69</f>
        <v>3.1286712421937812E-2</v>
      </c>
      <c r="X23" s="257">
        <f>[1]Cuadro_CCAA2!P69</f>
        <v>506</v>
      </c>
      <c r="Z23" s="224"/>
    </row>
    <row r="24" spans="2:28" x14ac:dyDescent="0.25">
      <c r="B24" s="303" t="s">
        <v>45</v>
      </c>
      <c r="C24" s="219"/>
      <c r="D24" s="253">
        <v>78811</v>
      </c>
      <c r="E24" s="254">
        <v>80742</v>
      </c>
      <c r="F24" s="254">
        <v>79315</v>
      </c>
      <c r="G24" s="254">
        <v>78831</v>
      </c>
      <c r="H24" s="254">
        <v>79067</v>
      </c>
      <c r="I24" s="254">
        <v>82443</v>
      </c>
      <c r="J24" s="257">
        <v>83438</v>
      </c>
      <c r="K24" s="304"/>
      <c r="L24" s="219"/>
      <c r="M24" s="256">
        <v>2.450165586022246E-2</v>
      </c>
      <c r="N24" s="257">
        <v>1931</v>
      </c>
      <c r="O24" s="258">
        <v>-1.767357756805632E-2</v>
      </c>
      <c r="P24" s="257">
        <v>-1427</v>
      </c>
      <c r="Q24" s="258">
        <f t="shared" si="0"/>
        <v>-6.1022505200781785E-3</v>
      </c>
      <c r="R24" s="257">
        <f t="shared" si="1"/>
        <v>-484</v>
      </c>
      <c r="S24" s="258">
        <f t="shared" si="2"/>
        <v>2.9937461151070544E-3</v>
      </c>
      <c r="T24" s="257">
        <f t="shared" si="3"/>
        <v>236</v>
      </c>
      <c r="U24" s="258">
        <f t="shared" si="4"/>
        <v>4.2697965017010953E-2</v>
      </c>
      <c r="V24" s="257">
        <f t="shared" si="5"/>
        <v>3376</v>
      </c>
      <c r="W24" s="258">
        <f>[1]Cuadro_CCAA2!O70</f>
        <v>4.1750942642395206E-2</v>
      </c>
      <c r="X24" s="257">
        <f>[1]Cuadro_CCAA2!P70</f>
        <v>3344</v>
      </c>
      <c r="Z24" s="224"/>
    </row>
    <row r="25" spans="2:28" x14ac:dyDescent="0.25">
      <c r="B25" s="303" t="s">
        <v>46</v>
      </c>
      <c r="C25" s="219"/>
      <c r="D25" s="253">
        <v>11167</v>
      </c>
      <c r="E25" s="254">
        <v>11398</v>
      </c>
      <c r="F25" s="254">
        <v>10806</v>
      </c>
      <c r="G25" s="254">
        <v>11690</v>
      </c>
      <c r="H25" s="254">
        <v>10545</v>
      </c>
      <c r="I25" s="254">
        <v>10646</v>
      </c>
      <c r="J25" s="257">
        <v>10682</v>
      </c>
      <c r="L25" s="222"/>
      <c r="M25" s="256">
        <v>2.0685949673144188E-2</v>
      </c>
      <c r="N25" s="257">
        <v>231</v>
      </c>
      <c r="O25" s="258">
        <v>-5.1938936655553603E-2</v>
      </c>
      <c r="P25" s="257">
        <v>-592</v>
      </c>
      <c r="Q25" s="258">
        <f t="shared" si="0"/>
        <v>8.180640384971305E-2</v>
      </c>
      <c r="R25" s="257">
        <f t="shared" si="1"/>
        <v>884</v>
      </c>
      <c r="S25" s="258">
        <f t="shared" si="2"/>
        <v>-9.7946963216424265E-2</v>
      </c>
      <c r="T25" s="257">
        <f t="shared" si="3"/>
        <v>-1145</v>
      </c>
      <c r="U25" s="258">
        <f t="shared" si="4"/>
        <v>9.577999051683328E-3</v>
      </c>
      <c r="V25" s="257">
        <f t="shared" si="5"/>
        <v>101</v>
      </c>
      <c r="W25" s="258">
        <f>[1]Cuadro_CCAA2!O71</f>
        <v>2.8995279838165855E-2</v>
      </c>
      <c r="X25" s="257">
        <f>[1]Cuadro_CCAA2!P71</f>
        <v>301</v>
      </c>
      <c r="Z25" s="224"/>
    </row>
    <row r="26" spans="2:28" x14ac:dyDescent="0.25">
      <c r="B26" s="305" t="s">
        <v>1</v>
      </c>
      <c r="C26" s="219"/>
      <c r="D26" s="260">
        <v>2949</v>
      </c>
      <c r="E26" s="261">
        <v>3054</v>
      </c>
      <c r="F26" s="261">
        <v>3042</v>
      </c>
      <c r="G26" s="261">
        <v>3187</v>
      </c>
      <c r="H26" s="261">
        <v>3439</v>
      </c>
      <c r="I26" s="261">
        <v>3728</v>
      </c>
      <c r="J26" s="265">
        <v>3884</v>
      </c>
      <c r="L26" s="222"/>
      <c r="M26" s="264">
        <v>3.560528992878953E-2</v>
      </c>
      <c r="N26" s="265">
        <v>105</v>
      </c>
      <c r="O26" s="266">
        <v>-3.9292730844793233E-3</v>
      </c>
      <c r="P26" s="265">
        <v>-12</v>
      </c>
      <c r="Q26" s="266">
        <f t="shared" si="0"/>
        <v>4.7666009204470727E-2</v>
      </c>
      <c r="R26" s="265">
        <f t="shared" si="1"/>
        <v>145</v>
      </c>
      <c r="S26" s="266">
        <f t="shared" si="2"/>
        <v>7.9071226859115162E-2</v>
      </c>
      <c r="T26" s="265">
        <f t="shared" si="3"/>
        <v>252</v>
      </c>
      <c r="U26" s="266">
        <f t="shared" si="4"/>
        <v>8.4036056993312069E-2</v>
      </c>
      <c r="V26" s="265">
        <f t="shared" si="5"/>
        <v>289</v>
      </c>
      <c r="W26" s="266">
        <f>[1]Cuadro_CCAA2!$O$75</f>
        <v>6.265389876880989E-2</v>
      </c>
      <c r="X26" s="265">
        <f>[1]Cuadro_CCAA2!P72+[1]Cuadro_CCAA2!P73</f>
        <v>229</v>
      </c>
      <c r="Z26" s="224"/>
      <c r="AA26" s="224"/>
      <c r="AB26" s="286"/>
    </row>
    <row r="27" spans="2:28" x14ac:dyDescent="0.25">
      <c r="B27" s="235" t="s">
        <v>0</v>
      </c>
      <c r="C27" s="219"/>
      <c r="D27" s="1229">
        <f>SUM(D9:D26)</f>
        <v>1304312</v>
      </c>
      <c r="E27" s="306">
        <f>SUM(E9:E26)</f>
        <v>1385037</v>
      </c>
      <c r="F27" s="307">
        <f>SUM(F9:F26)</f>
        <v>1356473</v>
      </c>
      <c r="G27" s="306">
        <f>SUM(G9:G26)</f>
        <v>1415578</v>
      </c>
      <c r="H27" s="307">
        <v>1490860</v>
      </c>
      <c r="I27" s="306">
        <v>1567107</v>
      </c>
      <c r="J27" s="306">
        <f>SUM(J9:J26)</f>
        <v>1583392</v>
      </c>
      <c r="K27" s="308"/>
      <c r="L27" s="222"/>
      <c r="M27" s="240">
        <f>E27/D27-1</f>
        <v>6.1890866602469341E-2</v>
      </c>
      <c r="N27" s="241">
        <f>E27-D27</f>
        <v>80725</v>
      </c>
      <c r="O27" s="242">
        <f>F27/E27-1</f>
        <v>-2.0623275768084204E-2</v>
      </c>
      <c r="P27" s="243">
        <f>F27-E27</f>
        <v>-28564</v>
      </c>
      <c r="Q27" s="242">
        <f t="shared" si="0"/>
        <v>4.3572559129448241E-2</v>
      </c>
      <c r="R27" s="237">
        <f t="shared" si="1"/>
        <v>59105</v>
      </c>
      <c r="S27" s="242">
        <f t="shared" si="2"/>
        <v>5.3181103407936581E-2</v>
      </c>
      <c r="T27" s="243">
        <f t="shared" si="3"/>
        <v>75282</v>
      </c>
      <c r="U27" s="309">
        <f t="shared" si="4"/>
        <v>5.1142964463464002E-2</v>
      </c>
      <c r="V27" s="237">
        <f t="shared" si="5"/>
        <v>76247</v>
      </c>
      <c r="W27" s="242">
        <f>[1]Cuadro_CCAA2!O74</f>
        <v>3.1912952352153079E-2</v>
      </c>
      <c r="X27" s="243">
        <f>SUM(X9:X26)</f>
        <v>48968</v>
      </c>
    </row>
    <row r="28" spans="2:28" x14ac:dyDescent="0.25">
      <c r="D28" s="296"/>
      <c r="F28" s="296"/>
      <c r="H28" s="296"/>
      <c r="I28" s="296"/>
      <c r="K28" s="296"/>
      <c r="L28" s="219"/>
    </row>
  </sheetData>
  <mergeCells count="9">
    <mergeCell ref="B3:X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K9</xm:sqref>
            </x14:sparkline>
            <x14:sparkline>
              <xm:f>EVO_derecho!D10:J10</xm:f>
              <xm:sqref>K10</xm:sqref>
            </x14:sparkline>
            <x14:sparkline>
              <xm:f>EVO_derecho!D11:J11</xm:f>
              <xm:sqref>K11</xm:sqref>
            </x14:sparkline>
            <x14:sparkline>
              <xm:f>EVO_derecho!D12:J12</xm:f>
              <xm:sqref>K12</xm:sqref>
            </x14:sparkline>
            <x14:sparkline>
              <xm:f>EVO_derecho!D13:J13</xm:f>
              <xm:sqref>K13</xm:sqref>
            </x14:sparkline>
            <x14:sparkline>
              <xm:f>EVO_derecho!D14:J14</xm:f>
              <xm:sqref>K14</xm:sqref>
            </x14:sparkline>
            <x14:sparkline>
              <xm:f>EVO_derecho!D15:J15</xm:f>
              <xm:sqref>K15</xm:sqref>
            </x14:sparkline>
            <x14:sparkline>
              <xm:f>EVO_derecho!D16:J16</xm:f>
              <xm:sqref>K16</xm:sqref>
            </x14:sparkline>
            <x14:sparkline>
              <xm:f>EVO_derecho!D17:J17</xm:f>
              <xm:sqref>K17</xm:sqref>
            </x14:sparkline>
            <x14:sparkline>
              <xm:f>EVO_derecho!D18:J18</xm:f>
              <xm:sqref>K18</xm:sqref>
            </x14:sparkline>
            <x14:sparkline>
              <xm:f>EVO_derecho!D19:J19</xm:f>
              <xm:sqref>K19</xm:sqref>
            </x14:sparkline>
            <x14:sparkline>
              <xm:f>EVO_derecho!D20:J20</xm:f>
              <xm:sqref>K20</xm:sqref>
            </x14:sparkline>
            <x14:sparkline>
              <xm:f>EVO_derecho!D21:J21</xm:f>
              <xm:sqref>K21</xm:sqref>
            </x14:sparkline>
            <x14:sparkline>
              <xm:f>EVO_derecho!D22:J22</xm:f>
              <xm:sqref>K22</xm:sqref>
            </x14:sparkline>
            <x14:sparkline>
              <xm:f>EVO_derecho!D23:J23</xm:f>
              <xm:sqref>K23</xm:sqref>
            </x14:sparkline>
            <x14:sparkline>
              <xm:f>EVO_derecho!D24:J24</xm:f>
              <xm:sqref>K24</xm:sqref>
            </x14:sparkline>
            <x14:sparkline>
              <xm:f>EVO_derecho!D25:J25</xm:f>
              <xm:sqref>K25</xm:sqref>
            </x14:sparkline>
            <x14:sparkline>
              <xm:f>EVO_derecho!D26:J26</xm:f>
              <xm:sqref>K26</xm:sqref>
            </x14:sparkline>
            <x14:sparkline>
              <xm:f>EVO_derecho!D27:J27</xm:f>
              <xm:sqref>K27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5.75" x14ac:dyDescent="0.25"/>
  <cols>
    <col min="1" max="1" width="1" style="1025" customWidth="1"/>
    <col min="2" max="2" width="30.28515625" style="1025" customWidth="1"/>
    <col min="3" max="3" width="11.28515625" style="1025" customWidth="1"/>
    <col min="4" max="4" width="0.85546875" style="1025" customWidth="1"/>
    <col min="5" max="5" width="17.7109375" style="1025" customWidth="1"/>
    <col min="6" max="6" width="0.7109375" style="1025" customWidth="1"/>
    <col min="7" max="7" width="17.7109375" style="1025" customWidth="1"/>
    <col min="8" max="8" width="0.7109375" style="1025" customWidth="1"/>
    <col min="9" max="9" width="17.7109375" style="1025" customWidth="1"/>
    <col min="10" max="10" width="0.7109375" style="1025" customWidth="1"/>
    <col min="11" max="11" width="17.7109375" style="1025" customWidth="1"/>
    <col min="12" max="12" width="0.7109375" style="1025" customWidth="1"/>
    <col min="13" max="13" width="17.7109375" style="1025" customWidth="1"/>
    <col min="14" max="16384" width="11.42578125" style="1025"/>
  </cols>
  <sheetData>
    <row r="1" spans="1:13" ht="9.75" customHeight="1" x14ac:dyDescent="0.25"/>
    <row r="2" spans="1:13" s="314" customFormat="1" ht="49.5" customHeight="1" x14ac:dyDescent="0.25">
      <c r="B2" s="1636"/>
      <c r="C2" s="1636"/>
      <c r="D2" s="1026"/>
      <c r="E2" s="1637"/>
      <c r="F2" s="1637"/>
      <c r="G2" s="1637"/>
      <c r="H2" s="1637"/>
      <c r="I2" s="1637"/>
    </row>
    <row r="3" spans="1:13" s="314" customFormat="1" ht="14.25" customHeight="1" x14ac:dyDescent="0.25">
      <c r="B3" s="1026"/>
      <c r="C3" s="1026"/>
      <c r="D3" s="1026"/>
      <c r="G3" s="1026"/>
      <c r="I3" s="1026"/>
      <c r="K3" s="1026"/>
      <c r="M3" s="1026"/>
    </row>
    <row r="4" spans="1:13" s="315" customFormat="1" ht="21.75" customHeight="1" x14ac:dyDescent="0.2">
      <c r="B4" s="1414" t="s">
        <v>446</v>
      </c>
      <c r="C4" s="1414"/>
      <c r="D4" s="1414"/>
      <c r="E4" s="1414"/>
      <c r="F4" s="1414"/>
      <c r="G4" s="1414"/>
      <c r="H4" s="1414"/>
      <c r="I4" s="1414"/>
      <c r="J4" s="1414"/>
      <c r="K4" s="1414"/>
      <c r="L4" s="1414"/>
      <c r="M4" s="1414"/>
    </row>
    <row r="5" spans="1:13" s="315" customFormat="1" ht="18.75" customHeight="1" x14ac:dyDescent="0.2">
      <c r="B5" s="1415" t="str">
        <f>porsaad!$B$6</f>
        <v>Situación a 31 de mayo de 2024</v>
      </c>
      <c r="C5" s="1415"/>
      <c r="D5" s="1415"/>
      <c r="E5" s="1415"/>
      <c r="F5" s="1415"/>
      <c r="G5" s="1415"/>
      <c r="H5" s="1415"/>
      <c r="I5" s="1415"/>
      <c r="J5" s="1415"/>
      <c r="K5" s="1415"/>
      <c r="L5" s="1415"/>
      <c r="M5" s="1415"/>
    </row>
    <row r="6" spans="1:13" s="315" customFormat="1" ht="4.5" customHeight="1" x14ac:dyDescent="0.2"/>
    <row r="7" spans="1:13" s="1030" customFormat="1" ht="15" customHeight="1" x14ac:dyDescent="0.2">
      <c r="A7" s="1027"/>
      <c r="B7" s="1638" t="s">
        <v>12</v>
      </c>
      <c r="C7" s="1329" t="s">
        <v>68</v>
      </c>
      <c r="D7" s="1028"/>
      <c r="E7" s="1331" t="s">
        <v>140</v>
      </c>
      <c r="F7" s="1029"/>
      <c r="G7" s="1331" t="s">
        <v>142</v>
      </c>
      <c r="H7" s="1029"/>
      <c r="I7" s="1331" t="s">
        <v>144</v>
      </c>
      <c r="J7" s="1029"/>
      <c r="K7" s="1331" t="s">
        <v>146</v>
      </c>
      <c r="L7" s="1029"/>
      <c r="M7" s="1331" t="s">
        <v>148</v>
      </c>
    </row>
    <row r="8" spans="1:13" s="1030" customFormat="1" ht="19.5" customHeight="1" x14ac:dyDescent="0.2">
      <c r="A8" s="1027"/>
      <c r="B8" s="1639"/>
      <c r="C8" s="1330" t="s">
        <v>28</v>
      </c>
      <c r="D8" s="1028"/>
      <c r="E8" s="1330" t="s">
        <v>28</v>
      </c>
      <c r="F8" s="1028"/>
      <c r="G8" s="1330" t="s">
        <v>28</v>
      </c>
      <c r="H8" s="1028"/>
      <c r="I8" s="1330" t="s">
        <v>28</v>
      </c>
      <c r="J8" s="1028"/>
      <c r="K8" s="1330" t="s">
        <v>28</v>
      </c>
      <c r="L8" s="1028"/>
      <c r="M8" s="1330" t="s">
        <v>28</v>
      </c>
    </row>
    <row r="9" spans="1:13" s="1030" customFormat="1" ht="6" customHeight="1" x14ac:dyDescent="0.2">
      <c r="A9" s="1027"/>
      <c r="B9" s="1031"/>
      <c r="C9" s="1031"/>
      <c r="D9" s="1031"/>
      <c r="E9" s="1031"/>
      <c r="F9" s="1031"/>
      <c r="G9" s="1031"/>
      <c r="H9" s="1031"/>
      <c r="I9" s="1031"/>
      <c r="J9" s="1031"/>
      <c r="K9" s="1031"/>
      <c r="L9" s="1031"/>
      <c r="M9" s="1031"/>
    </row>
    <row r="10" spans="1:13" s="1037" customFormat="1" ht="18" customHeight="1" x14ac:dyDescent="0.2">
      <c r="A10" s="1032"/>
      <c r="B10" s="1033" t="s">
        <v>8</v>
      </c>
      <c r="C10" s="1034">
        <f>M10+K10+I10+G10+E10</f>
        <v>100</v>
      </c>
      <c r="D10" s="1035"/>
      <c r="E10" s="1036">
        <v>38.237933314442238</v>
      </c>
      <c r="F10" s="1035"/>
      <c r="G10" s="1036">
        <v>45.368140171908941</v>
      </c>
      <c r="H10" s="1035"/>
      <c r="I10" s="1036">
        <v>13.690138849532445</v>
      </c>
      <c r="J10" s="1035"/>
      <c r="K10" s="1036">
        <v>2.4971663360725418</v>
      </c>
      <c r="L10" s="1035"/>
      <c r="M10" s="1036">
        <v>0.20662132804382732</v>
      </c>
    </row>
    <row r="11" spans="1:13" s="1037" customFormat="1" ht="18" customHeight="1" x14ac:dyDescent="0.2">
      <c r="A11" s="1032"/>
      <c r="B11" s="1038" t="s">
        <v>7</v>
      </c>
      <c r="C11" s="1039">
        <f t="shared" ref="C11:C28" si="0">M11+K11+I11+G11+E11</f>
        <v>100</v>
      </c>
      <c r="D11" s="1035"/>
      <c r="E11" s="1040">
        <v>21.180970595266555</v>
      </c>
      <c r="F11" s="1035"/>
      <c r="G11" s="1040">
        <v>56.294525460196034</v>
      </c>
      <c r="H11" s="1035"/>
      <c r="I11" s="1040">
        <v>16.218025340664592</v>
      </c>
      <c r="J11" s="1035"/>
      <c r="K11" s="1040">
        <v>5.4841023189098737</v>
      </c>
      <c r="L11" s="1035"/>
      <c r="M11" s="1040">
        <v>0.82237628496294524</v>
      </c>
    </row>
    <row r="12" spans="1:13" s="1037" customFormat="1" ht="18" customHeight="1" x14ac:dyDescent="0.2">
      <c r="A12" s="1032"/>
      <c r="B12" s="1038" t="s">
        <v>37</v>
      </c>
      <c r="C12" s="1039">
        <f t="shared" si="0"/>
        <v>100</v>
      </c>
      <c r="D12" s="1035"/>
      <c r="E12" s="1040">
        <v>24.531675749318801</v>
      </c>
      <c r="F12" s="1035"/>
      <c r="G12" s="1040">
        <v>45.597752043596728</v>
      </c>
      <c r="H12" s="1035"/>
      <c r="I12" s="1040">
        <v>21.934604904632153</v>
      </c>
      <c r="J12" s="1035"/>
      <c r="K12" s="1040">
        <v>6.8886239782016343</v>
      </c>
      <c r="L12" s="1035"/>
      <c r="M12" s="1040">
        <v>1.0473433242506813</v>
      </c>
    </row>
    <row r="13" spans="1:13" s="1037" customFormat="1" ht="18" customHeight="1" x14ac:dyDescent="0.2">
      <c r="A13" s="1032"/>
      <c r="B13" s="1038" t="s">
        <v>38</v>
      </c>
      <c r="C13" s="1039">
        <f t="shared" si="0"/>
        <v>100</v>
      </c>
      <c r="D13" s="1035"/>
      <c r="E13" s="1040">
        <v>25.075119556477212</v>
      </c>
      <c r="F13" s="1035"/>
      <c r="G13" s="1040">
        <v>52.050446485251179</v>
      </c>
      <c r="H13" s="1035"/>
      <c r="I13" s="1040">
        <v>17.385416225824198</v>
      </c>
      <c r="J13" s="1035"/>
      <c r="K13" s="1040">
        <v>5.0192559989842991</v>
      </c>
      <c r="L13" s="1035"/>
      <c r="M13" s="1040">
        <v>0.46976173346311739</v>
      </c>
    </row>
    <row r="14" spans="1:13" s="1037" customFormat="1" ht="18" customHeight="1" x14ac:dyDescent="0.2">
      <c r="A14" s="1032"/>
      <c r="B14" s="1038" t="s">
        <v>6</v>
      </c>
      <c r="C14" s="1039">
        <f t="shared" si="0"/>
        <v>100</v>
      </c>
      <c r="D14" s="1035"/>
      <c r="E14" s="1040">
        <v>34.959973681324705</v>
      </c>
      <c r="F14" s="1035"/>
      <c r="G14" s="1040">
        <v>46.370216032459702</v>
      </c>
      <c r="H14" s="1035"/>
      <c r="I14" s="1040">
        <v>14.07500822458603</v>
      </c>
      <c r="J14" s="1035"/>
      <c r="K14" s="1040">
        <v>3.9971488101765549</v>
      </c>
      <c r="L14" s="1035"/>
      <c r="M14" s="1040">
        <v>0.59765325145301018</v>
      </c>
    </row>
    <row r="15" spans="1:13" s="1037" customFormat="1" ht="18" customHeight="1" x14ac:dyDescent="0.2">
      <c r="A15" s="1032"/>
      <c r="B15" s="1038" t="s">
        <v>5</v>
      </c>
      <c r="C15" s="1039">
        <f t="shared" si="0"/>
        <v>100</v>
      </c>
      <c r="D15" s="1035"/>
      <c r="E15" s="1040">
        <v>22.221031193053918</v>
      </c>
      <c r="F15" s="1035"/>
      <c r="G15" s="1040">
        <v>47.732875978132704</v>
      </c>
      <c r="H15" s="1035"/>
      <c r="I15" s="1040">
        <v>21.052631578947366</v>
      </c>
      <c r="J15" s="1035"/>
      <c r="K15" s="1040">
        <v>7.6964304855825922</v>
      </c>
      <c r="L15" s="1035"/>
      <c r="M15" s="1040">
        <v>1.2970307642834173</v>
      </c>
    </row>
    <row r="16" spans="1:13" s="1037" customFormat="1" ht="18" customHeight="1" x14ac:dyDescent="0.2">
      <c r="A16" s="1032"/>
      <c r="B16" s="1038" t="s">
        <v>4</v>
      </c>
      <c r="C16" s="1039">
        <f t="shared" si="0"/>
        <v>100.00000000000001</v>
      </c>
      <c r="D16" s="1035"/>
      <c r="E16" s="1040">
        <v>24.504410095188192</v>
      </c>
      <c r="F16" s="1035"/>
      <c r="G16" s="1040">
        <v>52.525252525252533</v>
      </c>
      <c r="H16" s="1035"/>
      <c r="I16" s="1040">
        <v>18.353564463074552</v>
      </c>
      <c r="J16" s="1035"/>
      <c r="K16" s="1040">
        <v>4.2878351235699945</v>
      </c>
      <c r="L16" s="1035"/>
      <c r="M16" s="1040">
        <v>0.32893779291473813</v>
      </c>
    </row>
    <row r="17" spans="1:13" s="1037" customFormat="1" ht="18" customHeight="1" x14ac:dyDescent="0.2">
      <c r="A17" s="1032"/>
      <c r="B17" s="1038" t="s">
        <v>40</v>
      </c>
      <c r="C17" s="1039">
        <f t="shared" si="0"/>
        <v>100</v>
      </c>
      <c r="D17" s="1035"/>
      <c r="E17" s="1040">
        <v>32.035053554040893</v>
      </c>
      <c r="F17" s="1035"/>
      <c r="G17" s="1040">
        <v>47.558038230922975</v>
      </c>
      <c r="H17" s="1035"/>
      <c r="I17" s="1040">
        <v>14.841387792753549</v>
      </c>
      <c r="J17" s="1035"/>
      <c r="K17" s="1040">
        <v>4.5764362220058423</v>
      </c>
      <c r="L17" s="1035"/>
      <c r="M17" s="1040">
        <v>0.9890842002767386</v>
      </c>
    </row>
    <row r="18" spans="1:13" s="1037" customFormat="1" ht="18" customHeight="1" x14ac:dyDescent="0.2">
      <c r="A18" s="1032"/>
      <c r="B18" s="1038" t="s">
        <v>41</v>
      </c>
      <c r="C18" s="1039">
        <f t="shared" si="0"/>
        <v>100.00000000000001</v>
      </c>
      <c r="D18" s="1035"/>
      <c r="E18" s="1040">
        <v>22.476407014046782</v>
      </c>
      <c r="F18" s="1035"/>
      <c r="G18" s="1040">
        <v>42.594294079172769</v>
      </c>
      <c r="H18" s="1035"/>
      <c r="I18" s="1040">
        <v>22.149375525586322</v>
      </c>
      <c r="J18" s="1035"/>
      <c r="K18" s="1040">
        <v>11.078580994798642</v>
      </c>
      <c r="L18" s="1035"/>
      <c r="M18" s="1040">
        <v>1.70134238639549</v>
      </c>
    </row>
    <row r="19" spans="1:13" s="1037" customFormat="1" ht="18" customHeight="1" x14ac:dyDescent="0.2">
      <c r="A19" s="1032"/>
      <c r="B19" s="1038" t="s">
        <v>3</v>
      </c>
      <c r="C19" s="1039">
        <f t="shared" si="0"/>
        <v>100</v>
      </c>
      <c r="D19" s="1035"/>
      <c r="E19" s="1040">
        <v>24.325694490081396</v>
      </c>
      <c r="F19" s="1035"/>
      <c r="G19" s="1040">
        <v>54.68704526038097</v>
      </c>
      <c r="H19" s="1035"/>
      <c r="I19" s="1040">
        <v>16.144840729648788</v>
      </c>
      <c r="J19" s="1035"/>
      <c r="K19" s="1040">
        <v>4.3626838908343268</v>
      </c>
      <c r="L19" s="1035"/>
      <c r="M19" s="1040">
        <v>0.47973562905451711</v>
      </c>
    </row>
    <row r="20" spans="1:13" s="1037" customFormat="1" ht="18" customHeight="1" x14ac:dyDescent="0.2">
      <c r="A20" s="1032"/>
      <c r="B20" s="1038" t="s">
        <v>2</v>
      </c>
      <c r="C20" s="1039">
        <f t="shared" si="0"/>
        <v>100</v>
      </c>
      <c r="D20" s="1035"/>
      <c r="E20" s="1040">
        <v>37.236604455147507</v>
      </c>
      <c r="F20" s="1035"/>
      <c r="G20" s="1040">
        <v>44.987959060806745</v>
      </c>
      <c r="H20" s="1035"/>
      <c r="I20" s="1040">
        <v>15.367248645394341</v>
      </c>
      <c r="J20" s="1035"/>
      <c r="K20" s="1040">
        <v>2.2576760987357014</v>
      </c>
      <c r="L20" s="1035"/>
      <c r="M20" s="1040">
        <v>0.15051173991571343</v>
      </c>
    </row>
    <row r="21" spans="1:13" s="1037" customFormat="1" ht="18" customHeight="1" x14ac:dyDescent="0.2">
      <c r="A21" s="1032"/>
      <c r="B21" s="1038" t="s">
        <v>35</v>
      </c>
      <c r="C21" s="1039">
        <f t="shared" si="0"/>
        <v>100</v>
      </c>
      <c r="D21" s="1035"/>
      <c r="E21" s="1040">
        <v>39.687890816160078</v>
      </c>
      <c r="F21" s="1035"/>
      <c r="G21" s="1040">
        <v>45.168832581153822</v>
      </c>
      <c r="H21" s="1035"/>
      <c r="I21" s="1040">
        <v>12.57136642923169</v>
      </c>
      <c r="J21" s="1035"/>
      <c r="K21" s="1040">
        <v>2.2837257354140612</v>
      </c>
      <c r="L21" s="1035"/>
      <c r="M21" s="1040">
        <v>0.28818443804034583</v>
      </c>
    </row>
    <row r="22" spans="1:13" s="1037" customFormat="1" ht="18" customHeight="1" x14ac:dyDescent="0.2">
      <c r="A22" s="1032"/>
      <c r="B22" s="1038" t="s">
        <v>42</v>
      </c>
      <c r="C22" s="1039">
        <f t="shared" si="0"/>
        <v>100</v>
      </c>
      <c r="D22" s="1035"/>
      <c r="E22" s="1040">
        <v>37.083683179401064</v>
      </c>
      <c r="F22" s="1035"/>
      <c r="G22" s="1040">
        <v>41.277837751389391</v>
      </c>
      <c r="H22" s="1035"/>
      <c r="I22" s="1040">
        <v>16.588700971572511</v>
      </c>
      <c r="J22" s="1035"/>
      <c r="K22" s="1040">
        <v>4.544000639718524</v>
      </c>
      <c r="L22" s="1035"/>
      <c r="M22" s="1040">
        <v>0.5057774579185158</v>
      </c>
    </row>
    <row r="23" spans="1:13" s="1037" customFormat="1" ht="18" customHeight="1" x14ac:dyDescent="0.2">
      <c r="A23" s="1032">
        <v>47094</v>
      </c>
      <c r="B23" s="1038" t="s">
        <v>43</v>
      </c>
      <c r="C23" s="1039">
        <f t="shared" si="0"/>
        <v>100</v>
      </c>
      <c r="D23" s="1035"/>
      <c r="E23" s="1040">
        <v>35.025476505000938</v>
      </c>
      <c r="F23" s="1035"/>
      <c r="G23" s="1040">
        <v>43.789394225325537</v>
      </c>
      <c r="H23" s="1035"/>
      <c r="I23" s="1040">
        <v>14.742404227212683</v>
      </c>
      <c r="J23" s="1035"/>
      <c r="K23" s="1040">
        <v>5.680317040951123</v>
      </c>
      <c r="L23" s="1035"/>
      <c r="M23" s="1040">
        <v>0.76240800150971888</v>
      </c>
    </row>
    <row r="24" spans="1:13" s="1037" customFormat="1" ht="18" customHeight="1" x14ac:dyDescent="0.2">
      <c r="B24" s="1038" t="s">
        <v>44</v>
      </c>
      <c r="C24" s="1039">
        <f t="shared" si="0"/>
        <v>100</v>
      </c>
      <c r="D24" s="1035"/>
      <c r="E24" s="1040">
        <v>20.077105575326215</v>
      </c>
      <c r="F24" s="1035"/>
      <c r="G24" s="1040">
        <v>54.458283906682482</v>
      </c>
      <c r="H24" s="1035"/>
      <c r="I24" s="1040">
        <v>17.081850533807831</v>
      </c>
      <c r="J24" s="1035"/>
      <c r="K24" s="1040">
        <v>7.4238829576907879</v>
      </c>
      <c r="L24" s="1035"/>
      <c r="M24" s="1040">
        <v>0.9588770264926848</v>
      </c>
    </row>
    <row r="25" spans="1:13" s="1037" customFormat="1" ht="18" customHeight="1" x14ac:dyDescent="0.2">
      <c r="B25" s="1038" t="s">
        <v>45</v>
      </c>
      <c r="C25" s="1039">
        <f t="shared" si="0"/>
        <v>100</v>
      </c>
      <c r="D25" s="1035"/>
      <c r="E25" s="1040">
        <v>20.214110875003364</v>
      </c>
      <c r="F25" s="1035"/>
      <c r="G25" s="1040">
        <v>42.332625010086886</v>
      </c>
      <c r="H25" s="1035"/>
      <c r="I25" s="1040">
        <v>22.164241332006348</v>
      </c>
      <c r="J25" s="1035"/>
      <c r="K25" s="1040">
        <v>13.02149178255373</v>
      </c>
      <c r="L25" s="1035"/>
      <c r="M25" s="1040">
        <v>2.2675310003496785</v>
      </c>
    </row>
    <row r="26" spans="1:13" s="1037" customFormat="1" ht="18" customHeight="1" x14ac:dyDescent="0.2">
      <c r="B26" s="1038" t="s">
        <v>46</v>
      </c>
      <c r="C26" s="1039">
        <f t="shared" si="0"/>
        <v>100</v>
      </c>
      <c r="D26" s="1035"/>
      <c r="E26" s="1040">
        <v>21.739130434782609</v>
      </c>
      <c r="F26" s="1035"/>
      <c r="G26" s="1040">
        <v>35.438884331419196</v>
      </c>
      <c r="H26" s="1035"/>
      <c r="I26" s="1040">
        <v>24.20016406890894</v>
      </c>
      <c r="J26" s="1035"/>
      <c r="K26" s="1040">
        <v>16.324856439704678</v>
      </c>
      <c r="L26" s="1035"/>
      <c r="M26" s="1040">
        <v>2.2969647251845777</v>
      </c>
    </row>
    <row r="27" spans="1:13" s="1037" customFormat="1" ht="18" customHeight="1" x14ac:dyDescent="0.2">
      <c r="B27" s="1041" t="s">
        <v>1</v>
      </c>
      <c r="C27" s="1042">
        <f t="shared" si="0"/>
        <v>100</v>
      </c>
      <c r="D27" s="1035"/>
      <c r="E27" s="1043">
        <v>64.405860010851868</v>
      </c>
      <c r="F27" s="1035"/>
      <c r="G27" s="1043">
        <v>28.920238741182853</v>
      </c>
      <c r="H27" s="1035"/>
      <c r="I27" s="1043">
        <v>5.5344546934346175</v>
      </c>
      <c r="J27" s="1035"/>
      <c r="K27" s="1043">
        <v>0.86814975583288123</v>
      </c>
      <c r="L27" s="1035"/>
      <c r="M27" s="1043">
        <v>0.27129679869777534</v>
      </c>
    </row>
    <row r="28" spans="1:13" s="1301" customFormat="1" ht="18" customHeight="1" x14ac:dyDescent="0.2">
      <c r="B28" s="1302" t="s">
        <v>0</v>
      </c>
      <c r="C28" s="1303">
        <f t="shared" si="0"/>
        <v>100</v>
      </c>
      <c r="D28" s="1304"/>
      <c r="E28" s="1303">
        <v>28.249919165426107</v>
      </c>
      <c r="F28" s="1304"/>
      <c r="G28" s="1305">
        <v>47.072639507344043</v>
      </c>
      <c r="H28" s="1306"/>
      <c r="I28" s="1303">
        <v>17.553494433493253</v>
      </c>
      <c r="J28" s="1304"/>
      <c r="K28" s="1303">
        <v>6.2533954624312091</v>
      </c>
      <c r="L28" s="1304"/>
      <c r="M28" s="1303">
        <v>0.87055143130538404</v>
      </c>
    </row>
    <row r="29" spans="1:13" s="1024" customFormat="1" ht="6.75" customHeight="1" x14ac:dyDescent="0.2">
      <c r="B29" s="1635"/>
      <c r="C29" s="1635"/>
      <c r="D29" s="1044"/>
    </row>
    <row r="30" spans="1:13" x14ac:dyDescent="0.25">
      <c r="E30" s="1045"/>
    </row>
    <row r="31" spans="1:13" x14ac:dyDescent="0.25">
      <c r="E31" s="1045"/>
      <c r="G31" s="1045"/>
    </row>
    <row r="32" spans="1:13" x14ac:dyDescent="0.25">
      <c r="B32" s="1045"/>
      <c r="G32" s="1045"/>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5" x14ac:dyDescent="0.25"/>
  <cols>
    <col min="1" max="1" width="1" style="750" customWidth="1"/>
    <col min="2" max="2" width="30.28515625" style="750" customWidth="1"/>
    <col min="3" max="3" width="11.28515625" style="750" customWidth="1"/>
    <col min="4" max="4" width="0.85546875" style="750" customWidth="1"/>
    <col min="5" max="5" width="10" style="750" customWidth="1"/>
    <col min="6" max="6" width="0.7109375" style="750" customWidth="1"/>
    <col min="7" max="7" width="10" style="750" customWidth="1"/>
    <col min="8" max="8" width="0.7109375" style="750" customWidth="1"/>
    <col min="9" max="9" width="10" style="750" customWidth="1"/>
    <col min="10" max="10" width="0.7109375" style="750" customWidth="1"/>
    <col min="11" max="11" width="11.85546875" style="750" customWidth="1"/>
    <col min="12" max="12" width="0.7109375" style="750" customWidth="1"/>
    <col min="13" max="13" width="10" style="750" customWidth="1"/>
    <col min="14" max="14" width="0.7109375" style="750" customWidth="1"/>
    <col min="15" max="15" width="13.85546875" style="750" bestFit="1" customWidth="1"/>
    <col min="16" max="16" width="0.7109375" style="750" customWidth="1"/>
    <col min="17" max="17" width="8.140625" style="750" bestFit="1" customWidth="1"/>
    <col min="18" max="18" width="0.7109375" style="750" customWidth="1"/>
    <col min="19" max="19" width="14.42578125" style="750" bestFit="1" customWidth="1"/>
    <col min="20" max="20" width="0.7109375" style="750" customWidth="1"/>
    <col min="21" max="21" width="11.140625" style="750" customWidth="1"/>
    <col min="22" max="16384" width="11.42578125" style="750"/>
  </cols>
  <sheetData>
    <row r="1" spans="1:21" ht="9.75" customHeight="1" x14ac:dyDescent="0.25"/>
    <row r="2" spans="1:21" s="343" customFormat="1" ht="49.5" customHeight="1" x14ac:dyDescent="0.25">
      <c r="B2" s="1387"/>
      <c r="C2" s="1387"/>
      <c r="D2" s="344"/>
      <c r="E2" s="1585"/>
      <c r="F2" s="1585"/>
      <c r="G2" s="1585"/>
      <c r="H2" s="1585"/>
      <c r="I2" s="1585"/>
    </row>
    <row r="3" spans="1:21" s="343" customFormat="1" ht="14.25" customHeight="1" x14ac:dyDescent="0.25">
      <c r="B3" s="344"/>
      <c r="C3" s="344"/>
      <c r="D3" s="344"/>
      <c r="G3" s="344"/>
      <c r="I3" s="344"/>
      <c r="K3" s="344"/>
      <c r="M3" s="344"/>
      <c r="O3" s="344"/>
      <c r="Q3" s="344"/>
      <c r="S3" s="344"/>
      <c r="U3" s="344"/>
    </row>
    <row r="4" spans="1:21" s="345" customFormat="1" ht="21.75" customHeight="1" x14ac:dyDescent="0.2">
      <c r="B4" s="1414" t="s">
        <v>445</v>
      </c>
      <c r="C4" s="1414"/>
      <c r="D4" s="1414"/>
      <c r="E4" s="1414"/>
      <c r="F4" s="1414"/>
      <c r="G4" s="1414"/>
      <c r="H4" s="1414"/>
      <c r="I4" s="1414"/>
      <c r="J4" s="1414"/>
      <c r="K4" s="1414"/>
      <c r="L4" s="1414"/>
      <c r="M4" s="1414"/>
      <c r="N4" s="1414"/>
      <c r="O4" s="1414"/>
      <c r="P4" s="1414"/>
      <c r="Q4" s="1414"/>
      <c r="R4" s="1414"/>
      <c r="S4" s="1414"/>
      <c r="T4" s="1414"/>
      <c r="U4" s="1414"/>
    </row>
    <row r="5" spans="1:21" s="345" customFormat="1" ht="18.75" customHeight="1" x14ac:dyDescent="0.2">
      <c r="B5" s="1415" t="str">
        <f>porsaad!$B$6</f>
        <v>Situación a 31 de mayo de 2024</v>
      </c>
      <c r="C5" s="1415"/>
      <c r="D5" s="1415"/>
      <c r="E5" s="1415"/>
      <c r="F5" s="1415"/>
      <c r="G5" s="1415"/>
      <c r="H5" s="1415"/>
      <c r="I5" s="1415"/>
      <c r="J5" s="1415"/>
      <c r="K5" s="1415"/>
      <c r="L5" s="1415"/>
      <c r="M5" s="1415"/>
      <c r="N5" s="1415"/>
      <c r="O5" s="1415"/>
      <c r="P5" s="1415"/>
      <c r="Q5" s="1415"/>
      <c r="R5" s="1415"/>
      <c r="S5" s="1415"/>
      <c r="T5" s="1415"/>
      <c r="U5" s="1415"/>
    </row>
    <row r="6" spans="1:21" s="345" customFormat="1" ht="4.5" customHeight="1" x14ac:dyDescent="0.2"/>
    <row r="7" spans="1:21" s="322" customFormat="1" ht="15" customHeight="1" x14ac:dyDescent="0.2">
      <c r="A7" s="316"/>
      <c r="B7" s="1640" t="s">
        <v>12</v>
      </c>
      <c r="C7" s="1332" t="s">
        <v>68</v>
      </c>
      <c r="D7" s="922"/>
      <c r="E7" s="1327" t="s">
        <v>139</v>
      </c>
      <c r="F7" s="923"/>
      <c r="G7" s="1327" t="s">
        <v>143</v>
      </c>
      <c r="H7" s="923"/>
      <c r="I7" s="1327" t="s">
        <v>141</v>
      </c>
      <c r="J7" s="923"/>
      <c r="K7" s="1327" t="s">
        <v>147</v>
      </c>
      <c r="L7" s="923"/>
      <c r="M7" s="1327" t="s">
        <v>145</v>
      </c>
      <c r="N7" s="923"/>
      <c r="O7" s="1327" t="s">
        <v>151</v>
      </c>
      <c r="P7" s="923"/>
      <c r="Q7" s="1327" t="s">
        <v>149</v>
      </c>
      <c r="R7" s="923"/>
      <c r="S7" s="1327" t="s">
        <v>191</v>
      </c>
      <c r="T7" s="923"/>
      <c r="U7" s="1327" t="s">
        <v>150</v>
      </c>
    </row>
    <row r="8" spans="1:21" s="322" customFormat="1" ht="19.5" customHeight="1" x14ac:dyDescent="0.2">
      <c r="A8" s="316"/>
      <c r="B8" s="1641"/>
      <c r="C8" s="1333" t="s">
        <v>28</v>
      </c>
      <c r="D8" s="922"/>
      <c r="E8" s="1333" t="s">
        <v>28</v>
      </c>
      <c r="F8" s="922"/>
      <c r="G8" s="1333" t="s">
        <v>28</v>
      </c>
      <c r="H8" s="922"/>
      <c r="I8" s="1333" t="s">
        <v>28</v>
      </c>
      <c r="J8" s="922"/>
      <c r="K8" s="1333" t="s">
        <v>28</v>
      </c>
      <c r="L8" s="922"/>
      <c r="M8" s="1333" t="s">
        <v>28</v>
      </c>
      <c r="N8" s="922"/>
      <c r="O8" s="1333" t="s">
        <v>28</v>
      </c>
      <c r="P8" s="922"/>
      <c r="Q8" s="1333" t="s">
        <v>28</v>
      </c>
      <c r="R8" s="922"/>
      <c r="S8" s="1333" t="s">
        <v>28</v>
      </c>
      <c r="T8" s="922"/>
      <c r="U8" s="1333" t="s">
        <v>28</v>
      </c>
    </row>
    <row r="9" spans="1:21" s="322" customFormat="1" ht="6" customHeight="1" x14ac:dyDescent="0.2">
      <c r="A9" s="316"/>
      <c r="B9" s="925"/>
      <c r="C9" s="925"/>
      <c r="D9" s="925"/>
      <c r="E9" s="925"/>
      <c r="F9" s="925"/>
      <c r="G9" s="925"/>
      <c r="H9" s="925"/>
      <c r="I9" s="925"/>
      <c r="J9" s="925"/>
      <c r="K9" s="925"/>
      <c r="L9" s="925"/>
      <c r="M9" s="925"/>
      <c r="N9" s="925"/>
      <c r="O9" s="925"/>
      <c r="P9" s="925"/>
      <c r="Q9" s="925"/>
      <c r="R9" s="925"/>
      <c r="S9" s="925"/>
      <c r="T9" s="925"/>
      <c r="U9" s="925"/>
    </row>
    <row r="10" spans="1:21" s="331" customFormat="1" ht="18" customHeight="1" x14ac:dyDescent="0.2">
      <c r="A10" s="330"/>
      <c r="B10" s="928" t="s">
        <v>8</v>
      </c>
      <c r="C10" s="1046">
        <f>K10+M10+G10+I10+E10+S10+O10+U10+Q10</f>
        <v>100.00000000000001</v>
      </c>
      <c r="D10" s="932"/>
      <c r="E10" s="1046">
        <v>23.067772255070551</v>
      </c>
      <c r="F10" s="932"/>
      <c r="G10" s="1046">
        <v>42.421851075357466</v>
      </c>
      <c r="H10" s="932"/>
      <c r="I10" s="1046">
        <v>18.191562036230007</v>
      </c>
      <c r="J10" s="932"/>
      <c r="K10" s="1046">
        <v>5.2484040423076017</v>
      </c>
      <c r="L10" s="932"/>
      <c r="M10" s="1046">
        <v>4.021106687710537</v>
      </c>
      <c r="N10" s="932"/>
      <c r="O10" s="1046">
        <v>0.86923747379331462</v>
      </c>
      <c r="P10" s="932"/>
      <c r="Q10" s="1046">
        <v>0.77265553226072414</v>
      </c>
      <c r="R10" s="932"/>
      <c r="S10" s="1046">
        <v>0.29327931026359805</v>
      </c>
      <c r="T10" s="932"/>
      <c r="U10" s="1046">
        <v>5.1141315870061952</v>
      </c>
    </row>
    <row r="11" spans="1:21" s="331" customFormat="1" ht="18" customHeight="1" x14ac:dyDescent="0.2">
      <c r="A11" s="330"/>
      <c r="B11" s="933" t="s">
        <v>7</v>
      </c>
      <c r="C11" s="1047">
        <f t="shared" ref="C11:C27" si="0">K11+M11+G11+I11+E11+S11+O11+U11+Q11</f>
        <v>100</v>
      </c>
      <c r="D11" s="932"/>
      <c r="E11" s="1047">
        <v>9.5632423224341085</v>
      </c>
      <c r="F11" s="932"/>
      <c r="G11" s="1047">
        <v>6.241423366299153</v>
      </c>
      <c r="H11" s="932"/>
      <c r="I11" s="1047">
        <v>15.435574693607155</v>
      </c>
      <c r="J11" s="932"/>
      <c r="K11" s="1047">
        <v>1.9590214356693323</v>
      </c>
      <c r="L11" s="932"/>
      <c r="M11" s="1047">
        <v>0.84228457862111394</v>
      </c>
      <c r="N11" s="932"/>
      <c r="O11" s="1047">
        <v>0.3974826101358066</v>
      </c>
      <c r="P11" s="932"/>
      <c r="Q11" s="1047">
        <v>0.12303033170870203</v>
      </c>
      <c r="R11" s="932"/>
      <c r="S11" s="1047">
        <v>0.12776226754365211</v>
      </c>
      <c r="T11" s="932"/>
      <c r="U11" s="1047">
        <v>65.310178393980976</v>
      </c>
    </row>
    <row r="12" spans="1:21" s="331" customFormat="1" ht="18" customHeight="1" x14ac:dyDescent="0.2">
      <c r="A12" s="330"/>
      <c r="B12" s="933" t="s">
        <v>37</v>
      </c>
      <c r="C12" s="1047">
        <f t="shared" si="0"/>
        <v>100</v>
      </c>
      <c r="D12" s="932"/>
      <c r="E12" s="1047">
        <v>37.068670994192004</v>
      </c>
      <c r="F12" s="932"/>
      <c r="G12" s="1047">
        <v>21.882473522377861</v>
      </c>
      <c r="H12" s="932"/>
      <c r="I12" s="1047">
        <v>23.975059788179024</v>
      </c>
      <c r="J12" s="932"/>
      <c r="K12" s="1047">
        <v>4.8684660061496405</v>
      </c>
      <c r="L12" s="932"/>
      <c r="M12" s="1047">
        <v>2.6733857191663821</v>
      </c>
      <c r="N12" s="932"/>
      <c r="O12" s="1047">
        <v>2.7246327297574311</v>
      </c>
      <c r="P12" s="932"/>
      <c r="Q12" s="1047">
        <v>1.5117868124359413</v>
      </c>
      <c r="R12" s="932"/>
      <c r="S12" s="1047">
        <v>0.20498804236419543</v>
      </c>
      <c r="T12" s="932"/>
      <c r="U12" s="1047">
        <v>5.0905363853775203</v>
      </c>
    </row>
    <row r="13" spans="1:21" s="331" customFormat="1" ht="18" customHeight="1" x14ac:dyDescent="0.2">
      <c r="A13" s="330"/>
      <c r="B13" s="933" t="s">
        <v>38</v>
      </c>
      <c r="C13" s="1047">
        <f t="shared" si="0"/>
        <v>100</v>
      </c>
      <c r="D13" s="932"/>
      <c r="E13" s="1047">
        <v>48.747729864425395</v>
      </c>
      <c r="F13" s="932"/>
      <c r="G13" s="1047">
        <v>15.576297672847067</v>
      </c>
      <c r="H13" s="932"/>
      <c r="I13" s="1047">
        <v>16.239388436034972</v>
      </c>
      <c r="J13" s="932"/>
      <c r="K13" s="1047">
        <v>5.325843645732145</v>
      </c>
      <c r="L13" s="932"/>
      <c r="M13" s="1047">
        <v>2.61435148033957</v>
      </c>
      <c r="N13" s="932"/>
      <c r="O13" s="1047">
        <v>1.8710140642817925</v>
      </c>
      <c r="P13" s="932"/>
      <c r="Q13" s="1047">
        <v>1.2966169700553281</v>
      </c>
      <c r="R13" s="932"/>
      <c r="S13" s="1047">
        <v>0.85314862524813118</v>
      </c>
      <c r="T13" s="932"/>
      <c r="U13" s="1047">
        <v>7.4756092410356034</v>
      </c>
    </row>
    <row r="14" spans="1:21" s="331" customFormat="1" ht="18" customHeight="1" x14ac:dyDescent="0.2">
      <c r="A14" s="330"/>
      <c r="B14" s="933" t="s">
        <v>6</v>
      </c>
      <c r="C14" s="1047">
        <f t="shared" si="0"/>
        <v>100</v>
      </c>
      <c r="D14" s="932"/>
      <c r="E14" s="1047">
        <v>31.722435545803616</v>
      </c>
      <c r="F14" s="932"/>
      <c r="G14" s="1047">
        <v>36.609983543609438</v>
      </c>
      <c r="H14" s="932"/>
      <c r="I14" s="1047">
        <v>13.773998902907294</v>
      </c>
      <c r="J14" s="932"/>
      <c r="K14" s="1047">
        <v>6.4563905650027422</v>
      </c>
      <c r="L14" s="932"/>
      <c r="M14" s="1047">
        <v>4.3115743280307184</v>
      </c>
      <c r="N14" s="932"/>
      <c r="O14" s="1047">
        <v>1.0367526055951728</v>
      </c>
      <c r="P14" s="932"/>
      <c r="Q14" s="1047">
        <v>1.17937465715853</v>
      </c>
      <c r="R14" s="932"/>
      <c r="S14" s="1047">
        <v>0.27427317608337903</v>
      </c>
      <c r="T14" s="932"/>
      <c r="U14" s="1047">
        <v>4.6352166758091053</v>
      </c>
    </row>
    <row r="15" spans="1:21" s="331" customFormat="1" ht="18" customHeight="1" x14ac:dyDescent="0.2">
      <c r="A15" s="330"/>
      <c r="B15" s="933" t="s">
        <v>5</v>
      </c>
      <c r="C15" s="1047">
        <f t="shared" si="0"/>
        <v>100</v>
      </c>
      <c r="D15" s="932"/>
      <c r="E15" s="1047">
        <v>41.397791831921964</v>
      </c>
      <c r="F15" s="932"/>
      <c r="G15" s="1047">
        <v>16.689891735448601</v>
      </c>
      <c r="H15" s="932"/>
      <c r="I15" s="1047">
        <v>24.95444313431236</v>
      </c>
      <c r="J15" s="932"/>
      <c r="K15" s="1047">
        <v>4.8987029692357167</v>
      </c>
      <c r="L15" s="932"/>
      <c r="M15" s="1047">
        <v>1.618608639725587</v>
      </c>
      <c r="N15" s="932"/>
      <c r="O15" s="1047">
        <v>2.3367992282130992</v>
      </c>
      <c r="P15" s="932"/>
      <c r="Q15" s="1047">
        <v>2.283202915639404</v>
      </c>
      <c r="R15" s="932"/>
      <c r="S15" s="1047">
        <v>0.58955943831064417</v>
      </c>
      <c r="T15" s="932"/>
      <c r="U15" s="1047">
        <v>5.2310001071926253</v>
      </c>
    </row>
    <row r="16" spans="1:21" s="331" customFormat="1" ht="18" customHeight="1" x14ac:dyDescent="0.2">
      <c r="A16" s="330"/>
      <c r="B16" s="933" t="s">
        <v>4</v>
      </c>
      <c r="C16" s="1047">
        <f t="shared" si="0"/>
        <v>100</v>
      </c>
      <c r="D16" s="932"/>
      <c r="E16" s="1047">
        <v>45.393683597729591</v>
      </c>
      <c r="F16" s="932"/>
      <c r="G16" s="1047">
        <v>18.480570513753456</v>
      </c>
      <c r="H16" s="932"/>
      <c r="I16" s="1047">
        <v>19.609954882840924</v>
      </c>
      <c r="J16" s="932"/>
      <c r="K16" s="1047">
        <v>5.2423228059962161</v>
      </c>
      <c r="L16" s="932"/>
      <c r="M16" s="1047">
        <v>2.1394265754620871</v>
      </c>
      <c r="N16" s="932"/>
      <c r="O16" s="1047">
        <v>1.9327608790569057</v>
      </c>
      <c r="P16" s="932"/>
      <c r="Q16" s="1047">
        <v>0.91107553485664394</v>
      </c>
      <c r="R16" s="932"/>
      <c r="S16" s="1047">
        <v>0.93727259496434279</v>
      </c>
      <c r="T16" s="932"/>
      <c r="U16" s="1047">
        <v>5.3529326153398333</v>
      </c>
    </row>
    <row r="17" spans="1:21" s="331" customFormat="1" ht="18" customHeight="1" x14ac:dyDescent="0.2">
      <c r="A17" s="330"/>
      <c r="B17" s="933" t="s">
        <v>40</v>
      </c>
      <c r="C17" s="1047">
        <f t="shared" si="0"/>
        <v>100</v>
      </c>
      <c r="D17" s="932"/>
      <c r="E17" s="1047">
        <v>33.605928954766163</v>
      </c>
      <c r="F17" s="932"/>
      <c r="G17" s="1047">
        <v>35.24661385126501</v>
      </c>
      <c r="H17" s="932"/>
      <c r="I17" s="1047">
        <v>13.36570406337848</v>
      </c>
      <c r="J17" s="932"/>
      <c r="K17" s="1047">
        <v>5.6836187068745208</v>
      </c>
      <c r="L17" s="932"/>
      <c r="M17" s="1047">
        <v>5.2593917710196783</v>
      </c>
      <c r="N17" s="932"/>
      <c r="O17" s="1047">
        <v>1.4924610273447483</v>
      </c>
      <c r="P17" s="932"/>
      <c r="Q17" s="1047">
        <v>0.61845131612573467</v>
      </c>
      <c r="R17" s="932"/>
      <c r="S17" s="1047">
        <v>0.21466905187835419</v>
      </c>
      <c r="T17" s="932"/>
      <c r="U17" s="1047">
        <v>4.5131612573473046</v>
      </c>
    </row>
    <row r="18" spans="1:21" s="331" customFormat="1" ht="18" customHeight="1" x14ac:dyDescent="0.2">
      <c r="A18" s="330"/>
      <c r="B18" s="933" t="s">
        <v>41</v>
      </c>
      <c r="C18" s="1047">
        <f t="shared" si="0"/>
        <v>100</v>
      </c>
      <c r="D18" s="932"/>
      <c r="E18" s="1047">
        <v>35.733252349693586</v>
      </c>
      <c r="F18" s="932"/>
      <c r="G18" s="1047">
        <v>19.115253735759726</v>
      </c>
      <c r="H18" s="932"/>
      <c r="I18" s="1047">
        <v>31.283824296649303</v>
      </c>
      <c r="J18" s="932"/>
      <c r="K18" s="1047">
        <v>3.9105753731866284</v>
      </c>
      <c r="L18" s="932"/>
      <c r="M18" s="1047">
        <v>3.1918455704285122</v>
      </c>
      <c r="N18" s="932"/>
      <c r="O18" s="1047">
        <v>1.4343448501413321</v>
      </c>
      <c r="P18" s="932"/>
      <c r="Q18" s="1047">
        <v>2.4988124995133196</v>
      </c>
      <c r="R18" s="932"/>
      <c r="S18" s="1047">
        <v>0</v>
      </c>
      <c r="T18" s="932"/>
      <c r="U18" s="1047">
        <v>2.8320913246275921</v>
      </c>
    </row>
    <row r="19" spans="1:21" s="331" customFormat="1" ht="18" customHeight="1" x14ac:dyDescent="0.2">
      <c r="A19" s="330"/>
      <c r="B19" s="933" t="s">
        <v>3</v>
      </c>
      <c r="C19" s="1047">
        <f t="shared" si="0"/>
        <v>100.00000000000001</v>
      </c>
      <c r="D19" s="932"/>
      <c r="E19" s="1047">
        <v>46.442155607441435</v>
      </c>
      <c r="F19" s="932"/>
      <c r="G19" s="1047">
        <v>11.637606386985011</v>
      </c>
      <c r="H19" s="932"/>
      <c r="I19" s="1047">
        <v>13.384989078858176</v>
      </c>
      <c r="J19" s="932"/>
      <c r="K19" s="1047">
        <v>4.5633426225804019</v>
      </c>
      <c r="L19" s="932"/>
      <c r="M19" s="1047">
        <v>2.0175868042479475</v>
      </c>
      <c r="N19" s="932"/>
      <c r="O19" s="1047">
        <v>3.133237930255329</v>
      </c>
      <c r="P19" s="932"/>
      <c r="Q19" s="1047">
        <v>2.6794456579046471</v>
      </c>
      <c r="R19" s="932"/>
      <c r="S19" s="1047">
        <v>0</v>
      </c>
      <c r="T19" s="932"/>
      <c r="U19" s="1047">
        <v>16.141635911727047</v>
      </c>
    </row>
    <row r="20" spans="1:21" s="331" customFormat="1" ht="18" customHeight="1" x14ac:dyDescent="0.2">
      <c r="A20" s="330"/>
      <c r="B20" s="933" t="s">
        <v>2</v>
      </c>
      <c r="C20" s="1047">
        <f t="shared" si="0"/>
        <v>100</v>
      </c>
      <c r="D20" s="932"/>
      <c r="E20" s="1047">
        <v>25.425259671835015</v>
      </c>
      <c r="F20" s="932"/>
      <c r="G20" s="1047">
        <v>37.136835766972752</v>
      </c>
      <c r="H20" s="932"/>
      <c r="I20" s="1047">
        <v>21.405991269004968</v>
      </c>
      <c r="J20" s="932"/>
      <c r="K20" s="1047">
        <v>5.3891314165286763</v>
      </c>
      <c r="L20" s="932"/>
      <c r="M20" s="1047">
        <v>4.5611922324251086</v>
      </c>
      <c r="N20" s="932"/>
      <c r="O20" s="1047">
        <v>1.5655577299412915</v>
      </c>
      <c r="P20" s="932"/>
      <c r="Q20" s="1047">
        <v>0.90320638265843733</v>
      </c>
      <c r="R20" s="932"/>
      <c r="S20" s="1047">
        <v>0.21074815595363539</v>
      </c>
      <c r="T20" s="932"/>
      <c r="U20" s="1047">
        <v>3.4020773746801147</v>
      </c>
    </row>
    <row r="21" spans="1:21" s="331" customFormat="1" ht="18" customHeight="1" x14ac:dyDescent="0.2">
      <c r="A21" s="330"/>
      <c r="B21" s="933" t="s">
        <v>35</v>
      </c>
      <c r="C21" s="1047">
        <f t="shared" si="0"/>
        <v>100</v>
      </c>
      <c r="D21" s="932"/>
      <c r="E21" s="1047">
        <v>28.470896295892206</v>
      </c>
      <c r="F21" s="932"/>
      <c r="G21" s="1047">
        <v>38.393977415307404</v>
      </c>
      <c r="H21" s="932"/>
      <c r="I21" s="1047">
        <v>10.839561398723474</v>
      </c>
      <c r="J21" s="932"/>
      <c r="K21" s="1047">
        <v>5.2915825650537336</v>
      </c>
      <c r="L21" s="932"/>
      <c r="M21" s="1047">
        <v>4.7897005073372974</v>
      </c>
      <c r="N21" s="932"/>
      <c r="O21" s="1047">
        <v>3.4204353281326711</v>
      </c>
      <c r="P21" s="932"/>
      <c r="Q21" s="1047">
        <v>1.3474442201734766</v>
      </c>
      <c r="R21" s="932"/>
      <c r="S21" s="1047">
        <v>0</v>
      </c>
      <c r="T21" s="932"/>
      <c r="U21" s="1047">
        <v>7.4464022693797398</v>
      </c>
    </row>
    <row r="22" spans="1:21" s="331" customFormat="1" ht="18" customHeight="1" x14ac:dyDescent="0.2">
      <c r="A22" s="330"/>
      <c r="B22" s="933" t="s">
        <v>42</v>
      </c>
      <c r="C22" s="1047">
        <f t="shared" si="0"/>
        <v>99.999999999999986</v>
      </c>
      <c r="D22" s="932"/>
      <c r="E22" s="1047">
        <v>24.812105221076198</v>
      </c>
      <c r="F22" s="932"/>
      <c r="G22" s="1047">
        <v>37.670904293595584</v>
      </c>
      <c r="H22" s="932"/>
      <c r="I22" s="1047">
        <v>25.627648516830575</v>
      </c>
      <c r="J22" s="932"/>
      <c r="K22" s="1047">
        <v>1.6690653234188855</v>
      </c>
      <c r="L22" s="932"/>
      <c r="M22" s="1047">
        <v>5.7887582953546008</v>
      </c>
      <c r="N22" s="932"/>
      <c r="O22" s="1047">
        <v>0.57767650115935076</v>
      </c>
      <c r="P22" s="932"/>
      <c r="Q22" s="1047">
        <v>0.85152314703765897</v>
      </c>
      <c r="R22" s="932"/>
      <c r="S22" s="1047">
        <v>0</v>
      </c>
      <c r="T22" s="932"/>
      <c r="U22" s="1047">
        <v>3.0023187015271446</v>
      </c>
    </row>
    <row r="23" spans="1:21" s="331" customFormat="1" ht="18" customHeight="1" x14ac:dyDescent="0.2">
      <c r="A23" s="330">
        <v>47094</v>
      </c>
      <c r="B23" s="933" t="s">
        <v>43</v>
      </c>
      <c r="C23" s="1047">
        <f t="shared" si="0"/>
        <v>100</v>
      </c>
      <c r="D23" s="932"/>
      <c r="E23" s="1047">
        <v>37.473112192912936</v>
      </c>
      <c r="F23" s="932"/>
      <c r="G23" s="1047">
        <v>24.793388429752067</v>
      </c>
      <c r="H23" s="932"/>
      <c r="I23" s="1047">
        <v>20.781916298728255</v>
      </c>
      <c r="J23" s="932"/>
      <c r="K23" s="1047">
        <v>4.4190346805539837</v>
      </c>
      <c r="L23" s="932"/>
      <c r="M23" s="1047">
        <v>2.9586022114042039</v>
      </c>
      <c r="N23" s="932"/>
      <c r="O23" s="1047">
        <v>2.1623457488961848</v>
      </c>
      <c r="P23" s="932"/>
      <c r="Q23" s="1047">
        <v>3.7888222197064039</v>
      </c>
      <c r="R23" s="932"/>
      <c r="S23" s="1047">
        <v>3.7737273104645462E-3</v>
      </c>
      <c r="T23" s="932"/>
      <c r="U23" s="1047">
        <v>3.6190044907354992</v>
      </c>
    </row>
    <row r="24" spans="1:21" s="331" customFormat="1" ht="18" customHeight="1" x14ac:dyDescent="0.2">
      <c r="B24" s="933" t="s">
        <v>44</v>
      </c>
      <c r="C24" s="1047">
        <f t="shared" si="0"/>
        <v>100</v>
      </c>
      <c r="D24" s="932"/>
      <c r="E24" s="1047">
        <v>47.006255585344057</v>
      </c>
      <c r="F24" s="932"/>
      <c r="G24" s="1047">
        <v>13.752358256379704</v>
      </c>
      <c r="H24" s="932"/>
      <c r="I24" s="1047">
        <v>15.53966835468176</v>
      </c>
      <c r="J24" s="932"/>
      <c r="K24" s="1047">
        <v>5.9775593287657625</v>
      </c>
      <c r="L24" s="932"/>
      <c r="M24" s="1047">
        <v>2.3930096316155298</v>
      </c>
      <c r="N24" s="932"/>
      <c r="O24" s="1047">
        <v>2.2341376228775691</v>
      </c>
      <c r="P24" s="932"/>
      <c r="Q24" s="1047">
        <v>1.1021745606196007</v>
      </c>
      <c r="R24" s="932"/>
      <c r="S24" s="1047">
        <v>0.1290835070995929</v>
      </c>
      <c r="T24" s="932"/>
      <c r="U24" s="1047">
        <v>11.865753152616424</v>
      </c>
    </row>
    <row r="25" spans="1:21" s="331" customFormat="1" ht="18" customHeight="1" x14ac:dyDescent="0.2">
      <c r="B25" s="933" t="s">
        <v>45</v>
      </c>
      <c r="C25" s="1047">
        <f t="shared" si="0"/>
        <v>99.999999999999986</v>
      </c>
      <c r="D25" s="932"/>
      <c r="E25" s="1047">
        <v>33.102150537634408</v>
      </c>
      <c r="F25" s="932"/>
      <c r="G25" s="1047">
        <v>20.908602150537632</v>
      </c>
      <c r="H25" s="932"/>
      <c r="I25" s="1047">
        <v>12.384408602150538</v>
      </c>
      <c r="J25" s="932"/>
      <c r="K25" s="1047">
        <v>4.39247311827957</v>
      </c>
      <c r="L25" s="932"/>
      <c r="M25" s="1047">
        <v>3.881720430107527</v>
      </c>
      <c r="N25" s="932"/>
      <c r="O25" s="1047">
        <v>1.0940860215053763</v>
      </c>
      <c r="P25" s="932"/>
      <c r="Q25" s="1047">
        <v>1.7258064516129032</v>
      </c>
      <c r="R25" s="932"/>
      <c r="S25" s="1047">
        <v>20.10483870967742</v>
      </c>
      <c r="T25" s="932"/>
      <c r="U25" s="1047">
        <v>2.4059139784946235</v>
      </c>
    </row>
    <row r="26" spans="1:21" s="331" customFormat="1" ht="18" customHeight="1" x14ac:dyDescent="0.2">
      <c r="B26" s="933" t="s">
        <v>46</v>
      </c>
      <c r="C26" s="1047">
        <f t="shared" si="0"/>
        <v>100.00000000000001</v>
      </c>
      <c r="D26" s="932"/>
      <c r="E26" s="1047">
        <v>23.461853978671041</v>
      </c>
      <c r="F26" s="932"/>
      <c r="G26" s="1047">
        <v>27.973748974569318</v>
      </c>
      <c r="H26" s="932"/>
      <c r="I26" s="1047">
        <v>34.208367514356027</v>
      </c>
      <c r="J26" s="932"/>
      <c r="K26" s="1047">
        <v>6.9729286300246107</v>
      </c>
      <c r="L26" s="932"/>
      <c r="M26" s="1047">
        <v>3.0352748154224773</v>
      </c>
      <c r="N26" s="932"/>
      <c r="O26" s="1047">
        <v>0.98441345365053323</v>
      </c>
      <c r="P26" s="932"/>
      <c r="Q26" s="1047">
        <v>0.73831009023789984</v>
      </c>
      <c r="R26" s="932"/>
      <c r="S26" s="1047">
        <v>0</v>
      </c>
      <c r="T26" s="932"/>
      <c r="U26" s="1047">
        <v>2.6251025430680888</v>
      </c>
    </row>
    <row r="27" spans="1:21" s="331" customFormat="1" ht="18" customHeight="1" x14ac:dyDescent="0.2">
      <c r="B27" s="955" t="s">
        <v>1</v>
      </c>
      <c r="C27" s="1048">
        <f t="shared" si="0"/>
        <v>100</v>
      </c>
      <c r="D27" s="932"/>
      <c r="E27" s="1048">
        <v>6.2975027144408253</v>
      </c>
      <c r="F27" s="932"/>
      <c r="G27" s="1048">
        <v>71.552660152008684</v>
      </c>
      <c r="H27" s="932"/>
      <c r="I27" s="1048">
        <v>4.451682953311618</v>
      </c>
      <c r="J27" s="932"/>
      <c r="K27" s="1048">
        <v>4.1259500542888166</v>
      </c>
      <c r="L27" s="932"/>
      <c r="M27" s="1048">
        <v>10.152008686210641</v>
      </c>
      <c r="N27" s="932"/>
      <c r="O27" s="1048">
        <v>0.38002171552660152</v>
      </c>
      <c r="P27" s="932"/>
      <c r="Q27" s="1048">
        <v>0.54288816503800219</v>
      </c>
      <c r="R27" s="932"/>
      <c r="S27" s="1048">
        <v>5.428881650380022E-2</v>
      </c>
      <c r="T27" s="932"/>
      <c r="U27" s="1048">
        <v>2.44299674267101</v>
      </c>
    </row>
    <row r="28" spans="1:21" s="319" customFormat="1" ht="18" customHeight="1" x14ac:dyDescent="0.2">
      <c r="B28" s="1292" t="s">
        <v>0</v>
      </c>
      <c r="C28" s="1307">
        <f>K28+M28+G28+I28+E28+S28+O28+U28+Q28</f>
        <v>100.00000000000001</v>
      </c>
      <c r="D28" s="1285"/>
      <c r="E28" s="1307">
        <v>34.662413086323724</v>
      </c>
      <c r="F28" s="1285"/>
      <c r="G28" s="1307">
        <v>24.240484829389089</v>
      </c>
      <c r="H28" s="1285"/>
      <c r="I28" s="1307">
        <v>20.07814641046722</v>
      </c>
      <c r="J28" s="1285"/>
      <c r="K28" s="1307">
        <v>4.4058690218898562</v>
      </c>
      <c r="L28" s="1285"/>
      <c r="M28" s="1307">
        <v>3.3209762885870466</v>
      </c>
      <c r="N28" s="1285"/>
      <c r="O28" s="1307">
        <v>1.7002834079186833</v>
      </c>
      <c r="P28" s="1285"/>
      <c r="Q28" s="1307">
        <v>1.738191473475021</v>
      </c>
      <c r="R28" s="1285"/>
      <c r="S28" s="1307">
        <v>1.3914393413514636</v>
      </c>
      <c r="T28" s="1285"/>
      <c r="U28" s="1307">
        <v>8.4621961405978965</v>
      </c>
    </row>
    <row r="29" spans="1:21" s="328" customFormat="1" ht="6.75" customHeight="1" x14ac:dyDescent="0.2">
      <c r="B29" s="1601"/>
      <c r="C29" s="1601"/>
      <c r="D29" s="781"/>
    </row>
    <row r="30" spans="1:21" x14ac:dyDescent="0.25">
      <c r="E30" s="937"/>
    </row>
    <row r="31" spans="1:21" x14ac:dyDescent="0.25">
      <c r="E31" s="937"/>
      <c r="G31" s="937"/>
    </row>
    <row r="32" spans="1:21" x14ac:dyDescent="0.25">
      <c r="B32" s="937"/>
      <c r="G32" s="937"/>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20"/>
  <sheetViews>
    <sheetView topLeftCell="A4" zoomScaleNormal="100" workbookViewId="0">
      <selection activeCell="U28" sqref="U28"/>
    </sheetView>
  </sheetViews>
  <sheetFormatPr baseColWidth="10" defaultColWidth="11.42578125" defaultRowHeight="15" x14ac:dyDescent="0.25"/>
  <cols>
    <col min="1" max="1" width="2" style="666" customWidth="1"/>
    <col min="2" max="2" width="12" style="666" customWidth="1"/>
    <col min="3" max="3" width="9.28515625" style="666" customWidth="1"/>
    <col min="4" max="4" width="9.42578125" style="666" bestFit="1" customWidth="1"/>
    <col min="5" max="5" width="10" style="666" bestFit="1" customWidth="1"/>
    <col min="6" max="6" width="7.140625" style="666" bestFit="1" customWidth="1"/>
    <col min="7" max="7" width="5.5703125" style="666" customWidth="1"/>
    <col min="8" max="8" width="11.42578125" style="666"/>
    <col min="9" max="12" width="10.42578125" style="666" customWidth="1"/>
    <col min="13" max="13" width="4.85546875" style="666" customWidth="1"/>
    <col min="14" max="14" width="11.42578125" style="666"/>
    <col min="15" max="15" width="8.85546875" style="666" bestFit="1" customWidth="1"/>
    <col min="16" max="16" width="9.42578125" style="666" bestFit="1" customWidth="1"/>
    <col min="17" max="17" width="10" style="666" bestFit="1" customWidth="1"/>
    <col min="18" max="18" width="8.7109375" style="666" customWidth="1"/>
    <col min="19" max="19" width="5.28515625" style="666" customWidth="1"/>
    <col min="20" max="16384" width="11.42578125" style="666"/>
  </cols>
  <sheetData>
    <row r="1" spans="2:18" s="1049" customFormat="1" x14ac:dyDescent="0.25">
      <c r="B1" s="1049" t="s">
        <v>79</v>
      </c>
      <c r="C1" s="1049" t="s">
        <v>80</v>
      </c>
      <c r="J1" s="1049" t="s">
        <v>79</v>
      </c>
      <c r="K1" s="1049" t="s">
        <v>67</v>
      </c>
      <c r="R1" s="1049" t="s">
        <v>81</v>
      </c>
    </row>
    <row r="2" spans="2:18" s="613" customFormat="1" ht="15" customHeight="1" x14ac:dyDescent="0.2"/>
    <row r="3" spans="2:18" s="619" customFormat="1" ht="38.25" customHeight="1" x14ac:dyDescent="0.25">
      <c r="B3" s="1476"/>
      <c r="C3" s="1476"/>
      <c r="D3" s="1476"/>
    </row>
    <row r="4" spans="2:18" s="621" customFormat="1" ht="23.25" customHeight="1" x14ac:dyDescent="0.2">
      <c r="B4" s="1478" t="s">
        <v>329</v>
      </c>
      <c r="C4" s="1478"/>
      <c r="D4" s="1478"/>
      <c r="E4" s="1478"/>
      <c r="F4" s="1478"/>
      <c r="G4" s="1478"/>
      <c r="H4" s="1478"/>
      <c r="I4" s="1478"/>
      <c r="J4" s="1478"/>
      <c r="K4" s="1478"/>
      <c r="L4" s="1478"/>
      <c r="M4" s="1478"/>
      <c r="N4" s="1478"/>
      <c r="O4" s="1478"/>
      <c r="P4" s="1478"/>
      <c r="Q4" s="1478"/>
      <c r="R4" s="1478"/>
    </row>
    <row r="5" spans="2:18" s="621" customFormat="1" ht="15.75" customHeight="1" x14ac:dyDescent="0.2">
      <c r="B5" s="1633" t="str">
        <f>porsaad!$B$6</f>
        <v>Situación a 31 de mayo de 2024</v>
      </c>
      <c r="C5" s="1633"/>
      <c r="D5" s="1633"/>
      <c r="E5" s="1633"/>
      <c r="F5" s="1633"/>
      <c r="G5" s="1633"/>
      <c r="H5" s="1633"/>
      <c r="I5" s="1633"/>
      <c r="J5" s="1633"/>
      <c r="K5" s="1633"/>
      <c r="L5" s="1633"/>
      <c r="M5" s="1633"/>
      <c r="N5" s="1633"/>
      <c r="O5" s="1633"/>
      <c r="P5" s="1633"/>
      <c r="Q5" s="1633"/>
      <c r="R5" s="1633"/>
    </row>
    <row r="7" spans="2:18" ht="16.5" customHeight="1" x14ac:dyDescent="0.25">
      <c r="B7" s="1642" t="s">
        <v>82</v>
      </c>
      <c r="C7" s="1643"/>
      <c r="D7" s="1643"/>
      <c r="E7" s="1643"/>
      <c r="F7" s="1644"/>
      <c r="G7" s="1050"/>
      <c r="H7" s="1642" t="s">
        <v>83</v>
      </c>
      <c r="I7" s="1643"/>
      <c r="J7" s="1643"/>
      <c r="K7" s="1643"/>
      <c r="L7" s="1644"/>
      <c r="M7" s="1050"/>
      <c r="N7" s="1642" t="s">
        <v>84</v>
      </c>
      <c r="O7" s="1643"/>
      <c r="P7" s="1643"/>
      <c r="Q7" s="1643"/>
      <c r="R7" s="1644"/>
    </row>
    <row r="8" spans="2:18" ht="16.5" customHeight="1" x14ac:dyDescent="0.25">
      <c r="B8" s="1065" t="s">
        <v>85</v>
      </c>
      <c r="C8" s="1066" t="s">
        <v>48</v>
      </c>
      <c r="D8" s="1066" t="s">
        <v>33</v>
      </c>
      <c r="E8" s="1064" t="s">
        <v>32</v>
      </c>
      <c r="F8" s="1067" t="s">
        <v>0</v>
      </c>
      <c r="G8" s="1050"/>
      <c r="H8" s="1065" t="s">
        <v>85</v>
      </c>
      <c r="I8" s="1066" t="s">
        <v>48</v>
      </c>
      <c r="J8" s="1066" t="s">
        <v>33</v>
      </c>
      <c r="K8" s="1064" t="s">
        <v>32</v>
      </c>
      <c r="L8" s="1067" t="s">
        <v>0</v>
      </c>
      <c r="M8" s="1050"/>
      <c r="N8" s="1065" t="s">
        <v>85</v>
      </c>
      <c r="O8" s="1066" t="s">
        <v>48</v>
      </c>
      <c r="P8" s="1066" t="s">
        <v>33</v>
      </c>
      <c r="Q8" s="1064" t="s">
        <v>32</v>
      </c>
      <c r="R8" s="1067" t="s">
        <v>0</v>
      </c>
    </row>
    <row r="9" spans="2:18" ht="6.75" customHeight="1" x14ac:dyDescent="0.25"/>
    <row r="10" spans="2:18" ht="16.5" customHeight="1" x14ac:dyDescent="0.25">
      <c r="B10" s="1051" t="s">
        <v>86</v>
      </c>
      <c r="C10" s="1052">
        <v>2.7432800272201431E-3</v>
      </c>
      <c r="D10" s="1052">
        <v>1.8308946519793251E-3</v>
      </c>
      <c r="E10" s="1052">
        <v>1.1302991715908604E-3</v>
      </c>
      <c r="F10" s="1053">
        <v>2.06292353216735E-3</v>
      </c>
      <c r="G10" s="1054"/>
      <c r="H10" s="1051" t="s">
        <v>86</v>
      </c>
      <c r="I10" s="1052">
        <v>4.8651278447483647E-4</v>
      </c>
      <c r="J10" s="1052">
        <v>0</v>
      </c>
      <c r="K10" s="1052">
        <v>0</v>
      </c>
      <c r="L10" s="1053">
        <v>2.6195153896529141E-4</v>
      </c>
      <c r="M10" s="113"/>
      <c r="N10" s="1051" t="s">
        <v>86</v>
      </c>
      <c r="O10" s="1052">
        <v>2.2741438269629232E-3</v>
      </c>
      <c r="P10" s="1052">
        <v>1.5950847758019731E-3</v>
      </c>
      <c r="Q10" s="1052">
        <v>9.6314448386428195E-4</v>
      </c>
      <c r="R10" s="1053">
        <v>1.7626165278636456E-3</v>
      </c>
    </row>
    <row r="11" spans="2:18" ht="16.5" customHeight="1" x14ac:dyDescent="0.25">
      <c r="B11" s="1055" t="s">
        <v>87</v>
      </c>
      <c r="C11" s="1056">
        <v>0.36957014857661336</v>
      </c>
      <c r="D11" s="1056">
        <v>1.7193833727641234E-2</v>
      </c>
      <c r="E11" s="1056">
        <v>6.7245646917430931E-3</v>
      </c>
      <c r="F11" s="1057">
        <v>0.15970345110522075</v>
      </c>
      <c r="G11" s="1054"/>
      <c r="H11" s="1055" t="s">
        <v>87</v>
      </c>
      <c r="I11" s="1056">
        <v>1.8595599762149306E-2</v>
      </c>
      <c r="J11" s="1056">
        <v>2.5504998979800043E-4</v>
      </c>
      <c r="K11" s="1056">
        <v>0</v>
      </c>
      <c r="L11" s="1057">
        <v>1.008513425016372E-2</v>
      </c>
      <c r="M11" s="113"/>
      <c r="N11" s="1055" t="s">
        <v>87</v>
      </c>
      <c r="O11" s="1056">
        <v>0.2966157370752826</v>
      </c>
      <c r="P11" s="1056">
        <v>1.501217647020211E-2</v>
      </c>
      <c r="Q11" s="1056">
        <v>5.7301000938761075E-3</v>
      </c>
      <c r="R11" s="1057">
        <v>0.13475651889297013</v>
      </c>
    </row>
    <row r="12" spans="2:18" ht="16.5" customHeight="1" x14ac:dyDescent="0.25">
      <c r="B12" s="1058" t="s">
        <v>88</v>
      </c>
      <c r="C12" s="1059">
        <v>7.6301463082681181E-2</v>
      </c>
      <c r="D12" s="1059">
        <v>5.4572715902412562E-2</v>
      </c>
      <c r="E12" s="1059">
        <v>1.3577897643540841E-2</v>
      </c>
      <c r="F12" s="1060">
        <v>5.5154835649879108E-2</v>
      </c>
      <c r="G12" s="1054"/>
      <c r="H12" s="1058" t="s">
        <v>88</v>
      </c>
      <c r="I12" s="1059">
        <v>7.4895940321098434E-2</v>
      </c>
      <c r="J12" s="1059">
        <v>7.6514996939400118E-4</v>
      </c>
      <c r="K12" s="1059">
        <v>2.4766779493106582E-4</v>
      </c>
      <c r="L12" s="1060">
        <v>4.0587935676344319E-2</v>
      </c>
      <c r="M12" s="113"/>
      <c r="N12" s="1058" t="s">
        <v>88</v>
      </c>
      <c r="O12" s="1059">
        <v>7.6001325180106577E-2</v>
      </c>
      <c r="P12" s="1059">
        <v>4.7642490957904203E-2</v>
      </c>
      <c r="Q12" s="1059">
        <v>1.1606500615680967E-2</v>
      </c>
      <c r="R12" s="1060">
        <v>5.272090288637548E-2</v>
      </c>
    </row>
    <row r="13" spans="2:18" ht="16.5" customHeight="1" x14ac:dyDescent="0.25">
      <c r="B13" s="1055" t="s">
        <v>89</v>
      </c>
      <c r="C13" s="1056">
        <v>0.4383364523080413</v>
      </c>
      <c r="D13" s="1056">
        <v>1.5611579090128239E-2</v>
      </c>
      <c r="E13" s="1056">
        <v>2.6469031233456855E-2</v>
      </c>
      <c r="F13" s="1057">
        <v>0.19133397539039881</v>
      </c>
      <c r="G13" s="1054"/>
      <c r="H13" s="1055" t="s">
        <v>89</v>
      </c>
      <c r="I13" s="1056">
        <v>0.65160278933996429</v>
      </c>
      <c r="J13" s="1056">
        <v>3.1014078759436851E-2</v>
      </c>
      <c r="K13" s="1056">
        <v>2.2290101543795921E-2</v>
      </c>
      <c r="L13" s="1057">
        <v>0.36361784181037621</v>
      </c>
      <c r="M13" s="113"/>
      <c r="N13" s="1055" t="s">
        <v>89</v>
      </c>
      <c r="O13" s="1056">
        <v>0.48259578076130472</v>
      </c>
      <c r="P13" s="1056">
        <v>1.759188147798061E-2</v>
      </c>
      <c r="Q13" s="1056">
        <v>2.5846408934079464E-2</v>
      </c>
      <c r="R13" s="1057">
        <v>0.22001188008388795</v>
      </c>
    </row>
    <row r="14" spans="2:18" ht="16.5" customHeight="1" x14ac:dyDescent="0.25">
      <c r="B14" s="1058" t="s">
        <v>90</v>
      </c>
      <c r="C14" s="1059">
        <v>9.4809742542815018E-2</v>
      </c>
      <c r="D14" s="1059">
        <v>0.154661623543949</v>
      </c>
      <c r="E14" s="1059">
        <v>0.15948664386991543</v>
      </c>
      <c r="F14" s="1060">
        <v>0.1310756589571325</v>
      </c>
      <c r="G14" s="1054"/>
      <c r="H14" s="1058" t="s">
        <v>90</v>
      </c>
      <c r="I14" s="1059">
        <v>0.21549813503432619</v>
      </c>
      <c r="J14" s="1059">
        <v>6.3150377473984901E-2</v>
      </c>
      <c r="K14" s="1059">
        <v>5.6138033517708248E-3</v>
      </c>
      <c r="L14" s="1060">
        <v>0.13503601833660772</v>
      </c>
      <c r="M14" s="113"/>
      <c r="N14" s="1058" t="s">
        <v>90</v>
      </c>
      <c r="O14" s="1059">
        <v>0.11987264794569008</v>
      </c>
      <c r="P14" s="1059">
        <v>0.14286839565979401</v>
      </c>
      <c r="Q14" s="1059">
        <v>0.13672994160174584</v>
      </c>
      <c r="R14" s="1060">
        <v>0.13171861172733995</v>
      </c>
    </row>
    <row r="15" spans="2:18" ht="16.5" customHeight="1" x14ac:dyDescent="0.25">
      <c r="B15" s="1055" t="s">
        <v>91</v>
      </c>
      <c r="C15" s="1056">
        <v>1.6495123057729388E-2</v>
      </c>
      <c r="D15" s="1056">
        <v>0.62669338918943351</v>
      </c>
      <c r="E15" s="1056">
        <v>2.4079664630220481E-2</v>
      </c>
      <c r="F15" s="1057">
        <v>0.25367849234914325</v>
      </c>
      <c r="G15" s="1054"/>
      <c r="H15" s="1055" t="s">
        <v>91</v>
      </c>
      <c r="I15" s="1056">
        <v>2.5163522352559597E-2</v>
      </c>
      <c r="J15" s="1056">
        <v>0.67246480310140788</v>
      </c>
      <c r="K15" s="1056">
        <v>1.5272847354082391E-2</v>
      </c>
      <c r="L15" s="1057">
        <v>0.20809139198137233</v>
      </c>
      <c r="M15" s="113"/>
      <c r="N15" s="1055" t="s">
        <v>91</v>
      </c>
      <c r="O15" s="1056">
        <v>1.8294223674679515E-2</v>
      </c>
      <c r="P15" s="1056">
        <v>0.6325134728868409</v>
      </c>
      <c r="Q15" s="1056">
        <v>2.277409994757568E-2</v>
      </c>
      <c r="R15" s="1057">
        <v>0.24605108436071813</v>
      </c>
    </row>
    <row r="16" spans="2:18" ht="16.5" customHeight="1" x14ac:dyDescent="0.25">
      <c r="B16" s="1058" t="s">
        <v>92</v>
      </c>
      <c r="C16" s="1059">
        <v>6.5214925711693319E-4</v>
      </c>
      <c r="D16" s="1059">
        <v>8.0054550112264727E-2</v>
      </c>
      <c r="E16" s="1059">
        <v>8.7118881719199348E-2</v>
      </c>
      <c r="F16" s="1060">
        <v>4.8899143697608581E-2</v>
      </c>
      <c r="G16" s="1054"/>
      <c r="H16" s="1058" t="s">
        <v>92</v>
      </c>
      <c r="I16" s="1059">
        <v>1.6217092815827883E-4</v>
      </c>
      <c r="J16" s="1059">
        <v>0.15986533360538666</v>
      </c>
      <c r="K16" s="1059">
        <v>2.8481796417072568E-2</v>
      </c>
      <c r="L16" s="1060">
        <v>5.0716728516335588E-2</v>
      </c>
      <c r="M16" s="113"/>
      <c r="N16" s="1058" t="s">
        <v>92</v>
      </c>
      <c r="O16" s="1059">
        <v>5.5028665442559616E-4</v>
      </c>
      <c r="P16" s="1059">
        <v>9.0315931811766864E-2</v>
      </c>
      <c r="Q16" s="1059">
        <v>7.8441412774465702E-2</v>
      </c>
      <c r="R16" s="1060">
        <v>4.9195669830648193E-2</v>
      </c>
    </row>
    <row r="17" spans="2:18" ht="16.5" customHeight="1" x14ac:dyDescent="0.25">
      <c r="B17" s="1055" t="s">
        <v>93</v>
      </c>
      <c r="C17" s="1056">
        <v>4.607576273108767E-4</v>
      </c>
      <c r="D17" s="1056">
        <v>4.7648468226819972E-2</v>
      </c>
      <c r="E17" s="1056">
        <v>8.3985520724536078E-2</v>
      </c>
      <c r="F17" s="1057">
        <v>3.5669082624597379E-2</v>
      </c>
      <c r="G17" s="1054"/>
      <c r="H17" s="1055" t="s">
        <v>93</v>
      </c>
      <c r="I17" s="1056">
        <v>4.2705011081680087E-3</v>
      </c>
      <c r="J17" s="1056">
        <v>3.9940828402366867E-2</v>
      </c>
      <c r="K17" s="1056">
        <v>0.17295467679352761</v>
      </c>
      <c r="L17" s="1057">
        <v>4.4182492905479154E-2</v>
      </c>
      <c r="M17" s="113"/>
      <c r="N17" s="1055" t="s">
        <v>93</v>
      </c>
      <c r="O17" s="1056">
        <v>1.2521828973153873E-3</v>
      </c>
      <c r="P17" s="1056">
        <v>4.6651306591047832E-2</v>
      </c>
      <c r="Q17" s="1056">
        <v>9.7106909037708938E-2</v>
      </c>
      <c r="R17" s="1057">
        <v>3.7082833278781931E-2</v>
      </c>
    </row>
    <row r="18" spans="2:18" ht="16.5" customHeight="1" x14ac:dyDescent="0.25">
      <c r="B18" s="1058" t="s">
        <v>94</v>
      </c>
      <c r="C18" s="1059">
        <v>2.3392310309629125E-4</v>
      </c>
      <c r="D18" s="1059">
        <v>5.1234912071849428E-4</v>
      </c>
      <c r="E18" s="1059">
        <v>0.44333481178372658</v>
      </c>
      <c r="F18" s="1060">
        <v>9.0451486381504104E-2</v>
      </c>
      <c r="G18" s="1054"/>
      <c r="H18" s="1058" t="s">
        <v>94</v>
      </c>
      <c r="I18" s="1059">
        <v>1.6217092815827883E-4</v>
      </c>
      <c r="J18" s="1059">
        <v>3.5706998571720058E-4</v>
      </c>
      <c r="K18" s="1059">
        <v>0.52497316932221583</v>
      </c>
      <c r="L18" s="1060">
        <v>9.2730844793713157E-2</v>
      </c>
      <c r="M18" s="113"/>
      <c r="N18" s="1058" t="s">
        <v>94</v>
      </c>
      <c r="O18" s="1059">
        <v>2.1899162778161481E-4</v>
      </c>
      <c r="P18" s="1059">
        <v>4.923101159882633E-4</v>
      </c>
      <c r="Q18" s="1059">
        <v>0.45529912341660267</v>
      </c>
      <c r="R18" s="1060">
        <v>9.0819604562922013E-2</v>
      </c>
    </row>
    <row r="19" spans="2:18" ht="16.5" customHeight="1" x14ac:dyDescent="0.25">
      <c r="B19" s="1061" t="s">
        <v>95</v>
      </c>
      <c r="C19" s="1062">
        <v>3.9696041737552457E-4</v>
      </c>
      <c r="D19" s="1062">
        <v>1.2205964346528836E-3</v>
      </c>
      <c r="E19" s="1062">
        <v>0.15409268453207045</v>
      </c>
      <c r="F19" s="1063">
        <v>3.1970950312348152E-2</v>
      </c>
      <c r="G19" s="1054"/>
      <c r="H19" s="1061" t="s">
        <v>95</v>
      </c>
      <c r="I19" s="1062">
        <v>9.1626574409427539E-3</v>
      </c>
      <c r="J19" s="1062">
        <v>3.2187308712507655E-2</v>
      </c>
      <c r="K19" s="1062">
        <v>0.23016593742260383</v>
      </c>
      <c r="L19" s="1063">
        <v>5.468966019064251E-2</v>
      </c>
      <c r="M19" s="113"/>
      <c r="N19" s="1061" t="s">
        <v>95</v>
      </c>
      <c r="O19" s="1062">
        <v>2.3246803564509881E-3</v>
      </c>
      <c r="P19" s="1062">
        <v>5.3169492526732439E-3</v>
      </c>
      <c r="Q19" s="1062">
        <v>0.16550235909440036</v>
      </c>
      <c r="R19" s="1063">
        <v>3.5880277848492563E-2</v>
      </c>
    </row>
    <row r="20" spans="2:18" ht="16.5" customHeight="1" x14ac:dyDescent="0.25">
      <c r="B20" s="1308" t="s">
        <v>0</v>
      </c>
      <c r="C20" s="1309">
        <v>1.0000000000000002</v>
      </c>
      <c r="D20" s="1309">
        <v>1</v>
      </c>
      <c r="E20" s="1309">
        <v>1</v>
      </c>
      <c r="F20" s="1310">
        <v>1</v>
      </c>
      <c r="G20" s="113"/>
      <c r="H20" s="1308" t="s">
        <v>0</v>
      </c>
      <c r="I20" s="1309">
        <v>0.99999999999999989</v>
      </c>
      <c r="J20" s="1309">
        <v>1</v>
      </c>
      <c r="K20" s="1309">
        <v>1</v>
      </c>
      <c r="L20" s="1310">
        <v>0.99999999999999989</v>
      </c>
      <c r="M20" s="113"/>
      <c r="N20" s="1308" t="s">
        <v>0</v>
      </c>
      <c r="O20" s="1309">
        <v>1</v>
      </c>
      <c r="P20" s="1309">
        <v>1.0000000000000002</v>
      </c>
      <c r="Q20" s="1309">
        <v>1</v>
      </c>
      <c r="R20" s="1310">
        <v>0.99999999999999989</v>
      </c>
    </row>
  </sheetData>
  <mergeCells count="6">
    <mergeCell ref="B3:D3"/>
    <mergeCell ref="B4:R4"/>
    <mergeCell ref="B5:R5"/>
    <mergeCell ref="B7:F7"/>
    <mergeCell ref="H7:L7"/>
    <mergeCell ref="N7:R7"/>
  </mergeCells>
  <conditionalFormatting sqref="C10:C19">
    <cfRule type="colorScale" priority="7">
      <colorScale>
        <cfvo type="min"/>
        <cfvo type="max"/>
        <color rgb="FFFCFCFF"/>
        <color theme="4"/>
      </colorScale>
    </cfRule>
  </conditionalFormatting>
  <conditionalFormatting sqref="D10:D19">
    <cfRule type="colorScale" priority="8">
      <colorScale>
        <cfvo type="min"/>
        <cfvo type="max"/>
        <color rgb="FFFCFCFF"/>
        <color theme="4"/>
      </colorScale>
    </cfRule>
  </conditionalFormatting>
  <conditionalFormatting sqref="E10:E19">
    <cfRule type="colorScale" priority="9">
      <colorScale>
        <cfvo type="min"/>
        <cfvo type="max"/>
        <color rgb="FFFCFCFF"/>
        <color theme="4"/>
      </colorScale>
    </cfRule>
  </conditionalFormatting>
  <conditionalFormatting sqref="I10:I19">
    <cfRule type="colorScale" priority="4">
      <colorScale>
        <cfvo type="min"/>
        <cfvo type="max"/>
        <color rgb="FFFCFCFF"/>
        <color theme="4"/>
      </colorScale>
    </cfRule>
  </conditionalFormatting>
  <conditionalFormatting sqref="J10:J19">
    <cfRule type="colorScale" priority="5">
      <colorScale>
        <cfvo type="min"/>
        <cfvo type="max"/>
        <color rgb="FFFCFCFF"/>
        <color theme="4"/>
      </colorScale>
    </cfRule>
  </conditionalFormatting>
  <conditionalFormatting sqref="K10:K19">
    <cfRule type="colorScale" priority="6">
      <colorScale>
        <cfvo type="min"/>
        <cfvo type="max"/>
        <color rgb="FFFCFCFF"/>
        <color theme="4"/>
      </colorScale>
    </cfRule>
  </conditionalFormatting>
  <conditionalFormatting sqref="O10:O19">
    <cfRule type="colorScale" priority="1">
      <colorScale>
        <cfvo type="min"/>
        <cfvo type="max"/>
        <color rgb="FFFCFCFF"/>
        <color theme="4"/>
      </colorScale>
    </cfRule>
  </conditionalFormatting>
  <conditionalFormatting sqref="P10:P19">
    <cfRule type="colorScale" priority="2">
      <colorScale>
        <cfvo type="min"/>
        <cfvo type="max"/>
        <color rgb="FFFCFCFF"/>
        <color theme="4"/>
      </colorScale>
    </cfRule>
  </conditionalFormatting>
  <conditionalFormatting sqref="Q10:Q19">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U33"/>
  <sheetViews>
    <sheetView zoomScaleNormal="100" workbookViewId="0">
      <selection activeCell="J12" sqref="J12: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56</v>
      </c>
      <c r="C1" s="700" t="s">
        <v>67</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450</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131</v>
      </c>
      <c r="E10" s="862" t="s">
        <v>484</v>
      </c>
      <c r="F10" s="1072"/>
      <c r="G10" s="1068" t="s">
        <v>131</v>
      </c>
      <c r="H10" s="820" t="s">
        <v>484</v>
      </c>
      <c r="I10" s="1072"/>
      <c r="J10" s="820" t="s">
        <v>131</v>
      </c>
      <c r="K10" s="821" t="s">
        <v>484</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12.060111200475575</v>
      </c>
      <c r="E12" s="1075">
        <v>0.36983644475462335</v>
      </c>
      <c r="F12" s="1072"/>
      <c r="G12" s="1074">
        <v>42.322398057684431</v>
      </c>
      <c r="H12" s="1075">
        <v>0.23439575615363306</v>
      </c>
      <c r="I12" s="1072"/>
      <c r="J12" s="1074">
        <v>64.747842087654732</v>
      </c>
      <c r="K12" s="1075">
        <v>0.28342587770693761</v>
      </c>
      <c r="L12" s="1072"/>
      <c r="M12" s="1072"/>
      <c r="N12" s="1072"/>
      <c r="O12" s="1072"/>
      <c r="P12" s="1072"/>
      <c r="Q12" s="1072"/>
      <c r="R12" s="1072"/>
    </row>
    <row r="13" spans="1:21" ht="15" customHeight="1" x14ac:dyDescent="0.25">
      <c r="B13" s="1076" t="s">
        <v>7</v>
      </c>
      <c r="C13" s="1072"/>
      <c r="D13" s="1077">
        <v>10.290775614427067</v>
      </c>
      <c r="E13" s="1078">
        <v>0.35217874977575164</v>
      </c>
      <c r="F13" s="1072"/>
      <c r="G13" s="1077">
        <v>22.615529117094553</v>
      </c>
      <c r="H13" s="1078">
        <v>0.25821398031664722</v>
      </c>
      <c r="I13" s="1072"/>
      <c r="J13" s="1077">
        <v>47.293591654247393</v>
      </c>
      <c r="K13" s="1078">
        <v>0.12532489624990428</v>
      </c>
      <c r="L13" s="1072"/>
      <c r="M13" s="1072"/>
      <c r="N13" s="1072"/>
      <c r="O13" s="1072"/>
      <c r="P13" s="1072"/>
      <c r="Q13" s="1072"/>
      <c r="R13" s="1072"/>
    </row>
    <row r="14" spans="1:21" ht="15" customHeight="1" x14ac:dyDescent="0.25">
      <c r="B14" s="1076" t="s">
        <v>37</v>
      </c>
      <c r="C14" s="1072"/>
      <c r="D14" s="1077">
        <v>21.587715517241378</v>
      </c>
      <c r="E14" s="1078">
        <v>0.2219173648927858</v>
      </c>
      <c r="F14" s="1072"/>
      <c r="G14" s="1077">
        <v>44.130585898709036</v>
      </c>
      <c r="H14" s="1078">
        <v>0.14567362040291026</v>
      </c>
      <c r="I14" s="1072"/>
      <c r="J14" s="1077">
        <v>70.399213372664704</v>
      </c>
      <c r="K14" s="1078">
        <v>0.11222898370622172</v>
      </c>
      <c r="L14" s="1072"/>
      <c r="M14" s="1072"/>
      <c r="N14" s="1072"/>
      <c r="O14" s="1072"/>
      <c r="P14" s="1072"/>
      <c r="Q14" s="1072"/>
      <c r="R14" s="1072"/>
    </row>
    <row r="15" spans="1:21" ht="15" customHeight="1" x14ac:dyDescent="0.25">
      <c r="B15" s="1076" t="s">
        <v>38</v>
      </c>
      <c r="C15" s="1072"/>
      <c r="D15" s="1077">
        <v>19.069885641677256</v>
      </c>
      <c r="E15" s="1078">
        <v>0.26801753397269074</v>
      </c>
      <c r="F15" s="1072"/>
      <c r="G15" s="1077">
        <v>28.403896103896106</v>
      </c>
      <c r="H15" s="1078">
        <v>0.42062069302530092</v>
      </c>
      <c r="I15" s="1072"/>
      <c r="J15" s="1077">
        <v>33.146137787056368</v>
      </c>
      <c r="K15" s="1078">
        <v>0.58911855232450105</v>
      </c>
      <c r="L15" s="1072"/>
      <c r="M15" s="1072"/>
      <c r="N15" s="1072"/>
      <c r="O15" s="1072"/>
      <c r="P15" s="1072"/>
      <c r="Q15" s="1072"/>
      <c r="R15" s="1072"/>
    </row>
    <row r="16" spans="1:21" ht="15" customHeight="1" x14ac:dyDescent="0.25">
      <c r="B16" s="1076" t="s">
        <v>6</v>
      </c>
      <c r="C16" s="1072"/>
      <c r="D16" s="1077">
        <v>20.18187385180649</v>
      </c>
      <c r="E16" s="1078">
        <v>9.1028635695294902E-2</v>
      </c>
      <c r="F16" s="1072"/>
      <c r="G16" s="1077">
        <v>40.488518064911204</v>
      </c>
      <c r="H16" s="1078">
        <v>0.23345679360466676</v>
      </c>
      <c r="I16" s="1072"/>
      <c r="J16" s="1077">
        <v>62.46551724137931</v>
      </c>
      <c r="K16" s="1078">
        <v>0.29023683623425961</v>
      </c>
      <c r="L16" s="1072"/>
      <c r="M16" s="1072"/>
      <c r="N16" s="1072"/>
      <c r="O16" s="1072"/>
      <c r="P16" s="1072"/>
      <c r="Q16" s="1072"/>
      <c r="R16" s="1072"/>
    </row>
    <row r="17" spans="1:18" ht="15" customHeight="1" x14ac:dyDescent="0.25">
      <c r="B17" s="1076" t="s">
        <v>5</v>
      </c>
      <c r="C17" s="1072"/>
      <c r="D17" s="1077">
        <v>21.193220910623946</v>
      </c>
      <c r="E17" s="1078">
        <v>0.59666106672985397</v>
      </c>
      <c r="F17" s="1072"/>
      <c r="G17" s="1077">
        <v>35.123672727272726</v>
      </c>
      <c r="H17" s="1078">
        <v>0.38061341666510418</v>
      </c>
      <c r="I17" s="1072"/>
      <c r="J17" s="1077">
        <v>43.502272727272732</v>
      </c>
      <c r="K17" s="1078">
        <v>0.48548402810402008</v>
      </c>
      <c r="L17" s="1072"/>
      <c r="M17" s="1072"/>
      <c r="N17" s="1072"/>
      <c r="O17" s="1072"/>
      <c r="P17" s="1072"/>
      <c r="Q17" s="1072"/>
      <c r="R17" s="1072"/>
    </row>
    <row r="18" spans="1:18" ht="15" customHeight="1" x14ac:dyDescent="0.25">
      <c r="B18" s="1076" t="s">
        <v>4</v>
      </c>
      <c r="C18" s="1072"/>
      <c r="D18" s="1077">
        <v>21.92924289901951</v>
      </c>
      <c r="E18" s="1078">
        <v>0.20060271454333511</v>
      </c>
      <c r="F18" s="1072"/>
      <c r="G18" s="1077">
        <v>45.35447937317096</v>
      </c>
      <c r="H18" s="1078">
        <v>0.1744408620670827</v>
      </c>
      <c r="I18" s="1072"/>
      <c r="J18" s="1077">
        <v>72.514410005437739</v>
      </c>
      <c r="K18" s="1078">
        <v>0.1387065715699643</v>
      </c>
      <c r="L18" s="1072"/>
      <c r="M18" s="1072"/>
      <c r="N18" s="1072"/>
      <c r="O18" s="1072"/>
      <c r="P18" s="1072"/>
      <c r="Q18" s="1072"/>
      <c r="R18" s="1072"/>
    </row>
    <row r="19" spans="1:18" ht="15" customHeight="1" x14ac:dyDescent="0.25">
      <c r="B19" s="1076" t="s">
        <v>40</v>
      </c>
      <c r="C19" s="1072"/>
      <c r="D19" s="1077">
        <v>18.043649061545178</v>
      </c>
      <c r="E19" s="1078">
        <v>0.3371895987194215</v>
      </c>
      <c r="F19" s="1072"/>
      <c r="G19" s="1077">
        <v>30.124521072796934</v>
      </c>
      <c r="H19" s="1078">
        <v>0.49030686019584468</v>
      </c>
      <c r="I19" s="1072"/>
      <c r="J19" s="1077">
        <v>40.2882159795695</v>
      </c>
      <c r="K19" s="1078">
        <v>0.55567262849486188</v>
      </c>
      <c r="L19" s="1072"/>
      <c r="M19" s="1072"/>
      <c r="N19" s="1072"/>
      <c r="O19" s="1072"/>
      <c r="P19" s="1072"/>
      <c r="Q19" s="1072"/>
      <c r="R19" s="1072"/>
    </row>
    <row r="20" spans="1:18" ht="15" customHeight="1" x14ac:dyDescent="0.25">
      <c r="B20" s="1076" t="s">
        <v>41</v>
      </c>
      <c r="C20" s="1072"/>
      <c r="D20" s="1077">
        <v>17.119095060190951</v>
      </c>
      <c r="E20" s="1078">
        <v>0.28709542415804129</v>
      </c>
      <c r="F20" s="1072"/>
      <c r="G20" s="1077">
        <v>26.40476543942993</v>
      </c>
      <c r="H20" s="1078">
        <v>0.50200864027751746</v>
      </c>
      <c r="I20" s="1072"/>
      <c r="J20" s="1077">
        <v>35.072588169434596</v>
      </c>
      <c r="K20" s="1078">
        <v>0.58815404406964922</v>
      </c>
      <c r="L20" s="1072"/>
      <c r="M20" s="1072"/>
      <c r="N20" s="1072"/>
      <c r="O20" s="1072"/>
      <c r="P20" s="1072"/>
      <c r="Q20" s="1072"/>
      <c r="R20" s="1072"/>
    </row>
    <row r="21" spans="1:18" ht="15" customHeight="1" x14ac:dyDescent="0.25">
      <c r="B21" s="1076" t="s">
        <v>3</v>
      </c>
      <c r="C21" s="1072"/>
      <c r="D21" s="1077">
        <v>20.22789890443649</v>
      </c>
      <c r="E21" s="1078">
        <v>0.1156933897578485</v>
      </c>
      <c r="F21" s="1072"/>
      <c r="G21" s="1077">
        <v>32.038048264928662</v>
      </c>
      <c r="H21" s="1078">
        <v>0.15230156345601509</v>
      </c>
      <c r="I21" s="1072"/>
      <c r="J21" s="1077">
        <v>56.237379162191189</v>
      </c>
      <c r="K21" s="1078">
        <v>0.1312790617854955</v>
      </c>
      <c r="L21" s="1072"/>
      <c r="M21" s="1072"/>
      <c r="N21" s="1072"/>
      <c r="O21" s="1072"/>
      <c r="P21" s="1072"/>
      <c r="Q21" s="1072"/>
      <c r="R21" s="1072"/>
    </row>
    <row r="22" spans="1:18" ht="15" customHeight="1" x14ac:dyDescent="0.25">
      <c r="B22" s="1076" t="s">
        <v>2</v>
      </c>
      <c r="C22" s="1072"/>
      <c r="D22" s="1077">
        <v>20.35786180631121</v>
      </c>
      <c r="E22" s="1078">
        <v>0.16483945963415567</v>
      </c>
      <c r="F22" s="1072"/>
      <c r="G22" s="1077">
        <v>43.608733624454146</v>
      </c>
      <c r="H22" s="1078">
        <v>0.16596944058540605</v>
      </c>
      <c r="I22" s="1072"/>
      <c r="J22" s="1077">
        <v>68.533859702399027</v>
      </c>
      <c r="K22" s="1078">
        <v>0.15878235240850605</v>
      </c>
      <c r="L22" s="1072"/>
      <c r="M22" s="1072"/>
      <c r="N22" s="1072"/>
      <c r="O22" s="1072"/>
      <c r="P22" s="1072"/>
      <c r="Q22" s="1072"/>
      <c r="R22" s="1072"/>
    </row>
    <row r="23" spans="1:18" ht="15" customHeight="1" x14ac:dyDescent="0.25">
      <c r="B23" s="1076" t="s">
        <v>35</v>
      </c>
      <c r="C23" s="1072"/>
      <c r="D23" s="1077">
        <v>20.839257294429707</v>
      </c>
      <c r="E23" s="1078">
        <v>0.20429183904657014</v>
      </c>
      <c r="F23" s="1072"/>
      <c r="G23" s="1077">
        <v>45.290744254691127</v>
      </c>
      <c r="H23" s="1078">
        <v>0.13875359412571994</v>
      </c>
      <c r="I23" s="1072"/>
      <c r="J23" s="1077">
        <v>71.035295407212544</v>
      </c>
      <c r="K23" s="1078">
        <v>0.14532771686376494</v>
      </c>
      <c r="L23" s="1072"/>
      <c r="M23" s="1072"/>
      <c r="N23" s="1072"/>
      <c r="O23" s="1072"/>
      <c r="P23" s="1072"/>
      <c r="Q23" s="1072"/>
      <c r="R23" s="1072"/>
    </row>
    <row r="24" spans="1:18" ht="15" customHeight="1" x14ac:dyDescent="0.25">
      <c r="B24" s="1076" t="s">
        <v>42</v>
      </c>
      <c r="C24" s="1072"/>
      <c r="D24" s="1077">
        <v>21.044157025210932</v>
      </c>
      <c r="E24" s="1078">
        <v>0.1620207065319281</v>
      </c>
      <c r="F24" s="1072"/>
      <c r="G24" s="1077">
        <v>37.040045290692298</v>
      </c>
      <c r="H24" s="1078">
        <v>0.3411679058418069</v>
      </c>
      <c r="I24" s="1072"/>
      <c r="J24" s="1077">
        <v>55.854836592728702</v>
      </c>
      <c r="K24" s="1078">
        <v>0.37932322364947213</v>
      </c>
      <c r="L24" s="1072"/>
      <c r="M24" s="1072"/>
      <c r="N24" s="1072"/>
      <c r="O24" s="1072"/>
      <c r="P24" s="1072"/>
      <c r="Q24" s="1072"/>
      <c r="R24" s="1072"/>
    </row>
    <row r="25" spans="1:18" ht="15" customHeight="1" x14ac:dyDescent="0.25">
      <c r="B25" s="1076" t="s">
        <v>43</v>
      </c>
      <c r="C25" s="1072"/>
      <c r="D25" s="1077">
        <v>20.702189781021897</v>
      </c>
      <c r="E25" s="1078">
        <v>0.34110164211203281</v>
      </c>
      <c r="F25" s="1072"/>
      <c r="G25" s="1077">
        <v>39.343580470162749</v>
      </c>
      <c r="H25" s="1078">
        <v>0.31169021711763262</v>
      </c>
      <c r="I25" s="1072"/>
      <c r="J25" s="1077">
        <v>66.594537815126046</v>
      </c>
      <c r="K25" s="1078">
        <v>0.22473705044795247</v>
      </c>
      <c r="L25" s="1072"/>
      <c r="M25" s="1072"/>
      <c r="N25" s="1072"/>
      <c r="O25" s="1072"/>
      <c r="P25" s="1072"/>
      <c r="Q25" s="1072"/>
      <c r="R25" s="1072"/>
    </row>
    <row r="26" spans="1:18" ht="15" customHeight="1" x14ac:dyDescent="0.25">
      <c r="B26" s="1076" t="s">
        <v>44</v>
      </c>
      <c r="C26" s="1072"/>
      <c r="D26" s="1077">
        <v>56.070347284060553</v>
      </c>
      <c r="E26" s="1078">
        <v>0.99884463732228446</v>
      </c>
      <c r="F26" s="1072"/>
      <c r="G26" s="1077">
        <v>95.345161290322579</v>
      </c>
      <c r="H26" s="1078">
        <v>0.63998035734704672</v>
      </c>
      <c r="I26" s="1072"/>
      <c r="J26" s="1077">
        <v>100.78260869565217</v>
      </c>
      <c r="K26" s="1078">
        <v>0.576692933236858</v>
      </c>
      <c r="L26" s="1072"/>
      <c r="M26" s="1072"/>
      <c r="N26" s="1072"/>
      <c r="O26" s="1072"/>
      <c r="P26" s="1072"/>
      <c r="Q26" s="1072"/>
      <c r="R26" s="1072"/>
    </row>
    <row r="27" spans="1:18" ht="15" customHeight="1" x14ac:dyDescent="0.25">
      <c r="B27" s="1076" t="s">
        <v>45</v>
      </c>
      <c r="C27" s="1072"/>
      <c r="D27" s="1077">
        <v>20.234746457867264</v>
      </c>
      <c r="E27" s="1078">
        <v>0.69827620359242881</v>
      </c>
      <c r="F27" s="1072"/>
      <c r="G27" s="1077">
        <v>26.521567628749253</v>
      </c>
      <c r="H27" s="1078">
        <v>0.66574623039215641</v>
      </c>
      <c r="I27" s="1072"/>
      <c r="J27" s="1077">
        <v>32.914680161943302</v>
      </c>
      <c r="K27" s="1078">
        <v>0.67177580584099605</v>
      </c>
      <c r="L27" s="1072"/>
      <c r="M27" s="1072"/>
      <c r="N27" s="1072"/>
      <c r="O27" s="1072"/>
      <c r="P27" s="1072"/>
      <c r="Q27" s="1072"/>
      <c r="R27" s="1072"/>
    </row>
    <row r="28" spans="1:18" ht="15" customHeight="1" x14ac:dyDescent="0.25">
      <c r="B28" s="1076" t="s">
        <v>46</v>
      </c>
      <c r="C28" s="1072"/>
      <c r="D28" s="1077">
        <v>17.626588164251228</v>
      </c>
      <c r="E28" s="1078">
        <v>0.35990545364636212</v>
      </c>
      <c r="F28" s="1072"/>
      <c r="G28" s="1077">
        <v>27.407187050359628</v>
      </c>
      <c r="H28" s="1078">
        <v>0.47299880593483618</v>
      </c>
      <c r="I28" s="1072"/>
      <c r="J28" s="1077">
        <v>37.346320474777436</v>
      </c>
      <c r="K28" s="1078">
        <v>0.47513026029280553</v>
      </c>
      <c r="L28" s="1072"/>
      <c r="M28" s="1072"/>
      <c r="N28" s="1072"/>
      <c r="O28" s="1072"/>
      <c r="P28" s="1072"/>
      <c r="Q28" s="1072"/>
      <c r="R28" s="1072"/>
    </row>
    <row r="29" spans="1:18" ht="15" customHeight="1" x14ac:dyDescent="0.25">
      <c r="B29" s="1079" t="s">
        <v>1</v>
      </c>
      <c r="C29" s="1072"/>
      <c r="D29" s="1080">
        <v>20.354906054279748</v>
      </c>
      <c r="E29" s="1081">
        <v>9.099020451339368E-2</v>
      </c>
      <c r="F29" s="1072"/>
      <c r="G29" s="1080">
        <v>45.023809523809526</v>
      </c>
      <c r="H29" s="1081">
        <v>2.5441228074577459E-2</v>
      </c>
      <c r="I29" s="1072"/>
      <c r="J29" s="1080">
        <v>70.328313253012041</v>
      </c>
      <c r="K29" s="1081">
        <v>4.5284054567484848E-2</v>
      </c>
      <c r="L29" s="1072"/>
      <c r="M29" s="1072"/>
      <c r="N29" s="1072"/>
      <c r="O29" s="1072"/>
      <c r="P29" s="1072"/>
      <c r="Q29" s="1072"/>
      <c r="R29" s="1072"/>
    </row>
    <row r="30" spans="1:18" ht="15" customHeight="1" x14ac:dyDescent="0.25">
      <c r="B30" s="1311" t="s">
        <v>0</v>
      </c>
      <c r="C30" s="672"/>
      <c r="D30" s="1312">
        <v>17.454213511540406</v>
      </c>
      <c r="E30" s="1313">
        <v>0.47131418208493775</v>
      </c>
      <c r="F30" s="672"/>
      <c r="G30" s="1312">
        <v>39.510921444796033</v>
      </c>
      <c r="H30" s="1313">
        <v>0.34637150760945434</v>
      </c>
      <c r="I30" s="672"/>
      <c r="J30" s="1312">
        <v>60.614134941345753</v>
      </c>
      <c r="K30" s="1313">
        <v>0.35156754822741165</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45" customHeight="1" x14ac:dyDescent="0.25">
      <c r="B33" s="1645" t="s">
        <v>288</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U33"/>
  <sheetViews>
    <sheetView zoomScaleNormal="100" workbookViewId="0">
      <selection activeCell="J12" sqref="J12: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56</v>
      </c>
      <c r="C1" s="700" t="s">
        <v>67</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449</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131</v>
      </c>
      <c r="E10" s="862" t="s">
        <v>157</v>
      </c>
      <c r="F10" s="1072"/>
      <c r="G10" s="1068" t="s">
        <v>131</v>
      </c>
      <c r="H10" s="820" t="s">
        <v>157</v>
      </c>
      <c r="I10" s="1072"/>
      <c r="J10" s="820" t="s">
        <v>131</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12.060111200475575</v>
      </c>
      <c r="E12" s="1075">
        <v>0.36983644475462335</v>
      </c>
      <c r="F12" s="1072"/>
      <c r="G12" s="1074">
        <v>42.322398057684431</v>
      </c>
      <c r="H12" s="1075">
        <v>0.23439575615363306</v>
      </c>
      <c r="I12" s="1072"/>
      <c r="J12" s="1074">
        <v>64.747842087654732</v>
      </c>
      <c r="K12" s="1075">
        <v>0.28342587770693761</v>
      </c>
      <c r="L12" s="1072"/>
      <c r="M12" s="1072"/>
      <c r="N12" s="1072"/>
      <c r="O12" s="1072"/>
      <c r="P12" s="1072"/>
      <c r="Q12" s="1072"/>
      <c r="R12" s="1072"/>
    </row>
    <row r="13" spans="1:21" ht="15" customHeight="1" x14ac:dyDescent="0.25">
      <c r="B13" s="1076" t="s">
        <v>7</v>
      </c>
      <c r="C13" s="1072"/>
      <c r="D13" s="1077">
        <v>10.284802043422733</v>
      </c>
      <c r="E13" s="1078">
        <v>0.35093647000883116</v>
      </c>
      <c r="F13" s="1072"/>
      <c r="G13" s="1077">
        <v>22.619674185463658</v>
      </c>
      <c r="H13" s="1078">
        <v>0.25814366219957957</v>
      </c>
      <c r="I13" s="1072"/>
      <c r="J13" s="1077">
        <v>47.295522388059702</v>
      </c>
      <c r="K13" s="1078">
        <v>0.12540894230570865</v>
      </c>
      <c r="L13" s="1072"/>
      <c r="M13" s="1072"/>
      <c r="N13" s="1072"/>
      <c r="O13" s="1072"/>
      <c r="P13" s="1072"/>
      <c r="Q13" s="1072"/>
      <c r="R13" s="1072"/>
    </row>
    <row r="14" spans="1:21" ht="15" customHeight="1" x14ac:dyDescent="0.25">
      <c r="B14" s="1076" t="s">
        <v>37</v>
      </c>
      <c r="C14" s="1072"/>
      <c r="D14" s="1077">
        <v>21.621854304635761</v>
      </c>
      <c r="E14" s="1078">
        <v>0.22379979067509534</v>
      </c>
      <c r="F14" s="1072"/>
      <c r="G14" s="1077">
        <v>44.093928386092372</v>
      </c>
      <c r="H14" s="1078">
        <v>0.1489753721629343</v>
      </c>
      <c r="I14" s="1072"/>
      <c r="J14" s="1077">
        <v>70.430084745762713</v>
      </c>
      <c r="K14" s="1078">
        <v>0.11642941496470313</v>
      </c>
      <c r="L14" s="1072"/>
      <c r="M14" s="1072"/>
      <c r="N14" s="1072"/>
      <c r="O14" s="1072"/>
      <c r="P14" s="1072"/>
      <c r="Q14" s="1072"/>
      <c r="R14" s="1072"/>
    </row>
    <row r="15" spans="1:21" ht="15" customHeight="1" x14ac:dyDescent="0.25">
      <c r="B15" s="1076" t="s">
        <v>38</v>
      </c>
      <c r="C15" s="1072"/>
      <c r="D15" s="1077">
        <v>19.069885641677256</v>
      </c>
      <c r="E15" s="1078">
        <v>0.26801753397269074</v>
      </c>
      <c r="F15" s="1072"/>
      <c r="G15" s="1077">
        <v>28.403896103896106</v>
      </c>
      <c r="H15" s="1078">
        <v>0.42062069302530092</v>
      </c>
      <c r="I15" s="1072"/>
      <c r="J15" s="1077">
        <v>33.146137787056368</v>
      </c>
      <c r="K15" s="1078">
        <v>0.58911855232450105</v>
      </c>
      <c r="L15" s="1072"/>
      <c r="M15" s="1072"/>
      <c r="N15" s="1072"/>
      <c r="O15" s="1072"/>
      <c r="P15" s="1072"/>
      <c r="Q15" s="1072"/>
      <c r="R15" s="1072"/>
    </row>
    <row r="16" spans="1:21" ht="15" customHeight="1" x14ac:dyDescent="0.25">
      <c r="B16" s="1076" t="s">
        <v>6</v>
      </c>
      <c r="C16" s="1072"/>
      <c r="D16" s="1077">
        <v>19.211734693877553</v>
      </c>
      <c r="E16" s="1078">
        <v>0.17558889098389469</v>
      </c>
      <c r="F16" s="1072"/>
      <c r="G16" s="1077">
        <v>30.014925373134329</v>
      </c>
      <c r="H16" s="1078">
        <v>0.38886806247887945</v>
      </c>
      <c r="I16" s="1072"/>
      <c r="J16" s="1077">
        <v>52.274647887323944</v>
      </c>
      <c r="K16" s="1078">
        <v>0.38106488117144388</v>
      </c>
      <c r="L16" s="1072"/>
      <c r="M16" s="1072"/>
      <c r="N16" s="1072"/>
      <c r="O16" s="1072"/>
      <c r="P16" s="1072"/>
      <c r="Q16" s="1072"/>
      <c r="R16" s="1072"/>
    </row>
    <row r="17" spans="1:18" ht="15" customHeight="1" x14ac:dyDescent="0.25">
      <c r="B17" s="1076" t="s">
        <v>5</v>
      </c>
      <c r="C17" s="1072"/>
      <c r="D17" s="1077">
        <v>21.193220910623946</v>
      </c>
      <c r="E17" s="1078">
        <v>0.59666106672985397</v>
      </c>
      <c r="F17" s="1072"/>
      <c r="G17" s="1077">
        <v>35.123672727272726</v>
      </c>
      <c r="H17" s="1078">
        <v>0.38061341666510418</v>
      </c>
      <c r="I17" s="1072"/>
      <c r="J17" s="1077">
        <v>43.502272727272732</v>
      </c>
      <c r="K17" s="1078">
        <v>0.48548402810402008</v>
      </c>
      <c r="L17" s="1072"/>
      <c r="M17" s="1072"/>
      <c r="N17" s="1072"/>
      <c r="O17" s="1072"/>
      <c r="P17" s="1072"/>
      <c r="Q17" s="1072"/>
      <c r="R17" s="1072"/>
    </row>
    <row r="18" spans="1:18" ht="15" customHeight="1" x14ac:dyDescent="0.25">
      <c r="B18" s="1076" t="s">
        <v>4</v>
      </c>
      <c r="C18" s="1072"/>
      <c r="D18" s="1077">
        <v>21.750274323335773</v>
      </c>
      <c r="E18" s="1078">
        <v>0.2387200352288269</v>
      </c>
      <c r="F18" s="1072"/>
      <c r="G18" s="1077">
        <v>44.855451263537908</v>
      </c>
      <c r="H18" s="1078">
        <v>0.19516110233969461</v>
      </c>
      <c r="I18" s="1072"/>
      <c r="J18" s="1077">
        <v>72.593542807725569</v>
      </c>
      <c r="K18" s="1078">
        <v>0.14585772749511003</v>
      </c>
      <c r="L18" s="1072"/>
      <c r="M18" s="1072"/>
      <c r="N18" s="1072"/>
      <c r="O18" s="1072"/>
      <c r="P18" s="1072"/>
      <c r="Q18" s="1072"/>
      <c r="R18" s="1072"/>
    </row>
    <row r="19" spans="1:18" ht="15" customHeight="1" x14ac:dyDescent="0.25">
      <c r="B19" s="1076" t="s">
        <v>40</v>
      </c>
      <c r="C19" s="1072"/>
      <c r="D19" s="1077">
        <v>17.98938527936545</v>
      </c>
      <c r="E19" s="1078">
        <v>0.34121101129281434</v>
      </c>
      <c r="F19" s="1072"/>
      <c r="G19" s="1077">
        <v>29.839350180505416</v>
      </c>
      <c r="H19" s="1078">
        <v>0.49632482809152606</v>
      </c>
      <c r="I19" s="1072"/>
      <c r="J19" s="1077">
        <v>39.350563544500581</v>
      </c>
      <c r="K19" s="1078">
        <v>0.56258442799518227</v>
      </c>
      <c r="L19" s="1072"/>
      <c r="M19" s="1072"/>
      <c r="N19" s="1072"/>
      <c r="O19" s="1072"/>
      <c r="P19" s="1072"/>
      <c r="Q19" s="1072"/>
      <c r="R19" s="1072"/>
    </row>
    <row r="20" spans="1:18" ht="15" customHeight="1" x14ac:dyDescent="0.25">
      <c r="B20" s="1076" t="s">
        <v>41</v>
      </c>
      <c r="C20" s="1072"/>
      <c r="D20" s="1077">
        <v>17.475767878752954</v>
      </c>
      <c r="E20" s="1078">
        <v>0.27982051562755339</v>
      </c>
      <c r="F20" s="1072"/>
      <c r="G20" s="1077">
        <v>24.990327640292787</v>
      </c>
      <c r="H20" s="1078">
        <v>0.52011312705029877</v>
      </c>
      <c r="I20" s="1072"/>
      <c r="J20" s="1077">
        <v>31.319444444444443</v>
      </c>
      <c r="K20" s="1078">
        <v>0.58606544079929801</v>
      </c>
      <c r="L20" s="1072"/>
      <c r="M20" s="1072"/>
      <c r="N20" s="1072"/>
      <c r="O20" s="1072"/>
      <c r="P20" s="1072"/>
      <c r="Q20" s="1072"/>
      <c r="R20" s="1072"/>
    </row>
    <row r="21" spans="1:18" ht="15" customHeight="1" x14ac:dyDescent="0.25">
      <c r="B21" s="1076" t="s">
        <v>3</v>
      </c>
      <c r="C21" s="1072"/>
      <c r="D21" s="1077">
        <v>20.156422764227642</v>
      </c>
      <c r="E21" s="1078">
        <v>9.8388301005723211E-2</v>
      </c>
      <c r="F21" s="1072"/>
      <c r="G21" s="1077">
        <v>32.284683684794672</v>
      </c>
      <c r="H21" s="1078">
        <v>0.16762751777056056</v>
      </c>
      <c r="I21" s="1072"/>
      <c r="J21" s="1077">
        <v>56.22617534942821</v>
      </c>
      <c r="K21" s="1078">
        <v>0.15520924996978067</v>
      </c>
      <c r="L21" s="1072"/>
      <c r="M21" s="1072"/>
      <c r="N21" s="1072"/>
      <c r="O21" s="1072"/>
      <c r="P21" s="1072"/>
      <c r="Q21" s="1072"/>
      <c r="R21" s="1072"/>
    </row>
    <row r="22" spans="1:18" ht="15" customHeight="1" x14ac:dyDescent="0.25">
      <c r="B22" s="1076" t="s">
        <v>2</v>
      </c>
      <c r="C22" s="1072"/>
      <c r="D22" s="1077">
        <v>20.229376257545272</v>
      </c>
      <c r="E22" s="1078">
        <v>0.21713471349805305</v>
      </c>
      <c r="F22" s="1072"/>
      <c r="G22" s="1077">
        <v>44.185185185185183</v>
      </c>
      <c r="H22" s="1078">
        <v>0.29339234542458476</v>
      </c>
      <c r="I22" s="1072"/>
      <c r="J22" s="1077">
        <v>71.138888888888886</v>
      </c>
      <c r="K22" s="1078">
        <v>0.4628587682104402</v>
      </c>
      <c r="L22" s="1072"/>
      <c r="M22" s="1072"/>
      <c r="N22" s="1072"/>
      <c r="O22" s="1072"/>
      <c r="P22" s="1072"/>
      <c r="Q22" s="1072"/>
      <c r="R22" s="1072"/>
    </row>
    <row r="23" spans="1:18" ht="15" customHeight="1" x14ac:dyDescent="0.25">
      <c r="B23" s="1076" t="s">
        <v>35</v>
      </c>
      <c r="C23" s="1072"/>
      <c r="D23" s="1077">
        <v>20.62935450819672</v>
      </c>
      <c r="E23" s="1078">
        <v>0.19356392474832346</v>
      </c>
      <c r="F23" s="1072"/>
      <c r="G23" s="1077">
        <v>45.095719040514176</v>
      </c>
      <c r="H23" s="1078">
        <v>0.13624667594424517</v>
      </c>
      <c r="I23" s="1072"/>
      <c r="J23" s="1077">
        <v>70.99862116511548</v>
      </c>
      <c r="K23" s="1078">
        <v>0.14667998781014283</v>
      </c>
      <c r="L23" s="1072"/>
      <c r="M23" s="1072"/>
      <c r="N23" s="1072"/>
      <c r="O23" s="1072"/>
      <c r="P23" s="1072"/>
      <c r="Q23" s="1072"/>
      <c r="R23" s="1072"/>
    </row>
    <row r="24" spans="1:18" ht="15" customHeight="1" x14ac:dyDescent="0.25">
      <c r="B24" s="1076" t="s">
        <v>42</v>
      </c>
      <c r="C24" s="1072"/>
      <c r="D24" s="1077">
        <v>20.81252674368849</v>
      </c>
      <c r="E24" s="1078">
        <v>0.13368428072326932</v>
      </c>
      <c r="F24" s="1072"/>
      <c r="G24" s="1077">
        <v>36.25171862896979</v>
      </c>
      <c r="H24" s="1078">
        <v>0.33701879031860654</v>
      </c>
      <c r="I24" s="1072"/>
      <c r="J24" s="1077">
        <v>53.772798629941484</v>
      </c>
      <c r="K24" s="1078">
        <v>0.38204443319916748</v>
      </c>
      <c r="L24" s="1072"/>
      <c r="M24" s="1072"/>
      <c r="N24" s="1072"/>
      <c r="O24" s="1072"/>
      <c r="P24" s="1072"/>
      <c r="Q24" s="1072"/>
      <c r="R24" s="1072"/>
    </row>
    <row r="25" spans="1:18" ht="15" customHeight="1" x14ac:dyDescent="0.25">
      <c r="B25" s="1076" t="s">
        <v>43</v>
      </c>
      <c r="C25" s="1072"/>
      <c r="D25" s="1077">
        <v>20.70458984375</v>
      </c>
      <c r="E25" s="1078">
        <v>0.34122845000132068</v>
      </c>
      <c r="F25" s="1072"/>
      <c r="G25" s="1077">
        <v>39.419090909090912</v>
      </c>
      <c r="H25" s="1078">
        <v>0.31060773626943883</v>
      </c>
      <c r="I25" s="1072"/>
      <c r="J25" s="1077">
        <v>66.601265822784811</v>
      </c>
      <c r="K25" s="1078">
        <v>0.22513060451106745</v>
      </c>
      <c r="L25" s="1072"/>
      <c r="M25" s="1072"/>
      <c r="N25" s="1072"/>
      <c r="O25" s="1072"/>
      <c r="P25" s="1072"/>
      <c r="Q25" s="1072"/>
      <c r="R25" s="1072"/>
    </row>
    <row r="26" spans="1:18" ht="15" customHeight="1" x14ac:dyDescent="0.25">
      <c r="B26" s="1076" t="s">
        <v>44</v>
      </c>
      <c r="C26" s="1072"/>
      <c r="D26" s="1077">
        <v>14.904984423676012</v>
      </c>
      <c r="E26" s="1078">
        <v>0.60894465289025745</v>
      </c>
      <c r="F26" s="1072"/>
      <c r="G26" s="1077">
        <v>17.650519031141869</v>
      </c>
      <c r="H26" s="1078">
        <v>0.65192969291598457</v>
      </c>
      <c r="I26" s="1072"/>
      <c r="J26" s="1077">
        <v>21.571428571428573</v>
      </c>
      <c r="K26" s="1078">
        <v>0.56307603820190921</v>
      </c>
      <c r="L26" s="1072"/>
      <c r="M26" s="1072"/>
      <c r="N26" s="1072"/>
      <c r="O26" s="1072"/>
      <c r="P26" s="1072"/>
      <c r="Q26" s="1072"/>
      <c r="R26" s="1072"/>
    </row>
    <row r="27" spans="1:18" ht="15" customHeight="1" x14ac:dyDescent="0.25">
      <c r="B27" s="1076" t="s">
        <v>45</v>
      </c>
      <c r="C27" s="1072"/>
      <c r="D27" s="1077">
        <v>20.234746457867264</v>
      </c>
      <c r="E27" s="1078">
        <v>0.69827620359242881</v>
      </c>
      <c r="F27" s="1072"/>
      <c r="G27" s="1077">
        <v>26.521567628749253</v>
      </c>
      <c r="H27" s="1078">
        <v>0.66574623039215641</v>
      </c>
      <c r="I27" s="1072"/>
      <c r="J27" s="1077">
        <v>32.914680161943302</v>
      </c>
      <c r="K27" s="1078">
        <v>0.67177580584099605</v>
      </c>
      <c r="L27" s="1072"/>
      <c r="M27" s="1072"/>
      <c r="N27" s="1072"/>
      <c r="O27" s="1072"/>
      <c r="P27" s="1072"/>
      <c r="Q27" s="1072"/>
      <c r="R27" s="1072"/>
    </row>
    <row r="28" spans="1:18" ht="15" customHeight="1" x14ac:dyDescent="0.25">
      <c r="B28" s="1076" t="s">
        <v>46</v>
      </c>
      <c r="C28" s="1072"/>
      <c r="D28" s="1077">
        <v>17.626588164251228</v>
      </c>
      <c r="E28" s="1078">
        <v>0.35990545364636212</v>
      </c>
      <c r="F28" s="1072"/>
      <c r="G28" s="1077">
        <v>27.407187050359628</v>
      </c>
      <c r="H28" s="1078">
        <v>0.47299880593483618</v>
      </c>
      <c r="I28" s="1072"/>
      <c r="J28" s="1077">
        <v>37.346320474777436</v>
      </c>
      <c r="K28" s="1078">
        <v>0.47513026029280553</v>
      </c>
      <c r="L28" s="1072"/>
      <c r="M28" s="1072"/>
      <c r="N28" s="1072"/>
      <c r="O28" s="1072"/>
      <c r="P28" s="1072"/>
      <c r="Q28" s="1072"/>
      <c r="R28" s="1072"/>
    </row>
    <row r="29" spans="1:18" ht="15" customHeight="1" x14ac:dyDescent="0.25">
      <c r="B29" s="1079" t="s">
        <v>1</v>
      </c>
      <c r="C29" s="1072"/>
      <c r="D29" s="1080">
        <v>20.355648535564853</v>
      </c>
      <c r="E29" s="1081">
        <v>9.1078703934316912E-2</v>
      </c>
      <c r="F29" s="1072"/>
      <c r="G29" s="1080">
        <v>45.023866348448685</v>
      </c>
      <c r="H29" s="1081">
        <v>2.5471596674514495E-2</v>
      </c>
      <c r="I29" s="1072"/>
      <c r="J29" s="1080">
        <v>70.328313253012041</v>
      </c>
      <c r="K29" s="1081">
        <v>4.5284054567484848E-2</v>
      </c>
      <c r="L29" s="1072"/>
      <c r="M29" s="1072"/>
      <c r="N29" s="1072"/>
      <c r="O29" s="1072"/>
      <c r="P29" s="1072"/>
      <c r="Q29" s="1072"/>
      <c r="R29" s="1072"/>
    </row>
    <row r="30" spans="1:18" ht="15" customHeight="1" x14ac:dyDescent="0.25">
      <c r="B30" s="1311" t="s">
        <v>0</v>
      </c>
      <c r="C30" s="672"/>
      <c r="D30" s="1312">
        <v>16.429580639673365</v>
      </c>
      <c r="E30" s="1313">
        <v>0.39109096940441079</v>
      </c>
      <c r="F30" s="672"/>
      <c r="G30" s="1312">
        <v>38.861372794261648</v>
      </c>
      <c r="H30" s="1313">
        <v>0.31929650835932166</v>
      </c>
      <c r="I30" s="672"/>
      <c r="J30" s="1312">
        <v>59.085942082898086</v>
      </c>
      <c r="K30" s="1313">
        <v>0.3613186666487459</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5.6" customHeight="1" x14ac:dyDescent="0.25">
      <c r="B33" s="1645" t="s">
        <v>288</v>
      </c>
      <c r="C33" s="1645"/>
      <c r="D33" s="1645"/>
      <c r="E33" s="1645"/>
      <c r="F33" s="1645"/>
      <c r="G33" s="1645"/>
      <c r="H33" s="1645"/>
      <c r="I33" s="1645"/>
      <c r="J33" s="1645"/>
      <c r="K33" s="1645"/>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U33"/>
  <sheetViews>
    <sheetView zoomScaleNormal="100" workbookViewId="0">
      <selection activeCell="J12" sqref="J12:K29"/>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C1" s="700" t="s">
        <v>67</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448</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131</v>
      </c>
      <c r="E10" s="862" t="s">
        <v>157</v>
      </c>
      <c r="F10" s="1072"/>
      <c r="G10" s="1068" t="s">
        <v>131</v>
      </c>
      <c r="H10" s="820" t="s">
        <v>157</v>
      </c>
      <c r="I10" s="1072"/>
      <c r="J10" s="820" t="s">
        <v>131</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25">
      <c r="B13" s="1076" t="s">
        <v>7</v>
      </c>
      <c r="C13" s="1072"/>
      <c r="D13" s="1077">
        <v>29</v>
      </c>
      <c r="E13" s="1078" t="s">
        <v>364</v>
      </c>
      <c r="F13" s="1072"/>
      <c r="G13" s="1077">
        <v>16</v>
      </c>
      <c r="H13" s="1078" t="s">
        <v>364</v>
      </c>
      <c r="I13" s="1072"/>
      <c r="J13" s="1077">
        <v>46</v>
      </c>
      <c r="K13" s="1078" t="s">
        <v>364</v>
      </c>
      <c r="L13" s="1072"/>
      <c r="M13" s="1072"/>
      <c r="N13" s="1072"/>
      <c r="O13" s="1072"/>
      <c r="P13" s="1072"/>
      <c r="Q13" s="1072"/>
      <c r="R13" s="1072"/>
    </row>
    <row r="14" spans="1:21" ht="15" customHeight="1" x14ac:dyDescent="0.25">
      <c r="B14" s="1076" t="s">
        <v>37</v>
      </c>
      <c r="C14" s="1072"/>
      <c r="D14" s="1077">
        <v>20.181818181818183</v>
      </c>
      <c r="E14" s="1078">
        <v>6.6505412992565585E-2</v>
      </c>
      <c r="F14" s="1072"/>
      <c r="G14" s="1077">
        <v>44.942528735632187</v>
      </c>
      <c r="H14" s="1078">
        <v>1.1927594697042986E-2</v>
      </c>
      <c r="I14" s="1072"/>
      <c r="J14" s="1077">
        <v>70</v>
      </c>
      <c r="K14" s="1078">
        <v>0</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v>20.266252496117151</v>
      </c>
      <c r="E16" s="1078">
        <v>7.9444094309935459E-2</v>
      </c>
      <c r="F16" s="1072"/>
      <c r="G16" s="1077">
        <v>41.424783188792532</v>
      </c>
      <c r="H16" s="1078">
        <v>0.20837979806882953</v>
      </c>
      <c r="I16" s="1072"/>
      <c r="J16" s="1077">
        <v>63.928715874620828</v>
      </c>
      <c r="K16" s="1078">
        <v>0.27185611821564182</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22.150395480225988</v>
      </c>
      <c r="E18" s="1078">
        <v>0.14179492544437819</v>
      </c>
      <c r="F18" s="1072"/>
      <c r="G18" s="1077">
        <v>46.296619411123231</v>
      </c>
      <c r="H18" s="1078">
        <v>0.12732175309464377</v>
      </c>
      <c r="I18" s="1072"/>
      <c r="J18" s="1077">
        <v>72.38037109375</v>
      </c>
      <c r="K18" s="1078">
        <v>0.12560025936935565</v>
      </c>
      <c r="L18" s="1072"/>
      <c r="M18" s="1072"/>
      <c r="N18" s="1072"/>
      <c r="O18" s="1072"/>
      <c r="P18" s="1072"/>
      <c r="Q18" s="1072"/>
      <c r="R18" s="1072"/>
    </row>
    <row r="19" spans="1:18" ht="15" customHeight="1" x14ac:dyDescent="0.25">
      <c r="B19" s="1076" t="s">
        <v>40</v>
      </c>
      <c r="C19" s="1072"/>
      <c r="D19" s="1077">
        <v>18.830795262267344</v>
      </c>
      <c r="E19" s="1078">
        <v>0.27501148936768671</v>
      </c>
      <c r="F19" s="1072"/>
      <c r="G19" s="1077">
        <v>34.875939849624061</v>
      </c>
      <c r="H19" s="1078">
        <v>0.37963560410628161</v>
      </c>
      <c r="I19" s="1072"/>
      <c r="J19" s="1077">
        <v>54.648809523809526</v>
      </c>
      <c r="K19" s="1078">
        <v>0.38987474922423382</v>
      </c>
      <c r="L19" s="1072"/>
      <c r="M19" s="1072"/>
      <c r="N19" s="1072"/>
      <c r="O19" s="1072"/>
      <c r="P19" s="1072"/>
      <c r="Q19" s="1072"/>
      <c r="R19" s="1072"/>
    </row>
    <row r="20" spans="1:18" ht="15" customHeight="1" x14ac:dyDescent="0.25">
      <c r="B20" s="1076" t="s">
        <v>41</v>
      </c>
      <c r="C20" s="1072"/>
      <c r="D20" s="1077">
        <v>16.200385928454804</v>
      </c>
      <c r="E20" s="1078">
        <v>0.29994368700341156</v>
      </c>
      <c r="F20" s="1072"/>
      <c r="G20" s="1077">
        <v>34.53707414829659</v>
      </c>
      <c r="H20" s="1078">
        <v>0.33892805253504898</v>
      </c>
      <c r="I20" s="1072"/>
      <c r="J20" s="1077">
        <v>64.454695222405277</v>
      </c>
      <c r="K20" s="1078">
        <v>0.18725425362493492</v>
      </c>
      <c r="L20" s="1072"/>
      <c r="M20" s="1072"/>
      <c r="N20" s="1072"/>
      <c r="O20" s="1072"/>
      <c r="P20" s="1072"/>
      <c r="Q20" s="1072"/>
      <c r="R20" s="1072"/>
    </row>
    <row r="21" spans="1:18" ht="15" customHeight="1" x14ac:dyDescent="0.25">
      <c r="B21" s="1076" t="s">
        <v>3</v>
      </c>
      <c r="C21" s="1072"/>
      <c r="D21" s="1077">
        <v>20.263671875</v>
      </c>
      <c r="E21" s="1078">
        <v>0.12333669786207579</v>
      </c>
      <c r="F21" s="1072"/>
      <c r="G21" s="1077">
        <v>31.923354838709677</v>
      </c>
      <c r="H21" s="1078">
        <v>0.14432205936362949</v>
      </c>
      <c r="I21" s="1072"/>
      <c r="J21" s="1077">
        <v>56.241774675972081</v>
      </c>
      <c r="K21" s="1078">
        <v>0.12065104283878553</v>
      </c>
      <c r="L21" s="1072"/>
      <c r="M21" s="1072"/>
      <c r="N21" s="1072"/>
      <c r="O21" s="1072"/>
      <c r="P21" s="1072"/>
      <c r="Q21" s="1072"/>
      <c r="R21" s="1072"/>
    </row>
    <row r="22" spans="1:18" ht="15" customHeight="1" x14ac:dyDescent="0.25">
      <c r="B22" s="1076" t="s">
        <v>2</v>
      </c>
      <c r="C22" s="1072"/>
      <c r="D22" s="1077">
        <v>20.367177242888403</v>
      </c>
      <c r="E22" s="1078">
        <v>0.16045786075516161</v>
      </c>
      <c r="F22" s="1072"/>
      <c r="G22" s="1077">
        <v>43.572621809744781</v>
      </c>
      <c r="H22" s="1078">
        <v>0.15421705103246003</v>
      </c>
      <c r="I22" s="1072"/>
      <c r="J22" s="1077">
        <v>68.41473483645602</v>
      </c>
      <c r="K22" s="1078">
        <v>0.125957488894474</v>
      </c>
      <c r="L22" s="1072"/>
      <c r="M22" s="1072"/>
      <c r="N22" s="1072"/>
      <c r="O22" s="1072"/>
      <c r="P22" s="1072"/>
      <c r="Q22" s="1072"/>
      <c r="R22" s="1072"/>
    </row>
    <row r="23" spans="1:18" ht="15" customHeight="1" x14ac:dyDescent="0.25">
      <c r="B23" s="1076" t="s">
        <v>35</v>
      </c>
      <c r="C23" s="1072"/>
      <c r="D23" s="1077">
        <v>21.852813852813853</v>
      </c>
      <c r="E23" s="1078">
        <v>0.23964412319680176</v>
      </c>
      <c r="F23" s="1072"/>
      <c r="G23" s="1077">
        <v>47.489003880983184</v>
      </c>
      <c r="H23" s="1078">
        <v>0.15463490355046144</v>
      </c>
      <c r="I23" s="1072"/>
      <c r="J23" s="1077">
        <v>71.795238095238091</v>
      </c>
      <c r="K23" s="1078">
        <v>0.11415050593850104</v>
      </c>
      <c r="L23" s="1072"/>
      <c r="M23" s="1072"/>
      <c r="N23" s="1072"/>
      <c r="O23" s="1072"/>
      <c r="P23" s="1072"/>
      <c r="Q23" s="1072"/>
      <c r="R23" s="1072"/>
    </row>
    <row r="24" spans="1:18" ht="15" customHeight="1" x14ac:dyDescent="0.25">
      <c r="B24" s="1076" t="s">
        <v>42</v>
      </c>
      <c r="C24" s="1072"/>
      <c r="D24" s="1077">
        <v>24.991795806745671</v>
      </c>
      <c r="E24" s="1078">
        <v>0.31347149155810139</v>
      </c>
      <c r="F24" s="1072"/>
      <c r="G24" s="1077">
        <v>53.622199592668025</v>
      </c>
      <c r="H24" s="1078">
        <v>0.17787796484465399</v>
      </c>
      <c r="I24" s="1072"/>
      <c r="J24" s="1077">
        <v>79.692810457516345</v>
      </c>
      <c r="K24" s="1078">
        <v>0.14768983451363157</v>
      </c>
      <c r="L24" s="1072"/>
      <c r="M24" s="1072"/>
      <c r="N24" s="1072"/>
      <c r="O24" s="1072"/>
      <c r="P24" s="1072"/>
      <c r="Q24" s="1072"/>
      <c r="R24" s="1072"/>
    </row>
    <row r="25" spans="1:18" ht="15" customHeight="1" x14ac:dyDescent="0.25">
      <c r="B25" s="1076" t="s">
        <v>43</v>
      </c>
      <c r="C25" s="1072"/>
      <c r="D25" s="1077">
        <v>20</v>
      </c>
      <c r="E25" s="1078">
        <v>0.32015621187164245</v>
      </c>
      <c r="F25" s="1072"/>
      <c r="G25" s="1077">
        <v>25.5</v>
      </c>
      <c r="H25" s="1078">
        <v>0.28360289775316933</v>
      </c>
      <c r="I25" s="1072"/>
      <c r="J25" s="1077">
        <v>65</v>
      </c>
      <c r="K25" s="1078">
        <v>0.10878565864408424</v>
      </c>
      <c r="L25" s="1072"/>
      <c r="M25" s="1072"/>
      <c r="N25" s="1072"/>
      <c r="O25" s="1072"/>
      <c r="P25" s="1072"/>
      <c r="Q25" s="1072"/>
      <c r="R25" s="1072"/>
    </row>
    <row r="26" spans="1:18" ht="15" customHeight="1" x14ac:dyDescent="0.25">
      <c r="B26" s="1076" t="s">
        <v>44</v>
      </c>
      <c r="C26" s="1072"/>
      <c r="D26" s="1077">
        <v>111.01455301455302</v>
      </c>
      <c r="E26" s="1078">
        <v>0.39574834536859543</v>
      </c>
      <c r="F26" s="1072"/>
      <c r="G26" s="1077">
        <v>130.37441497659907</v>
      </c>
      <c r="H26" s="1078">
        <v>0.28599182913174848</v>
      </c>
      <c r="I26" s="1072"/>
      <c r="J26" s="1077">
        <v>129.96567505720824</v>
      </c>
      <c r="K26" s="1078">
        <v>0.28796949696719742</v>
      </c>
      <c r="L26" s="1072"/>
      <c r="M26" s="1072"/>
      <c r="N26" s="1072"/>
      <c r="O26" s="1072"/>
      <c r="P26" s="1072"/>
      <c r="Q26" s="1072"/>
      <c r="R26" s="1072"/>
    </row>
    <row r="27" spans="1:18" ht="15" customHeight="1" x14ac:dyDescent="0.2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v>20</v>
      </c>
      <c r="E29" s="1081">
        <v>0</v>
      </c>
      <c r="F29" s="1072"/>
      <c r="G29" s="1080">
        <v>45</v>
      </c>
      <c r="H29" s="1081" t="s">
        <v>364</v>
      </c>
      <c r="I29" s="1072"/>
      <c r="J29" s="1080" t="s">
        <v>364</v>
      </c>
      <c r="K29" s="1081" t="s">
        <v>364</v>
      </c>
      <c r="L29" s="1072"/>
      <c r="M29" s="1072"/>
      <c r="N29" s="1072"/>
      <c r="O29" s="1072"/>
      <c r="P29" s="1072"/>
      <c r="Q29" s="1072"/>
      <c r="R29" s="1072"/>
    </row>
    <row r="30" spans="1:18" ht="15" customHeight="1" x14ac:dyDescent="0.25">
      <c r="B30" s="1311" t="s">
        <v>0</v>
      </c>
      <c r="C30" s="672"/>
      <c r="D30" s="1312">
        <v>21.361100600032433</v>
      </c>
      <c r="E30" s="1313">
        <v>0.57148571549628613</v>
      </c>
      <c r="F30" s="672"/>
      <c r="G30" s="1312">
        <v>43.908462558661498</v>
      </c>
      <c r="H30" s="1313">
        <v>0.45018752802293288</v>
      </c>
      <c r="I30" s="672"/>
      <c r="J30" s="1312">
        <v>69.431932634359782</v>
      </c>
      <c r="K30" s="1313">
        <v>0.27073130085612984</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1.45" customHeight="1" x14ac:dyDescent="0.25">
      <c r="B33" s="1645" t="s">
        <v>288</v>
      </c>
      <c r="C33" s="1645"/>
      <c r="D33" s="1645"/>
      <c r="E33" s="1645"/>
      <c r="F33" s="1645"/>
      <c r="G33" s="1645"/>
      <c r="H33" s="1645"/>
      <c r="I33" s="1645"/>
      <c r="J33" s="1645"/>
      <c r="K33" s="1645"/>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2578125" defaultRowHeight="15" x14ac:dyDescent="0.25"/>
  <cols>
    <col min="1" max="1" width="2" style="666" customWidth="1"/>
    <col min="2" max="2" width="13" style="666" customWidth="1"/>
    <col min="3" max="4" width="9.140625" style="666" customWidth="1"/>
    <col min="5" max="5" width="9.42578125" style="666" customWidth="1"/>
    <col min="6" max="6" width="7.42578125" style="666" customWidth="1"/>
    <col min="7" max="7" width="2.28515625" style="666" customWidth="1"/>
    <col min="8" max="8" width="12.5703125" style="666" customWidth="1"/>
    <col min="9" max="10" width="9.140625" style="666" customWidth="1"/>
    <col min="11" max="11" width="9.42578125" style="666" customWidth="1"/>
    <col min="12" max="12" width="7.42578125" style="666" customWidth="1"/>
    <col min="13" max="13" width="2.42578125" style="666" customWidth="1"/>
    <col min="14" max="14" width="13" style="666" customWidth="1"/>
    <col min="15" max="16" width="9.140625" style="666" customWidth="1"/>
    <col min="17" max="17" width="9.28515625" style="666" customWidth="1"/>
    <col min="18" max="18" width="7.42578125" style="666" customWidth="1"/>
    <col min="19" max="19" width="2.140625" style="666" customWidth="1"/>
    <col min="20" max="20" width="12.42578125" style="666" customWidth="1"/>
    <col min="21" max="22" width="9.140625" style="666" customWidth="1"/>
    <col min="23" max="23" width="9.28515625" style="666" customWidth="1"/>
    <col min="24" max="24" width="7.42578125" style="666" customWidth="1"/>
    <col min="25" max="16384" width="11.42578125" style="666"/>
  </cols>
  <sheetData>
    <row r="1" spans="1:24" s="1049" customFormat="1" x14ac:dyDescent="0.25">
      <c r="B1" s="1049" t="s">
        <v>79</v>
      </c>
      <c r="C1" s="1049" t="s">
        <v>66</v>
      </c>
      <c r="F1" s="1049" t="s">
        <v>65</v>
      </c>
      <c r="J1" s="1049" t="s">
        <v>79</v>
      </c>
      <c r="K1" s="1049" t="s">
        <v>67</v>
      </c>
    </row>
    <row r="2" spans="1:24" s="613" customFormat="1" ht="15" customHeight="1" x14ac:dyDescent="0.2"/>
    <row r="3" spans="1:24" s="619" customFormat="1" ht="38.25" customHeight="1" x14ac:dyDescent="0.25">
      <c r="B3" s="1476"/>
      <c r="C3" s="1476"/>
      <c r="D3" s="1476"/>
    </row>
    <row r="4" spans="1:24" s="621" customFormat="1" ht="23.25" customHeight="1" x14ac:dyDescent="0.2">
      <c r="B4" s="1478" t="s">
        <v>451</v>
      </c>
      <c r="C4" s="1478"/>
      <c r="D4" s="1478"/>
      <c r="E4" s="1478"/>
      <c r="F4" s="1478"/>
      <c r="G4" s="1478"/>
      <c r="H4" s="1478"/>
      <c r="I4" s="1478"/>
      <c r="J4" s="1478"/>
      <c r="K4" s="1478"/>
      <c r="L4" s="1478"/>
      <c r="M4" s="1478"/>
      <c r="N4" s="1478"/>
      <c r="O4" s="1478"/>
      <c r="P4" s="1478"/>
      <c r="Q4" s="1478"/>
      <c r="R4" s="1478"/>
      <c r="S4" s="1478"/>
      <c r="T4" s="1478"/>
      <c r="U4" s="1478"/>
      <c r="V4" s="1478"/>
      <c r="W4" s="1018"/>
      <c r="X4" s="1018"/>
    </row>
    <row r="5" spans="1:24" s="621" customFormat="1" ht="15.75" customHeight="1" x14ac:dyDescent="0.2">
      <c r="B5" s="1633" t="str">
        <f>porsaad!$B$6</f>
        <v>Situación a 31 de mayo de 2024</v>
      </c>
      <c r="C5" s="1633"/>
      <c r="D5" s="1633"/>
      <c r="E5" s="1633"/>
      <c r="F5" s="1633"/>
      <c r="G5" s="1633"/>
      <c r="H5" s="1633"/>
      <c r="I5" s="1633"/>
      <c r="J5" s="1633"/>
      <c r="K5" s="1633"/>
      <c r="L5" s="1633"/>
      <c r="M5" s="1633"/>
      <c r="N5" s="1633"/>
      <c r="O5" s="1633"/>
      <c r="P5" s="1633"/>
      <c r="Q5" s="1633"/>
      <c r="R5" s="1633"/>
      <c r="S5" s="1633"/>
      <c r="T5" s="1633"/>
      <c r="U5" s="1633"/>
      <c r="V5" s="1633"/>
      <c r="W5" s="1070"/>
      <c r="X5" s="1070"/>
    </row>
    <row r="7" spans="1:24" ht="16.5" customHeight="1" x14ac:dyDescent="0.25">
      <c r="M7" s="1054"/>
      <c r="S7" s="1054"/>
    </row>
    <row r="8" spans="1:24" ht="16.5" customHeight="1" x14ac:dyDescent="0.25">
      <c r="M8" s="1054"/>
      <c r="S8" s="1054"/>
    </row>
    <row r="9" spans="1:24" ht="15" customHeight="1" x14ac:dyDescent="0.25">
      <c r="B9" s="1642" t="s">
        <v>125</v>
      </c>
      <c r="C9" s="1643"/>
      <c r="D9" s="1643"/>
      <c r="E9" s="1643"/>
      <c r="F9" s="1644"/>
      <c r="G9" s="1054"/>
      <c r="H9" s="1642" t="s">
        <v>127</v>
      </c>
      <c r="I9" s="1643"/>
      <c r="J9" s="1643"/>
      <c r="K9" s="1643"/>
      <c r="L9" s="1644"/>
      <c r="M9" s="113"/>
      <c r="S9" s="113"/>
    </row>
    <row r="10" spans="1:24" ht="15" customHeight="1" x14ac:dyDescent="0.25">
      <c r="B10" s="1065" t="s">
        <v>124</v>
      </c>
      <c r="C10" s="1088" t="s">
        <v>48</v>
      </c>
      <c r="D10" s="1089" t="s">
        <v>33</v>
      </c>
      <c r="E10" s="1089" t="s">
        <v>32</v>
      </c>
      <c r="F10" s="1067" t="s">
        <v>0</v>
      </c>
      <c r="G10" s="1054"/>
      <c r="H10" s="1065" t="s">
        <v>124</v>
      </c>
      <c r="I10" s="1090" t="s">
        <v>48</v>
      </c>
      <c r="J10" s="1089" t="s">
        <v>33</v>
      </c>
      <c r="K10" s="1089" t="s">
        <v>32</v>
      </c>
      <c r="L10" s="1067" t="s">
        <v>0</v>
      </c>
      <c r="M10" s="113"/>
      <c r="S10" s="113"/>
    </row>
    <row r="11" spans="1:24" ht="6" customHeight="1" x14ac:dyDescent="0.25">
      <c r="E11" s="1094"/>
      <c r="M11" s="113"/>
      <c r="S11" s="113"/>
    </row>
    <row r="12" spans="1:24" ht="15.75" customHeight="1" x14ac:dyDescent="0.25">
      <c r="A12" s="1091"/>
      <c r="B12" s="1092" t="s">
        <v>115</v>
      </c>
      <c r="C12" s="1093">
        <v>8.3662735771459725E-4</v>
      </c>
      <c r="D12" s="1093">
        <v>1.0987153482082488E-3</v>
      </c>
      <c r="E12" s="1059">
        <v>1.0990150336962156E-3</v>
      </c>
      <c r="F12" s="1095">
        <v>1.0030193630827045E-3</v>
      </c>
      <c r="G12" s="1054"/>
      <c r="H12" s="1092" t="s">
        <v>115</v>
      </c>
      <c r="I12" s="1093">
        <v>2.0471014492753622E-2</v>
      </c>
      <c r="J12" s="1093">
        <v>1.2942112747720128E-2</v>
      </c>
      <c r="K12" s="1093">
        <v>1.0088526097953552E-2</v>
      </c>
      <c r="L12" s="1097">
        <v>1.435476507603319E-2</v>
      </c>
      <c r="M12" s="113"/>
      <c r="S12" s="113"/>
    </row>
    <row r="13" spans="1:24" ht="15.75" customHeight="1" x14ac:dyDescent="0.25">
      <c r="B13" s="1086" t="s">
        <v>116</v>
      </c>
      <c r="C13" s="1056">
        <v>6.7212197838869333E-4</v>
      </c>
      <c r="D13" s="1056">
        <v>4.0923810540550158E-4</v>
      </c>
      <c r="E13" s="1056">
        <v>2.8339381372040779E-4</v>
      </c>
      <c r="F13" s="1056">
        <v>4.7402969899114112E-4</v>
      </c>
      <c r="G13" s="1096"/>
      <c r="H13" s="1098" t="s">
        <v>116</v>
      </c>
      <c r="I13" s="1056">
        <v>7.1256038647342992E-3</v>
      </c>
      <c r="J13" s="1056">
        <v>2.5049250479458312E-3</v>
      </c>
      <c r="K13" s="1056">
        <v>5.6047367210853075E-4</v>
      </c>
      <c r="L13" s="1099">
        <v>3.3086556880168303E-3</v>
      </c>
      <c r="M13" s="113"/>
      <c r="S13" s="113"/>
    </row>
    <row r="14" spans="1:24" ht="15.75" customHeight="1" x14ac:dyDescent="0.25">
      <c r="B14" s="1084" t="s">
        <v>117</v>
      </c>
      <c r="C14" s="1059">
        <v>7.9996615889339588E-3</v>
      </c>
      <c r="D14" s="1059">
        <v>4.466033237251343E-3</v>
      </c>
      <c r="E14" s="1059">
        <v>1.7003628823224468E-3</v>
      </c>
      <c r="F14" s="1059">
        <v>5.0700567805139441E-3</v>
      </c>
      <c r="G14" s="1096"/>
      <c r="H14" s="1100" t="s">
        <v>117</v>
      </c>
      <c r="I14" s="1059">
        <v>1.939915458937198E-2</v>
      </c>
      <c r="J14" s="1059">
        <v>1.0541559576772039E-2</v>
      </c>
      <c r="K14" s="1059">
        <v>8.4933318004138877E-3</v>
      </c>
      <c r="L14" s="1101">
        <v>1.2632193266909206E-2</v>
      </c>
      <c r="M14" s="113"/>
      <c r="S14" s="113"/>
    </row>
    <row r="15" spans="1:24" ht="15.75" customHeight="1" x14ac:dyDescent="0.25">
      <c r="B15" s="1086" t="s">
        <v>118</v>
      </c>
      <c r="C15" s="1056">
        <v>0.96804365502751943</v>
      </c>
      <c r="D15" s="1056">
        <v>0.14796626454574571</v>
      </c>
      <c r="E15" s="1056">
        <v>1.1232071885260066E-2</v>
      </c>
      <c r="F15" s="1056">
        <v>0.41365789482723681</v>
      </c>
      <c r="G15" s="1096"/>
      <c r="H15" s="1098" t="s">
        <v>118</v>
      </c>
      <c r="I15" s="1056">
        <v>0.2777173913043478</v>
      </c>
      <c r="J15" s="1056">
        <v>0.14224582186329893</v>
      </c>
      <c r="K15" s="1056">
        <v>1.8495631179581511E-2</v>
      </c>
      <c r="L15" s="1099">
        <v>0.1439524080706725</v>
      </c>
      <c r="M15" s="113"/>
      <c r="S15" s="113"/>
    </row>
    <row r="16" spans="1:24" ht="15.75" customHeight="1" x14ac:dyDescent="0.25">
      <c r="B16" s="1084" t="s">
        <v>119</v>
      </c>
      <c r="C16" s="1059">
        <v>2.7824909874552897E-3</v>
      </c>
      <c r="D16" s="1059">
        <v>0.31043824063200598</v>
      </c>
      <c r="E16" s="1059">
        <v>0.18511836875756005</v>
      </c>
      <c r="F16" s="1059">
        <v>0.16687734653288494</v>
      </c>
      <c r="G16" s="1096"/>
      <c r="H16" s="1100" t="s">
        <v>119</v>
      </c>
      <c r="I16" s="1059">
        <v>0.28434480676328505</v>
      </c>
      <c r="J16" s="1059">
        <v>9.8253075708750276E-2</v>
      </c>
      <c r="K16" s="1059">
        <v>0.16268107610945046</v>
      </c>
      <c r="L16" s="1101">
        <v>0.17736841857553665</v>
      </c>
      <c r="M16" s="113"/>
      <c r="S16" s="113"/>
    </row>
    <row r="17" spans="2:19" ht="15.75" customHeight="1" x14ac:dyDescent="0.25">
      <c r="B17" s="1086" t="s">
        <v>120</v>
      </c>
      <c r="C17" s="1056">
        <v>2.66968729877467E-3</v>
      </c>
      <c r="D17" s="1056">
        <v>0.51594694138998609</v>
      </c>
      <c r="E17" s="1056">
        <v>0.28100224641437704</v>
      </c>
      <c r="F17" s="1056">
        <v>0.27000972104382714</v>
      </c>
      <c r="G17" s="1096"/>
      <c r="H17" s="1098" t="s">
        <v>120</v>
      </c>
      <c r="I17" s="1056">
        <v>0.33931159420289853</v>
      </c>
      <c r="J17" s="1056">
        <v>0.19597124554788711</v>
      </c>
      <c r="K17" s="1056">
        <v>7.4068751437111974E-2</v>
      </c>
      <c r="L17" s="1099">
        <v>0.20073609352717758</v>
      </c>
      <c r="M17" s="113"/>
      <c r="S17" s="113"/>
    </row>
    <row r="18" spans="2:19" ht="15.75" customHeight="1" x14ac:dyDescent="0.25">
      <c r="B18" s="1084" t="s">
        <v>121</v>
      </c>
      <c r="C18" s="1059">
        <v>1.6821850074497435E-2</v>
      </c>
      <c r="D18" s="1059">
        <v>1.9305362798476923E-2</v>
      </c>
      <c r="E18" s="1059">
        <v>0.48939346811819595</v>
      </c>
      <c r="F18" s="1059">
        <v>0.13520494914485728</v>
      </c>
      <c r="G18" s="1096"/>
      <c r="H18" s="1100" t="s">
        <v>121</v>
      </c>
      <c r="I18" s="1059">
        <v>3.9070048309178741E-2</v>
      </c>
      <c r="J18" s="1059">
        <v>0.23012694229539851</v>
      </c>
      <c r="K18" s="1059">
        <v>0.14668601977466084</v>
      </c>
      <c r="L18" s="1101">
        <v>0.14323702305704725</v>
      </c>
      <c r="M18" s="1054"/>
      <c r="S18" s="1054"/>
    </row>
    <row r="19" spans="2:19" ht="15.75" customHeight="1" x14ac:dyDescent="0.25">
      <c r="B19" s="1086" t="s">
        <v>122</v>
      </c>
      <c r="C19" s="1056">
        <v>9.4003073900516553E-5</v>
      </c>
      <c r="D19" s="1056">
        <v>3.1137681933027293E-4</v>
      </c>
      <c r="E19" s="1056">
        <v>3.0095040608259894E-2</v>
      </c>
      <c r="F19" s="1087">
        <v>7.6325651533211275E-3</v>
      </c>
      <c r="G19" s="1054"/>
      <c r="H19" s="1098" t="s">
        <v>122</v>
      </c>
      <c r="I19" s="1056">
        <v>2.0833333333333333E-3</v>
      </c>
      <c r="J19" s="1056">
        <v>0.10743780088455165</v>
      </c>
      <c r="K19" s="1056">
        <v>0.21333927339618303</v>
      </c>
      <c r="L19" s="1099">
        <v>0.10927506083125856</v>
      </c>
    </row>
    <row r="20" spans="2:19" x14ac:dyDescent="0.25">
      <c r="B20" s="1084" t="s">
        <v>123</v>
      </c>
      <c r="C20" s="1059">
        <v>7.9902612815439068E-5</v>
      </c>
      <c r="D20" s="1059">
        <v>5.7827123589907833E-5</v>
      </c>
      <c r="E20" s="1059">
        <v>7.6032486607914288E-5</v>
      </c>
      <c r="F20" s="1085">
        <v>7.0417455284915888E-5</v>
      </c>
      <c r="G20" s="1054"/>
      <c r="H20" s="1102" t="s">
        <v>123</v>
      </c>
      <c r="I20" s="1103">
        <v>1.0477053140096618E-2</v>
      </c>
      <c r="J20" s="1103">
        <v>0.19997651632767552</v>
      </c>
      <c r="K20" s="1103">
        <v>0.36558691653253622</v>
      </c>
      <c r="L20" s="1104">
        <v>0.19513538190734822</v>
      </c>
    </row>
    <row r="21" spans="2:19" x14ac:dyDescent="0.25">
      <c r="B21" s="1308" t="s">
        <v>0</v>
      </c>
      <c r="C21" s="1309">
        <v>1.0000000000000002</v>
      </c>
      <c r="D21" s="1309">
        <v>1</v>
      </c>
      <c r="E21" s="1309">
        <v>0.99999999999999989</v>
      </c>
      <c r="F21" s="1310">
        <v>1</v>
      </c>
      <c r="G21" s="113"/>
      <c r="H21" s="1061" t="s">
        <v>0</v>
      </c>
      <c r="I21" s="1314">
        <v>1</v>
      </c>
      <c r="J21" s="1314">
        <v>1</v>
      </c>
      <c r="K21" s="1314">
        <v>1</v>
      </c>
      <c r="L21" s="1315">
        <v>1</v>
      </c>
    </row>
    <row r="23" spans="2:19" ht="15" customHeight="1" x14ac:dyDescent="0.25"/>
    <row r="24" spans="2:19" ht="15" customHeight="1" x14ac:dyDescent="0.25">
      <c r="H24" s="700"/>
      <c r="I24" s="700"/>
      <c r="J24" s="700"/>
      <c r="K24" s="700"/>
      <c r="L24" s="700"/>
    </row>
    <row r="25" spans="2:19" ht="15" customHeight="1" x14ac:dyDescent="0.25">
      <c r="B25" s="1642" t="s">
        <v>126</v>
      </c>
      <c r="C25" s="1643"/>
      <c r="D25" s="1643"/>
      <c r="E25" s="1643"/>
      <c r="F25" s="1644"/>
      <c r="H25" s="700" t="s">
        <v>128</v>
      </c>
      <c r="I25" s="700"/>
      <c r="J25" s="700"/>
      <c r="K25" s="700"/>
      <c r="L25" s="700"/>
    </row>
    <row r="26" spans="2:19" ht="15" customHeight="1" x14ac:dyDescent="0.25">
      <c r="B26" s="1065" t="s">
        <v>124</v>
      </c>
      <c r="C26" s="1090" t="s">
        <v>48</v>
      </c>
      <c r="D26" s="1089" t="s">
        <v>33</v>
      </c>
      <c r="E26" s="1089" t="s">
        <v>32</v>
      </c>
      <c r="F26" s="1067" t="s">
        <v>0</v>
      </c>
      <c r="H26" s="700" t="s">
        <v>124</v>
      </c>
      <c r="I26" s="700" t="s">
        <v>48</v>
      </c>
      <c r="J26" s="700" t="s">
        <v>33</v>
      </c>
      <c r="K26" s="700" t="s">
        <v>32</v>
      </c>
      <c r="L26" s="700" t="s">
        <v>0</v>
      </c>
    </row>
    <row r="27" spans="2:19" ht="7.5" customHeight="1" x14ac:dyDescent="0.25">
      <c r="H27" s="700" t="s">
        <v>115</v>
      </c>
      <c r="I27" s="700">
        <v>2.1696751643330573E-2</v>
      </c>
      <c r="J27" s="700">
        <v>1.1960742902215001E-2</v>
      </c>
      <c r="K27" s="700">
        <v>2.5850950174646139E-3</v>
      </c>
      <c r="L27" s="700">
        <v>1.1473116702382272E-2</v>
      </c>
    </row>
    <row r="28" spans="2:19" x14ac:dyDescent="0.25">
      <c r="B28" s="1092" t="s">
        <v>115</v>
      </c>
      <c r="C28" s="1093">
        <v>0</v>
      </c>
      <c r="D28" s="1093">
        <v>2.8910089621277829E-4</v>
      </c>
      <c r="E28" s="1093">
        <v>1.0107816711590297E-3</v>
      </c>
      <c r="F28" s="1097">
        <v>3.9619651347068147E-4</v>
      </c>
      <c r="H28" s="700" t="s">
        <v>116</v>
      </c>
      <c r="I28" s="700">
        <v>4.1526159907522044E-2</v>
      </c>
      <c r="J28" s="700">
        <v>1.7426048127443333E-2</v>
      </c>
      <c r="K28" s="700">
        <v>1.8549579022535165E-2</v>
      </c>
      <c r="L28" s="700">
        <v>2.4092829570375247E-2</v>
      </c>
    </row>
    <row r="29" spans="2:19" ht="15.75" customHeight="1" x14ac:dyDescent="0.25">
      <c r="B29" s="1098" t="s">
        <v>116</v>
      </c>
      <c r="C29" s="1056">
        <v>1.9078768056691197E-3</v>
      </c>
      <c r="D29" s="1056">
        <v>5.7820179242555657E-4</v>
      </c>
      <c r="E29" s="1056">
        <v>3.3692722371967657E-4</v>
      </c>
      <c r="F29" s="1099">
        <v>9.9049128367670368E-4</v>
      </c>
      <c r="H29" s="700" t="s">
        <v>117</v>
      </c>
      <c r="I29" s="700">
        <v>8.3414844353851311E-2</v>
      </c>
      <c r="J29" s="700">
        <v>4.5334448232611665E-2</v>
      </c>
      <c r="K29" s="1105">
        <v>2.9305124245091366E-2</v>
      </c>
      <c r="L29" s="700">
        <v>5.0112155350364729E-2</v>
      </c>
    </row>
    <row r="30" spans="2:19" ht="15.75" customHeight="1" x14ac:dyDescent="0.25">
      <c r="B30" s="1100" t="s">
        <v>117</v>
      </c>
      <c r="C30" s="1059">
        <v>4.3608612701008451E-3</v>
      </c>
      <c r="D30" s="1059">
        <v>1.1564035848511131E-3</v>
      </c>
      <c r="E30" s="1059">
        <v>1.3477088948787063E-3</v>
      </c>
      <c r="F30" s="1101">
        <v>2.3771790808240888E-3</v>
      </c>
      <c r="H30" s="700" t="s">
        <v>118</v>
      </c>
      <c r="I30" s="700">
        <v>0.68189497732511606</v>
      </c>
      <c r="J30" s="700">
        <v>0.12110306065712968</v>
      </c>
      <c r="K30" s="700">
        <v>9.1153660926316493E-2</v>
      </c>
      <c r="L30" s="700">
        <v>0.25812544942634419</v>
      </c>
    </row>
    <row r="31" spans="2:19" ht="15.75" customHeight="1" x14ac:dyDescent="0.25">
      <c r="B31" s="1098" t="s">
        <v>118</v>
      </c>
      <c r="C31" s="1056">
        <v>0.12482965385663669</v>
      </c>
      <c r="D31" s="1056">
        <v>5.608557386527898E-2</v>
      </c>
      <c r="E31" s="1056">
        <v>1.3477088948787063E-3</v>
      </c>
      <c r="F31" s="1099">
        <v>6.4976228209191758E-2</v>
      </c>
      <c r="H31" s="700" t="s">
        <v>119</v>
      </c>
      <c r="I31" s="700">
        <v>0.10526891796685295</v>
      </c>
      <c r="J31" s="700">
        <v>0.48961462701877945</v>
      </c>
      <c r="K31" s="700">
        <v>0.10655352032371811</v>
      </c>
      <c r="L31" s="700">
        <v>0.26524293170866081</v>
      </c>
    </row>
    <row r="32" spans="2:19" ht="15.75" customHeight="1" x14ac:dyDescent="0.25">
      <c r="B32" s="1100" t="s">
        <v>119</v>
      </c>
      <c r="C32" s="1059">
        <v>0.19760152630144454</v>
      </c>
      <c r="D32" s="1059">
        <v>5.5507372072853424E-2</v>
      </c>
      <c r="E32" s="1059">
        <v>5.3571428571428568E-2</v>
      </c>
      <c r="F32" s="1101">
        <v>0.10657686212361331</v>
      </c>
      <c r="H32" s="700" t="s">
        <v>120</v>
      </c>
      <c r="I32" s="700">
        <v>5.922146145269739E-2</v>
      </c>
      <c r="J32" s="700">
        <v>0.21355206048041239</v>
      </c>
      <c r="K32" s="700">
        <v>0.38330814664740298</v>
      </c>
      <c r="L32" s="700">
        <v>0.22803490231573073</v>
      </c>
    </row>
    <row r="33" spans="2:12" ht="15.75" customHeight="1" x14ac:dyDescent="0.25">
      <c r="B33" s="1098" t="s">
        <v>120</v>
      </c>
      <c r="C33" s="1056">
        <v>0.58599073316980099</v>
      </c>
      <c r="D33" s="1056">
        <v>0.12518068806013299</v>
      </c>
      <c r="E33" s="1056">
        <v>3.6051212938005388E-2</v>
      </c>
      <c r="F33" s="1099">
        <v>0.26644215530903326</v>
      </c>
      <c r="H33" s="700" t="s">
        <v>121</v>
      </c>
      <c r="I33" s="700">
        <v>9.2341156111274509E-4</v>
      </c>
      <c r="J33" s="700">
        <v>8.0527048519669492E-2</v>
      </c>
      <c r="K33" s="700">
        <v>0.14948159711266476</v>
      </c>
      <c r="L33" s="700">
        <v>8.2000407837637693E-2</v>
      </c>
    </row>
    <row r="34" spans="2:12" ht="15.75" customHeight="1" x14ac:dyDescent="0.25">
      <c r="B34" s="1100" t="s">
        <v>121</v>
      </c>
      <c r="C34" s="1059">
        <v>7.5769964568002182E-2</v>
      </c>
      <c r="D34" s="1059">
        <v>0.12951720150332466</v>
      </c>
      <c r="E34" s="1059">
        <v>4.5148247978436661E-2</v>
      </c>
      <c r="F34" s="1101">
        <v>8.5182250396196507E-2</v>
      </c>
      <c r="H34" s="700" t="s">
        <v>122</v>
      </c>
      <c r="I34" s="700">
        <v>7.7976976271742918E-4</v>
      </c>
      <c r="J34" s="700">
        <v>9.0987849609282401E-3</v>
      </c>
      <c r="K34" s="700">
        <v>0.13038400008856857</v>
      </c>
      <c r="L34" s="700">
        <v>4.6133949621319177E-2</v>
      </c>
    </row>
    <row r="35" spans="2:12" ht="15.75" customHeight="1" x14ac:dyDescent="0.25">
      <c r="B35" s="1098" t="s">
        <v>122</v>
      </c>
      <c r="C35" s="1056">
        <v>3.8157536113382394E-3</v>
      </c>
      <c r="D35" s="1056">
        <v>0.43249494073431627</v>
      </c>
      <c r="E35" s="1056">
        <v>0.15599730458221026</v>
      </c>
      <c r="F35" s="1099">
        <v>0.19542393026941363</v>
      </c>
      <c r="H35" s="700" t="s">
        <v>123</v>
      </c>
      <c r="I35" s="700">
        <v>5.2737060267994554E-3</v>
      </c>
      <c r="J35" s="700">
        <v>1.1383179100810744E-2</v>
      </c>
      <c r="K35" s="700">
        <v>8.8679276616237937E-2</v>
      </c>
      <c r="L35" s="700">
        <v>3.4784257467185171E-2</v>
      </c>
    </row>
    <row r="36" spans="2:12" x14ac:dyDescent="0.25">
      <c r="B36" s="1102" t="s">
        <v>123</v>
      </c>
      <c r="C36" s="1103">
        <v>5.7236304170073587E-3</v>
      </c>
      <c r="D36" s="1103">
        <v>0.19919051749060421</v>
      </c>
      <c r="E36" s="1103">
        <v>0.70518867924528306</v>
      </c>
      <c r="F36" s="1104">
        <v>0.27763470681458002</v>
      </c>
      <c r="H36" s="700" t="s">
        <v>0</v>
      </c>
      <c r="I36" s="700">
        <v>0.99999999999999989</v>
      </c>
      <c r="J36" s="700">
        <v>1</v>
      </c>
      <c r="K36" s="700">
        <v>1</v>
      </c>
      <c r="L36" s="700">
        <v>1.0000000000000002</v>
      </c>
    </row>
    <row r="37" spans="2:12" x14ac:dyDescent="0.25">
      <c r="B37" s="1061" t="s">
        <v>0</v>
      </c>
      <c r="C37" s="1314">
        <f>SUM(C28:C36)</f>
        <v>1</v>
      </c>
      <c r="D37" s="1314">
        <f>SUM(D28:D36)</f>
        <v>1</v>
      </c>
      <c r="E37" s="1314">
        <f>SUM(E28:E36)</f>
        <v>1</v>
      </c>
      <c r="F37" s="1315">
        <f>SUM(F28:F36)</f>
        <v>1</v>
      </c>
    </row>
    <row r="38" spans="2:12" x14ac:dyDescent="0.25">
      <c r="H38" s="700"/>
      <c r="I38" s="700"/>
      <c r="J38" s="700"/>
      <c r="K38" s="700"/>
      <c r="L38" s="700"/>
    </row>
    <row r="39" spans="2:12" x14ac:dyDescent="0.25">
      <c r="H39" s="700"/>
      <c r="I39" s="700"/>
      <c r="J39" s="700"/>
      <c r="K39" s="700"/>
      <c r="L39" s="700"/>
    </row>
    <row r="40" spans="2:12" x14ac:dyDescent="0.2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U33"/>
  <sheetViews>
    <sheetView topLeftCell="A8" zoomScaleNormal="100" workbookViewId="0">
      <selection activeCell="J12" sqref="J12: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66</v>
      </c>
      <c r="C1" s="700" t="s">
        <v>67</v>
      </c>
      <c r="D1" s="700" t="s">
        <v>66</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458</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152.82130530146159</v>
      </c>
      <c r="E12" s="1075">
        <v>0.22120985175137323</v>
      </c>
      <c r="F12" s="1072"/>
      <c r="G12" s="1074">
        <v>272.64092696128739</v>
      </c>
      <c r="H12" s="1075">
        <v>0.14027131044146218</v>
      </c>
      <c r="I12" s="1072"/>
      <c r="J12" s="1074">
        <v>402.6653811469389</v>
      </c>
      <c r="K12" s="1075">
        <v>0.11967824207824926</v>
      </c>
      <c r="L12" s="1072"/>
      <c r="M12" s="1072"/>
      <c r="N12" s="1072"/>
      <c r="O12" s="1072"/>
      <c r="P12" s="1072"/>
      <c r="Q12" s="1072"/>
      <c r="R12" s="1072"/>
    </row>
    <row r="13" spans="1:21" ht="15" customHeight="1" x14ac:dyDescent="0.25">
      <c r="B13" s="1076" t="s">
        <v>7</v>
      </c>
      <c r="C13" s="1072"/>
      <c r="D13" s="1077">
        <v>136.34683864915576</v>
      </c>
      <c r="E13" s="1078">
        <v>0.26485626481850622</v>
      </c>
      <c r="F13" s="1072"/>
      <c r="G13" s="1077">
        <v>234.23227968336701</v>
      </c>
      <c r="H13" s="1078">
        <v>0.30650891982100947</v>
      </c>
      <c r="I13" s="1072"/>
      <c r="J13" s="1077">
        <v>353.93135815990598</v>
      </c>
      <c r="K13" s="1078">
        <v>0.20825908136126664</v>
      </c>
      <c r="L13" s="1072"/>
      <c r="M13" s="1072"/>
      <c r="N13" s="1072"/>
      <c r="O13" s="1072"/>
      <c r="P13" s="1072"/>
      <c r="Q13" s="1072"/>
      <c r="R13" s="1072"/>
    </row>
    <row r="14" spans="1:21" ht="15" customHeight="1" x14ac:dyDescent="0.25">
      <c r="B14" s="1076" t="s">
        <v>37</v>
      </c>
      <c r="C14" s="1072"/>
      <c r="D14" s="1077">
        <v>123.67474337040197</v>
      </c>
      <c r="E14" s="1078">
        <v>0.30593437253977418</v>
      </c>
      <c r="F14" s="1072"/>
      <c r="G14" s="1077">
        <v>207.25932998325416</v>
      </c>
      <c r="H14" s="1078">
        <v>0.34904220061804897</v>
      </c>
      <c r="I14" s="1072"/>
      <c r="J14" s="1077">
        <v>287.01205988456337</v>
      </c>
      <c r="K14" s="1078">
        <v>0.38261354864331065</v>
      </c>
      <c r="L14" s="1072"/>
      <c r="M14" s="1072"/>
      <c r="N14" s="1072"/>
      <c r="O14" s="1072"/>
      <c r="P14" s="1072"/>
      <c r="Q14" s="1072"/>
      <c r="R14" s="1072"/>
    </row>
    <row r="15" spans="1:21" ht="15" customHeight="1" x14ac:dyDescent="0.25">
      <c r="B15" s="1076" t="s">
        <v>38</v>
      </c>
      <c r="C15" s="1072"/>
      <c r="D15" s="1077">
        <v>165.1204430449736</v>
      </c>
      <c r="E15" s="1078">
        <v>0.1299970122780843</v>
      </c>
      <c r="F15" s="1072"/>
      <c r="G15" s="1077">
        <v>280.49747986804579</v>
      </c>
      <c r="H15" s="1078">
        <v>0.18413742972876981</v>
      </c>
      <c r="I15" s="1072"/>
      <c r="J15" s="1077">
        <v>392.70031460374076</v>
      </c>
      <c r="K15" s="1078">
        <v>0.20823725425921266</v>
      </c>
      <c r="L15" s="1072"/>
      <c r="M15" s="1072"/>
      <c r="N15" s="1072"/>
      <c r="O15" s="1072"/>
      <c r="P15" s="1072"/>
      <c r="Q15" s="1072"/>
      <c r="R15" s="1072"/>
    </row>
    <row r="16" spans="1:21" ht="15" customHeight="1" x14ac:dyDescent="0.25">
      <c r="B16" s="1076" t="s">
        <v>6</v>
      </c>
      <c r="C16" s="1072"/>
      <c r="D16" s="1077">
        <v>154.5337697130891</v>
      </c>
      <c r="E16" s="1078">
        <v>0.1337937016980528</v>
      </c>
      <c r="F16" s="1072"/>
      <c r="G16" s="1077">
        <v>257.30576624517403</v>
      </c>
      <c r="H16" s="1078">
        <v>0.22865556038988377</v>
      </c>
      <c r="I16" s="1072"/>
      <c r="J16" s="1077">
        <v>372.99898307979731</v>
      </c>
      <c r="K16" s="1078">
        <v>0.25378944209307669</v>
      </c>
      <c r="L16" s="1072"/>
      <c r="M16" s="1072"/>
      <c r="N16" s="1072"/>
      <c r="O16" s="1072"/>
      <c r="P16" s="1072"/>
      <c r="Q16" s="1072"/>
      <c r="R16" s="1072"/>
    </row>
    <row r="17" spans="1:18" ht="15" customHeight="1" x14ac:dyDescent="0.25">
      <c r="B17" s="1076" t="s">
        <v>5</v>
      </c>
      <c r="C17" s="1072"/>
      <c r="D17" s="1077">
        <v>135.54667530448324</v>
      </c>
      <c r="E17" s="1078">
        <v>0.38697997630986952</v>
      </c>
      <c r="F17" s="1072"/>
      <c r="G17" s="1077">
        <v>219.86985825860828</v>
      </c>
      <c r="H17" s="1078">
        <v>0.3391046450380345</v>
      </c>
      <c r="I17" s="1072"/>
      <c r="J17" s="1077">
        <v>302.83891639164187</v>
      </c>
      <c r="K17" s="1078">
        <v>0.329157071748231</v>
      </c>
      <c r="L17" s="1072"/>
      <c r="M17" s="1072"/>
      <c r="N17" s="1072"/>
      <c r="O17" s="1072"/>
      <c r="P17" s="1072"/>
      <c r="Q17" s="1072"/>
      <c r="R17" s="1072"/>
    </row>
    <row r="18" spans="1:18" ht="15" customHeight="1" x14ac:dyDescent="0.25">
      <c r="B18" s="1076" t="s">
        <v>4</v>
      </c>
      <c r="C18" s="1072"/>
      <c r="D18" s="1077">
        <v>130.07318680432221</v>
      </c>
      <c r="E18" s="1078">
        <v>0.2931840230675305</v>
      </c>
      <c r="F18" s="1072"/>
      <c r="G18" s="1077">
        <v>215.4053837641259</v>
      </c>
      <c r="H18" s="1078">
        <v>0.36046497920755916</v>
      </c>
      <c r="I18" s="1072"/>
      <c r="J18" s="1077">
        <v>290.73925088794755</v>
      </c>
      <c r="K18" s="1078">
        <v>0.38597562219597586</v>
      </c>
      <c r="L18" s="1072"/>
      <c r="M18" s="1072"/>
      <c r="N18" s="1072"/>
      <c r="O18" s="1072"/>
      <c r="P18" s="1072"/>
      <c r="Q18" s="1072"/>
      <c r="R18" s="1072"/>
    </row>
    <row r="19" spans="1:18" ht="15" customHeight="1" x14ac:dyDescent="0.25">
      <c r="B19" s="1076" t="s">
        <v>40</v>
      </c>
      <c r="C19" s="1072"/>
      <c r="D19" s="1077">
        <v>150.51623502303786</v>
      </c>
      <c r="E19" s="1078">
        <v>0.17518856347297296</v>
      </c>
      <c r="F19" s="1072"/>
      <c r="G19" s="1077">
        <v>257.71763989107797</v>
      </c>
      <c r="H19" s="1078">
        <v>0.20460268838126677</v>
      </c>
      <c r="I19" s="1072"/>
      <c r="J19" s="1077">
        <v>355.15407838292913</v>
      </c>
      <c r="K19" s="1078">
        <v>0.23411601223082742</v>
      </c>
      <c r="L19" s="1072"/>
      <c r="M19" s="1072"/>
      <c r="N19" s="1072"/>
      <c r="O19" s="1072"/>
      <c r="P19" s="1072"/>
      <c r="Q19" s="1072"/>
      <c r="R19" s="1072"/>
    </row>
    <row r="20" spans="1:18" ht="15" customHeight="1" x14ac:dyDescent="0.25">
      <c r="B20" s="1076" t="s">
        <v>41</v>
      </c>
      <c r="C20" s="1072"/>
      <c r="D20" s="1077">
        <v>176.83852581471965</v>
      </c>
      <c r="E20" s="1078">
        <v>6.283985857130403E-2</v>
      </c>
      <c r="F20" s="1072"/>
      <c r="G20" s="1077">
        <v>290.66276418756519</v>
      </c>
      <c r="H20" s="1078">
        <v>0.18211113256483846</v>
      </c>
      <c r="I20" s="1072"/>
      <c r="J20" s="1077">
        <v>399.31160697898008</v>
      </c>
      <c r="K20" s="1078">
        <v>0.23626114740349224</v>
      </c>
      <c r="L20" s="1072"/>
      <c r="M20" s="1072"/>
      <c r="N20" s="1072"/>
      <c r="O20" s="1072"/>
      <c r="P20" s="1072"/>
      <c r="Q20" s="1072"/>
      <c r="R20" s="1072"/>
    </row>
    <row r="21" spans="1:18" ht="15" customHeight="1" x14ac:dyDescent="0.25">
      <c r="B21" s="1076" t="s">
        <v>3</v>
      </c>
      <c r="C21" s="1072"/>
      <c r="D21" s="1077">
        <v>179.74701571609776</v>
      </c>
      <c r="E21" s="1078">
        <v>0.12712803998033512</v>
      </c>
      <c r="F21" s="1072"/>
      <c r="G21" s="1077">
        <v>308.15727526494442</v>
      </c>
      <c r="H21" s="1078">
        <v>0.11388149864087288</v>
      </c>
      <c r="I21" s="1072"/>
      <c r="J21" s="1077">
        <v>437.39125550017701</v>
      </c>
      <c r="K21" s="1078">
        <v>0.11495252700797133</v>
      </c>
      <c r="L21" s="1072"/>
      <c r="M21" s="1072"/>
      <c r="N21" s="1072"/>
      <c r="O21" s="1072"/>
      <c r="P21" s="1072"/>
      <c r="Q21" s="1072"/>
      <c r="R21" s="1072"/>
    </row>
    <row r="22" spans="1:18" ht="15" customHeight="1" x14ac:dyDescent="0.25">
      <c r="B22" s="1076" t="s">
        <v>2</v>
      </c>
      <c r="C22" s="1072"/>
      <c r="D22" s="1077">
        <v>132.37594002855795</v>
      </c>
      <c r="E22" s="1078">
        <v>0.20966459597661219</v>
      </c>
      <c r="F22" s="1072"/>
      <c r="G22" s="1077">
        <v>230.32411331005116</v>
      </c>
      <c r="H22" s="1078">
        <v>0.21804117327884065</v>
      </c>
      <c r="I22" s="1072"/>
      <c r="J22" s="1077">
        <v>322.68889848812489</v>
      </c>
      <c r="K22" s="1078">
        <v>0.26657114428729012</v>
      </c>
      <c r="L22" s="1072"/>
      <c r="M22" s="1072"/>
      <c r="N22" s="1072"/>
      <c r="O22" s="1072"/>
      <c r="P22" s="1072"/>
      <c r="Q22" s="1072"/>
      <c r="R22" s="1072"/>
    </row>
    <row r="23" spans="1:18" ht="15" customHeight="1" x14ac:dyDescent="0.25">
      <c r="B23" s="1076" t="s">
        <v>35</v>
      </c>
      <c r="C23" s="1072"/>
      <c r="D23" s="1077">
        <v>292.58476226643785</v>
      </c>
      <c r="E23" s="1078">
        <v>0.44214380872354869</v>
      </c>
      <c r="F23" s="1072"/>
      <c r="G23" s="1077">
        <v>348.79822010450471</v>
      </c>
      <c r="H23" s="1078">
        <v>0.24194018369265055</v>
      </c>
      <c r="I23" s="1072"/>
      <c r="J23" s="1077">
        <v>383.36449076828757</v>
      </c>
      <c r="K23" s="1078">
        <v>0.20502432108959595</v>
      </c>
      <c r="L23" s="1072"/>
      <c r="M23" s="1072"/>
      <c r="N23" s="1072"/>
      <c r="O23" s="1072"/>
      <c r="P23" s="1072"/>
      <c r="Q23" s="1072"/>
      <c r="R23" s="1072"/>
    </row>
    <row r="24" spans="1:18" ht="15" customHeight="1" x14ac:dyDescent="0.25">
      <c r="B24" s="1076" t="s">
        <v>42</v>
      </c>
      <c r="C24" s="1072"/>
      <c r="D24" s="1077">
        <v>180.43699984797789</v>
      </c>
      <c r="E24" s="1078">
        <v>7.5291891614107972E-2</v>
      </c>
      <c r="F24" s="1072"/>
      <c r="G24" s="1077">
        <v>276.96278810406244</v>
      </c>
      <c r="H24" s="1078">
        <v>0.16192591666287762</v>
      </c>
      <c r="I24" s="1072"/>
      <c r="J24" s="1077">
        <v>389.69321400979726</v>
      </c>
      <c r="K24" s="1078">
        <v>0.19113781802127966</v>
      </c>
      <c r="L24" s="1072"/>
      <c r="M24" s="1072"/>
      <c r="N24" s="1072"/>
      <c r="O24" s="1072"/>
      <c r="P24" s="1072"/>
      <c r="Q24" s="1072"/>
      <c r="R24" s="1072"/>
    </row>
    <row r="25" spans="1:18" ht="15" customHeight="1" x14ac:dyDescent="0.25">
      <c r="B25" s="1076" t="s">
        <v>43</v>
      </c>
      <c r="C25" s="1072"/>
      <c r="D25" s="1077">
        <v>141.28628720238217</v>
      </c>
      <c r="E25" s="1078">
        <v>0.23552706355534028</v>
      </c>
      <c r="F25" s="1072"/>
      <c r="G25" s="1077">
        <v>246.32999190035449</v>
      </c>
      <c r="H25" s="1078">
        <v>0.27348442025051833</v>
      </c>
      <c r="I25" s="1072"/>
      <c r="J25" s="1077">
        <v>342.85756198898861</v>
      </c>
      <c r="K25" s="1078">
        <v>0.29381569784625228</v>
      </c>
      <c r="L25" s="1072"/>
      <c r="M25" s="1072"/>
      <c r="N25" s="1072"/>
      <c r="O25" s="1072"/>
      <c r="P25" s="1072"/>
      <c r="Q25" s="1072"/>
      <c r="R25" s="1072"/>
    </row>
    <row r="26" spans="1:18" ht="15" customHeight="1" x14ac:dyDescent="0.25">
      <c r="B26" s="1076" t="s">
        <v>44</v>
      </c>
      <c r="C26" s="1072"/>
      <c r="D26" s="1077">
        <v>111.28550047483439</v>
      </c>
      <c r="E26" s="1078">
        <v>0.36596637918218466</v>
      </c>
      <c r="F26" s="1072"/>
      <c r="G26" s="1077">
        <v>236.45970684039415</v>
      </c>
      <c r="H26" s="1078">
        <v>0.44612331079219103</v>
      </c>
      <c r="I26" s="1072"/>
      <c r="J26" s="1077">
        <v>289.20432548179883</v>
      </c>
      <c r="K26" s="1078">
        <v>0.43486046222383679</v>
      </c>
      <c r="L26" s="1072"/>
      <c r="M26" s="1072"/>
      <c r="N26" s="1072"/>
      <c r="O26" s="1072"/>
      <c r="P26" s="1072"/>
      <c r="Q26" s="1072"/>
      <c r="R26" s="1072"/>
    </row>
    <row r="27" spans="1:18" ht="15" customHeight="1" x14ac:dyDescent="0.25">
      <c r="B27" s="1076" t="s">
        <v>45</v>
      </c>
      <c r="C27" s="1072"/>
      <c r="D27" s="1077">
        <v>166.53979988984759</v>
      </c>
      <c r="E27" s="1078">
        <v>0.17550934087680387</v>
      </c>
      <c r="F27" s="1072"/>
      <c r="G27" s="1077">
        <v>288.79051077218958</v>
      </c>
      <c r="H27" s="1078">
        <v>0.24862379944796775</v>
      </c>
      <c r="I27" s="1072"/>
      <c r="J27" s="1077">
        <v>389.45337206005593</v>
      </c>
      <c r="K27" s="1078">
        <v>0.29278084245830927</v>
      </c>
      <c r="L27" s="1072"/>
      <c r="M27" s="1072"/>
      <c r="N27" s="1072"/>
      <c r="O27" s="1072"/>
      <c r="P27" s="1072"/>
      <c r="Q27" s="1072"/>
      <c r="R27" s="1072"/>
    </row>
    <row r="28" spans="1:18" ht="15" customHeight="1" x14ac:dyDescent="0.25">
      <c r="B28" s="1076" t="s">
        <v>46</v>
      </c>
      <c r="C28" s="1072"/>
      <c r="D28" s="1077">
        <v>175.13555555555553</v>
      </c>
      <c r="E28" s="1078">
        <v>0.31604600029433377</v>
      </c>
      <c r="F28" s="1072"/>
      <c r="G28" s="1077">
        <v>197.34695410291943</v>
      </c>
      <c r="H28" s="1078">
        <v>0.36945511287232047</v>
      </c>
      <c r="I28" s="1072"/>
      <c r="J28" s="1077">
        <v>266.43253061224362</v>
      </c>
      <c r="K28" s="1078">
        <v>0.39789172396528871</v>
      </c>
      <c r="L28" s="1072"/>
      <c r="M28" s="1072"/>
      <c r="N28" s="1072"/>
      <c r="O28" s="1072"/>
      <c r="P28" s="1072"/>
      <c r="Q28" s="1072"/>
      <c r="R28" s="1072"/>
    </row>
    <row r="29" spans="1:18" ht="15" customHeight="1" x14ac:dyDescent="0.25">
      <c r="B29" s="1079" t="s">
        <v>1</v>
      </c>
      <c r="C29" s="1072"/>
      <c r="D29" s="1080">
        <v>172.1269063180828</v>
      </c>
      <c r="E29" s="1081">
        <v>0.10431626071250134</v>
      </c>
      <c r="F29" s="1072"/>
      <c r="G29" s="1080">
        <v>275.54402674591142</v>
      </c>
      <c r="H29" s="1081">
        <v>0.24337961916846659</v>
      </c>
      <c r="I29" s="1072"/>
      <c r="J29" s="1080">
        <v>382.863082595869</v>
      </c>
      <c r="K29" s="1081">
        <v>0.27239283089461774</v>
      </c>
      <c r="L29" s="1072"/>
      <c r="M29" s="1072"/>
      <c r="N29" s="1072"/>
      <c r="O29" s="1072"/>
      <c r="P29" s="1072"/>
      <c r="Q29" s="1072"/>
      <c r="R29" s="1072"/>
    </row>
    <row r="30" spans="1:18" ht="15" customHeight="1" x14ac:dyDescent="0.25">
      <c r="B30" s="1311" t="s">
        <v>0</v>
      </c>
      <c r="C30" s="672"/>
      <c r="D30" s="1312">
        <v>167.11838370650071</v>
      </c>
      <c r="E30" s="1313">
        <v>0.27062526888457261</v>
      </c>
      <c r="F30" s="672"/>
      <c r="G30" s="1312">
        <v>275.85488854125543</v>
      </c>
      <c r="H30" s="1313">
        <v>0.22828033298650049</v>
      </c>
      <c r="I30" s="672"/>
      <c r="J30" s="1312">
        <v>383.15056512956573</v>
      </c>
      <c r="K30" s="1313">
        <v>0.23814348030961463</v>
      </c>
      <c r="L30" s="672"/>
      <c r="M30" s="672"/>
      <c r="N30" s="672"/>
      <c r="O30" s="672"/>
      <c r="P30" s="672"/>
      <c r="Q30" s="672"/>
      <c r="R30" s="672"/>
    </row>
    <row r="31" spans="1:18" ht="7.5" customHeight="1"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1"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U33"/>
  <sheetViews>
    <sheetView zoomScaleNormal="100" workbookViewId="0">
      <selection activeCell="J12" sqref="J12: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65</v>
      </c>
      <c r="D1" s="700" t="s">
        <v>65</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457</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v>186.65249999999997</v>
      </c>
      <c r="H12" s="1075">
        <v>0.69045543617573379</v>
      </c>
      <c r="I12" s="1072"/>
      <c r="J12" s="1074">
        <v>691.10749999999985</v>
      </c>
      <c r="K12" s="1075">
        <v>0.2339074510107762</v>
      </c>
      <c r="L12" s="1072"/>
      <c r="M12" s="1072"/>
      <c r="N12" s="1072"/>
      <c r="O12" s="1072"/>
      <c r="P12" s="1072"/>
      <c r="Q12" s="1072"/>
      <c r="R12" s="1072"/>
    </row>
    <row r="13" spans="1:21" ht="15" customHeight="1" x14ac:dyDescent="0.2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25">
      <c r="B14" s="1076" t="s">
        <v>37</v>
      </c>
      <c r="C14" s="1072"/>
      <c r="D14" s="1077">
        <v>332.71875</v>
      </c>
      <c r="E14" s="1078">
        <v>0.19838014497226777</v>
      </c>
      <c r="F14" s="1072"/>
      <c r="G14" s="1077">
        <v>466.97</v>
      </c>
      <c r="H14" s="1078">
        <v>0.21875305663678318</v>
      </c>
      <c r="I14" s="1072"/>
      <c r="J14" s="1077">
        <v>708.97700000000009</v>
      </c>
      <c r="K14" s="1078">
        <v>0.16622642160308376</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t="s">
        <v>364</v>
      </c>
      <c r="E16" s="1078" t="s">
        <v>364</v>
      </c>
      <c r="F16" s="1072"/>
      <c r="G16" s="1077" t="s">
        <v>364</v>
      </c>
      <c r="H16" s="1078" t="s">
        <v>364</v>
      </c>
      <c r="I16" s="1072"/>
      <c r="J16" s="1077" t="s">
        <v>364</v>
      </c>
      <c r="K16" s="1078" t="s">
        <v>364</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309.49945736434159</v>
      </c>
      <c r="E18" s="1078">
        <v>0.46372470684560091</v>
      </c>
      <c r="F18" s="1072"/>
      <c r="G18" s="1077">
        <v>549.75306551297842</v>
      </c>
      <c r="H18" s="1078">
        <v>0.49659007230386609</v>
      </c>
      <c r="I18" s="1072"/>
      <c r="J18" s="1077">
        <v>707.69064189189112</v>
      </c>
      <c r="K18" s="1078">
        <v>0.40370745908719369</v>
      </c>
      <c r="L18" s="1072"/>
      <c r="M18" s="1072"/>
      <c r="N18" s="1072"/>
      <c r="O18" s="1072"/>
      <c r="P18" s="1072"/>
      <c r="Q18" s="1072"/>
      <c r="R18" s="1072"/>
    </row>
    <row r="19" spans="1:18" ht="15" customHeight="1" x14ac:dyDescent="0.25">
      <c r="B19" s="1076" t="s">
        <v>40</v>
      </c>
      <c r="C19" s="1072"/>
      <c r="D19" s="1077">
        <v>231.10333333333335</v>
      </c>
      <c r="E19" s="1078">
        <v>0.77669392933321302</v>
      </c>
      <c r="F19" s="1072"/>
      <c r="G19" s="1077">
        <v>800</v>
      </c>
      <c r="H19" s="1078">
        <v>0</v>
      </c>
      <c r="I19" s="1072"/>
      <c r="J19" s="1077">
        <v>981.976</v>
      </c>
      <c r="K19" s="1078">
        <v>0.43298424458502865</v>
      </c>
      <c r="L19" s="1072"/>
      <c r="M19" s="1072"/>
      <c r="N19" s="1072"/>
      <c r="O19" s="1072"/>
      <c r="P19" s="1072"/>
      <c r="Q19" s="1072"/>
      <c r="R19" s="1072"/>
    </row>
    <row r="20" spans="1:18" ht="15" customHeight="1" x14ac:dyDescent="0.25">
      <c r="B20" s="1076" t="s">
        <v>41</v>
      </c>
      <c r="C20" s="1072"/>
      <c r="D20" s="1077">
        <v>263.07375000000002</v>
      </c>
      <c r="E20" s="1078">
        <v>0.27194028837309459</v>
      </c>
      <c r="F20" s="1072"/>
      <c r="G20" s="1077">
        <v>662.65857142857146</v>
      </c>
      <c r="H20" s="1078">
        <v>0.25962537846366185</v>
      </c>
      <c r="I20" s="1072"/>
      <c r="J20" s="1077">
        <v>846.48220588235256</v>
      </c>
      <c r="K20" s="1078">
        <v>0.44437421764635265</v>
      </c>
      <c r="L20" s="1072"/>
      <c r="M20" s="1072"/>
      <c r="N20" s="1072"/>
      <c r="O20" s="1072"/>
      <c r="P20" s="1072"/>
      <c r="Q20" s="1072"/>
      <c r="R20" s="1072"/>
    </row>
    <row r="21" spans="1:18" ht="15" customHeight="1" x14ac:dyDescent="0.25">
      <c r="B21" s="1076" t="s">
        <v>3</v>
      </c>
      <c r="C21" s="1072"/>
      <c r="D21" s="1077">
        <v>301.64909090909094</v>
      </c>
      <c r="E21" s="1078">
        <v>5.6181153348222199E-2</v>
      </c>
      <c r="F21" s="1072"/>
      <c r="G21" s="1077">
        <v>1320.7942424242422</v>
      </c>
      <c r="H21" s="1078">
        <v>0.3136970378887452</v>
      </c>
      <c r="I21" s="1072"/>
      <c r="J21" s="1077">
        <v>1478.3568253968253</v>
      </c>
      <c r="K21" s="1078">
        <v>0.21685059290987718</v>
      </c>
      <c r="L21" s="1072"/>
      <c r="M21" s="1072"/>
      <c r="N21" s="1072"/>
      <c r="O21" s="1072"/>
      <c r="P21" s="1072"/>
      <c r="Q21" s="1072"/>
      <c r="R21" s="1072"/>
    </row>
    <row r="22" spans="1:18" ht="15" customHeight="1" x14ac:dyDescent="0.25">
      <c r="B22" s="1076" t="s">
        <v>2</v>
      </c>
      <c r="C22" s="1072"/>
      <c r="D22" s="1077" t="s">
        <v>364</v>
      </c>
      <c r="E22" s="1078" t="s">
        <v>364</v>
      </c>
      <c r="F22" s="1072"/>
      <c r="G22" s="1077" t="s">
        <v>364</v>
      </c>
      <c r="H22" s="1078" t="s">
        <v>364</v>
      </c>
      <c r="I22" s="1072"/>
      <c r="J22" s="1077" t="s">
        <v>364</v>
      </c>
      <c r="K22" s="1078" t="s">
        <v>364</v>
      </c>
      <c r="L22" s="1072"/>
      <c r="M22" s="1072"/>
      <c r="N22" s="1072"/>
      <c r="O22" s="1072"/>
      <c r="P22" s="1072"/>
      <c r="Q22" s="1072"/>
      <c r="R22" s="1072"/>
    </row>
    <row r="23" spans="1:18" ht="15" customHeight="1" x14ac:dyDescent="0.25">
      <c r="B23" s="1076" t="s">
        <v>35</v>
      </c>
      <c r="C23" s="1072"/>
      <c r="D23" s="1077">
        <v>800</v>
      </c>
      <c r="E23" s="1078">
        <v>1.2484365222148863</v>
      </c>
      <c r="F23" s="1072"/>
      <c r="G23" s="1077">
        <v>1825.5633333333333</v>
      </c>
      <c r="H23" s="1078">
        <v>0.14872319320138835</v>
      </c>
      <c r="I23" s="1072"/>
      <c r="J23" s="1077">
        <v>1855.9444705882356</v>
      </c>
      <c r="K23" s="1078">
        <v>0.14682175551638166</v>
      </c>
      <c r="L23" s="1072"/>
      <c r="M23" s="1072"/>
      <c r="N23" s="1072"/>
      <c r="O23" s="1072"/>
      <c r="P23" s="1072"/>
      <c r="Q23" s="1072"/>
      <c r="R23" s="1072"/>
    </row>
    <row r="24" spans="1:18" ht="15" customHeight="1" x14ac:dyDescent="0.25">
      <c r="B24" s="1076" t="s">
        <v>42</v>
      </c>
      <c r="C24" s="1072"/>
      <c r="D24" s="1077" t="s">
        <v>364</v>
      </c>
      <c r="E24" s="1078" t="s">
        <v>364</v>
      </c>
      <c r="F24" s="1072"/>
      <c r="G24" s="1077">
        <v>528.46866666666676</v>
      </c>
      <c r="H24" s="1078">
        <v>0.32929546052297259</v>
      </c>
      <c r="I24" s="1072"/>
      <c r="J24" s="1077">
        <v>546.74477611940279</v>
      </c>
      <c r="K24" s="1078">
        <v>0.30480913359274953</v>
      </c>
      <c r="L24" s="1072"/>
      <c r="M24" s="1072"/>
      <c r="N24" s="1072"/>
      <c r="O24" s="1072"/>
      <c r="P24" s="1072"/>
      <c r="Q24" s="1072"/>
      <c r="R24" s="1072"/>
    </row>
    <row r="25" spans="1:18" ht="15" customHeight="1" x14ac:dyDescent="0.25">
      <c r="B25" s="1076" t="s">
        <v>43</v>
      </c>
      <c r="C25" s="1072"/>
      <c r="D25" s="1077">
        <v>233.93</v>
      </c>
      <c r="E25" s="1078">
        <v>0</v>
      </c>
      <c r="F25" s="1072"/>
      <c r="G25" s="1077" t="s">
        <v>364</v>
      </c>
      <c r="H25" s="1078" t="s">
        <v>364</v>
      </c>
      <c r="I25" s="1072"/>
      <c r="J25" s="1077">
        <v>338.44499999999999</v>
      </c>
      <c r="K25" s="1078">
        <v>1.2819620613932949</v>
      </c>
      <c r="L25" s="1072"/>
      <c r="M25" s="1072"/>
      <c r="N25" s="1072"/>
      <c r="O25" s="1072"/>
      <c r="P25" s="1072"/>
      <c r="Q25" s="1072"/>
      <c r="R25" s="1072"/>
    </row>
    <row r="26" spans="1:18" ht="15" customHeight="1" x14ac:dyDescent="0.25">
      <c r="B26" s="1076" t="s">
        <v>44</v>
      </c>
      <c r="C26" s="1072"/>
      <c r="D26" s="1077">
        <v>578.25272727272738</v>
      </c>
      <c r="E26" s="1078">
        <v>0.14680991568324883</v>
      </c>
      <c r="F26" s="1072"/>
      <c r="G26" s="1077">
        <v>968.64874999999995</v>
      </c>
      <c r="H26" s="1078">
        <v>0.4834365288323807</v>
      </c>
      <c r="I26" s="1072"/>
      <c r="J26" s="1077">
        <v>996.41090909090917</v>
      </c>
      <c r="K26" s="1078">
        <v>0.38561150206659356</v>
      </c>
      <c r="L26" s="1072"/>
      <c r="M26" s="1072"/>
      <c r="N26" s="1072"/>
      <c r="O26" s="1072"/>
      <c r="P26" s="1072"/>
      <c r="Q26" s="1072"/>
      <c r="R26" s="1072"/>
    </row>
    <row r="27" spans="1:18" ht="15" customHeight="1" x14ac:dyDescent="0.25">
      <c r="B27" s="1076" t="s">
        <v>45</v>
      </c>
      <c r="C27" s="1072"/>
      <c r="D27" s="1077">
        <v>290.48346897663112</v>
      </c>
      <c r="E27" s="1078">
        <v>0.18095898651846654</v>
      </c>
      <c r="F27" s="1072"/>
      <c r="G27" s="1077">
        <v>497.17091423948227</v>
      </c>
      <c r="H27" s="1078">
        <v>0.28782405823745527</v>
      </c>
      <c r="I27" s="1072"/>
      <c r="J27" s="1077">
        <v>801.97330727894519</v>
      </c>
      <c r="K27" s="1078">
        <v>0.28569959920273447</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25">
      <c r="B30" s="1311" t="s">
        <v>0</v>
      </c>
      <c r="C30" s="672"/>
      <c r="D30" s="1312">
        <v>297.44816298718848</v>
      </c>
      <c r="E30" s="1313">
        <v>0.31528234209085593</v>
      </c>
      <c r="F30" s="672"/>
      <c r="G30" s="1312">
        <v>546.89561144839467</v>
      </c>
      <c r="H30" s="1313">
        <v>0.49934326618258301</v>
      </c>
      <c r="I30" s="672"/>
      <c r="J30" s="1312">
        <v>823.67329851752038</v>
      </c>
      <c r="K30" s="1313">
        <v>0.39696611986322738</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U33"/>
  <sheetViews>
    <sheetView zoomScaleNormal="100" workbookViewId="0">
      <selection activeCell="J12" sqref="J12: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C1" s="700" t="s">
        <v>67</v>
      </c>
      <c r="D1" s="700" t="s">
        <v>194</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456</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25">
      <c r="B13" s="1076" t="s">
        <v>7</v>
      </c>
      <c r="C13" s="1072"/>
      <c r="D13" s="1077">
        <v>100</v>
      </c>
      <c r="E13" s="1078">
        <v>0</v>
      </c>
      <c r="F13" s="1072"/>
      <c r="G13" s="1077">
        <v>150</v>
      </c>
      <c r="H13" s="1078">
        <v>0</v>
      </c>
      <c r="I13" s="1072"/>
      <c r="J13" s="1077">
        <v>290</v>
      </c>
      <c r="K13" s="1078">
        <v>0</v>
      </c>
      <c r="L13" s="1072"/>
      <c r="M13" s="1072"/>
      <c r="N13" s="1072"/>
      <c r="O13" s="1072"/>
      <c r="P13" s="1072"/>
      <c r="Q13" s="1072"/>
      <c r="R13" s="1072"/>
    </row>
    <row r="14" spans="1:21" ht="15" customHeight="1" x14ac:dyDescent="0.25">
      <c r="B14" s="1076" t="s">
        <v>37</v>
      </c>
      <c r="C14" s="1072"/>
      <c r="D14" s="1077">
        <v>161.07545454545453</v>
      </c>
      <c r="E14" s="1078">
        <v>0.1943094881266697</v>
      </c>
      <c r="F14" s="1072"/>
      <c r="G14" s="1077">
        <v>257.23494252873525</v>
      </c>
      <c r="H14" s="1078">
        <v>0.26676107462358395</v>
      </c>
      <c r="I14" s="1072"/>
      <c r="J14" s="1077">
        <v>412.10534246575378</v>
      </c>
      <c r="K14" s="1078">
        <v>0.24552390147076411</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v>232.08312097669571</v>
      </c>
      <c r="E16" s="1078">
        <v>0.47242765362801931</v>
      </c>
      <c r="F16" s="1072"/>
      <c r="G16" s="1077">
        <v>336.79439243028503</v>
      </c>
      <c r="H16" s="1078">
        <v>0.44441796079274815</v>
      </c>
      <c r="I16" s="1072"/>
      <c r="J16" s="1077">
        <v>554.44548823235391</v>
      </c>
      <c r="K16" s="1078">
        <v>0.4327731929629306</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246.82165197740144</v>
      </c>
      <c r="E18" s="1078">
        <v>0.4373954204329481</v>
      </c>
      <c r="F18" s="1072"/>
      <c r="G18" s="1077">
        <v>400.83611232279065</v>
      </c>
      <c r="H18" s="1078">
        <v>0.52254740858257809</v>
      </c>
      <c r="I18" s="1072"/>
      <c r="J18" s="1077">
        <v>588.16098632812634</v>
      </c>
      <c r="K18" s="1078">
        <v>0.45425146172266889</v>
      </c>
      <c r="L18" s="1072"/>
      <c r="M18" s="1072"/>
      <c r="N18" s="1072"/>
      <c r="O18" s="1072"/>
      <c r="P18" s="1072"/>
      <c r="Q18" s="1072"/>
      <c r="R18" s="1072"/>
    </row>
    <row r="19" spans="1:18" ht="15" customHeight="1" x14ac:dyDescent="0.25">
      <c r="B19" s="1076" t="s">
        <v>40</v>
      </c>
      <c r="C19" s="1072"/>
      <c r="D19" s="1077">
        <v>177.26445008460237</v>
      </c>
      <c r="E19" s="1078">
        <v>0.3597444866605442</v>
      </c>
      <c r="F19" s="1072"/>
      <c r="G19" s="1077">
        <v>305.72048872180409</v>
      </c>
      <c r="H19" s="1078">
        <v>0.42155108046040513</v>
      </c>
      <c r="I19" s="1072"/>
      <c r="J19" s="1077">
        <v>486.48244047619039</v>
      </c>
      <c r="K19" s="1078">
        <v>0.50290913903698509</v>
      </c>
      <c r="L19" s="1072"/>
      <c r="M19" s="1072"/>
      <c r="N19" s="1072"/>
      <c r="O19" s="1072"/>
      <c r="P19" s="1072"/>
      <c r="Q19" s="1072"/>
      <c r="R19" s="1072"/>
    </row>
    <row r="20" spans="1:18" ht="15" customHeight="1" x14ac:dyDescent="0.25">
      <c r="B20" s="1076" t="s">
        <v>41</v>
      </c>
      <c r="C20" s="1072"/>
      <c r="D20" s="1077">
        <v>220.85869100623432</v>
      </c>
      <c r="E20" s="1078">
        <v>0.14093352897721176</v>
      </c>
      <c r="F20" s="1072"/>
      <c r="G20" s="1077">
        <v>289.90803696303806</v>
      </c>
      <c r="H20" s="1078">
        <v>0.18539279410347778</v>
      </c>
      <c r="I20" s="1072"/>
      <c r="J20" s="1077">
        <v>503.70756097560906</v>
      </c>
      <c r="K20" s="1078">
        <v>0.18349766796307634</v>
      </c>
      <c r="L20" s="1072"/>
      <c r="M20" s="1072"/>
      <c r="N20" s="1072"/>
      <c r="O20" s="1072"/>
      <c r="P20" s="1072"/>
      <c r="Q20" s="1072"/>
      <c r="R20" s="1072"/>
    </row>
    <row r="21" spans="1:18" ht="15" customHeight="1" x14ac:dyDescent="0.25">
      <c r="B21" s="1076" t="s">
        <v>3</v>
      </c>
      <c r="C21" s="1072"/>
      <c r="D21" s="1077">
        <v>285.05818847656252</v>
      </c>
      <c r="E21" s="1078">
        <v>0.16007902359654877</v>
      </c>
      <c r="F21" s="1072"/>
      <c r="G21" s="1077">
        <v>446.38239422084604</v>
      </c>
      <c r="H21" s="1078">
        <v>0.18385926299980213</v>
      </c>
      <c r="I21" s="1072"/>
      <c r="J21" s="1077">
        <v>787.04637088733784</v>
      </c>
      <c r="K21" s="1078">
        <v>0.17939141687691182</v>
      </c>
      <c r="L21" s="1072"/>
      <c r="M21" s="1072"/>
      <c r="N21" s="1072"/>
      <c r="O21" s="1072"/>
      <c r="P21" s="1072"/>
      <c r="Q21" s="1072"/>
      <c r="R21" s="1072"/>
    </row>
    <row r="22" spans="1:18" ht="15" customHeight="1" x14ac:dyDescent="0.25">
      <c r="B22" s="1076" t="s">
        <v>2</v>
      </c>
      <c r="C22" s="1072"/>
      <c r="D22" s="1077">
        <v>193.64476218266554</v>
      </c>
      <c r="E22" s="1078">
        <v>0.32128542617581313</v>
      </c>
      <c r="F22" s="1072"/>
      <c r="G22" s="1077">
        <v>348.76145011601864</v>
      </c>
      <c r="H22" s="1078">
        <v>0.26838450944663483</v>
      </c>
      <c r="I22" s="1072"/>
      <c r="J22" s="1077">
        <v>605.51832327723628</v>
      </c>
      <c r="K22" s="1078">
        <v>0.26365263534828298</v>
      </c>
      <c r="L22" s="1072"/>
      <c r="M22" s="1072"/>
      <c r="N22" s="1072"/>
      <c r="O22" s="1072"/>
      <c r="P22" s="1072"/>
      <c r="Q22" s="1072"/>
      <c r="R22" s="1072"/>
    </row>
    <row r="23" spans="1:18" ht="15" customHeight="1" x14ac:dyDescent="0.25">
      <c r="B23" s="1076" t="s">
        <v>35</v>
      </c>
      <c r="C23" s="1072"/>
      <c r="D23" s="1077">
        <v>191.11061224489833</v>
      </c>
      <c r="E23" s="1078">
        <v>0.39912598562597207</v>
      </c>
      <c r="F23" s="1072"/>
      <c r="G23" s="1077">
        <v>257.78201811125513</v>
      </c>
      <c r="H23" s="1078">
        <v>0.38834963132041572</v>
      </c>
      <c r="I23" s="1072"/>
      <c r="J23" s="1077">
        <v>397.90359523809417</v>
      </c>
      <c r="K23" s="1078">
        <v>0.41887740509803234</v>
      </c>
      <c r="L23" s="1072"/>
      <c r="M23" s="1072"/>
      <c r="N23" s="1072"/>
      <c r="O23" s="1072"/>
      <c r="P23" s="1072"/>
      <c r="Q23" s="1072"/>
      <c r="R23" s="1072"/>
    </row>
    <row r="24" spans="1:18" ht="15" customHeight="1" x14ac:dyDescent="0.25">
      <c r="B24" s="1076" t="s">
        <v>42</v>
      </c>
      <c r="C24" s="1072"/>
      <c r="D24" s="1077">
        <v>303.79022789425704</v>
      </c>
      <c r="E24" s="1078">
        <v>5.7588696542672617E-2</v>
      </c>
      <c r="F24" s="1072"/>
      <c r="G24" s="1077">
        <v>326.01493890020294</v>
      </c>
      <c r="H24" s="1078">
        <v>0.14720320738280623</v>
      </c>
      <c r="I24" s="1072"/>
      <c r="J24" s="1077">
        <v>478.47320261437284</v>
      </c>
      <c r="K24" s="1078">
        <v>0.25912704115374074</v>
      </c>
      <c r="L24" s="1072"/>
      <c r="M24" s="1072"/>
      <c r="N24" s="1072"/>
      <c r="O24" s="1072"/>
      <c r="P24" s="1072"/>
      <c r="Q24" s="1072"/>
      <c r="R24" s="1072"/>
    </row>
    <row r="25" spans="1:18" ht="15" customHeight="1" x14ac:dyDescent="0.25">
      <c r="B25" s="1076" t="s">
        <v>43</v>
      </c>
      <c r="C25" s="1072"/>
      <c r="D25" s="1077">
        <v>96.462857142857146</v>
      </c>
      <c r="E25" s="1078">
        <v>0.29863915576446137</v>
      </c>
      <c r="F25" s="1072"/>
      <c r="G25" s="1077">
        <v>112.56666666666668</v>
      </c>
      <c r="H25" s="1078">
        <v>0.47844843189719605</v>
      </c>
      <c r="I25" s="1072"/>
      <c r="J25" s="1077">
        <v>455</v>
      </c>
      <c r="K25" s="1078">
        <v>0.10878565864408424</v>
      </c>
      <c r="L25" s="1072"/>
      <c r="M25" s="1072"/>
      <c r="N25" s="1072"/>
      <c r="O25" s="1072"/>
      <c r="P25" s="1072"/>
      <c r="Q25" s="1072"/>
      <c r="R25" s="1072"/>
    </row>
    <row r="26" spans="1:18" ht="15" customHeight="1" x14ac:dyDescent="0.25">
      <c r="B26" s="1076" t="s">
        <v>44</v>
      </c>
      <c r="C26" s="1072"/>
      <c r="D26" s="1077">
        <v>232.54273662551455</v>
      </c>
      <c r="E26" s="1078">
        <v>0.32281883787723331</v>
      </c>
      <c r="F26" s="1072"/>
      <c r="G26" s="1077">
        <v>490.13341500765563</v>
      </c>
      <c r="H26" s="1078">
        <v>0.26361374377210783</v>
      </c>
      <c r="I26" s="1072"/>
      <c r="J26" s="1077">
        <v>576.78872767857263</v>
      </c>
      <c r="K26" s="1078">
        <v>0.26071890818129401</v>
      </c>
      <c r="L26" s="1072"/>
      <c r="M26" s="1072"/>
      <c r="N26" s="1072"/>
      <c r="O26" s="1072"/>
      <c r="P26" s="1072"/>
      <c r="Q26" s="1072"/>
      <c r="R26" s="1072"/>
    </row>
    <row r="27" spans="1:18" ht="15" customHeight="1" x14ac:dyDescent="0.2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v>210</v>
      </c>
      <c r="E29" s="1081">
        <v>0</v>
      </c>
      <c r="F29" s="1072"/>
      <c r="G29" s="1080">
        <v>270.39999999999998</v>
      </c>
      <c r="H29" s="1081">
        <v>0</v>
      </c>
      <c r="I29" s="1072"/>
      <c r="J29" s="1080" t="s">
        <v>364</v>
      </c>
      <c r="K29" s="1081" t="s">
        <v>364</v>
      </c>
      <c r="L29" s="1072"/>
      <c r="M29" s="1072"/>
      <c r="N29" s="1072"/>
      <c r="O29" s="1072"/>
      <c r="P29" s="1072"/>
      <c r="Q29" s="1072"/>
      <c r="R29" s="1072"/>
    </row>
    <row r="30" spans="1:18" ht="15" customHeight="1" x14ac:dyDescent="0.25">
      <c r="B30" s="1311" t="s">
        <v>0</v>
      </c>
      <c r="C30" s="672"/>
      <c r="D30" s="1312">
        <v>234.46547363584904</v>
      </c>
      <c r="E30" s="1313">
        <v>0.35674768894284814</v>
      </c>
      <c r="F30" s="672"/>
      <c r="G30" s="1312">
        <v>368.82892753476568</v>
      </c>
      <c r="H30" s="1313">
        <v>0.38287242444140845</v>
      </c>
      <c r="I30" s="672"/>
      <c r="J30" s="1312">
        <v>595.12291251748843</v>
      </c>
      <c r="K30" s="1313">
        <v>0.36017862212347218</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8.6"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369</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45443</v>
      </c>
      <c r="X6" s="1370"/>
    </row>
    <row r="7" spans="1:26" x14ac:dyDescent="0.25">
      <c r="B7" s="225"/>
      <c r="C7" s="219"/>
      <c r="D7" s="226">
        <v>43465</v>
      </c>
      <c r="E7" s="227">
        <v>43830</v>
      </c>
      <c r="F7" s="228">
        <v>44196</v>
      </c>
      <c r="G7" s="228">
        <v>44561</v>
      </c>
      <c r="H7" s="228">
        <f>[2]EVO!G7</f>
        <v>44926</v>
      </c>
      <c r="I7" s="228">
        <v>45291</v>
      </c>
      <c r="J7" s="228">
        <f>EVO!J7</f>
        <v>45443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212243</v>
      </c>
      <c r="E9" s="300">
        <v>220375</v>
      </c>
      <c r="F9" s="300">
        <v>228555</v>
      </c>
      <c r="G9" s="254">
        <v>257227</v>
      </c>
      <c r="H9" s="254">
        <v>270632</v>
      </c>
      <c r="I9" s="254">
        <v>286600</v>
      </c>
      <c r="J9" s="301">
        <v>286788</v>
      </c>
      <c r="K9" s="302"/>
      <c r="L9" s="222"/>
      <c r="M9" s="278">
        <v>3.8314573389935047E-2</v>
      </c>
      <c r="N9" s="279">
        <v>8132</v>
      </c>
      <c r="O9" s="280">
        <v>3.7118547929665402E-2</v>
      </c>
      <c r="P9" s="279">
        <v>8180</v>
      </c>
      <c r="Q9" s="280">
        <f t="shared" ref="Q9:Q27" si="0">G9/F9-1</f>
        <v>0.12544901664807151</v>
      </c>
      <c r="R9" s="279">
        <f t="shared" ref="R9:R27" si="1">G9-F9</f>
        <v>28672</v>
      </c>
      <c r="S9" s="280">
        <f>H9/G9-1</f>
        <v>5.2113502859342242E-2</v>
      </c>
      <c r="T9" s="279">
        <f>H9-G9</f>
        <v>13405</v>
      </c>
      <c r="U9" s="280">
        <f>I9/H9-1</f>
        <v>5.9002630878831841E-2</v>
      </c>
      <c r="V9" s="279">
        <f>I9-H9</f>
        <v>15968</v>
      </c>
      <c r="W9" s="280">
        <f>[1]Cuadro_CCAA2!O80</f>
        <v>5.4084749313603409E-2</v>
      </c>
      <c r="X9" s="279">
        <f>[1]Cuadro_CCAA2!P80</f>
        <v>14715</v>
      </c>
    </row>
    <row r="10" spans="1:26" x14ac:dyDescent="0.25">
      <c r="B10" s="303" t="s">
        <v>7</v>
      </c>
      <c r="C10" s="219"/>
      <c r="D10" s="253">
        <v>29146</v>
      </c>
      <c r="E10" s="254">
        <v>32952</v>
      </c>
      <c r="F10" s="254">
        <v>31533</v>
      </c>
      <c r="G10" s="254">
        <v>35145</v>
      </c>
      <c r="H10" s="254">
        <v>37547</v>
      </c>
      <c r="I10" s="254">
        <v>40334</v>
      </c>
      <c r="J10" s="257">
        <v>40938</v>
      </c>
      <c r="K10" s="304"/>
      <c r="L10" s="219"/>
      <c r="M10" s="256">
        <v>0.13058395663212785</v>
      </c>
      <c r="N10" s="257">
        <v>3806</v>
      </c>
      <c r="O10" s="258">
        <v>-4.3062636562272383E-2</v>
      </c>
      <c r="P10" s="257">
        <v>-1419</v>
      </c>
      <c r="Q10" s="258">
        <f t="shared" si="0"/>
        <v>0.11454666539815439</v>
      </c>
      <c r="R10" s="257">
        <f t="shared" si="1"/>
        <v>3612</v>
      </c>
      <c r="S10" s="258">
        <f t="shared" ref="S10:S27" si="2">H10/G10-1</f>
        <v>6.8345426091904971E-2</v>
      </c>
      <c r="T10" s="257">
        <f t="shared" ref="T10:T27" si="3">H10-G10</f>
        <v>2402</v>
      </c>
      <c r="U10" s="258">
        <f t="shared" ref="U10:U26" si="4">I10/H10-1</f>
        <v>7.4226968865688248E-2</v>
      </c>
      <c r="V10" s="257">
        <f t="shared" ref="V10:V26" si="5">I10-H10</f>
        <v>2787</v>
      </c>
      <c r="W10" s="258">
        <f>[1]Cuadro_CCAA2!O81</f>
        <v>6.6260353180184417E-2</v>
      </c>
      <c r="X10" s="257">
        <f>[1]Cuadro_CCAA2!P81</f>
        <v>2544</v>
      </c>
    </row>
    <row r="11" spans="1:26" x14ac:dyDescent="0.25">
      <c r="B11" s="303" t="s">
        <v>37</v>
      </c>
      <c r="C11" s="219"/>
      <c r="D11" s="253">
        <v>22049</v>
      </c>
      <c r="E11" s="254">
        <v>21083</v>
      </c>
      <c r="F11" s="254">
        <v>24199</v>
      </c>
      <c r="G11" s="254">
        <v>27700</v>
      </c>
      <c r="H11" s="254">
        <v>28977</v>
      </c>
      <c r="I11" s="254">
        <v>31214</v>
      </c>
      <c r="J11" s="257">
        <v>31581</v>
      </c>
      <c r="L11" s="222"/>
      <c r="M11" s="256">
        <v>-4.3811510726110003E-2</v>
      </c>
      <c r="N11" s="257">
        <v>-966</v>
      </c>
      <c r="O11" s="258">
        <v>0.14779680311151155</v>
      </c>
      <c r="P11" s="257">
        <v>3116</v>
      </c>
      <c r="Q11" s="258">
        <f t="shared" si="0"/>
        <v>0.14467539980990951</v>
      </c>
      <c r="R11" s="257">
        <f t="shared" si="1"/>
        <v>3501</v>
      </c>
      <c r="S11" s="258">
        <f t="shared" si="2"/>
        <v>4.6101083032491053E-2</v>
      </c>
      <c r="T11" s="257">
        <f t="shared" si="3"/>
        <v>1277</v>
      </c>
      <c r="U11" s="258">
        <f t="shared" si="4"/>
        <v>7.7199157952859254E-2</v>
      </c>
      <c r="V11" s="257">
        <f t="shared" si="5"/>
        <v>2237</v>
      </c>
      <c r="W11" s="258">
        <f>[1]Cuadro_CCAA2!O82</f>
        <v>6.265352131632973E-2</v>
      </c>
      <c r="X11" s="257">
        <f>[1]Cuadro_CCAA2!P82</f>
        <v>1862</v>
      </c>
    </row>
    <row r="12" spans="1:26" x14ac:dyDescent="0.25">
      <c r="B12" s="303" t="s">
        <v>38</v>
      </c>
      <c r="C12" s="219"/>
      <c r="D12" s="253">
        <v>17328</v>
      </c>
      <c r="E12" s="254">
        <v>20674</v>
      </c>
      <c r="F12" s="254">
        <v>23074</v>
      </c>
      <c r="G12" s="254">
        <v>24476</v>
      </c>
      <c r="H12" s="254">
        <v>26198</v>
      </c>
      <c r="I12" s="254">
        <v>29233</v>
      </c>
      <c r="J12" s="257">
        <v>29759</v>
      </c>
      <c r="L12" s="222"/>
      <c r="M12" s="256">
        <v>0.19309787626962138</v>
      </c>
      <c r="N12" s="257">
        <v>3346</v>
      </c>
      <c r="O12" s="258">
        <v>0.11608783979878101</v>
      </c>
      <c r="P12" s="257">
        <v>2400</v>
      </c>
      <c r="Q12" s="258">
        <f t="shared" si="0"/>
        <v>6.0761029730432625E-2</v>
      </c>
      <c r="R12" s="257">
        <f t="shared" si="1"/>
        <v>1402</v>
      </c>
      <c r="S12" s="258">
        <f t="shared" si="2"/>
        <v>7.0354633109985354E-2</v>
      </c>
      <c r="T12" s="257">
        <f t="shared" si="3"/>
        <v>1722</v>
      </c>
      <c r="U12" s="258">
        <f t="shared" si="4"/>
        <v>0.1158485380563401</v>
      </c>
      <c r="V12" s="257">
        <f t="shared" si="5"/>
        <v>3035</v>
      </c>
      <c r="W12" s="258">
        <f>[1]Cuadro_CCAA2!O83</f>
        <v>8.3603393656920266E-2</v>
      </c>
      <c r="X12" s="257">
        <f>[1]Cuadro_CCAA2!P83</f>
        <v>2296</v>
      </c>
    </row>
    <row r="13" spans="1:26" x14ac:dyDescent="0.25">
      <c r="B13" s="303" t="s">
        <v>6</v>
      </c>
      <c r="C13" s="219"/>
      <c r="D13" s="253">
        <v>21638</v>
      </c>
      <c r="E13" s="254">
        <v>23390</v>
      </c>
      <c r="F13" s="254">
        <v>25070</v>
      </c>
      <c r="G13" s="254">
        <v>26787</v>
      </c>
      <c r="H13" s="254">
        <v>34697</v>
      </c>
      <c r="I13" s="254">
        <v>40697</v>
      </c>
      <c r="J13" s="257">
        <v>41709</v>
      </c>
      <c r="K13" s="304"/>
      <c r="L13" s="219"/>
      <c r="M13" s="256">
        <v>8.0968666235326836E-2</v>
      </c>
      <c r="N13" s="257">
        <v>1752</v>
      </c>
      <c r="O13" s="258">
        <v>7.1825566481402259E-2</v>
      </c>
      <c r="P13" s="257">
        <v>1680</v>
      </c>
      <c r="Q13" s="258">
        <f t="shared" si="0"/>
        <v>6.8488232947746308E-2</v>
      </c>
      <c r="R13" s="257">
        <f t="shared" si="1"/>
        <v>1717</v>
      </c>
      <c r="S13" s="258">
        <f t="shared" si="2"/>
        <v>0.29529249262702062</v>
      </c>
      <c r="T13" s="257">
        <f t="shared" si="3"/>
        <v>7910</v>
      </c>
      <c r="U13" s="258">
        <f t="shared" si="4"/>
        <v>0.17292561316540334</v>
      </c>
      <c r="V13" s="257">
        <f t="shared" si="5"/>
        <v>6000</v>
      </c>
      <c r="W13" s="258">
        <f>[1]Cuadro_CCAA2!O84</f>
        <v>9.7951984837317152E-2</v>
      </c>
      <c r="X13" s="257">
        <f>[1]Cuadro_CCAA2!P84</f>
        <v>3721</v>
      </c>
      <c r="Z13" s="224"/>
    </row>
    <row r="14" spans="1:26" x14ac:dyDescent="0.25">
      <c r="B14" s="303" t="s">
        <v>5</v>
      </c>
      <c r="C14" s="219"/>
      <c r="D14" s="253">
        <v>15734</v>
      </c>
      <c r="E14" s="254">
        <v>17179</v>
      </c>
      <c r="F14" s="254">
        <v>17123</v>
      </c>
      <c r="G14" s="254">
        <v>17369</v>
      </c>
      <c r="H14" s="254">
        <v>17553</v>
      </c>
      <c r="I14" s="254">
        <v>17166</v>
      </c>
      <c r="J14" s="257">
        <v>17670</v>
      </c>
      <c r="L14" s="222"/>
      <c r="M14" s="256">
        <v>9.1839328841998302E-2</v>
      </c>
      <c r="N14" s="257">
        <v>1445</v>
      </c>
      <c r="O14" s="258">
        <v>-3.2597939344548577E-3</v>
      </c>
      <c r="P14" s="257">
        <v>-56</v>
      </c>
      <c r="Q14" s="258">
        <f t="shared" si="0"/>
        <v>1.4366641359574883E-2</v>
      </c>
      <c r="R14" s="257">
        <f t="shared" si="1"/>
        <v>246</v>
      </c>
      <c r="S14" s="258">
        <f t="shared" si="2"/>
        <v>1.0593586274396882E-2</v>
      </c>
      <c r="T14" s="257">
        <f t="shared" si="3"/>
        <v>184</v>
      </c>
      <c r="U14" s="258">
        <f t="shared" si="4"/>
        <v>-2.204751324559906E-2</v>
      </c>
      <c r="V14" s="257">
        <f t="shared" si="5"/>
        <v>-387</v>
      </c>
      <c r="W14" s="258">
        <f>[1]Cuadro_CCAA2!O85</f>
        <v>-7.5821398483572056E-3</v>
      </c>
      <c r="X14" s="257">
        <f>[1]Cuadro_CCAA2!P85</f>
        <v>-135</v>
      </c>
      <c r="Z14" s="224"/>
    </row>
    <row r="15" spans="1:26" x14ac:dyDescent="0.25">
      <c r="B15" s="303" t="s">
        <v>4</v>
      </c>
      <c r="C15" s="219"/>
      <c r="D15" s="253">
        <v>93374</v>
      </c>
      <c r="E15" s="254">
        <v>104776</v>
      </c>
      <c r="F15" s="254">
        <v>105589</v>
      </c>
      <c r="G15" s="254">
        <v>108712</v>
      </c>
      <c r="H15" s="254">
        <v>114173</v>
      </c>
      <c r="I15" s="254">
        <v>122589</v>
      </c>
      <c r="J15" s="257">
        <v>124604</v>
      </c>
      <c r="L15" s="222"/>
      <c r="M15" s="256">
        <v>0.12211108017221073</v>
      </c>
      <c r="N15" s="257">
        <v>11402</v>
      </c>
      <c r="O15" s="258">
        <v>7.7594105520348844E-3</v>
      </c>
      <c r="P15" s="257">
        <v>813</v>
      </c>
      <c r="Q15" s="258">
        <f t="shared" si="0"/>
        <v>2.9576944568089569E-2</v>
      </c>
      <c r="R15" s="257">
        <f t="shared" si="1"/>
        <v>3123</v>
      </c>
      <c r="S15" s="258">
        <f t="shared" si="2"/>
        <v>5.0233644859813076E-2</v>
      </c>
      <c r="T15" s="257">
        <f t="shared" si="3"/>
        <v>5461</v>
      </c>
      <c r="U15" s="258">
        <f t="shared" si="4"/>
        <v>7.3712699149536265E-2</v>
      </c>
      <c r="V15" s="257">
        <f t="shared" si="5"/>
        <v>8416</v>
      </c>
      <c r="W15" s="258">
        <f>[1]Cuadro_CCAA2!O86</f>
        <v>6.1082678338769236E-2</v>
      </c>
      <c r="X15" s="257">
        <f>[1]Cuadro_CCAA2!P86</f>
        <v>7173</v>
      </c>
      <c r="Z15" s="224"/>
    </row>
    <row r="16" spans="1:26" x14ac:dyDescent="0.25">
      <c r="B16" s="303" t="s">
        <v>40</v>
      </c>
      <c r="C16" s="219"/>
      <c r="D16" s="253">
        <v>57838</v>
      </c>
      <c r="E16" s="254">
        <v>62182</v>
      </c>
      <c r="F16" s="254">
        <v>59849</v>
      </c>
      <c r="G16" s="254">
        <v>63814</v>
      </c>
      <c r="H16" s="254">
        <v>67338</v>
      </c>
      <c r="I16" s="254">
        <v>72357</v>
      </c>
      <c r="J16" s="257">
        <v>72771</v>
      </c>
      <c r="L16" s="222"/>
      <c r="M16" s="256">
        <v>7.5106331477575283E-2</v>
      </c>
      <c r="N16" s="257">
        <v>4344</v>
      </c>
      <c r="O16" s="258">
        <v>-3.7518896143578506E-2</v>
      </c>
      <c r="P16" s="257">
        <v>-2333</v>
      </c>
      <c r="Q16" s="258">
        <f t="shared" si="0"/>
        <v>6.6250062657688513E-2</v>
      </c>
      <c r="R16" s="257">
        <f t="shared" si="1"/>
        <v>3965</v>
      </c>
      <c r="S16" s="258">
        <f t="shared" si="2"/>
        <v>5.5222991819976697E-2</v>
      </c>
      <c r="T16" s="257">
        <f t="shared" si="3"/>
        <v>3524</v>
      </c>
      <c r="U16" s="258">
        <f t="shared" si="4"/>
        <v>7.4534438207253029E-2</v>
      </c>
      <c r="V16" s="257">
        <f t="shared" si="5"/>
        <v>5019</v>
      </c>
      <c r="W16" s="258">
        <f>[1]Cuadro_CCAA2!O87</f>
        <v>6.2567532050346042E-2</v>
      </c>
      <c r="X16" s="257">
        <f>[1]Cuadro_CCAA2!P87</f>
        <v>4285</v>
      </c>
      <c r="Z16" s="224"/>
    </row>
    <row r="17" spans="2:28" x14ac:dyDescent="0.25">
      <c r="B17" s="303" t="s">
        <v>41</v>
      </c>
      <c r="C17" s="219"/>
      <c r="D17" s="253">
        <v>155037</v>
      </c>
      <c r="E17" s="254">
        <v>163730</v>
      </c>
      <c r="F17" s="254">
        <v>156934</v>
      </c>
      <c r="G17" s="254">
        <v>166875</v>
      </c>
      <c r="H17" s="254">
        <v>187874</v>
      </c>
      <c r="I17" s="254">
        <v>201720</v>
      </c>
      <c r="J17" s="257">
        <v>211192</v>
      </c>
      <c r="L17" s="222"/>
      <c r="M17" s="256">
        <v>5.6070486400020547E-2</v>
      </c>
      <c r="N17" s="257">
        <v>8693</v>
      </c>
      <c r="O17" s="258">
        <v>-4.1507359677517841E-2</v>
      </c>
      <c r="P17" s="257">
        <v>-6796</v>
      </c>
      <c r="Q17" s="258">
        <f t="shared" si="0"/>
        <v>6.3345100488103379E-2</v>
      </c>
      <c r="R17" s="257">
        <f t="shared" si="1"/>
        <v>9941</v>
      </c>
      <c r="S17" s="258">
        <f t="shared" si="2"/>
        <v>0.12583670411985026</v>
      </c>
      <c r="T17" s="257">
        <f t="shared" si="3"/>
        <v>20999</v>
      </c>
      <c r="U17" s="258">
        <f t="shared" si="4"/>
        <v>7.3698329731628709E-2</v>
      </c>
      <c r="V17" s="257">
        <f t="shared" si="5"/>
        <v>13846</v>
      </c>
      <c r="W17" s="258">
        <f>[1]Cuadro_CCAA2!O88</f>
        <v>8.5128247287076686E-2</v>
      </c>
      <c r="X17" s="257">
        <f>[1]Cuadro_CCAA2!P88</f>
        <v>16568</v>
      </c>
      <c r="Z17" s="224"/>
    </row>
    <row r="18" spans="2:28" x14ac:dyDescent="0.25">
      <c r="B18" s="303" t="s">
        <v>3</v>
      </c>
      <c r="C18" s="219"/>
      <c r="D18" s="253">
        <v>74354</v>
      </c>
      <c r="E18" s="254">
        <v>88242</v>
      </c>
      <c r="F18" s="254">
        <v>102104</v>
      </c>
      <c r="G18" s="254">
        <v>117265</v>
      </c>
      <c r="H18" s="254">
        <v>133839</v>
      </c>
      <c r="I18" s="254">
        <v>146290</v>
      </c>
      <c r="J18" s="257">
        <v>154633</v>
      </c>
      <c r="L18" s="222"/>
      <c r="M18" s="256">
        <v>0.18678215025418932</v>
      </c>
      <c r="N18" s="257">
        <v>13888</v>
      </c>
      <c r="O18" s="258">
        <v>0.15709072777135602</v>
      </c>
      <c r="P18" s="257">
        <v>13862</v>
      </c>
      <c r="Q18" s="258">
        <f>G18/F18-1</f>
        <v>0.14848585755700072</v>
      </c>
      <c r="R18" s="257">
        <f>G18-F18</f>
        <v>15161</v>
      </c>
      <c r="S18" s="258">
        <f t="shared" si="2"/>
        <v>0.14133799513921463</v>
      </c>
      <c r="T18" s="257">
        <f t="shared" si="3"/>
        <v>16574</v>
      </c>
      <c r="U18" s="258">
        <f t="shared" si="4"/>
        <v>9.3029684919941014E-2</v>
      </c>
      <c r="V18" s="257">
        <f t="shared" si="5"/>
        <v>12451</v>
      </c>
      <c r="W18" s="258">
        <f>[1]Cuadro_CCAA2!O89</f>
        <v>8.8550832781899791E-2</v>
      </c>
      <c r="X18" s="257">
        <f>[1]Cuadro_CCAA2!P89</f>
        <v>12579</v>
      </c>
      <c r="Z18" s="224"/>
    </row>
    <row r="19" spans="2:28" x14ac:dyDescent="0.25">
      <c r="B19" s="303" t="s">
        <v>2</v>
      </c>
      <c r="C19" s="219"/>
      <c r="D19" s="253">
        <v>29189</v>
      </c>
      <c r="E19" s="254">
        <v>28237</v>
      </c>
      <c r="F19" s="254">
        <v>29065</v>
      </c>
      <c r="G19" s="254">
        <v>31070</v>
      </c>
      <c r="H19" s="254">
        <v>32795</v>
      </c>
      <c r="I19" s="254">
        <v>35293</v>
      </c>
      <c r="J19" s="257">
        <v>35701</v>
      </c>
      <c r="L19" s="222"/>
      <c r="M19" s="256">
        <v>-3.2615026208503206E-2</v>
      </c>
      <c r="N19" s="257">
        <v>-952</v>
      </c>
      <c r="O19" s="258">
        <v>2.9323228388284939E-2</v>
      </c>
      <c r="P19" s="257">
        <v>828</v>
      </c>
      <c r="Q19" s="258">
        <f t="shared" si="0"/>
        <v>6.8983313263375257E-2</v>
      </c>
      <c r="R19" s="257">
        <f t="shared" si="1"/>
        <v>2005</v>
      </c>
      <c r="S19" s="258">
        <f t="shared" si="2"/>
        <v>5.551979401351792E-2</v>
      </c>
      <c r="T19" s="257">
        <f t="shared" si="3"/>
        <v>1725</v>
      </c>
      <c r="U19" s="258">
        <f t="shared" si="4"/>
        <v>7.6170147888397599E-2</v>
      </c>
      <c r="V19" s="257">
        <f t="shared" si="5"/>
        <v>2498</v>
      </c>
      <c r="W19" s="258">
        <f>[1]Cuadro_CCAA2!O90</f>
        <v>6.2308447644835896E-2</v>
      </c>
      <c r="X19" s="257">
        <f>[1]Cuadro_CCAA2!P90</f>
        <v>2094</v>
      </c>
      <c r="Z19" s="224"/>
    </row>
    <row r="20" spans="2:28" x14ac:dyDescent="0.25">
      <c r="B20" s="303" t="s">
        <v>35</v>
      </c>
      <c r="C20" s="219"/>
      <c r="D20" s="253">
        <v>60099</v>
      </c>
      <c r="E20" s="254">
        <v>61636</v>
      </c>
      <c r="F20" s="254">
        <v>62544</v>
      </c>
      <c r="G20" s="254">
        <v>65061</v>
      </c>
      <c r="H20" s="254">
        <v>68103</v>
      </c>
      <c r="I20" s="254">
        <v>73691</v>
      </c>
      <c r="J20" s="257">
        <v>74500</v>
      </c>
      <c r="L20" s="222"/>
      <c r="M20" s="256">
        <v>2.5574468793158056E-2</v>
      </c>
      <c r="N20" s="257">
        <v>1537</v>
      </c>
      <c r="O20" s="258">
        <v>1.4731650334220303E-2</v>
      </c>
      <c r="P20" s="257">
        <v>908</v>
      </c>
      <c r="Q20" s="258">
        <f t="shared" si="0"/>
        <v>4.0243668457405901E-2</v>
      </c>
      <c r="R20" s="257">
        <f t="shared" si="1"/>
        <v>2517</v>
      </c>
      <c r="S20" s="258">
        <f t="shared" si="2"/>
        <v>4.6756121178586296E-2</v>
      </c>
      <c r="T20" s="257">
        <f t="shared" si="3"/>
        <v>3042</v>
      </c>
      <c r="U20" s="258">
        <f t="shared" si="4"/>
        <v>8.2052185659956312E-2</v>
      </c>
      <c r="V20" s="257">
        <f t="shared" si="5"/>
        <v>5588</v>
      </c>
      <c r="W20" s="258">
        <f>[1]Cuadro_CCAA2!O91</f>
        <v>4.2322490381252242E-2</v>
      </c>
      <c r="X20" s="257">
        <f>[1]Cuadro_CCAA2!P91</f>
        <v>3025</v>
      </c>
      <c r="Z20" s="224"/>
    </row>
    <row r="21" spans="2:28" x14ac:dyDescent="0.25">
      <c r="B21" s="303" t="s">
        <v>42</v>
      </c>
      <c r="C21" s="219"/>
      <c r="D21" s="253">
        <v>141699</v>
      </c>
      <c r="E21" s="254">
        <v>143622</v>
      </c>
      <c r="F21" s="254">
        <v>133442</v>
      </c>
      <c r="G21" s="254">
        <v>152686</v>
      </c>
      <c r="H21" s="254">
        <v>163762</v>
      </c>
      <c r="I21" s="254">
        <v>177795</v>
      </c>
      <c r="J21" s="257">
        <v>183203</v>
      </c>
      <c r="L21" s="222"/>
      <c r="M21" s="256">
        <v>1.3571020261258004E-2</v>
      </c>
      <c r="N21" s="257">
        <v>1923</v>
      </c>
      <c r="O21" s="258">
        <v>-7.0880505772096147E-2</v>
      </c>
      <c r="P21" s="257">
        <v>-10180</v>
      </c>
      <c r="Q21" s="258">
        <f t="shared" si="0"/>
        <v>0.14421246683952571</v>
      </c>
      <c r="R21" s="257">
        <f t="shared" si="1"/>
        <v>19244</v>
      </c>
      <c r="S21" s="258">
        <f t="shared" si="2"/>
        <v>7.2541031921721677E-2</v>
      </c>
      <c r="T21" s="257">
        <f t="shared" si="3"/>
        <v>11076</v>
      </c>
      <c r="U21" s="258">
        <f t="shared" si="4"/>
        <v>8.5691430246333189E-2</v>
      </c>
      <c r="V21" s="257">
        <f t="shared" si="5"/>
        <v>14033</v>
      </c>
      <c r="W21" s="258">
        <f>[1]Cuadro_CCAA2!O92</f>
        <v>8.4869515784237626E-2</v>
      </c>
      <c r="X21" s="257">
        <f>[1]Cuadro_CCAA2!P92</f>
        <v>14332</v>
      </c>
      <c r="Z21" s="224"/>
    </row>
    <row r="22" spans="2:28" x14ac:dyDescent="0.25">
      <c r="B22" s="303" t="s">
        <v>43</v>
      </c>
      <c r="C22" s="219"/>
      <c r="D22" s="253">
        <v>34999</v>
      </c>
      <c r="E22" s="254">
        <v>35054</v>
      </c>
      <c r="F22" s="254">
        <v>35294</v>
      </c>
      <c r="G22" s="254">
        <v>37047</v>
      </c>
      <c r="H22" s="254">
        <v>37762</v>
      </c>
      <c r="I22" s="254">
        <v>40484</v>
      </c>
      <c r="J22" s="257">
        <v>42782</v>
      </c>
      <c r="L22" s="222"/>
      <c r="M22" s="256">
        <v>1.571473470670659E-3</v>
      </c>
      <c r="N22" s="257">
        <v>55</v>
      </c>
      <c r="O22" s="258">
        <v>6.8465795629599757E-3</v>
      </c>
      <c r="P22" s="257">
        <v>240</v>
      </c>
      <c r="Q22" s="258">
        <f t="shared" si="0"/>
        <v>4.9668498894996249E-2</v>
      </c>
      <c r="R22" s="257">
        <f t="shared" si="1"/>
        <v>1753</v>
      </c>
      <c r="S22" s="258">
        <f t="shared" si="2"/>
        <v>1.9299808351553427E-2</v>
      </c>
      <c r="T22" s="257">
        <f t="shared" si="3"/>
        <v>715</v>
      </c>
      <c r="U22" s="258">
        <f t="shared" si="4"/>
        <v>7.2083046448810917E-2</v>
      </c>
      <c r="V22" s="257">
        <f t="shared" si="5"/>
        <v>2722</v>
      </c>
      <c r="W22" s="258">
        <f>[1]Cuadro_CCAA2!O93</f>
        <v>0.10710866133581765</v>
      </c>
      <c r="X22" s="257">
        <f>[1]Cuadro_CCAA2!P93</f>
        <v>4139</v>
      </c>
      <c r="Z22" s="224"/>
    </row>
    <row r="23" spans="2:28" x14ac:dyDescent="0.25">
      <c r="B23" s="303" t="s">
        <v>44</v>
      </c>
      <c r="C23" s="219"/>
      <c r="D23" s="253">
        <v>13668</v>
      </c>
      <c r="E23" s="254">
        <v>13801</v>
      </c>
      <c r="F23" s="254">
        <v>13661</v>
      </c>
      <c r="G23" s="254">
        <v>14164</v>
      </c>
      <c r="H23" s="254">
        <v>15245</v>
      </c>
      <c r="I23" s="254">
        <v>16142</v>
      </c>
      <c r="J23" s="257">
        <v>16091</v>
      </c>
      <c r="K23" s="304"/>
      <c r="L23" s="219"/>
      <c r="M23" s="256">
        <v>9.7307579748318052E-3</v>
      </c>
      <c r="N23" s="257">
        <v>133</v>
      </c>
      <c r="O23" s="258">
        <v>-1.0144192449822453E-2</v>
      </c>
      <c r="P23" s="257">
        <v>-140</v>
      </c>
      <c r="Q23" s="258">
        <f t="shared" si="0"/>
        <v>3.6820144938145116E-2</v>
      </c>
      <c r="R23" s="257">
        <f t="shared" si="1"/>
        <v>503</v>
      </c>
      <c r="S23" s="258">
        <f t="shared" si="2"/>
        <v>7.6320248517367961E-2</v>
      </c>
      <c r="T23" s="257">
        <f t="shared" si="3"/>
        <v>1081</v>
      </c>
      <c r="U23" s="258">
        <f t="shared" si="4"/>
        <v>5.8838963594621152E-2</v>
      </c>
      <c r="V23" s="257">
        <f t="shared" si="5"/>
        <v>897</v>
      </c>
      <c r="W23" s="258">
        <f>[1]Cuadro_CCAA2!O94</f>
        <v>4.1151730831446187E-2</v>
      </c>
      <c r="X23" s="257">
        <f>[1]Cuadro_CCAA2!P94</f>
        <v>636</v>
      </c>
      <c r="Z23" s="224"/>
    </row>
    <row r="24" spans="2:28" x14ac:dyDescent="0.25">
      <c r="B24" s="303" t="s">
        <v>45</v>
      </c>
      <c r="C24" s="219"/>
      <c r="D24" s="253">
        <v>65017</v>
      </c>
      <c r="E24" s="254">
        <v>67062</v>
      </c>
      <c r="F24" s="254">
        <v>65757</v>
      </c>
      <c r="G24" s="254">
        <v>65741</v>
      </c>
      <c r="H24" s="254">
        <v>65206</v>
      </c>
      <c r="I24" s="254">
        <v>67674</v>
      </c>
      <c r="J24" s="257">
        <v>68945</v>
      </c>
      <c r="L24" s="222"/>
      <c r="M24" s="256">
        <v>3.1453312210652618E-2</v>
      </c>
      <c r="N24" s="257">
        <v>2045</v>
      </c>
      <c r="O24" s="258">
        <v>-1.9459604545047915E-2</v>
      </c>
      <c r="P24" s="257">
        <v>-1305</v>
      </c>
      <c r="Q24" s="258">
        <f t="shared" si="0"/>
        <v>-2.4332010280270211E-4</v>
      </c>
      <c r="R24" s="257">
        <f t="shared" si="1"/>
        <v>-16</v>
      </c>
      <c r="S24" s="258">
        <f t="shared" si="2"/>
        <v>-8.137996075508469E-3</v>
      </c>
      <c r="T24" s="257">
        <f t="shared" si="3"/>
        <v>-535</v>
      </c>
      <c r="U24" s="258">
        <f t="shared" si="4"/>
        <v>3.7849277673833726E-2</v>
      </c>
      <c r="V24" s="257">
        <f t="shared" si="5"/>
        <v>2468</v>
      </c>
      <c r="W24" s="258">
        <f>[1]Cuadro_CCAA2!O95</f>
        <v>4.3877844565233914E-2</v>
      </c>
      <c r="X24" s="257">
        <f>[1]Cuadro_CCAA2!P95</f>
        <v>2898</v>
      </c>
      <c r="Z24" s="224"/>
    </row>
    <row r="25" spans="2:28" x14ac:dyDescent="0.25">
      <c r="B25" s="303" t="s">
        <v>46</v>
      </c>
      <c r="C25" s="219"/>
      <c r="D25" s="253">
        <v>8100</v>
      </c>
      <c r="E25" s="254">
        <v>8282</v>
      </c>
      <c r="F25" s="254">
        <v>7638</v>
      </c>
      <c r="G25" s="254">
        <v>8004</v>
      </c>
      <c r="H25" s="254">
        <v>8548</v>
      </c>
      <c r="I25" s="254">
        <v>9180</v>
      </c>
      <c r="J25" s="257">
        <v>9275</v>
      </c>
      <c r="L25" s="222"/>
      <c r="M25" s="256">
        <v>2.246913580246912E-2</v>
      </c>
      <c r="N25" s="257">
        <v>182</v>
      </c>
      <c r="O25" s="258">
        <v>-7.7758995411736254E-2</v>
      </c>
      <c r="P25" s="257">
        <v>-644</v>
      </c>
      <c r="Q25" s="258">
        <f t="shared" si="0"/>
        <v>4.7918303220738423E-2</v>
      </c>
      <c r="R25" s="257">
        <f t="shared" si="1"/>
        <v>366</v>
      </c>
      <c r="S25" s="258">
        <f t="shared" si="2"/>
        <v>6.7966016991504175E-2</v>
      </c>
      <c r="T25" s="257">
        <f t="shared" si="3"/>
        <v>544</v>
      </c>
      <c r="U25" s="258">
        <f t="shared" si="4"/>
        <v>7.3935423490875118E-2</v>
      </c>
      <c r="V25" s="257">
        <f t="shared" si="5"/>
        <v>632</v>
      </c>
      <c r="W25" s="258">
        <f>[1]Cuadro_CCAA2!O96</f>
        <v>4.5423805229936942E-2</v>
      </c>
      <c r="X25" s="257">
        <f>[1]Cuadro_CCAA2!P96</f>
        <v>403</v>
      </c>
      <c r="Z25" s="224"/>
    </row>
    <row r="26" spans="2:28" x14ac:dyDescent="0.25">
      <c r="B26" s="305" t="s">
        <v>1</v>
      </c>
      <c r="C26" s="219"/>
      <c r="D26" s="260">
        <v>2763</v>
      </c>
      <c r="E26" s="261">
        <v>2906</v>
      </c>
      <c r="F26" s="261">
        <v>2799</v>
      </c>
      <c r="G26" s="261">
        <v>2999</v>
      </c>
      <c r="H26" s="261">
        <v>3188</v>
      </c>
      <c r="I26" s="261">
        <v>3407</v>
      </c>
      <c r="J26" s="265">
        <v>3526</v>
      </c>
      <c r="L26" s="222"/>
      <c r="M26" s="264">
        <v>5.1755338400289563E-2</v>
      </c>
      <c r="N26" s="265">
        <v>143</v>
      </c>
      <c r="O26" s="266">
        <v>-3.6820371644872729E-2</v>
      </c>
      <c r="P26" s="265">
        <v>-107</v>
      </c>
      <c r="Q26" s="266">
        <f t="shared" si="0"/>
        <v>7.1454090746695176E-2</v>
      </c>
      <c r="R26" s="265">
        <f t="shared" si="1"/>
        <v>200</v>
      </c>
      <c r="S26" s="266">
        <f t="shared" si="2"/>
        <v>6.302100700233404E-2</v>
      </c>
      <c r="T26" s="265">
        <f t="shared" si="3"/>
        <v>189</v>
      </c>
      <c r="U26" s="266">
        <f t="shared" si="4"/>
        <v>6.8695106649937276E-2</v>
      </c>
      <c r="V26" s="265">
        <f t="shared" si="5"/>
        <v>219</v>
      </c>
      <c r="W26" s="266">
        <f>[1]Cuadro_CCAA2!$O$100</f>
        <v>8.4923076923076879E-2</v>
      </c>
      <c r="X26" s="265">
        <f>[1]Cuadro_CCAA2!P97+[1]Cuadro_CCAA2!P98</f>
        <v>276</v>
      </c>
      <c r="Z26" s="224"/>
      <c r="AA26" s="224"/>
      <c r="AB26" s="286"/>
    </row>
    <row r="27" spans="2:28" x14ac:dyDescent="0.25">
      <c r="B27" s="235" t="s">
        <v>0</v>
      </c>
      <c r="C27" s="219"/>
      <c r="D27" s="1229">
        <f>SUM(D9:D26)</f>
        <v>1054275</v>
      </c>
      <c r="E27" s="306">
        <f>SUM(E9:E26)</f>
        <v>1115183</v>
      </c>
      <c r="F27" s="307">
        <f>SUM(F9:F26)</f>
        <v>1124230</v>
      </c>
      <c r="G27" s="306">
        <f>SUM(G9:G26)</f>
        <v>1222142</v>
      </c>
      <c r="H27" s="307">
        <v>1313437</v>
      </c>
      <c r="I27" s="306">
        <v>1411866</v>
      </c>
      <c r="J27" s="306">
        <f>SUM(J9:J26)</f>
        <v>1445668</v>
      </c>
      <c r="K27" s="308"/>
      <c r="L27" s="222"/>
      <c r="M27" s="240">
        <f>E27/D27-1</f>
        <v>5.7772402836072212E-2</v>
      </c>
      <c r="N27" s="241">
        <f>E27-D27</f>
        <v>60908</v>
      </c>
      <c r="O27" s="242">
        <f>F27/E27-1</f>
        <v>8.1125698652149136E-3</v>
      </c>
      <c r="P27" s="243">
        <f>F27-E27</f>
        <v>9047</v>
      </c>
      <c r="Q27" s="242">
        <f t="shared" si="0"/>
        <v>8.7092498865890322E-2</v>
      </c>
      <c r="R27" s="237">
        <f t="shared" si="1"/>
        <v>97912</v>
      </c>
      <c r="S27" s="242">
        <f t="shared" si="2"/>
        <v>7.4700812180581222E-2</v>
      </c>
      <c r="T27" s="243">
        <f t="shared" si="3"/>
        <v>91295</v>
      </c>
      <c r="U27" s="309">
        <f t="shared" ref="U27" si="6">I27/H27-1</f>
        <v>7.4940023769697328E-2</v>
      </c>
      <c r="V27" s="237">
        <f t="shared" ref="V27" si="7">I27-H27</f>
        <v>98429</v>
      </c>
      <c r="W27" s="242">
        <f>[1]Cuadro_CCAA2!O99</f>
        <v>6.9077845409563521E-2</v>
      </c>
      <c r="X27" s="243">
        <f>[1]Cuadro_CCAA2!P99</f>
        <v>93411</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EVO_resolPIA!D9:J9</xm:f>
              <xm:sqref>K9</xm:sqref>
            </x14:sparkline>
            <x14:sparkline>
              <xm:f>EVO_resolPIA!D10:J10</xm:f>
              <xm:sqref>K10</xm:sqref>
            </x14:sparkline>
            <x14:sparkline>
              <xm:f>EVO_resolPIA!D11:J11</xm:f>
              <xm:sqref>K11</xm:sqref>
            </x14:sparkline>
            <x14:sparkline>
              <xm:f>EVO_resolPIA!D12:J12</xm:f>
              <xm:sqref>K12</xm:sqref>
            </x14:sparkline>
            <x14:sparkline>
              <xm:f>EVO_resolPIA!D13:J13</xm:f>
              <xm:sqref>K13</xm:sqref>
            </x14:sparkline>
            <x14:sparkline>
              <xm:f>EVO_resolPIA!D14:J14</xm:f>
              <xm:sqref>K14</xm:sqref>
            </x14:sparkline>
            <x14:sparkline>
              <xm:f>EVO_resolPIA!D15:J15</xm:f>
              <xm:sqref>K15</xm:sqref>
            </x14:sparkline>
            <x14:sparkline>
              <xm:f>EVO_resolPIA!D16:J16</xm:f>
              <xm:sqref>K16</xm:sqref>
            </x14:sparkline>
            <x14:sparkline>
              <xm:f>EVO_resolPIA!D17:J17</xm:f>
              <xm:sqref>K17</xm:sqref>
            </x14:sparkline>
            <x14:sparkline>
              <xm:f>EVO_resolPIA!D18:J18</xm:f>
              <xm:sqref>K18</xm:sqref>
            </x14:sparkline>
            <x14:sparkline>
              <xm:f>EVO_resolPIA!D19:J19</xm:f>
              <xm:sqref>K19</xm:sqref>
            </x14:sparkline>
            <x14:sparkline>
              <xm:f>EVO_resolPIA!D20:J20</xm:f>
              <xm:sqref>K20</xm:sqref>
            </x14:sparkline>
            <x14:sparkline>
              <xm:f>EVO_resolPIA!D21:J21</xm:f>
              <xm:sqref>K21</xm:sqref>
            </x14:sparkline>
            <x14:sparkline>
              <xm:f>EVO_resolPIA!D22:J22</xm:f>
              <xm:sqref>K22</xm:sqref>
            </x14:sparkline>
            <x14:sparkline>
              <xm:f>EVO_resolPIA!D23:J23</xm:f>
              <xm:sqref>K23</xm:sqref>
            </x14:sparkline>
            <x14:sparkline>
              <xm:f>EVO_resolPIA!D24:J24</xm:f>
              <xm:sqref>K24</xm:sqref>
            </x14:sparkline>
            <x14:sparkline>
              <xm:f>EVO_resolPIA!D25:J25</xm:f>
              <xm:sqref>K25</xm:sqref>
            </x14:sparkline>
            <x14:sparkline>
              <xm:f>EVO_resolPIA!D26:J26</xm:f>
              <xm:sqref>K26</xm:sqref>
            </x14:sparkline>
            <x14:sparkline>
              <xm:f>EVO_resolPIA!D27:J27</xm:f>
              <xm:sqref>K27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U33"/>
  <sheetViews>
    <sheetView topLeftCell="A10" zoomScaleNormal="100" workbookViewId="0">
      <selection activeCell="B6" sqref="B6:L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D1" s="700" t="s">
        <v>195</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455</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274.5888888888889</v>
      </c>
      <c r="E12" s="1075">
        <v>0.33733191782872368</v>
      </c>
      <c r="F12" s="1072"/>
      <c r="G12" s="1074">
        <v>435.92900000000986</v>
      </c>
      <c r="H12" s="1075">
        <v>0.35898514509850621</v>
      </c>
      <c r="I12" s="1072"/>
      <c r="J12" s="1074">
        <v>586.66298179613852</v>
      </c>
      <c r="K12" s="1075">
        <v>0.18197030890327723</v>
      </c>
      <c r="L12" s="1072"/>
      <c r="M12" s="1072"/>
      <c r="N12" s="1072"/>
      <c r="O12" s="1072"/>
      <c r="P12" s="1072"/>
      <c r="Q12" s="1072"/>
      <c r="R12" s="1072"/>
    </row>
    <row r="13" spans="1:21" ht="15" customHeight="1" x14ac:dyDescent="0.25">
      <c r="B13" s="1076" t="s">
        <v>7</v>
      </c>
      <c r="C13" s="1072"/>
      <c r="D13" s="1077">
        <v>216.54255813953492</v>
      </c>
      <c r="E13" s="1078">
        <v>0.44816461815540576</v>
      </c>
      <c r="F13" s="1072"/>
      <c r="G13" s="1077">
        <v>403.64287188828149</v>
      </c>
      <c r="H13" s="1078">
        <v>0.59422844150608622</v>
      </c>
      <c r="I13" s="1072"/>
      <c r="J13" s="1077">
        <v>465.88757315521644</v>
      </c>
      <c r="K13" s="1078">
        <v>0.42022517764842893</v>
      </c>
      <c r="L13" s="1072"/>
      <c r="M13" s="1072"/>
      <c r="N13" s="1072"/>
      <c r="O13" s="1072"/>
      <c r="P13" s="1072"/>
      <c r="Q13" s="1072"/>
      <c r="R13" s="1072"/>
    </row>
    <row r="14" spans="1:21" ht="15" customHeight="1" x14ac:dyDescent="0.25">
      <c r="B14" s="1076" t="s">
        <v>37</v>
      </c>
      <c r="C14" s="1072"/>
      <c r="D14" s="1077">
        <v>352.06550000000004</v>
      </c>
      <c r="E14" s="1078">
        <v>0.34574990594040145</v>
      </c>
      <c r="F14" s="1072"/>
      <c r="G14" s="1077">
        <v>402.43122418879341</v>
      </c>
      <c r="H14" s="1078">
        <v>0.44825965325138262</v>
      </c>
      <c r="I14" s="1072"/>
      <c r="J14" s="1077">
        <v>445.33369863013905</v>
      </c>
      <c r="K14" s="1078">
        <v>0.43726225439430105</v>
      </c>
      <c r="L14" s="1072"/>
      <c r="M14" s="1072"/>
      <c r="N14" s="1072"/>
      <c r="O14" s="1072"/>
      <c r="P14" s="1072"/>
      <c r="Q14" s="1072"/>
      <c r="R14" s="1072"/>
    </row>
    <row r="15" spans="1:21" ht="15" customHeight="1" x14ac:dyDescent="0.25">
      <c r="B15" s="1076" t="s">
        <v>38</v>
      </c>
      <c r="C15" s="1072"/>
      <c r="D15" s="1077" t="s">
        <v>364</v>
      </c>
      <c r="E15" s="1078" t="s">
        <v>364</v>
      </c>
      <c r="F15" s="1072"/>
      <c r="G15" s="1077">
        <v>564.70819993333362</v>
      </c>
      <c r="H15" s="1078">
        <v>0.27612239992748588</v>
      </c>
      <c r="I15" s="1072"/>
      <c r="J15" s="1077">
        <v>554.06051194539282</v>
      </c>
      <c r="K15" s="1078">
        <v>0.28432904450154495</v>
      </c>
      <c r="L15" s="1072"/>
      <c r="M15" s="1072"/>
      <c r="N15" s="1072"/>
      <c r="O15" s="1072"/>
      <c r="P15" s="1072"/>
      <c r="Q15" s="1072"/>
      <c r="R15" s="1072"/>
    </row>
    <row r="16" spans="1:21" ht="15" customHeight="1" x14ac:dyDescent="0.25">
      <c r="B16" s="1076" t="s">
        <v>6</v>
      </c>
      <c r="C16" s="1072"/>
      <c r="D16" s="1077">
        <v>318.8483333333333</v>
      </c>
      <c r="E16" s="1078">
        <v>0.6645376816574613</v>
      </c>
      <c r="F16" s="1072"/>
      <c r="G16" s="1077">
        <v>312.09891708967695</v>
      </c>
      <c r="H16" s="1078">
        <v>0.67802610556155707</v>
      </c>
      <c r="I16" s="1072"/>
      <c r="J16" s="1077">
        <v>482.20026666666632</v>
      </c>
      <c r="K16" s="1078">
        <v>0.58753184762727839</v>
      </c>
      <c r="L16" s="1072"/>
      <c r="M16" s="1072"/>
      <c r="N16" s="1072"/>
      <c r="O16" s="1072"/>
      <c r="P16" s="1072"/>
      <c r="Q16" s="1072"/>
      <c r="R16" s="1072"/>
    </row>
    <row r="17" spans="1:18" ht="15" customHeight="1" x14ac:dyDescent="0.25">
      <c r="B17" s="1076" t="s">
        <v>5</v>
      </c>
      <c r="C17" s="1072"/>
      <c r="D17" s="1077">
        <v>475.65800000000002</v>
      </c>
      <c r="E17" s="1078">
        <v>0.37376992398903058</v>
      </c>
      <c r="F17" s="1072"/>
      <c r="G17" s="1077">
        <v>416.4742857142856</v>
      </c>
      <c r="H17" s="1078">
        <v>0.56578746342233621</v>
      </c>
      <c r="I17" s="1072"/>
      <c r="J17" s="1077">
        <v>458.66302083333312</v>
      </c>
      <c r="K17" s="1078">
        <v>0.57484538484333136</v>
      </c>
      <c r="L17" s="1072"/>
      <c r="M17" s="1072"/>
      <c r="N17" s="1072"/>
      <c r="O17" s="1072"/>
      <c r="P17" s="1072"/>
      <c r="Q17" s="1072"/>
      <c r="R17" s="1072"/>
    </row>
    <row r="18" spans="1:18" ht="15" customHeight="1" x14ac:dyDescent="0.25">
      <c r="B18" s="1076" t="s">
        <v>4</v>
      </c>
      <c r="C18" s="1072"/>
      <c r="D18" s="1077" t="s">
        <v>364</v>
      </c>
      <c r="E18" s="1078" t="s">
        <v>364</v>
      </c>
      <c r="F18" s="1072"/>
      <c r="G18" s="1077">
        <v>428.29254322540828</v>
      </c>
      <c r="H18" s="1078">
        <v>0.64461980272773678</v>
      </c>
      <c r="I18" s="1072"/>
      <c r="J18" s="1077">
        <v>581.26639621306811</v>
      </c>
      <c r="K18" s="1078">
        <v>0.54218657292287453</v>
      </c>
      <c r="L18" s="1072"/>
      <c r="M18" s="1072"/>
      <c r="N18" s="1072"/>
      <c r="O18" s="1072"/>
      <c r="P18" s="1072"/>
      <c r="Q18" s="1072"/>
      <c r="R18" s="1072"/>
    </row>
    <row r="19" spans="1:18" ht="15" customHeight="1" x14ac:dyDescent="0.25">
      <c r="B19" s="1076" t="s">
        <v>40</v>
      </c>
      <c r="C19" s="1072"/>
      <c r="D19" s="1077">
        <v>255.34890405903926</v>
      </c>
      <c r="E19" s="1078">
        <v>0.39205872900490468</v>
      </c>
      <c r="F19" s="1072"/>
      <c r="G19" s="1077">
        <v>415.24081189900397</v>
      </c>
      <c r="H19" s="1078">
        <v>0.51425118864116581</v>
      </c>
      <c r="I19" s="1072"/>
      <c r="J19" s="1077">
        <v>485.5560011641453</v>
      </c>
      <c r="K19" s="1078">
        <v>0.5362783702256404</v>
      </c>
      <c r="L19" s="1072"/>
      <c r="M19" s="1072"/>
      <c r="N19" s="1072"/>
      <c r="O19" s="1072"/>
      <c r="P19" s="1072"/>
      <c r="Q19" s="1072"/>
      <c r="R19" s="1072"/>
    </row>
    <row r="20" spans="1:18" ht="15" customHeight="1" x14ac:dyDescent="0.25">
      <c r="B20" s="1076" t="s">
        <v>41</v>
      </c>
      <c r="C20" s="1072"/>
      <c r="D20" s="1077">
        <v>784.13</v>
      </c>
      <c r="E20" s="1078">
        <v>0.81989145352787018</v>
      </c>
      <c r="F20" s="1072"/>
      <c r="G20" s="1077">
        <v>685.51387735591834</v>
      </c>
      <c r="H20" s="1078">
        <v>0.40956679955542252</v>
      </c>
      <c r="I20" s="1072"/>
      <c r="J20" s="1077">
        <v>675.19199957589456</v>
      </c>
      <c r="K20" s="1078">
        <v>0.41334841604195749</v>
      </c>
      <c r="L20" s="1072"/>
      <c r="M20" s="1072"/>
      <c r="N20" s="1072"/>
      <c r="O20" s="1072"/>
      <c r="P20" s="1072"/>
      <c r="Q20" s="1072"/>
      <c r="R20" s="1072"/>
    </row>
    <row r="21" spans="1:18" ht="15" customHeight="1" x14ac:dyDescent="0.25">
      <c r="B21" s="1076" t="s">
        <v>3</v>
      </c>
      <c r="C21" s="1072"/>
      <c r="D21" s="1077">
        <v>1425.9400436681237</v>
      </c>
      <c r="E21" s="1078">
        <v>0.36001069466391683</v>
      </c>
      <c r="F21" s="1072"/>
      <c r="G21" s="1077">
        <v>967.93989659773172</v>
      </c>
      <c r="H21" s="1078">
        <v>0.38528121217664446</v>
      </c>
      <c r="I21" s="1072"/>
      <c r="J21" s="1077">
        <v>879.07262684649925</v>
      </c>
      <c r="K21" s="1078">
        <v>0.35851400162015135</v>
      </c>
      <c r="L21" s="1072"/>
      <c r="M21" s="1072"/>
      <c r="N21" s="1072"/>
      <c r="O21" s="1072"/>
      <c r="P21" s="1072"/>
      <c r="Q21" s="1072"/>
      <c r="R21" s="1072"/>
    </row>
    <row r="22" spans="1:18" ht="15" customHeight="1" x14ac:dyDescent="0.25">
      <c r="B22" s="1076" t="s">
        <v>2</v>
      </c>
      <c r="C22" s="1072"/>
      <c r="D22" s="1077">
        <v>439.8725</v>
      </c>
      <c r="E22" s="1078">
        <v>0.57819034192108976</v>
      </c>
      <c r="F22" s="1072"/>
      <c r="G22" s="1077">
        <v>354.07475098814172</v>
      </c>
      <c r="H22" s="1078">
        <v>0.44779218995250081</v>
      </c>
      <c r="I22" s="1072"/>
      <c r="J22" s="1077">
        <v>481.00754691688928</v>
      </c>
      <c r="K22" s="1078">
        <v>0.44138099688875565</v>
      </c>
      <c r="L22" s="1072"/>
      <c r="M22" s="1072"/>
      <c r="N22" s="1072"/>
      <c r="O22" s="1072"/>
      <c r="P22" s="1072"/>
      <c r="Q22" s="1072"/>
      <c r="R22" s="1072"/>
    </row>
    <row r="23" spans="1:18" ht="15" customHeight="1" x14ac:dyDescent="0.25">
      <c r="B23" s="1076" t="s">
        <v>35</v>
      </c>
      <c r="C23" s="1072"/>
      <c r="D23" s="1077">
        <v>243.17828571428572</v>
      </c>
      <c r="E23" s="1078">
        <v>0.25820967731341188</v>
      </c>
      <c r="F23" s="1072"/>
      <c r="G23" s="1077">
        <v>393.3094646424322</v>
      </c>
      <c r="H23" s="1078">
        <v>0.45725069970333804</v>
      </c>
      <c r="I23" s="1072"/>
      <c r="J23" s="1077">
        <v>421.01702586207267</v>
      </c>
      <c r="K23" s="1078">
        <v>0.44220536506801633</v>
      </c>
      <c r="L23" s="1072"/>
      <c r="M23" s="1072"/>
      <c r="N23" s="1072"/>
      <c r="O23" s="1072"/>
      <c r="P23" s="1072"/>
      <c r="Q23" s="1072"/>
      <c r="R23" s="1072"/>
    </row>
    <row r="24" spans="1:18" ht="15" customHeight="1" x14ac:dyDescent="0.25">
      <c r="B24" s="1076" t="s">
        <v>42</v>
      </c>
      <c r="C24" s="1072"/>
      <c r="D24" s="1077">
        <v>396.96333333333337</v>
      </c>
      <c r="E24" s="1078">
        <v>0.1837029878454883</v>
      </c>
      <c r="F24" s="1072"/>
      <c r="G24" s="1077">
        <v>595.65668855535273</v>
      </c>
      <c r="H24" s="1078">
        <v>0.24875202482748651</v>
      </c>
      <c r="I24" s="1072"/>
      <c r="J24" s="1077">
        <v>605.77491406332126</v>
      </c>
      <c r="K24" s="1078">
        <v>0.24204177893486964</v>
      </c>
      <c r="L24" s="1072"/>
      <c r="M24" s="1072"/>
      <c r="N24" s="1072"/>
      <c r="O24" s="1072"/>
      <c r="P24" s="1072"/>
      <c r="Q24" s="1072"/>
      <c r="R24" s="1072"/>
    </row>
    <row r="25" spans="1:18" ht="15" customHeight="1" x14ac:dyDescent="0.25">
      <c r="B25" s="1076" t="s">
        <v>43</v>
      </c>
      <c r="C25" s="1072"/>
      <c r="D25" s="1077" t="s">
        <v>364</v>
      </c>
      <c r="E25" s="1078" t="s">
        <v>364</v>
      </c>
      <c r="F25" s="1072"/>
      <c r="G25" s="1077">
        <v>415.31531818181844</v>
      </c>
      <c r="H25" s="1078">
        <v>0.47939355585857069</v>
      </c>
      <c r="I25" s="1072"/>
      <c r="J25" s="1077">
        <v>572.85628458498195</v>
      </c>
      <c r="K25" s="1078">
        <v>0.38919549385463498</v>
      </c>
      <c r="L25" s="1072"/>
      <c r="M25" s="1072"/>
      <c r="N25" s="1072"/>
      <c r="O25" s="1072"/>
      <c r="P25" s="1072"/>
      <c r="Q25" s="1072"/>
      <c r="R25" s="1072"/>
    </row>
    <row r="26" spans="1:18" ht="15" customHeight="1" x14ac:dyDescent="0.25">
      <c r="B26" s="1076" t="s">
        <v>44</v>
      </c>
      <c r="C26" s="1072"/>
      <c r="D26" s="1077">
        <v>1177.7075</v>
      </c>
      <c r="E26" s="1078">
        <v>0.43831415823759962</v>
      </c>
      <c r="F26" s="1072"/>
      <c r="G26" s="1077">
        <v>745.14520871143384</v>
      </c>
      <c r="H26" s="1078">
        <v>0.72364687401870775</v>
      </c>
      <c r="I26" s="1072"/>
      <c r="J26" s="1077">
        <v>801.28909090909053</v>
      </c>
      <c r="K26" s="1078">
        <v>0.59612294619726036</v>
      </c>
      <c r="L26" s="1072"/>
      <c r="M26" s="1072"/>
      <c r="N26" s="1072"/>
      <c r="O26" s="1072"/>
      <c r="P26" s="1072"/>
      <c r="Q26" s="1072"/>
      <c r="R26" s="1072"/>
    </row>
    <row r="27" spans="1:18" ht="15" customHeight="1" x14ac:dyDescent="0.25">
      <c r="B27" s="1076" t="s">
        <v>45</v>
      </c>
      <c r="C27" s="1072"/>
      <c r="D27" s="1077">
        <v>315.7371052631579</v>
      </c>
      <c r="E27" s="1078">
        <v>0.52566574698330659</v>
      </c>
      <c r="F27" s="1072"/>
      <c r="G27" s="1077">
        <v>652.14935483871136</v>
      </c>
      <c r="H27" s="1078">
        <v>0.31922452315071459</v>
      </c>
      <c r="I27" s="1072"/>
      <c r="J27" s="1077">
        <v>697.52814055636998</v>
      </c>
      <c r="K27" s="1078">
        <v>0.3424636847528601</v>
      </c>
      <c r="L27" s="1072"/>
      <c r="M27" s="1072"/>
      <c r="N27" s="1072"/>
      <c r="O27" s="1072"/>
      <c r="P27" s="1072"/>
      <c r="Q27" s="1072"/>
      <c r="R27" s="1072"/>
    </row>
    <row r="28" spans="1:18" ht="15" customHeight="1" x14ac:dyDescent="0.25">
      <c r="B28" s="1076" t="s">
        <v>46</v>
      </c>
      <c r="C28" s="1072"/>
      <c r="D28" s="1077">
        <v>693.87714285714276</v>
      </c>
      <c r="E28" s="1078">
        <v>7.8212469779307639E-2</v>
      </c>
      <c r="F28" s="1072"/>
      <c r="G28" s="1077">
        <v>692.24457700650851</v>
      </c>
      <c r="H28" s="1078">
        <v>0.10746858833717608</v>
      </c>
      <c r="I28" s="1072"/>
      <c r="J28" s="1077">
        <v>695.82582056892841</v>
      </c>
      <c r="K28" s="1078">
        <v>9.0219737227670987E-2</v>
      </c>
      <c r="L28" s="1072"/>
      <c r="M28" s="1072"/>
      <c r="N28" s="1072"/>
      <c r="O28" s="1072"/>
      <c r="P28" s="1072"/>
      <c r="Q28" s="1072"/>
      <c r="R28" s="1072"/>
    </row>
    <row r="29" spans="1:18" ht="15" customHeight="1" x14ac:dyDescent="0.25">
      <c r="B29" s="1079" t="s">
        <v>1</v>
      </c>
      <c r="C29" s="1072"/>
      <c r="D29" s="1080" t="s">
        <v>364</v>
      </c>
      <c r="E29" s="1081" t="s">
        <v>364</v>
      </c>
      <c r="F29" s="1072"/>
      <c r="G29" s="1080">
        <v>243.67</v>
      </c>
      <c r="H29" s="1081">
        <v>0</v>
      </c>
      <c r="I29" s="1072"/>
      <c r="J29" s="1080">
        <v>531.62</v>
      </c>
      <c r="K29" s="1081">
        <v>0</v>
      </c>
      <c r="L29" s="1072"/>
      <c r="M29" s="1072"/>
      <c r="N29" s="1072"/>
      <c r="O29" s="1072"/>
      <c r="P29" s="1072"/>
      <c r="Q29" s="1072"/>
      <c r="R29" s="1072"/>
    </row>
    <row r="30" spans="1:18" ht="15" customHeight="1" x14ac:dyDescent="0.25">
      <c r="B30" s="1311" t="s">
        <v>0</v>
      </c>
      <c r="C30" s="672"/>
      <c r="D30" s="1312">
        <v>474.33999647749408</v>
      </c>
      <c r="E30" s="1313">
        <v>1.0755351212121753</v>
      </c>
      <c r="F30" s="672"/>
      <c r="G30" s="1312">
        <v>537.84512846431915</v>
      </c>
      <c r="H30" s="1313">
        <v>0.55582084172240076</v>
      </c>
      <c r="I30" s="672"/>
      <c r="J30" s="1312">
        <v>583.09966484340362</v>
      </c>
      <c r="K30" s="1313">
        <v>0.4595602497352132</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4.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U33"/>
  <sheetViews>
    <sheetView zoomScaleNormal="100" workbookViewId="0">
      <selection activeCell="J12" sqref="J12: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D1" s="700" t="s">
        <v>196</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454</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303.69424242424259</v>
      </c>
      <c r="E12" s="1075">
        <v>0.3158615747859973</v>
      </c>
      <c r="F12" s="1072"/>
      <c r="G12" s="1074">
        <v>350.02297101449273</v>
      </c>
      <c r="H12" s="1075">
        <v>0.24078191643418323</v>
      </c>
      <c r="I12" s="1072"/>
      <c r="J12" s="1074">
        <v>571.76656565656572</v>
      </c>
      <c r="K12" s="1075">
        <v>0.220313570468917</v>
      </c>
      <c r="L12" s="1072"/>
      <c r="M12" s="1072"/>
      <c r="N12" s="1072"/>
      <c r="O12" s="1072"/>
      <c r="P12" s="1072"/>
      <c r="Q12" s="1072"/>
      <c r="R12" s="1072"/>
    </row>
    <row r="13" spans="1:21" ht="15" customHeight="1" x14ac:dyDescent="0.25">
      <c r="B13" s="1076" t="s">
        <v>7</v>
      </c>
      <c r="C13" s="1072"/>
      <c r="D13" s="1077">
        <v>236.24538461538449</v>
      </c>
      <c r="E13" s="1078">
        <v>0.38837857933423653</v>
      </c>
      <c r="F13" s="1072"/>
      <c r="G13" s="1077">
        <v>200.62151234567904</v>
      </c>
      <c r="H13" s="1078">
        <v>0.46752115844780245</v>
      </c>
      <c r="I13" s="1072"/>
      <c r="J13" s="1077">
        <v>331.18235555555549</v>
      </c>
      <c r="K13" s="1078">
        <v>0.28139289800991296</v>
      </c>
      <c r="L13" s="1072"/>
      <c r="M13" s="1072"/>
      <c r="N13" s="1072"/>
      <c r="O13" s="1072"/>
      <c r="P13" s="1072"/>
      <c r="Q13" s="1072"/>
      <c r="R13" s="1072"/>
    </row>
    <row r="14" spans="1:21" ht="15" customHeight="1" x14ac:dyDescent="0.25">
      <c r="B14" s="1076" t="s">
        <v>37</v>
      </c>
      <c r="C14" s="1072"/>
      <c r="D14" s="1077">
        <v>206.75730769230771</v>
      </c>
      <c r="E14" s="1078">
        <v>0.23309812044124548</v>
      </c>
      <c r="F14" s="1072"/>
      <c r="G14" s="1077">
        <v>299.39874285714234</v>
      </c>
      <c r="H14" s="1078">
        <v>0.18082071373749439</v>
      </c>
      <c r="I14" s="1072"/>
      <c r="J14" s="1077">
        <v>469.18514018691639</v>
      </c>
      <c r="K14" s="1078">
        <v>0.19553891795915887</v>
      </c>
      <c r="L14" s="1072"/>
      <c r="M14" s="1072"/>
      <c r="N14" s="1072"/>
      <c r="O14" s="1072"/>
      <c r="P14" s="1072"/>
      <c r="Q14" s="1072"/>
      <c r="R14" s="1072"/>
    </row>
    <row r="15" spans="1:21" ht="15" customHeight="1" x14ac:dyDescent="0.25">
      <c r="B15" s="1076" t="s">
        <v>38</v>
      </c>
      <c r="C15" s="1072"/>
      <c r="D15" s="1077">
        <v>290.37512195121951</v>
      </c>
      <c r="E15" s="1078">
        <v>0.46253982687206013</v>
      </c>
      <c r="F15" s="1072"/>
      <c r="G15" s="1077">
        <v>291.27571444444442</v>
      </c>
      <c r="H15" s="1078">
        <v>0.44384025678044892</v>
      </c>
      <c r="I15" s="1072"/>
      <c r="J15" s="1077">
        <v>380.90413793103454</v>
      </c>
      <c r="K15" s="1078">
        <v>0.68023134912758665</v>
      </c>
      <c r="L15" s="1072"/>
      <c r="M15" s="1072"/>
      <c r="N15" s="1072"/>
      <c r="O15" s="1072"/>
      <c r="P15" s="1072"/>
      <c r="Q15" s="1072"/>
      <c r="R15" s="1072"/>
    </row>
    <row r="16" spans="1:21" ht="15" customHeight="1" x14ac:dyDescent="0.25">
      <c r="B16" s="1076" t="s">
        <v>6</v>
      </c>
      <c r="C16" s="1072"/>
      <c r="D16" s="1077">
        <v>164.8133709981166</v>
      </c>
      <c r="E16" s="1078">
        <v>0.89591541839219513</v>
      </c>
      <c r="F16" s="1072"/>
      <c r="G16" s="1077">
        <v>205.58693641618527</v>
      </c>
      <c r="H16" s="1078">
        <v>0.94494178713229326</v>
      </c>
      <c r="I16" s="1072"/>
      <c r="J16" s="1077">
        <v>395.85493506493492</v>
      </c>
      <c r="K16" s="1078">
        <v>0.83710912713699981</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244.579962602107</v>
      </c>
      <c r="E18" s="1078">
        <v>0.51693890572078016</v>
      </c>
      <c r="F18" s="1072"/>
      <c r="G18" s="1077">
        <v>448.85607843137063</v>
      </c>
      <c r="H18" s="1078">
        <v>0.61236795896639762</v>
      </c>
      <c r="I18" s="1072"/>
      <c r="J18" s="1077">
        <v>609.70049324721197</v>
      </c>
      <c r="K18" s="1078">
        <v>0.53045329165920108</v>
      </c>
      <c r="L18" s="1072"/>
      <c r="M18" s="1072"/>
      <c r="N18" s="1072"/>
      <c r="O18" s="1072"/>
      <c r="P18" s="1072"/>
      <c r="Q18" s="1072"/>
      <c r="R18" s="1072"/>
    </row>
    <row r="19" spans="1:18" ht="15" customHeight="1" x14ac:dyDescent="0.25">
      <c r="B19" s="1076" t="s">
        <v>40</v>
      </c>
      <c r="C19" s="1072"/>
      <c r="D19" s="1077">
        <v>200.23012587412592</v>
      </c>
      <c r="E19" s="1078">
        <v>0.51220066194583258</v>
      </c>
      <c r="F19" s="1072"/>
      <c r="G19" s="1077">
        <v>255.8972680412372</v>
      </c>
      <c r="H19" s="1078">
        <v>0.52156110729870553</v>
      </c>
      <c r="I19" s="1072"/>
      <c r="J19" s="1077">
        <v>287.57433333333336</v>
      </c>
      <c r="K19" s="1078">
        <v>0.48080633668004297</v>
      </c>
      <c r="L19" s="1072"/>
      <c r="M19" s="1072"/>
      <c r="N19" s="1072"/>
      <c r="O19" s="1072"/>
      <c r="P19" s="1072"/>
      <c r="Q19" s="1072"/>
      <c r="R19" s="1072"/>
    </row>
    <row r="20" spans="1:18" ht="15" customHeight="1" x14ac:dyDescent="0.25">
      <c r="B20" s="1076" t="s">
        <v>41</v>
      </c>
      <c r="C20" s="1072"/>
      <c r="D20" s="1077">
        <v>376.10459770114966</v>
      </c>
      <c r="E20" s="1078">
        <v>0.28530781872022909</v>
      </c>
      <c r="F20" s="1072"/>
      <c r="G20" s="1077">
        <v>411.77938317756468</v>
      </c>
      <c r="H20" s="1078">
        <v>0.13858614860652033</v>
      </c>
      <c r="I20" s="1072"/>
      <c r="J20" s="1077">
        <v>418.16993377483459</v>
      </c>
      <c r="K20" s="1078">
        <v>0.12947097609519373</v>
      </c>
      <c r="L20" s="1072"/>
      <c r="M20" s="1072"/>
      <c r="N20" s="1072"/>
      <c r="O20" s="1072"/>
      <c r="P20" s="1072"/>
      <c r="Q20" s="1072"/>
      <c r="R20" s="1072"/>
    </row>
    <row r="21" spans="1:18" ht="15" customHeight="1" x14ac:dyDescent="0.25">
      <c r="B21" s="1076" t="s">
        <v>3</v>
      </c>
      <c r="C21" s="1072"/>
      <c r="D21" s="1077">
        <v>442.52117647058913</v>
      </c>
      <c r="E21" s="1078">
        <v>0.60442384803766624</v>
      </c>
      <c r="F21" s="1072"/>
      <c r="G21" s="1077">
        <v>501.65975806451144</v>
      </c>
      <c r="H21" s="1078">
        <v>0.45597369802048948</v>
      </c>
      <c r="I21" s="1072"/>
      <c r="J21" s="1077">
        <v>707.76500000000215</v>
      </c>
      <c r="K21" s="1078">
        <v>0.27746341847243994</v>
      </c>
      <c r="L21" s="1072"/>
      <c r="M21" s="1072"/>
      <c r="N21" s="1072"/>
      <c r="O21" s="1072"/>
      <c r="P21" s="1072"/>
      <c r="Q21" s="1072"/>
      <c r="R21" s="1072"/>
    </row>
    <row r="22" spans="1:18" ht="15" customHeight="1" x14ac:dyDescent="0.25">
      <c r="B22" s="1076" t="s">
        <v>2</v>
      </c>
      <c r="C22" s="1072"/>
      <c r="D22" s="1077">
        <v>290.56709219858163</v>
      </c>
      <c r="E22" s="1078">
        <v>0.27710971793329314</v>
      </c>
      <c r="F22" s="1072"/>
      <c r="G22" s="1077">
        <v>349.03482876712332</v>
      </c>
      <c r="H22" s="1078">
        <v>0.28510736799974384</v>
      </c>
      <c r="I22" s="1072"/>
      <c r="J22" s="1077">
        <v>366.29461538461533</v>
      </c>
      <c r="K22" s="1078">
        <v>0.3582371980249211</v>
      </c>
      <c r="L22" s="1072"/>
      <c r="M22" s="1072"/>
      <c r="N22" s="1072"/>
      <c r="O22" s="1072"/>
      <c r="P22" s="1072"/>
      <c r="Q22" s="1072"/>
      <c r="R22" s="1072"/>
    </row>
    <row r="23" spans="1:18" ht="15" customHeight="1" x14ac:dyDescent="0.25">
      <c r="B23" s="1076" t="s">
        <v>35</v>
      </c>
      <c r="C23" s="1072"/>
      <c r="D23" s="1077">
        <v>221.06167210973177</v>
      </c>
      <c r="E23" s="1078">
        <v>0.36087381170111804</v>
      </c>
      <c r="F23" s="1072"/>
      <c r="G23" s="1077">
        <v>230.29202414113303</v>
      </c>
      <c r="H23" s="1078">
        <v>0.42650349703342372</v>
      </c>
      <c r="I23" s="1072"/>
      <c r="J23" s="1077">
        <v>365.86042553191555</v>
      </c>
      <c r="K23" s="1078">
        <v>0.42550417899915033</v>
      </c>
      <c r="L23" s="1072"/>
      <c r="M23" s="1072"/>
      <c r="N23" s="1072"/>
      <c r="O23" s="1072"/>
      <c r="P23" s="1072"/>
      <c r="Q23" s="1072"/>
      <c r="R23" s="1072"/>
    </row>
    <row r="24" spans="1:18" ht="15" customHeight="1" x14ac:dyDescent="0.25">
      <c r="B24" s="1076" t="s">
        <v>42</v>
      </c>
      <c r="C24" s="1072"/>
      <c r="D24" s="1077">
        <v>319.81719457013583</v>
      </c>
      <c r="E24" s="1078">
        <v>0.14007154295787544</v>
      </c>
      <c r="F24" s="1072"/>
      <c r="G24" s="1077">
        <v>334.72523600439035</v>
      </c>
      <c r="H24" s="1078">
        <v>0.16792854798805154</v>
      </c>
      <c r="I24" s="1072"/>
      <c r="J24" s="1077">
        <v>461.46825361512077</v>
      </c>
      <c r="K24" s="1078">
        <v>0.23168685200448708</v>
      </c>
      <c r="L24" s="1072"/>
      <c r="M24" s="1072"/>
      <c r="N24" s="1072"/>
      <c r="O24" s="1072"/>
      <c r="P24" s="1072"/>
      <c r="Q24" s="1072"/>
      <c r="R24" s="1072"/>
    </row>
    <row r="25" spans="1:18" ht="15" customHeight="1" x14ac:dyDescent="0.25">
      <c r="B25" s="1076" t="s">
        <v>43</v>
      </c>
      <c r="C25" s="1072"/>
      <c r="D25" s="1077">
        <v>388.51392857142815</v>
      </c>
      <c r="E25" s="1078">
        <v>0.20825004805056113</v>
      </c>
      <c r="F25" s="1072"/>
      <c r="G25" s="1077">
        <v>432.11234848484952</v>
      </c>
      <c r="H25" s="1078">
        <v>8.9457103728755455E-2</v>
      </c>
      <c r="I25" s="1072"/>
      <c r="J25" s="1077">
        <v>634.58817204301045</v>
      </c>
      <c r="K25" s="1078">
        <v>0.26762895542741039</v>
      </c>
      <c r="L25" s="1072"/>
      <c r="M25" s="1072"/>
      <c r="N25" s="1072"/>
      <c r="O25" s="1072"/>
      <c r="P25" s="1072"/>
      <c r="Q25" s="1072"/>
      <c r="R25" s="1072"/>
    </row>
    <row r="26" spans="1:18" ht="15" customHeight="1" x14ac:dyDescent="0.25">
      <c r="B26" s="1076" t="s">
        <v>44</v>
      </c>
      <c r="C26" s="1072"/>
      <c r="D26" s="1077">
        <v>486.17520000000007</v>
      </c>
      <c r="E26" s="1078">
        <v>0.71829688682927206</v>
      </c>
      <c r="F26" s="1072"/>
      <c r="G26" s="1077">
        <v>572.26047169811318</v>
      </c>
      <c r="H26" s="1078">
        <v>0.62966883583921351</v>
      </c>
      <c r="I26" s="1072"/>
      <c r="J26" s="1077">
        <v>525.25393939393928</v>
      </c>
      <c r="K26" s="1078">
        <v>0.59600078713490867</v>
      </c>
      <c r="L26" s="1072"/>
      <c r="M26" s="1072"/>
      <c r="N26" s="1072"/>
      <c r="O26" s="1072"/>
      <c r="P26" s="1072"/>
      <c r="Q26" s="1072"/>
      <c r="R26" s="1072"/>
    </row>
    <row r="27" spans="1:18" ht="15" customHeight="1" x14ac:dyDescent="0.25">
      <c r="B27" s="1076" t="s">
        <v>45</v>
      </c>
      <c r="C27" s="1072"/>
      <c r="D27" s="1077">
        <v>300</v>
      </c>
      <c r="E27" s="1078">
        <v>0</v>
      </c>
      <c r="F27" s="1072"/>
      <c r="G27" s="1077">
        <v>500</v>
      </c>
      <c r="H27" s="1078">
        <v>0</v>
      </c>
      <c r="I27" s="1072"/>
      <c r="J27" s="1077">
        <v>300</v>
      </c>
      <c r="K27" s="1078">
        <v>0</v>
      </c>
      <c r="L27" s="1072"/>
      <c r="M27" s="1072"/>
      <c r="N27" s="1072"/>
      <c r="O27" s="1072"/>
      <c r="P27" s="1072"/>
      <c r="Q27" s="1072"/>
      <c r="R27" s="1072"/>
    </row>
    <row r="28" spans="1:18" ht="15" customHeight="1" x14ac:dyDescent="0.25">
      <c r="B28" s="1076" t="s">
        <v>46</v>
      </c>
      <c r="C28" s="1072"/>
      <c r="D28" s="1077">
        <v>352.0923529411765</v>
      </c>
      <c r="E28" s="1078">
        <v>0.27855443521846512</v>
      </c>
      <c r="F28" s="1072"/>
      <c r="G28" s="1077">
        <v>329.42799999999994</v>
      </c>
      <c r="H28" s="1078">
        <v>0.26569363597435292</v>
      </c>
      <c r="I28" s="1072"/>
      <c r="J28" s="1077">
        <v>510.1472222222223</v>
      </c>
      <c r="K28" s="1078">
        <v>0.27615328760093144</v>
      </c>
      <c r="L28" s="1072"/>
      <c r="M28" s="1072"/>
      <c r="N28" s="1072"/>
      <c r="O28" s="1072"/>
      <c r="P28" s="1072"/>
      <c r="Q28" s="1072"/>
      <c r="R28" s="1072"/>
    </row>
    <row r="29" spans="1:18" ht="15" customHeight="1" x14ac:dyDescent="0.2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25">
      <c r="B30" s="1311" t="s">
        <v>0</v>
      </c>
      <c r="C30" s="672"/>
      <c r="D30" s="1312">
        <v>251.18076177162308</v>
      </c>
      <c r="E30" s="1313">
        <v>0.51844494729193003</v>
      </c>
      <c r="F30" s="672"/>
      <c r="G30" s="1312">
        <v>362.98505286121514</v>
      </c>
      <c r="H30" s="1313">
        <v>0.56261044697091422</v>
      </c>
      <c r="I30" s="672"/>
      <c r="J30" s="1312">
        <v>492.58652792149536</v>
      </c>
      <c r="K30" s="1313">
        <v>0.51304723827643695</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U33"/>
  <sheetViews>
    <sheetView zoomScaleNormal="100" workbookViewId="0">
      <selection activeCell="J12" sqref="J12: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D1" s="700" t="s">
        <v>197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453</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2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25">
      <c r="B14" s="1076" t="s">
        <v>37</v>
      </c>
      <c r="C14" s="1072"/>
      <c r="D14" s="1077">
        <v>366.6049893617041</v>
      </c>
      <c r="E14" s="1078">
        <v>0.47147648573956319</v>
      </c>
      <c r="F14" s="1072"/>
      <c r="G14" s="1077" t="s">
        <v>364</v>
      </c>
      <c r="H14" s="1078" t="s">
        <v>364</v>
      </c>
      <c r="I14" s="1072"/>
      <c r="J14" s="1077" t="s">
        <v>364</v>
      </c>
      <c r="K14" s="1078" t="s">
        <v>364</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v>191.03101774042932</v>
      </c>
      <c r="E16" s="1078">
        <v>0.73211174536365309</v>
      </c>
      <c r="F16" s="1072"/>
      <c r="G16" s="1077">
        <v>269.74046898638335</v>
      </c>
      <c r="H16" s="1078">
        <v>0.66971905182918157</v>
      </c>
      <c r="I16" s="1072"/>
      <c r="J16" s="1077">
        <v>409.76729442970804</v>
      </c>
      <c r="K16" s="1078">
        <v>0.71147052658568721</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139.30657631113718</v>
      </c>
      <c r="E18" s="1078">
        <v>1.0074410629171442</v>
      </c>
      <c r="F18" s="1072"/>
      <c r="G18" s="1077">
        <v>183.81563188253782</v>
      </c>
      <c r="H18" s="1078">
        <v>1.1006323792241035</v>
      </c>
      <c r="I18" s="1072"/>
      <c r="J18" s="1077">
        <v>249.77114955357183</v>
      </c>
      <c r="K18" s="1078">
        <v>0.96258019571975972</v>
      </c>
      <c r="L18" s="1072"/>
      <c r="M18" s="1072"/>
      <c r="N18" s="1072"/>
      <c r="O18" s="1072"/>
      <c r="P18" s="1072"/>
      <c r="Q18" s="1072"/>
      <c r="R18" s="1072"/>
    </row>
    <row r="19" spans="1:18" ht="15" customHeight="1" x14ac:dyDescent="0.25">
      <c r="B19" s="1076" t="s">
        <v>40</v>
      </c>
      <c r="C19" s="1072"/>
      <c r="D19" s="1077">
        <v>146.2662215477998</v>
      </c>
      <c r="E19" s="1078">
        <v>0.50131592907513867</v>
      </c>
      <c r="F19" s="1072"/>
      <c r="G19" s="1077">
        <v>193.20315396113563</v>
      </c>
      <c r="H19" s="1078">
        <v>0.54598784658652977</v>
      </c>
      <c r="I19" s="1072"/>
      <c r="J19" s="1077">
        <v>252.99903225806466</v>
      </c>
      <c r="K19" s="1078">
        <v>0.76504353814884518</v>
      </c>
      <c r="L19" s="1072"/>
      <c r="M19" s="1072"/>
      <c r="N19" s="1072"/>
      <c r="O19" s="1072"/>
      <c r="P19" s="1072"/>
      <c r="Q19" s="1072"/>
      <c r="R19" s="1072"/>
    </row>
    <row r="20" spans="1:18" ht="15" customHeight="1" x14ac:dyDescent="0.25">
      <c r="B20" s="1076" t="s">
        <v>41</v>
      </c>
      <c r="C20" s="1072"/>
      <c r="D20" s="1077" t="s">
        <v>364</v>
      </c>
      <c r="E20" s="1078" t="s">
        <v>364</v>
      </c>
      <c r="F20" s="1072"/>
      <c r="G20" s="1077" t="s">
        <v>364</v>
      </c>
      <c r="H20" s="1078" t="s">
        <v>364</v>
      </c>
      <c r="I20" s="1072"/>
      <c r="J20" s="1077" t="s">
        <v>364</v>
      </c>
      <c r="K20" s="1078" t="s">
        <v>364</v>
      </c>
      <c r="L20" s="1072"/>
      <c r="M20" s="1072"/>
      <c r="N20" s="1072"/>
      <c r="O20" s="1072"/>
      <c r="P20" s="1072"/>
      <c r="Q20" s="1072"/>
      <c r="R20" s="1072"/>
    </row>
    <row r="21" spans="1:18" ht="15" customHeight="1" x14ac:dyDescent="0.25">
      <c r="B21" s="1076" t="s">
        <v>3</v>
      </c>
      <c r="C21" s="1072"/>
      <c r="D21" s="1077">
        <v>259.59334525939175</v>
      </c>
      <c r="E21" s="1078">
        <v>0.29626332292548269</v>
      </c>
      <c r="F21" s="1072"/>
      <c r="G21" s="1077">
        <v>342.80206489675356</v>
      </c>
      <c r="H21" s="1078">
        <v>0.33494606272115318</v>
      </c>
      <c r="I21" s="1072"/>
      <c r="J21" s="1077">
        <v>448.92970909090951</v>
      </c>
      <c r="K21" s="1078">
        <v>0.43542982288268145</v>
      </c>
      <c r="L21" s="1072"/>
      <c r="M21" s="1072"/>
      <c r="N21" s="1072"/>
      <c r="O21" s="1072"/>
      <c r="P21" s="1072"/>
      <c r="Q21" s="1072"/>
      <c r="R21" s="1072"/>
    </row>
    <row r="22" spans="1:18" ht="15" customHeight="1" x14ac:dyDescent="0.25">
      <c r="B22" s="1076" t="s">
        <v>2</v>
      </c>
      <c r="C22" s="1072"/>
      <c r="D22" s="1077">
        <v>277.25533846153854</v>
      </c>
      <c r="E22" s="1078">
        <v>0.2090225562228086</v>
      </c>
      <c r="F22" s="1072"/>
      <c r="G22" s="1077">
        <v>356.66034653465323</v>
      </c>
      <c r="H22" s="1078">
        <v>0.2788534569094448</v>
      </c>
      <c r="I22" s="1072"/>
      <c r="J22" s="1077">
        <v>361.95843434343453</v>
      </c>
      <c r="K22" s="1078">
        <v>0.48307398216477332</v>
      </c>
      <c r="L22" s="1072"/>
      <c r="M22" s="1072"/>
      <c r="N22" s="1072"/>
      <c r="O22" s="1072"/>
      <c r="P22" s="1072"/>
      <c r="Q22" s="1072"/>
      <c r="R22" s="1072"/>
    </row>
    <row r="23" spans="1:18" ht="15" customHeight="1" x14ac:dyDescent="0.25">
      <c r="B23" s="1076" t="s">
        <v>35</v>
      </c>
      <c r="C23" s="1072"/>
      <c r="D23" s="1077">
        <v>235.75075702075699</v>
      </c>
      <c r="E23" s="1078">
        <v>0.33845543485708057</v>
      </c>
      <c r="F23" s="1072"/>
      <c r="G23" s="1077">
        <v>337.21829999999864</v>
      </c>
      <c r="H23" s="1078">
        <v>0.35786773946207057</v>
      </c>
      <c r="I23" s="1072"/>
      <c r="J23" s="1077">
        <v>527.96812080537052</v>
      </c>
      <c r="K23" s="1078">
        <v>0.41039088131696971</v>
      </c>
      <c r="L23" s="1072"/>
      <c r="M23" s="1072"/>
      <c r="N23" s="1072"/>
      <c r="O23" s="1072"/>
      <c r="P23" s="1072"/>
      <c r="Q23" s="1072"/>
      <c r="R23" s="1072"/>
    </row>
    <row r="24" spans="1:18" ht="15" customHeight="1" x14ac:dyDescent="0.25">
      <c r="B24" s="1076" t="s">
        <v>42</v>
      </c>
      <c r="C24" s="1072"/>
      <c r="D24" s="1077">
        <v>304.74393604303646</v>
      </c>
      <c r="E24" s="1078">
        <v>0.10411954918263139</v>
      </c>
      <c r="F24" s="1072"/>
      <c r="G24" s="1077">
        <v>331.52747431043781</v>
      </c>
      <c r="H24" s="1078">
        <v>0.21045523540138109</v>
      </c>
      <c r="I24" s="1072"/>
      <c r="J24" s="1077">
        <v>457.73412425149252</v>
      </c>
      <c r="K24" s="1078">
        <v>0.32854457453166735</v>
      </c>
      <c r="L24" s="1072"/>
      <c r="M24" s="1072"/>
      <c r="N24" s="1072"/>
      <c r="O24" s="1072"/>
      <c r="P24" s="1072"/>
      <c r="Q24" s="1072"/>
      <c r="R24" s="1072"/>
    </row>
    <row r="25" spans="1:18" ht="15" customHeight="1" x14ac:dyDescent="0.25">
      <c r="B25" s="1076" t="s">
        <v>43</v>
      </c>
      <c r="C25" s="1072"/>
      <c r="D25" s="1077">
        <v>294.49798319327726</v>
      </c>
      <c r="E25" s="1078">
        <v>0.17718679781460683</v>
      </c>
      <c r="F25" s="1072"/>
      <c r="G25" s="1077">
        <v>411.85450000000094</v>
      </c>
      <c r="H25" s="1078">
        <v>0.17104680759357579</v>
      </c>
      <c r="I25" s="1072"/>
      <c r="J25" s="1077">
        <v>690.66666666666674</v>
      </c>
      <c r="K25" s="1078">
        <v>0.14754126766477024</v>
      </c>
      <c r="L25" s="1072"/>
      <c r="M25" s="1072"/>
      <c r="N25" s="1072"/>
      <c r="O25" s="1072"/>
      <c r="P25" s="1072"/>
      <c r="Q25" s="1072"/>
      <c r="R25" s="1072"/>
    </row>
    <row r="26" spans="1:18" ht="15" customHeight="1" x14ac:dyDescent="0.25">
      <c r="B26" s="1076" t="s">
        <v>44</v>
      </c>
      <c r="C26" s="1072"/>
      <c r="D26" s="1077">
        <v>289.57683760683778</v>
      </c>
      <c r="E26" s="1078">
        <v>0.1407375110877524</v>
      </c>
      <c r="F26" s="1072"/>
      <c r="G26" s="1077" t="s">
        <v>364</v>
      </c>
      <c r="H26" s="1078" t="s">
        <v>364</v>
      </c>
      <c r="I26" s="1072"/>
      <c r="J26" s="1077" t="s">
        <v>364</v>
      </c>
      <c r="K26" s="1078" t="s">
        <v>364</v>
      </c>
      <c r="L26" s="1072"/>
      <c r="M26" s="1072"/>
      <c r="N26" s="1072"/>
      <c r="O26" s="1072"/>
      <c r="P26" s="1072"/>
      <c r="Q26" s="1072"/>
      <c r="R26" s="1072"/>
    </row>
    <row r="27" spans="1:18" ht="15" customHeight="1" x14ac:dyDescent="0.2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25">
      <c r="B30" s="1311" t="s">
        <v>0</v>
      </c>
      <c r="C30" s="672"/>
      <c r="D30" s="1312">
        <v>248.43302704705658</v>
      </c>
      <c r="E30" s="1313">
        <v>0.49216581041388552</v>
      </c>
      <c r="F30" s="672"/>
      <c r="G30" s="1312">
        <v>277.3964399544783</v>
      </c>
      <c r="H30" s="1313">
        <v>0.57310397949952763</v>
      </c>
      <c r="I30" s="672"/>
      <c r="J30" s="1312">
        <v>368.43164705883504</v>
      </c>
      <c r="K30" s="1313">
        <v>0.64770823239131448</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8.6"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D1" s="700" t="s">
        <v>198</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452</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mayo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2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25">
      <c r="B14" s="1076" t="s">
        <v>37</v>
      </c>
      <c r="C14" s="1072"/>
      <c r="D14" s="1106">
        <v>15.413377483443742</v>
      </c>
      <c r="E14" s="1078">
        <v>5.2797542885931938E-3</v>
      </c>
      <c r="F14" s="1072"/>
      <c r="G14" s="1106">
        <v>15.419999999999993</v>
      </c>
      <c r="H14" s="1078">
        <v>3.8687712312593509E-8</v>
      </c>
      <c r="I14" s="1072"/>
      <c r="J14" s="1106">
        <v>15.420000000000002</v>
      </c>
      <c r="K14" s="1078">
        <v>0</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t="s">
        <v>364</v>
      </c>
      <c r="E16" s="1078" t="s">
        <v>364</v>
      </c>
      <c r="F16" s="1072"/>
      <c r="G16" s="1077" t="s">
        <v>364</v>
      </c>
      <c r="H16" s="1078" t="s">
        <v>364</v>
      </c>
      <c r="I16" s="1072"/>
      <c r="J16" s="1077" t="s">
        <v>364</v>
      </c>
      <c r="K16" s="1078" t="s">
        <v>364</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t="s">
        <v>364</v>
      </c>
      <c r="E18" s="1078" t="s">
        <v>364</v>
      </c>
      <c r="F18" s="1072"/>
      <c r="G18" s="1077" t="s">
        <v>364</v>
      </c>
      <c r="H18" s="1078" t="s">
        <v>364</v>
      </c>
      <c r="I18" s="1072"/>
      <c r="J18" s="1077" t="s">
        <v>364</v>
      </c>
      <c r="K18" s="1078" t="s">
        <v>364</v>
      </c>
      <c r="L18" s="1072"/>
      <c r="M18" s="1072"/>
      <c r="N18" s="1072"/>
      <c r="O18" s="1072"/>
      <c r="P18" s="1072"/>
      <c r="Q18" s="1072"/>
      <c r="R18" s="1072"/>
    </row>
    <row r="19" spans="1:18" ht="15" customHeight="1" x14ac:dyDescent="0.25">
      <c r="B19" s="1076" t="s">
        <v>40</v>
      </c>
      <c r="C19" s="1072"/>
      <c r="D19" s="1077" t="s">
        <v>364</v>
      </c>
      <c r="E19" s="1078" t="s">
        <v>364</v>
      </c>
      <c r="F19" s="1072"/>
      <c r="G19" s="1077" t="s">
        <v>364</v>
      </c>
      <c r="H19" s="1078" t="s">
        <v>364</v>
      </c>
      <c r="I19" s="1072"/>
      <c r="J19" s="1077" t="s">
        <v>364</v>
      </c>
      <c r="K19" s="1078" t="s">
        <v>364</v>
      </c>
      <c r="L19" s="1072"/>
      <c r="M19" s="1072"/>
      <c r="N19" s="1072"/>
      <c r="O19" s="1072"/>
      <c r="P19" s="1072"/>
      <c r="Q19" s="1072"/>
      <c r="R19" s="1072"/>
    </row>
    <row r="20" spans="1:18" ht="15" customHeight="1" x14ac:dyDescent="0.25">
      <c r="B20" s="1076" t="s">
        <v>41</v>
      </c>
      <c r="C20" s="1072"/>
      <c r="D20" s="1077" t="s">
        <v>364</v>
      </c>
      <c r="E20" s="1078" t="s">
        <v>364</v>
      </c>
      <c r="F20" s="1072"/>
      <c r="G20" s="1077" t="s">
        <v>364</v>
      </c>
      <c r="H20" s="1078" t="s">
        <v>364</v>
      </c>
      <c r="I20" s="1072"/>
      <c r="J20" s="1077" t="s">
        <v>364</v>
      </c>
      <c r="K20" s="1078" t="s">
        <v>364</v>
      </c>
      <c r="L20" s="1072"/>
      <c r="M20" s="1072"/>
      <c r="N20" s="1072"/>
      <c r="O20" s="1072"/>
      <c r="P20" s="1072"/>
      <c r="Q20" s="1072"/>
      <c r="R20" s="1072"/>
    </row>
    <row r="21" spans="1:18" ht="15" customHeight="1" x14ac:dyDescent="0.25">
      <c r="B21" s="1076" t="s">
        <v>3</v>
      </c>
      <c r="C21" s="1072"/>
      <c r="D21" s="1077" t="s">
        <v>364</v>
      </c>
      <c r="E21" s="1078" t="s">
        <v>364</v>
      </c>
      <c r="F21" s="1072"/>
      <c r="G21" s="1077" t="s">
        <v>364</v>
      </c>
      <c r="H21" s="1078" t="s">
        <v>364</v>
      </c>
      <c r="I21" s="1072"/>
      <c r="J21" s="1077" t="s">
        <v>364</v>
      </c>
      <c r="K21" s="1078" t="s">
        <v>364</v>
      </c>
      <c r="L21" s="1072"/>
      <c r="M21" s="1072"/>
      <c r="N21" s="1072"/>
      <c r="O21" s="1072"/>
      <c r="P21" s="1072"/>
      <c r="Q21" s="1072"/>
      <c r="R21" s="1072"/>
    </row>
    <row r="22" spans="1:18" ht="15" customHeight="1" x14ac:dyDescent="0.25">
      <c r="B22" s="1076" t="s">
        <v>2</v>
      </c>
      <c r="C22" s="1072"/>
      <c r="D22" s="1077" t="s">
        <v>364</v>
      </c>
      <c r="E22" s="1078" t="s">
        <v>364</v>
      </c>
      <c r="F22" s="1072"/>
      <c r="G22" s="1077" t="s">
        <v>364</v>
      </c>
      <c r="H22" s="1078" t="s">
        <v>364</v>
      </c>
      <c r="I22" s="1072"/>
      <c r="J22" s="1077" t="s">
        <v>364</v>
      </c>
      <c r="K22" s="1078" t="s">
        <v>364</v>
      </c>
      <c r="L22" s="1072"/>
      <c r="M22" s="1072"/>
      <c r="N22" s="1072"/>
      <c r="O22" s="1072"/>
      <c r="P22" s="1072"/>
      <c r="Q22" s="1072"/>
      <c r="R22" s="1072"/>
    </row>
    <row r="23" spans="1:18" ht="15" customHeight="1" x14ac:dyDescent="0.25">
      <c r="B23" s="1076" t="s">
        <v>35</v>
      </c>
      <c r="C23" s="1072"/>
      <c r="D23" s="1077" t="s">
        <v>364</v>
      </c>
      <c r="E23" s="1078" t="s">
        <v>364</v>
      </c>
      <c r="F23" s="1072"/>
      <c r="G23" s="1077" t="s">
        <v>364</v>
      </c>
      <c r="H23" s="1078" t="s">
        <v>364</v>
      </c>
      <c r="I23" s="1072"/>
      <c r="J23" s="1077" t="s">
        <v>364</v>
      </c>
      <c r="K23" s="1078" t="s">
        <v>364</v>
      </c>
      <c r="L23" s="1072"/>
      <c r="M23" s="1072"/>
      <c r="N23" s="1072"/>
      <c r="O23" s="1072"/>
      <c r="P23" s="1072"/>
      <c r="Q23" s="1072"/>
      <c r="R23" s="1072"/>
    </row>
    <row r="24" spans="1:18" ht="15" customHeight="1" x14ac:dyDescent="0.25">
      <c r="B24" s="1076" t="s">
        <v>42</v>
      </c>
      <c r="C24" s="1072"/>
      <c r="D24" s="1077" t="s">
        <v>364</v>
      </c>
      <c r="E24" s="1078" t="s">
        <v>364</v>
      </c>
      <c r="F24" s="1072"/>
      <c r="G24" s="1077" t="s">
        <v>364</v>
      </c>
      <c r="H24" s="1078" t="s">
        <v>364</v>
      </c>
      <c r="I24" s="1072"/>
      <c r="J24" s="1077" t="s">
        <v>364</v>
      </c>
      <c r="K24" s="1078" t="s">
        <v>364</v>
      </c>
      <c r="L24" s="1072"/>
      <c r="M24" s="1072"/>
      <c r="N24" s="1072"/>
      <c r="O24" s="1072"/>
      <c r="P24" s="1072"/>
      <c r="Q24" s="1072"/>
      <c r="R24" s="1072"/>
    </row>
    <row r="25" spans="1:18" ht="15" customHeight="1" x14ac:dyDescent="0.25">
      <c r="B25" s="1076" t="s">
        <v>43</v>
      </c>
      <c r="C25" s="1072"/>
      <c r="D25" s="1077" t="s">
        <v>364</v>
      </c>
      <c r="E25" s="1078" t="s">
        <v>364</v>
      </c>
      <c r="F25" s="1072"/>
      <c r="G25" s="1077" t="s">
        <v>364</v>
      </c>
      <c r="H25" s="1078" t="s">
        <v>364</v>
      </c>
      <c r="I25" s="1072"/>
      <c r="J25" s="1077" t="s">
        <v>364</v>
      </c>
      <c r="K25" s="1078" t="s">
        <v>364</v>
      </c>
      <c r="L25" s="1072"/>
      <c r="M25" s="1072"/>
      <c r="N25" s="1072"/>
      <c r="O25" s="1072"/>
      <c r="P25" s="1072"/>
      <c r="Q25" s="1072"/>
      <c r="R25" s="1072"/>
    </row>
    <row r="26" spans="1:18" ht="15" customHeight="1" x14ac:dyDescent="0.25">
      <c r="B26" s="1076" t="s">
        <v>44</v>
      </c>
      <c r="C26" s="1072"/>
      <c r="D26" s="1077" t="s">
        <v>364</v>
      </c>
      <c r="E26" s="1078" t="s">
        <v>364</v>
      </c>
      <c r="F26" s="1072"/>
      <c r="G26" s="1077" t="s">
        <v>364</v>
      </c>
      <c r="H26" s="1078" t="s">
        <v>364</v>
      </c>
      <c r="I26" s="1072"/>
      <c r="J26" s="1077" t="s">
        <v>364</v>
      </c>
      <c r="K26" s="1078" t="s">
        <v>364</v>
      </c>
      <c r="L26" s="1072"/>
      <c r="M26" s="1072"/>
      <c r="N26" s="1072"/>
      <c r="O26" s="1072"/>
      <c r="P26" s="1072"/>
      <c r="Q26" s="1072"/>
      <c r="R26" s="1072"/>
    </row>
    <row r="27" spans="1:18" ht="15" customHeight="1" x14ac:dyDescent="0.2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25">
      <c r="B30" s="1311" t="s">
        <v>0</v>
      </c>
      <c r="C30" s="672"/>
      <c r="D30" s="1312">
        <v>15.413377483443742</v>
      </c>
      <c r="E30" s="1313">
        <v>5.2797542885931938E-3</v>
      </c>
      <c r="F30" s="672"/>
      <c r="G30" s="1312">
        <v>15.098749999999994</v>
      </c>
      <c r="H30" s="1313">
        <v>0.14740857936756926</v>
      </c>
      <c r="I30" s="672"/>
      <c r="J30" s="1312">
        <v>14.826923076923078</v>
      </c>
      <c r="K30" s="1313">
        <v>0.20396078054371031</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D14">
    <cfRule type="colorScale" priority="7">
      <colorScale>
        <cfvo type="min"/>
        <cfvo type="max"/>
        <color theme="4" tint="0.79998168889431442"/>
        <color theme="4" tint="0.79998168889431442"/>
      </colorScale>
    </cfRule>
  </conditionalFormatting>
  <conditionalFormatting sqref="G12:G13 G15:G29">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G14">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J12:J13 J15:J29">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J14">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election activeCell="E14" sqref="E14"/>
    </sheetView>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10.7109375" style="333" customWidth="1"/>
    <col min="9" max="9" width="0.7109375" style="333" customWidth="1"/>
    <col min="10" max="10" width="11.7109375" style="333" customWidth="1"/>
    <col min="11" max="11" width="11.140625" style="333" customWidth="1"/>
    <col min="12" max="17" width="11.42578125" style="333"/>
    <col min="18" max="18" width="7.5703125" style="333" customWidth="1"/>
    <col min="19" max="19" width="2.28515625" style="333" customWidth="1"/>
    <col min="20" max="16384" width="11.42578125" style="333"/>
  </cols>
  <sheetData>
    <row r="1" spans="1:259" s="613" customFormat="1" ht="9" customHeight="1" x14ac:dyDescent="0.25">
      <c r="A1" s="340"/>
      <c r="B1" s="311"/>
      <c r="C1" s="340"/>
      <c r="D1" s="311"/>
      <c r="E1" s="311"/>
      <c r="F1" s="341"/>
      <c r="G1" s="1108"/>
      <c r="H1" s="340"/>
      <c r="I1" s="341"/>
      <c r="J1" s="340"/>
      <c r="K1" s="750"/>
      <c r="L1" s="750"/>
      <c r="M1" s="750"/>
      <c r="N1" s="750"/>
      <c r="O1" s="340"/>
      <c r="P1" s="340"/>
      <c r="Q1" s="340"/>
      <c r="R1" s="750"/>
      <c r="S1" s="75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25">
      <c r="A2" s="343"/>
      <c r="B2" s="751"/>
      <c r="C2" s="343"/>
      <c r="D2" s="751"/>
      <c r="E2" s="751"/>
      <c r="F2" s="751"/>
      <c r="G2" s="751"/>
      <c r="H2" s="751"/>
      <c r="I2" s="751"/>
      <c r="J2" s="343"/>
      <c r="K2" s="750"/>
      <c r="L2" s="750"/>
      <c r="M2" s="750"/>
      <c r="N2" s="750"/>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6.95" customHeight="1" x14ac:dyDescent="0.25">
      <c r="A3" s="345"/>
      <c r="B3" s="1388"/>
      <c r="C3" s="1388"/>
      <c r="D3" s="1388"/>
      <c r="E3" s="1388"/>
      <c r="F3" s="1388"/>
      <c r="G3" s="1388"/>
      <c r="H3" s="1388"/>
      <c r="I3" s="1388"/>
      <c r="J3" s="345"/>
      <c r="K3" s="750"/>
      <c r="L3" s="750"/>
      <c r="M3" s="750"/>
      <c r="N3" s="750"/>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
      <c r="A4" s="1654" t="s">
        <v>334</v>
      </c>
      <c r="B4" s="1654"/>
      <c r="C4" s="1654"/>
      <c r="D4" s="1654"/>
      <c r="E4" s="1654"/>
      <c r="F4" s="1654"/>
      <c r="G4" s="1654"/>
      <c r="H4" s="1654"/>
      <c r="I4" s="1654"/>
      <c r="J4" s="1654"/>
      <c r="K4" s="1654"/>
      <c r="L4" s="1654"/>
      <c r="M4" s="1654"/>
      <c r="N4" s="1654"/>
      <c r="O4" s="1654"/>
      <c r="P4" s="1654"/>
      <c r="Q4" s="1654"/>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
      <c r="A5" s="492"/>
      <c r="B5" s="1415" t="str">
        <f>porsaad!$B$6</f>
        <v>Situación a 31 de mayo de 2024</v>
      </c>
      <c r="C5" s="1415"/>
      <c r="D5" s="1415"/>
      <c r="E5" s="1415"/>
      <c r="F5" s="1415"/>
      <c r="G5" s="1415"/>
      <c r="H5" s="1415"/>
      <c r="I5" s="1415"/>
      <c r="J5" s="1415"/>
      <c r="K5" s="1415"/>
      <c r="L5" s="1415"/>
      <c r="M5" s="1415"/>
      <c r="N5" s="1415"/>
      <c r="O5" s="1415"/>
      <c r="P5" s="1415"/>
      <c r="Q5" s="1415"/>
      <c r="R5" s="877"/>
      <c r="S5" s="877"/>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6.95" customHeight="1" x14ac:dyDescent="0.2">
      <c r="A6" s="492"/>
      <c r="B6" s="492"/>
      <c r="C6" s="345"/>
      <c r="D6" s="492"/>
      <c r="E6" s="492"/>
      <c r="F6" s="492"/>
      <c r="G6" s="492"/>
      <c r="H6" s="492"/>
      <c r="I6" s="492"/>
      <c r="J6" s="492"/>
      <c r="K6" s="492"/>
      <c r="L6" s="1109"/>
      <c r="M6" s="1109"/>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
      <c r="A7" s="492"/>
      <c r="B7" s="492"/>
      <c r="C7" s="345"/>
      <c r="D7" s="492"/>
      <c r="E7" s="492"/>
      <c r="F7" s="492"/>
      <c r="G7" s="492"/>
      <c r="H7" s="492"/>
      <c r="I7" s="492"/>
      <c r="J7" s="492"/>
      <c r="K7" s="492"/>
      <c r="L7" s="755"/>
      <c r="M7" s="755"/>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
      <c r="A8" s="492"/>
      <c r="B8" s="1655" t="s">
        <v>492</v>
      </c>
      <c r="C8" s="1656"/>
      <c r="D8" s="1657"/>
      <c r="E8" s="1657"/>
      <c r="F8" s="1657"/>
      <c r="G8" s="1657"/>
      <c r="H8" s="1657"/>
      <c r="I8" s="1657"/>
      <c r="J8" s="1657"/>
      <c r="K8" s="1658"/>
      <c r="L8" s="755"/>
      <c r="M8" s="755"/>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
      <c r="A9" s="345"/>
      <c r="C9" s="345"/>
      <c r="D9" s="437"/>
      <c r="E9" s="437"/>
      <c r="F9" s="437"/>
      <c r="G9" s="437"/>
      <c r="H9" s="437"/>
      <c r="I9" s="437"/>
      <c r="J9" s="437"/>
      <c r="K9" s="1110"/>
      <c r="L9" s="742"/>
      <c r="M9" s="742"/>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
      <c r="A10" s="345"/>
      <c r="B10" s="1500" t="s">
        <v>12</v>
      </c>
      <c r="C10" s="893"/>
      <c r="D10" s="1502" t="s">
        <v>166</v>
      </c>
      <c r="E10" s="1503"/>
      <c r="F10" s="746"/>
      <c r="G10" s="1502" t="s">
        <v>165</v>
      </c>
      <c r="H10" s="1503"/>
      <c r="I10" s="746"/>
      <c r="J10" s="1502" t="s">
        <v>167</v>
      </c>
      <c r="K10" s="1503"/>
      <c r="L10" s="1111"/>
      <c r="M10" s="1111"/>
      <c r="N10" s="320"/>
      <c r="O10" s="320"/>
      <c r="P10" s="320"/>
      <c r="Q10" s="320"/>
      <c r="R10" s="320"/>
      <c r="S10" s="320"/>
      <c r="T10" s="893"/>
      <c r="U10" s="893"/>
      <c r="V10" s="893"/>
      <c r="W10" s="893"/>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
      <c r="A11" s="322"/>
      <c r="B11" s="1557"/>
      <c r="C11" s="320"/>
      <c r="D11" s="793" t="s">
        <v>159</v>
      </c>
      <c r="E11" s="792" t="s">
        <v>158</v>
      </c>
      <c r="F11" s="746"/>
      <c r="G11" s="793" t="s">
        <v>160</v>
      </c>
      <c r="H11" s="792" t="s">
        <v>158</v>
      </c>
      <c r="I11" s="746"/>
      <c r="J11" s="793" t="s">
        <v>160</v>
      </c>
      <c r="K11" s="792" t="s">
        <v>158</v>
      </c>
      <c r="L11" s="1107"/>
      <c r="M11" s="1107"/>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
      <c r="A12" s="322"/>
      <c r="B12" s="322"/>
      <c r="C12" s="320"/>
      <c r="D12" s="327"/>
      <c r="E12" s="327"/>
      <c r="F12" s="322"/>
      <c r="G12" s="322"/>
      <c r="H12" s="322"/>
      <c r="I12" s="322"/>
      <c r="J12" s="322"/>
      <c r="K12" s="322"/>
      <c r="L12" s="548"/>
      <c r="M12" s="756"/>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
      <c r="A13" s="328"/>
      <c r="B13" s="757" t="s">
        <v>8</v>
      </c>
      <c r="C13" s="329"/>
      <c r="D13" s="759">
        <v>32834</v>
      </c>
      <c r="E13" s="1112">
        <v>350.98</v>
      </c>
      <c r="F13" s="758"/>
      <c r="G13" s="760">
        <v>35694</v>
      </c>
      <c r="H13" s="1112">
        <v>228.5</v>
      </c>
      <c r="I13" s="758"/>
      <c r="J13" s="760">
        <f>G13</f>
        <v>35694</v>
      </c>
      <c r="K13" s="1112">
        <v>579.91</v>
      </c>
      <c r="L13" s="329"/>
      <c r="M13" s="329">
        <f>_xlfn.RANK.EQ(K13,K$13:K$33,0)</f>
        <v>2</v>
      </c>
      <c r="N13" s="329">
        <v>1</v>
      </c>
      <c r="O13" s="329">
        <f>MATCH(N13,M$13:M$33,0)</f>
        <v>5</v>
      </c>
      <c r="P13" s="361" t="str">
        <f t="shared" ref="P13:P32" si="0">INDEX(B$13:B$33,O13,1)</f>
        <v>Canarias</v>
      </c>
      <c r="Q13" s="1113">
        <f>INDEX(K$13:K$33,O13,1)</f>
        <v>593.4</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
      <c r="A14" s="331"/>
      <c r="B14" s="765" t="s">
        <v>7</v>
      </c>
      <c r="C14" s="329"/>
      <c r="D14" s="766">
        <v>6868</v>
      </c>
      <c r="E14" s="1114">
        <v>156.38999999999999</v>
      </c>
      <c r="F14" s="758"/>
      <c r="G14" s="767">
        <v>6394</v>
      </c>
      <c r="H14" s="1114">
        <v>53.46</v>
      </c>
      <c r="I14" s="758"/>
      <c r="J14" s="767">
        <f t="shared" ref="J14:J31" si="1">G14</f>
        <v>6394</v>
      </c>
      <c r="K14" s="1114">
        <v>209.3</v>
      </c>
      <c r="L14" s="329"/>
      <c r="M14" s="329">
        <f t="shared" ref="M14:M33" si="2">_xlfn.RANK.EQ(K14,K$13:K$33,0)</f>
        <v>14</v>
      </c>
      <c r="N14" s="329">
        <v>2</v>
      </c>
      <c r="O14" s="329">
        <f t="shared" ref="O14:O32" si="3">MATCH(N14,M$13:M$33,0)</f>
        <v>1</v>
      </c>
      <c r="P14" s="361" t="str">
        <f t="shared" si="0"/>
        <v>Andalucía</v>
      </c>
      <c r="Q14" s="1113">
        <f t="shared" ref="Q14:Q32" si="4">INDEX(K$13:K$33,O14,1)</f>
        <v>579.91</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
      <c r="A15" s="331"/>
      <c r="B15" s="765" t="s">
        <v>37</v>
      </c>
      <c r="C15" s="329"/>
      <c r="D15" s="766">
        <v>5282</v>
      </c>
      <c r="E15" s="1114">
        <v>235.14</v>
      </c>
      <c r="F15" s="758"/>
      <c r="G15" s="767">
        <v>6229</v>
      </c>
      <c r="H15" s="1114">
        <v>99.82</v>
      </c>
      <c r="I15" s="758"/>
      <c r="J15" s="767">
        <f t="shared" si="1"/>
        <v>6229</v>
      </c>
      <c r="K15" s="1114">
        <v>316.08999999999997</v>
      </c>
      <c r="L15" s="329"/>
      <c r="M15" s="329">
        <f t="shared" si="2"/>
        <v>6</v>
      </c>
      <c r="N15" s="329">
        <v>3</v>
      </c>
      <c r="O15" s="329">
        <f>MATCH(N15,M$13:M$33,0)</f>
        <v>14</v>
      </c>
      <c r="P15" s="361" t="str">
        <f t="shared" si="0"/>
        <v>Murcia, Región de</v>
      </c>
      <c r="Q15" s="1113">
        <f t="shared" si="4"/>
        <v>511.45</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
      <c r="A16" s="331"/>
      <c r="B16" s="765" t="s">
        <v>38</v>
      </c>
      <c r="C16" s="329"/>
      <c r="D16" s="766">
        <v>7983</v>
      </c>
      <c r="E16" s="1114">
        <v>123.03</v>
      </c>
      <c r="F16" s="758"/>
      <c r="G16" s="767">
        <v>5917</v>
      </c>
      <c r="H16" s="1114">
        <v>118.72</v>
      </c>
      <c r="I16" s="758"/>
      <c r="J16" s="767">
        <f t="shared" si="1"/>
        <v>5917</v>
      </c>
      <c r="K16" s="1114">
        <v>239.05</v>
      </c>
      <c r="L16" s="329"/>
      <c r="M16" s="329">
        <f t="shared" si="2"/>
        <v>12</v>
      </c>
      <c r="N16" s="329">
        <v>4</v>
      </c>
      <c r="O16" s="329">
        <f t="shared" si="3"/>
        <v>12</v>
      </c>
      <c r="P16" s="361" t="str">
        <f t="shared" si="0"/>
        <v>Galicia</v>
      </c>
      <c r="Q16" s="1113">
        <f t="shared" si="4"/>
        <v>373.51</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
      <c r="A17" s="331"/>
      <c r="B17" s="765" t="s">
        <v>6</v>
      </c>
      <c r="C17" s="329"/>
      <c r="D17" s="766">
        <v>10320</v>
      </c>
      <c r="E17" s="1114">
        <v>398.97</v>
      </c>
      <c r="F17" s="758"/>
      <c r="G17" s="767">
        <v>7420</v>
      </c>
      <c r="H17" s="1114">
        <v>178.66</v>
      </c>
      <c r="I17" s="758"/>
      <c r="J17" s="767">
        <f t="shared" si="1"/>
        <v>7420</v>
      </c>
      <c r="K17" s="1114">
        <v>593.4</v>
      </c>
      <c r="L17" s="329"/>
      <c r="M17" s="329">
        <f t="shared" si="2"/>
        <v>1</v>
      </c>
      <c r="N17" s="329">
        <v>5</v>
      </c>
      <c r="O17" s="329">
        <f t="shared" si="3"/>
        <v>21</v>
      </c>
      <c r="P17" s="361" t="str">
        <f t="shared" si="0"/>
        <v>TOTAL</v>
      </c>
      <c r="Q17" s="1113">
        <f t="shared" si="4"/>
        <v>329.43</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
      <c r="A18" s="331"/>
      <c r="B18" s="765" t="s">
        <v>5</v>
      </c>
      <c r="C18" s="329"/>
      <c r="D18" s="770">
        <v>3013</v>
      </c>
      <c r="E18" s="1114">
        <v>145.77000000000001</v>
      </c>
      <c r="F18" s="758"/>
      <c r="G18" s="771">
        <v>1817</v>
      </c>
      <c r="H18" s="1114">
        <v>72.06</v>
      </c>
      <c r="I18" s="758"/>
      <c r="J18" s="771">
        <f t="shared" si="1"/>
        <v>1817</v>
      </c>
      <c r="K18" s="1114">
        <v>210.39</v>
      </c>
      <c r="L18" s="329"/>
      <c r="M18" s="329">
        <f t="shared" si="2"/>
        <v>13</v>
      </c>
      <c r="N18" s="329">
        <v>6</v>
      </c>
      <c r="O18" s="329">
        <f t="shared" si="3"/>
        <v>3</v>
      </c>
      <c r="P18" s="361" t="str">
        <f t="shared" si="0"/>
        <v>Asturias, Principado de</v>
      </c>
      <c r="Q18" s="1115">
        <f t="shared" si="4"/>
        <v>316.08999999999997</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4" customFormat="1" ht="18" customHeight="1" x14ac:dyDescent="0.2">
      <c r="A19" s="450"/>
      <c r="B19" s="773" t="s">
        <v>162</v>
      </c>
      <c r="C19" s="329"/>
      <c r="D19" s="766">
        <v>25003</v>
      </c>
      <c r="E19" s="1114">
        <v>119.38</v>
      </c>
      <c r="F19" s="758"/>
      <c r="G19" s="774">
        <v>18024</v>
      </c>
      <c r="H19" s="1114">
        <v>7.0000000000000007E-2</v>
      </c>
      <c r="I19" s="758"/>
      <c r="J19" s="774">
        <f t="shared" si="1"/>
        <v>18024</v>
      </c>
      <c r="K19" s="1114">
        <v>127.84</v>
      </c>
      <c r="L19" s="329"/>
      <c r="M19" s="329">
        <f t="shared" si="2"/>
        <v>19</v>
      </c>
      <c r="N19" s="329">
        <v>7</v>
      </c>
      <c r="O19" s="329">
        <f t="shared" si="3"/>
        <v>10</v>
      </c>
      <c r="P19" s="361" t="str">
        <f t="shared" si="0"/>
        <v>Comunitat Valenciana</v>
      </c>
      <c r="Q19" s="1113">
        <f t="shared" si="4"/>
        <v>313.5</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4" customFormat="1" ht="18" customHeight="1" x14ac:dyDescent="0.2">
      <c r="A20" s="450"/>
      <c r="B20" s="773" t="s">
        <v>40</v>
      </c>
      <c r="C20" s="329"/>
      <c r="D20" s="766">
        <v>15175</v>
      </c>
      <c r="E20" s="1114">
        <v>130.94</v>
      </c>
      <c r="F20" s="758"/>
      <c r="G20" s="774">
        <v>12993</v>
      </c>
      <c r="H20" s="1114">
        <v>66.599999999999994</v>
      </c>
      <c r="I20" s="758"/>
      <c r="J20" s="774">
        <f t="shared" si="1"/>
        <v>12993</v>
      </c>
      <c r="K20" s="1114">
        <v>192.07</v>
      </c>
      <c r="L20" s="329"/>
      <c r="M20" s="329">
        <f t="shared" si="2"/>
        <v>16</v>
      </c>
      <c r="N20" s="329">
        <v>8</v>
      </c>
      <c r="O20" s="329">
        <f t="shared" si="3"/>
        <v>11</v>
      </c>
      <c r="P20" s="361" t="str">
        <f t="shared" si="0"/>
        <v>Extremadura</v>
      </c>
      <c r="Q20" s="1113">
        <f t="shared" si="4"/>
        <v>290.63</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4" customFormat="1" ht="18" customHeight="1" x14ac:dyDescent="0.2">
      <c r="A21" s="450"/>
      <c r="B21" s="773" t="s">
        <v>41</v>
      </c>
      <c r="C21" s="329"/>
      <c r="D21" s="766">
        <v>61591</v>
      </c>
      <c r="E21" s="1114">
        <v>175.84</v>
      </c>
      <c r="F21" s="758"/>
      <c r="G21" s="774">
        <v>21834</v>
      </c>
      <c r="H21" s="1114">
        <v>105.82</v>
      </c>
      <c r="I21" s="758"/>
      <c r="J21" s="774">
        <f t="shared" si="1"/>
        <v>21834</v>
      </c>
      <c r="K21" s="1114">
        <v>276.14999999999998</v>
      </c>
      <c r="L21" s="329"/>
      <c r="M21" s="329">
        <f t="shared" si="2"/>
        <v>10</v>
      </c>
      <c r="N21" s="329">
        <v>9</v>
      </c>
      <c r="O21" s="329">
        <f>MATCH(N21,M$13:M$33,0)</f>
        <v>13</v>
      </c>
      <c r="P21" s="361" t="str">
        <f t="shared" si="0"/>
        <v>Madrid, Comunidad de*</v>
      </c>
      <c r="Q21" s="1113">
        <f t="shared" si="4"/>
        <v>288.74</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4" customFormat="1" ht="18" customHeight="1" x14ac:dyDescent="0.2">
      <c r="A22" s="450"/>
      <c r="B22" s="773" t="s">
        <v>3</v>
      </c>
      <c r="C22" s="329"/>
      <c r="D22" s="766">
        <v>36797</v>
      </c>
      <c r="E22" s="1114">
        <v>211.42</v>
      </c>
      <c r="F22" s="758"/>
      <c r="G22" s="774">
        <v>25964</v>
      </c>
      <c r="H22" s="1114">
        <v>101.87</v>
      </c>
      <c r="I22" s="758"/>
      <c r="J22" s="774">
        <f t="shared" si="1"/>
        <v>25964</v>
      </c>
      <c r="K22" s="1114">
        <v>313.5</v>
      </c>
      <c r="L22" s="329"/>
      <c r="M22" s="329">
        <f t="shared" si="2"/>
        <v>7</v>
      </c>
      <c r="N22" s="329">
        <v>10</v>
      </c>
      <c r="O22" s="329">
        <f t="shared" si="3"/>
        <v>9</v>
      </c>
      <c r="P22" s="361" t="str">
        <f t="shared" si="0"/>
        <v>Cataluña</v>
      </c>
      <c r="Q22" s="1113">
        <f t="shared" si="4"/>
        <v>276.14999999999998</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
      <c r="A23" s="331"/>
      <c r="B23" s="765" t="s">
        <v>2</v>
      </c>
      <c r="C23" s="329"/>
      <c r="D23" s="766">
        <v>8530</v>
      </c>
      <c r="E23" s="1114">
        <v>130.91</v>
      </c>
      <c r="F23" s="758"/>
      <c r="G23" s="767">
        <v>4706</v>
      </c>
      <c r="H23" s="1114">
        <v>156.01</v>
      </c>
      <c r="I23" s="758"/>
      <c r="J23" s="767">
        <f t="shared" si="1"/>
        <v>4706</v>
      </c>
      <c r="K23" s="1114">
        <v>290.63</v>
      </c>
      <c r="L23" s="329"/>
      <c r="M23" s="329">
        <f t="shared" si="2"/>
        <v>8</v>
      </c>
      <c r="N23" s="329">
        <v>11</v>
      </c>
      <c r="O23" s="329">
        <f t="shared" si="3"/>
        <v>19</v>
      </c>
      <c r="P23" s="361" t="str">
        <f t="shared" si="0"/>
        <v>Melilla</v>
      </c>
      <c r="Q23" s="1113">
        <f t="shared" si="4"/>
        <v>271.23</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
      <c r="A24" s="331"/>
      <c r="B24" s="765" t="s">
        <v>35</v>
      </c>
      <c r="C24" s="329"/>
      <c r="D24" s="766">
        <v>5774</v>
      </c>
      <c r="E24" s="1114">
        <v>273.75</v>
      </c>
      <c r="F24" s="758"/>
      <c r="G24" s="767">
        <v>8444</v>
      </c>
      <c r="H24" s="1114">
        <v>97.4</v>
      </c>
      <c r="I24" s="758"/>
      <c r="J24" s="767">
        <f t="shared" si="1"/>
        <v>8444</v>
      </c>
      <c r="K24" s="1114">
        <v>373.51</v>
      </c>
      <c r="L24" s="329"/>
      <c r="M24" s="329">
        <f t="shared" si="2"/>
        <v>4</v>
      </c>
      <c r="N24" s="329">
        <v>12</v>
      </c>
      <c r="O24" s="329">
        <f t="shared" si="3"/>
        <v>4</v>
      </c>
      <c r="P24" s="361" t="str">
        <f t="shared" si="0"/>
        <v>Balears, Illes</v>
      </c>
      <c r="Q24" s="1113">
        <f t="shared" si="4"/>
        <v>239.05</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
      <c r="A25" s="331"/>
      <c r="B25" s="765" t="s">
        <v>163</v>
      </c>
      <c r="C25" s="329"/>
      <c r="D25" s="766">
        <v>40999</v>
      </c>
      <c r="E25" s="1114">
        <v>173.03</v>
      </c>
      <c r="F25" s="758"/>
      <c r="G25" s="767">
        <v>28799</v>
      </c>
      <c r="H25" s="1114">
        <v>58.18</v>
      </c>
      <c r="I25" s="758"/>
      <c r="J25" s="767">
        <f t="shared" si="1"/>
        <v>28799</v>
      </c>
      <c r="K25" s="1114">
        <v>288.74</v>
      </c>
      <c r="L25" s="329"/>
      <c r="M25" s="329">
        <f t="shared" si="2"/>
        <v>9</v>
      </c>
      <c r="N25" s="329">
        <v>13</v>
      </c>
      <c r="O25" s="329">
        <f t="shared" si="3"/>
        <v>6</v>
      </c>
      <c r="P25" s="361" t="str">
        <f t="shared" si="0"/>
        <v>Cantabria</v>
      </c>
      <c r="Q25" s="1113">
        <f t="shared" si="4"/>
        <v>210.39</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
      <c r="A26" s="331"/>
      <c r="B26" s="765" t="s">
        <v>43</v>
      </c>
      <c r="C26" s="329"/>
      <c r="D26" s="766">
        <v>9338</v>
      </c>
      <c r="E26" s="1114">
        <v>290.27</v>
      </c>
      <c r="F26" s="758"/>
      <c r="G26" s="767">
        <v>5680</v>
      </c>
      <c r="H26" s="1114">
        <v>252.42</v>
      </c>
      <c r="I26" s="758"/>
      <c r="J26" s="767">
        <f t="shared" si="1"/>
        <v>5680</v>
      </c>
      <c r="K26" s="1114">
        <v>511.45</v>
      </c>
      <c r="L26" s="329"/>
      <c r="M26" s="329">
        <f t="shared" si="2"/>
        <v>3</v>
      </c>
      <c r="N26" s="329">
        <v>14</v>
      </c>
      <c r="O26" s="329">
        <f t="shared" si="3"/>
        <v>2</v>
      </c>
      <c r="P26" s="361" t="str">
        <f t="shared" si="0"/>
        <v>Aragón</v>
      </c>
      <c r="Q26" s="1113">
        <f t="shared" si="4"/>
        <v>209.3</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
      <c r="A27" s="331"/>
      <c r="B27" s="765" t="s">
        <v>44</v>
      </c>
      <c r="C27" s="329"/>
      <c r="D27" s="770">
        <v>1820</v>
      </c>
      <c r="E27" s="1114">
        <v>113.54</v>
      </c>
      <c r="F27" s="758"/>
      <c r="G27" s="771">
        <v>2093</v>
      </c>
      <c r="H27" s="1114">
        <v>80.400000000000006</v>
      </c>
      <c r="I27" s="758"/>
      <c r="J27" s="771">
        <f t="shared" si="1"/>
        <v>2093</v>
      </c>
      <c r="K27" s="1114">
        <v>189.26</v>
      </c>
      <c r="L27" s="329"/>
      <c r="M27" s="329">
        <f t="shared" si="2"/>
        <v>17</v>
      </c>
      <c r="N27" s="329">
        <v>15</v>
      </c>
      <c r="O27" s="329">
        <f t="shared" si="3"/>
        <v>17</v>
      </c>
      <c r="P27" s="361" t="str">
        <f t="shared" si="0"/>
        <v>Rioja, La</v>
      </c>
      <c r="Q27" s="1115">
        <f t="shared" si="4"/>
        <v>198.93</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
      <c r="A28" s="331"/>
      <c r="B28" s="765" t="s">
        <v>164</v>
      </c>
      <c r="C28" s="329"/>
      <c r="D28" s="770">
        <v>17651</v>
      </c>
      <c r="E28" s="1114">
        <v>75.22</v>
      </c>
      <c r="F28" s="758"/>
      <c r="G28" s="771">
        <v>9057</v>
      </c>
      <c r="H28" s="1114">
        <v>51.33</v>
      </c>
      <c r="I28" s="758"/>
      <c r="J28" s="771">
        <f t="shared" si="1"/>
        <v>9057</v>
      </c>
      <c r="K28" s="1114">
        <v>133.25</v>
      </c>
      <c r="L28" s="329"/>
      <c r="M28" s="329">
        <f t="shared" si="2"/>
        <v>18</v>
      </c>
      <c r="N28" s="329">
        <v>16</v>
      </c>
      <c r="O28" s="329">
        <f t="shared" si="3"/>
        <v>8</v>
      </c>
      <c r="P28" s="361" t="str">
        <f t="shared" si="0"/>
        <v>Castilla - La Mancha</v>
      </c>
      <c r="Q28" s="1113">
        <f t="shared" si="4"/>
        <v>192.07</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
      <c r="A29" s="331"/>
      <c r="B29" s="765" t="s">
        <v>46</v>
      </c>
      <c r="C29" s="329"/>
      <c r="D29" s="770">
        <v>2478</v>
      </c>
      <c r="E29" s="1116">
        <v>56.33</v>
      </c>
      <c r="F29" s="758"/>
      <c r="G29" s="771">
        <v>1472</v>
      </c>
      <c r="H29" s="1116">
        <v>150.68</v>
      </c>
      <c r="I29" s="758"/>
      <c r="J29" s="771">
        <f t="shared" si="1"/>
        <v>1472</v>
      </c>
      <c r="K29" s="1116">
        <v>198.93</v>
      </c>
      <c r="L29" s="329"/>
      <c r="M29" s="329">
        <f t="shared" si="2"/>
        <v>15</v>
      </c>
      <c r="N29" s="329">
        <v>17</v>
      </c>
      <c r="O29" s="329">
        <f t="shared" si="3"/>
        <v>15</v>
      </c>
      <c r="P29" s="361" t="str">
        <f t="shared" si="0"/>
        <v>Navarra, Comunidad Foral de</v>
      </c>
      <c r="Q29" s="1113">
        <f t="shared" si="4"/>
        <v>189.26</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
      <c r="A30" s="331"/>
      <c r="B30" s="765" t="s">
        <v>39</v>
      </c>
      <c r="C30" s="329"/>
      <c r="D30" s="771">
        <v>408</v>
      </c>
      <c r="E30" s="1117">
        <v>31.91</v>
      </c>
      <c r="F30" s="758"/>
      <c r="G30" s="771">
        <v>271</v>
      </c>
      <c r="H30" s="1117">
        <v>29.62</v>
      </c>
      <c r="I30" s="758"/>
      <c r="J30" s="771">
        <f t="shared" si="1"/>
        <v>271</v>
      </c>
      <c r="K30" s="1117">
        <v>61.17</v>
      </c>
      <c r="L30" s="329"/>
      <c r="M30" s="329">
        <f t="shared" si="2"/>
        <v>20</v>
      </c>
      <c r="N30" s="329">
        <v>18</v>
      </c>
      <c r="O30" s="329">
        <f t="shared" si="3"/>
        <v>16</v>
      </c>
      <c r="P30" s="361" t="str">
        <f t="shared" si="0"/>
        <v>País Vasco*</v>
      </c>
      <c r="Q30" s="1113">
        <f t="shared" si="4"/>
        <v>133.25</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
      <c r="A31" s="331"/>
      <c r="B31" s="1118" t="s">
        <v>47</v>
      </c>
      <c r="C31" s="329"/>
      <c r="D31" s="1119">
        <v>404</v>
      </c>
      <c r="E31" s="1120">
        <v>119.96</v>
      </c>
      <c r="F31" s="331"/>
      <c r="G31" s="1119">
        <v>322</v>
      </c>
      <c r="H31" s="1120">
        <v>151.68</v>
      </c>
      <c r="I31" s="331"/>
      <c r="J31" s="1119">
        <f t="shared" si="1"/>
        <v>322</v>
      </c>
      <c r="K31" s="1120">
        <v>271.23</v>
      </c>
      <c r="L31" s="329"/>
      <c r="M31" s="329">
        <f t="shared" si="2"/>
        <v>11</v>
      </c>
      <c r="N31" s="329">
        <v>19</v>
      </c>
      <c r="O31" s="329">
        <f t="shared" si="3"/>
        <v>7</v>
      </c>
      <c r="P31" s="361" t="str">
        <f t="shared" si="0"/>
        <v>Castilla y León*</v>
      </c>
      <c r="Q31" s="1113">
        <f t="shared" si="4"/>
        <v>127.84</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
      <c r="A32" s="331"/>
      <c r="B32" s="781"/>
      <c r="C32" s="329"/>
      <c r="D32" s="327"/>
      <c r="E32" s="1121"/>
      <c r="F32" s="781"/>
      <c r="G32" s="781"/>
      <c r="H32" s="782"/>
      <c r="I32" s="781"/>
      <c r="J32" s="328"/>
      <c r="K32" s="782"/>
      <c r="L32" s="1107"/>
      <c r="M32" s="329"/>
      <c r="N32" s="329">
        <v>20</v>
      </c>
      <c r="O32" s="329">
        <f t="shared" si="3"/>
        <v>18</v>
      </c>
      <c r="P32" s="361" t="str">
        <f t="shared" si="0"/>
        <v>Ceuta</v>
      </c>
      <c r="Q32" s="1113">
        <f t="shared" si="4"/>
        <v>61.17</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20" customFormat="1" ht="15.75" customHeight="1" x14ac:dyDescent="0.2">
      <c r="A33" s="329"/>
      <c r="B33" s="1263" t="s">
        <v>0</v>
      </c>
      <c r="C33" s="329"/>
      <c r="D33" s="1264">
        <f>SUM(D13:D31)</f>
        <v>292268</v>
      </c>
      <c r="E33" s="1316">
        <v>195.7</v>
      </c>
      <c r="F33" s="320"/>
      <c r="G33" s="1264">
        <f>SUM(G13:G31)</f>
        <v>203130</v>
      </c>
      <c r="H33" s="1316">
        <v>111.65</v>
      </c>
      <c r="I33" s="320"/>
      <c r="J33" s="1264">
        <f>SUM(J13:J31)</f>
        <v>203130</v>
      </c>
      <c r="K33" s="1316">
        <v>329.43</v>
      </c>
      <c r="L33" s="329"/>
      <c r="M33" s="329">
        <f t="shared" si="2"/>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
      <c r="A34" s="328"/>
      <c r="B34" s="785"/>
      <c r="C34" s="328"/>
      <c r="D34" s="785"/>
      <c r="E34" s="785"/>
      <c r="F34" s="322"/>
      <c r="G34" s="748"/>
      <c r="H34" s="749"/>
      <c r="I34" s="322"/>
      <c r="J34" s="748"/>
      <c r="K34" s="749"/>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25">
      <c r="A35" s="394"/>
      <c r="B35" s="1419" t="s">
        <v>183</v>
      </c>
      <c r="C35" s="1419"/>
      <c r="D35" s="1419"/>
      <c r="E35" s="1419"/>
      <c r="F35" s="1419"/>
      <c r="G35" s="1419"/>
      <c r="H35" s="1419"/>
      <c r="I35" s="1419"/>
      <c r="J35" s="1419"/>
      <c r="K35" s="1419"/>
      <c r="L35" s="1248"/>
      <c r="M35" s="1248"/>
      <c r="N35" s="1248"/>
      <c r="O35" s="1248"/>
      <c r="P35" s="496"/>
      <c r="Q35" s="496"/>
      <c r="R35" s="750"/>
      <c r="S35" s="750"/>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 customHeight="1" x14ac:dyDescent="0.2">
      <c r="B36" s="1420" t="s">
        <v>184</v>
      </c>
      <c r="C36" s="1420"/>
      <c r="D36" s="1420"/>
      <c r="E36" s="1420"/>
      <c r="F36" s="1420"/>
      <c r="G36" s="1420"/>
      <c r="H36" s="1420"/>
      <c r="I36" s="1420"/>
      <c r="J36" s="1420"/>
      <c r="K36" s="1420"/>
      <c r="L36" s="787"/>
      <c r="M36" s="787"/>
      <c r="N36" s="787"/>
      <c r="O36" s="787"/>
      <c r="P36" s="787"/>
      <c r="Q36" s="1230"/>
    </row>
    <row r="37" spans="1:259" ht="30.75" customHeight="1" x14ac:dyDescent="0.2">
      <c r="B37" s="1653" t="s">
        <v>161</v>
      </c>
      <c r="C37" s="1653"/>
      <c r="D37" s="1653"/>
      <c r="E37" s="1653"/>
      <c r="F37" s="1653"/>
      <c r="G37" s="1653"/>
      <c r="H37" s="1653"/>
      <c r="I37" s="1653"/>
      <c r="J37" s="1653"/>
      <c r="K37" s="1653"/>
      <c r="L37" s="496"/>
      <c r="M37" s="496"/>
      <c r="N37" s="496"/>
      <c r="O37" s="496"/>
      <c r="P37" s="496"/>
      <c r="Q37" s="622"/>
      <c r="R37" s="329"/>
    </row>
    <row r="38" spans="1:259" x14ac:dyDescent="0.25">
      <c r="L38" s="447"/>
      <c r="M38" s="360"/>
      <c r="N38" s="360"/>
      <c r="O38" s="360"/>
      <c r="P38" s="361"/>
      <c r="Q38" s="788"/>
      <c r="R38" s="329"/>
    </row>
    <row r="39" spans="1:259" x14ac:dyDescent="0.25">
      <c r="L39" s="447"/>
      <c r="M39" s="360"/>
      <c r="N39" s="360"/>
      <c r="O39" s="360"/>
      <c r="P39" s="361"/>
      <c r="Q39" s="789"/>
      <c r="R39" s="329"/>
    </row>
    <row r="40" spans="1:259" x14ac:dyDescent="0.25">
      <c r="L40" s="447"/>
      <c r="M40" s="360"/>
      <c r="N40" s="360"/>
      <c r="O40" s="360"/>
      <c r="P40" s="361"/>
      <c r="Q40" s="788"/>
      <c r="R40" s="329"/>
    </row>
    <row r="41" spans="1:259" x14ac:dyDescent="0.25">
      <c r="L41" s="447"/>
      <c r="M41" s="360"/>
      <c r="N41" s="360"/>
      <c r="O41" s="360"/>
      <c r="P41" s="361"/>
      <c r="Q41" s="788"/>
      <c r="R41" s="329"/>
    </row>
    <row r="42" spans="1:259" x14ac:dyDescent="0.25">
      <c r="L42" s="447"/>
      <c r="M42" s="360"/>
      <c r="N42" s="360"/>
      <c r="O42" s="360"/>
      <c r="P42" s="361"/>
      <c r="Q42" s="788"/>
      <c r="R42" s="329"/>
    </row>
    <row r="43" spans="1:259" x14ac:dyDescent="0.25">
      <c r="L43" s="447"/>
      <c r="M43" s="360"/>
      <c r="N43" s="360"/>
      <c r="O43" s="360"/>
      <c r="P43" s="361"/>
      <c r="Q43" s="788"/>
      <c r="R43" s="329"/>
    </row>
    <row r="44" spans="1:259" x14ac:dyDescent="0.25">
      <c r="L44" s="447"/>
      <c r="M44" s="360"/>
      <c r="N44" s="360"/>
      <c r="O44" s="360"/>
      <c r="P44" s="361"/>
      <c r="Q44" s="788"/>
      <c r="R44" s="329"/>
    </row>
    <row r="45" spans="1:259" x14ac:dyDescent="0.25">
      <c r="L45" s="447"/>
      <c r="M45" s="360"/>
      <c r="N45" s="360"/>
      <c r="O45" s="360"/>
      <c r="P45" s="361"/>
      <c r="Q45" s="788"/>
      <c r="R45" s="329"/>
    </row>
    <row r="46" spans="1:259" x14ac:dyDescent="0.25">
      <c r="L46" s="447"/>
      <c r="M46" s="360"/>
      <c r="N46" s="360"/>
      <c r="O46" s="360"/>
      <c r="P46" s="361"/>
      <c r="Q46" s="789"/>
      <c r="R46" s="329"/>
    </row>
    <row r="47" spans="1:259" x14ac:dyDescent="0.25">
      <c r="L47" s="447"/>
      <c r="M47" s="360"/>
      <c r="N47" s="360"/>
      <c r="O47" s="360"/>
      <c r="P47" s="361"/>
      <c r="Q47" s="788"/>
      <c r="R47" s="329"/>
    </row>
    <row r="48" spans="1:259" x14ac:dyDescent="0.25">
      <c r="L48" s="447"/>
      <c r="M48" s="360"/>
      <c r="N48" s="360"/>
      <c r="O48" s="360"/>
      <c r="P48" s="361"/>
      <c r="Q48" s="788"/>
      <c r="R48" s="329"/>
    </row>
    <row r="49" spans="12:18" x14ac:dyDescent="0.25">
      <c r="L49" s="447"/>
      <c r="M49" s="360"/>
      <c r="N49" s="360"/>
      <c r="O49" s="360"/>
      <c r="P49" s="361"/>
      <c r="Q49" s="788"/>
      <c r="R49" s="329"/>
    </row>
    <row r="50" spans="12:18" x14ac:dyDescent="0.25">
      <c r="L50" s="447"/>
      <c r="M50" s="360"/>
      <c r="N50" s="360"/>
      <c r="O50" s="360"/>
      <c r="P50" s="361"/>
      <c r="Q50" s="788"/>
      <c r="R50" s="329"/>
    </row>
    <row r="51" spans="12:18" x14ac:dyDescent="0.25">
      <c r="L51" s="447"/>
      <c r="M51" s="360"/>
      <c r="N51" s="360"/>
      <c r="O51" s="360"/>
      <c r="P51" s="361"/>
      <c r="Q51" s="788"/>
      <c r="R51" s="329"/>
    </row>
    <row r="52" spans="12:18" x14ac:dyDescent="0.25">
      <c r="L52" s="447"/>
      <c r="M52" s="360"/>
      <c r="N52" s="360"/>
      <c r="O52" s="360"/>
      <c r="P52" s="361"/>
      <c r="Q52" s="789"/>
      <c r="R52" s="329"/>
    </row>
    <row r="53" spans="12:18" x14ac:dyDescent="0.25">
      <c r="L53" s="447"/>
      <c r="M53" s="360"/>
      <c r="N53" s="360"/>
      <c r="O53" s="360"/>
      <c r="P53" s="361"/>
      <c r="Q53" s="788"/>
      <c r="R53" s="329"/>
    </row>
    <row r="54" spans="12:18" x14ac:dyDescent="0.25">
      <c r="L54" s="447"/>
      <c r="M54" s="360"/>
      <c r="N54" s="360"/>
      <c r="O54" s="360"/>
      <c r="P54" s="361"/>
      <c r="Q54" s="788"/>
      <c r="R54" s="329"/>
    </row>
    <row r="55" spans="12:18" x14ac:dyDescent="0.25">
      <c r="L55" s="447"/>
      <c r="M55" s="329"/>
      <c r="N55" s="329"/>
      <c r="O55" s="360"/>
      <c r="P55" s="361"/>
      <c r="Q55" s="788"/>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4"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5" x14ac:dyDescent="0.25"/>
  <cols>
    <col min="1" max="1" width="3.28515625" style="1130" customWidth="1"/>
    <col min="2" max="2" width="28.42578125" style="1130" customWidth="1"/>
    <col min="3" max="3" width="16.7109375" style="1130" customWidth="1"/>
    <col min="4" max="4" width="10.28515625" style="1130" customWidth="1"/>
    <col min="5" max="5" width="15" style="1130" customWidth="1"/>
    <col min="6" max="6" width="10" style="1130" customWidth="1"/>
    <col min="7" max="7" width="15.42578125" style="1130" customWidth="1"/>
    <col min="8" max="8" width="9.7109375" style="1130" customWidth="1"/>
    <col min="9" max="9" width="14.5703125" style="1130" customWidth="1"/>
    <col min="10" max="16384" width="11.42578125" style="1130"/>
  </cols>
  <sheetData>
    <row r="1" spans="1:17" s="1123" customFormat="1" x14ac:dyDescent="0.25">
      <c r="A1" s="1123" t="s">
        <v>96</v>
      </c>
      <c r="B1" s="1123" t="s">
        <v>56</v>
      </c>
      <c r="H1" s="1123" t="s">
        <v>96</v>
      </c>
      <c r="I1" s="1123" t="s">
        <v>67</v>
      </c>
      <c r="P1" s="1123" t="s">
        <v>81</v>
      </c>
    </row>
    <row r="2" spans="1:17" s="1123" customFormat="1" x14ac:dyDescent="0.25"/>
    <row r="3" spans="1:17" s="1123" customFormat="1" x14ac:dyDescent="0.25"/>
    <row r="4" spans="1:17" s="1123" customFormat="1" x14ac:dyDescent="0.25"/>
    <row r="5" spans="1:17" s="1123" customFormat="1" ht="16.5" customHeight="1" x14ac:dyDescent="0.25"/>
    <row r="6" spans="1:17" s="1127" customFormat="1" ht="38.25" customHeight="1" x14ac:dyDescent="0.2">
      <c r="A6" s="1124"/>
      <c r="B6" s="1660" t="s">
        <v>459</v>
      </c>
      <c r="C6" s="1660"/>
      <c r="D6" s="1660"/>
      <c r="E6" s="1660"/>
      <c r="F6" s="1660"/>
      <c r="G6" s="1660"/>
      <c r="H6" s="1660"/>
      <c r="I6" s="1660"/>
      <c r="J6" s="1125"/>
      <c r="K6" s="1125"/>
      <c r="L6" s="1126"/>
      <c r="M6" s="1126"/>
      <c r="N6" s="1126"/>
      <c r="O6" s="1126"/>
      <c r="P6" s="1126"/>
      <c r="Q6" s="1126"/>
    </row>
    <row r="7" spans="1:17" s="1127" customFormat="1" ht="15.75" customHeight="1" x14ac:dyDescent="0.2">
      <c r="A7" s="1124"/>
      <c r="B7" s="1661" t="str">
        <f>porsaad!$B$6</f>
        <v>Situación a 31 de mayo de 2024</v>
      </c>
      <c r="C7" s="1661"/>
      <c r="D7" s="1661"/>
      <c r="E7" s="1661"/>
      <c r="F7" s="1661"/>
      <c r="G7" s="1661"/>
      <c r="H7" s="1661"/>
      <c r="I7" s="1661"/>
      <c r="J7" s="1128"/>
      <c r="K7" s="1128"/>
      <c r="L7" s="1129"/>
      <c r="M7" s="1129"/>
      <c r="N7" s="1129"/>
      <c r="O7" s="1129"/>
      <c r="P7" s="1129"/>
      <c r="Q7" s="1129"/>
    </row>
    <row r="8" spans="1:17" ht="8.25" customHeight="1" x14ac:dyDescent="0.25">
      <c r="H8" s="1131"/>
    </row>
    <row r="9" spans="1:17" ht="15" customHeight="1" x14ac:dyDescent="0.25">
      <c r="B9" s="1662" t="s">
        <v>12</v>
      </c>
      <c r="C9" s="1665" t="s">
        <v>185</v>
      </c>
      <c r="D9" s="1140"/>
      <c r="E9" s="1140"/>
      <c r="F9" s="1140"/>
      <c r="G9" s="1140"/>
      <c r="H9" s="1140"/>
      <c r="I9" s="1141"/>
    </row>
    <row r="10" spans="1:17" ht="15.75" customHeight="1" x14ac:dyDescent="0.25">
      <c r="B10" s="1663"/>
      <c r="C10" s="1666"/>
      <c r="D10" s="1668" t="s">
        <v>133</v>
      </c>
      <c r="E10" s="1669"/>
      <c r="F10" s="1672" t="s">
        <v>134</v>
      </c>
      <c r="G10" s="1673"/>
      <c r="H10" s="1673"/>
      <c r="I10" s="1673"/>
    </row>
    <row r="11" spans="1:17" ht="40.5" customHeight="1" x14ac:dyDescent="0.25">
      <c r="B11" s="1663"/>
      <c r="C11" s="1666"/>
      <c r="D11" s="1670"/>
      <c r="E11" s="1671"/>
      <c r="F11" s="1674" t="s">
        <v>188</v>
      </c>
      <c r="G11" s="1675"/>
      <c r="H11" s="1672" t="s">
        <v>486</v>
      </c>
      <c r="I11" s="1673"/>
    </row>
    <row r="12" spans="1:17" ht="52.5" customHeight="1" x14ac:dyDescent="0.25">
      <c r="B12" s="1664"/>
      <c r="C12" s="1667"/>
      <c r="D12" s="1143" t="s">
        <v>9</v>
      </c>
      <c r="E12" s="1145" t="s">
        <v>186</v>
      </c>
      <c r="F12" s="1145" t="s">
        <v>9</v>
      </c>
      <c r="G12" s="1142" t="s">
        <v>186</v>
      </c>
      <c r="H12" s="1143" t="s">
        <v>9</v>
      </c>
      <c r="I12" s="1144" t="s">
        <v>186</v>
      </c>
    </row>
    <row r="13" spans="1:17" ht="12.75" customHeight="1" x14ac:dyDescent="0.25">
      <c r="B13" s="1132" t="s">
        <v>8</v>
      </c>
      <c r="C13" s="931">
        <f>'31dictsaad'!D10-'31dictsaad'!H10</f>
        <v>31349</v>
      </c>
      <c r="D13" s="929">
        <v>0</v>
      </c>
      <c r="E13" s="1133">
        <v>0</v>
      </c>
      <c r="F13" s="929">
        <v>875</v>
      </c>
      <c r="G13" s="1133">
        <v>2.7911576126830204</v>
      </c>
      <c r="H13" s="929">
        <v>30474</v>
      </c>
      <c r="I13" s="1133">
        <f>H13/C13*100</f>
        <v>97.208842387316992</v>
      </c>
    </row>
    <row r="14" spans="1:17" x14ac:dyDescent="0.25">
      <c r="B14" s="1132" t="s">
        <v>7</v>
      </c>
      <c r="C14" s="936">
        <f>'31dictsaad'!D11-'31dictsaad'!H11</f>
        <v>7222</v>
      </c>
      <c r="D14" s="934">
        <v>0</v>
      </c>
      <c r="E14" s="1134">
        <v>0</v>
      </c>
      <c r="F14" s="934">
        <v>5557</v>
      </c>
      <c r="G14" s="1134">
        <v>76.945444475214614</v>
      </c>
      <c r="H14" s="934">
        <v>1665</v>
      </c>
      <c r="I14" s="1134">
        <f t="shared" ref="I14:I31" si="0">H14/C14*100</f>
        <v>23.054555524785378</v>
      </c>
    </row>
    <row r="15" spans="1:17" x14ac:dyDescent="0.25">
      <c r="B15" s="1132" t="s">
        <v>37</v>
      </c>
      <c r="C15" s="936">
        <f>'31dictsaad'!D12-'31dictsaad'!H12</f>
        <v>7112</v>
      </c>
      <c r="D15" s="934">
        <v>0</v>
      </c>
      <c r="E15" s="1134">
        <v>0</v>
      </c>
      <c r="F15" s="934">
        <v>3959</v>
      </c>
      <c r="G15" s="1134">
        <v>55.666479190101235</v>
      </c>
      <c r="H15" s="934">
        <v>3153</v>
      </c>
      <c r="I15" s="1134">
        <f t="shared" si="0"/>
        <v>44.333520809898765</v>
      </c>
    </row>
    <row r="16" spans="1:17" x14ac:dyDescent="0.25">
      <c r="B16" s="1132" t="s">
        <v>38</v>
      </c>
      <c r="C16" s="936">
        <f>'31dictsaad'!D13-'31dictsaad'!H13</f>
        <v>2645</v>
      </c>
      <c r="D16" s="934">
        <v>0</v>
      </c>
      <c r="E16" s="1134">
        <v>0</v>
      </c>
      <c r="F16" s="934">
        <v>1585</v>
      </c>
      <c r="G16" s="1134">
        <v>59.924385633270319</v>
      </c>
      <c r="H16" s="934">
        <v>1060</v>
      </c>
      <c r="I16" s="1134">
        <f t="shared" si="0"/>
        <v>40.075614366729681</v>
      </c>
    </row>
    <row r="17" spans="2:9" x14ac:dyDescent="0.25">
      <c r="B17" s="1132" t="s">
        <v>6</v>
      </c>
      <c r="C17" s="936">
        <f>'31dictsaad'!D14-'31dictsaad'!H14</f>
        <v>13028</v>
      </c>
      <c r="D17" s="934">
        <v>0</v>
      </c>
      <c r="E17" s="1134">
        <v>0</v>
      </c>
      <c r="F17" s="934">
        <v>3000</v>
      </c>
      <c r="G17" s="1134">
        <v>23.02732575990175</v>
      </c>
      <c r="H17" s="934">
        <v>10028</v>
      </c>
      <c r="I17" s="1134">
        <f t="shared" si="0"/>
        <v>76.972674240098243</v>
      </c>
    </row>
    <row r="18" spans="2:9" x14ac:dyDescent="0.25">
      <c r="B18" s="1132" t="s">
        <v>5</v>
      </c>
      <c r="C18" s="936">
        <f>'31dictsaad'!D15-'31dictsaad'!H15</f>
        <v>880</v>
      </c>
      <c r="D18" s="934">
        <v>0</v>
      </c>
      <c r="E18" s="1134">
        <v>0</v>
      </c>
      <c r="F18" s="934">
        <v>110</v>
      </c>
      <c r="G18" s="1134">
        <v>12.5</v>
      </c>
      <c r="H18" s="934">
        <v>770</v>
      </c>
      <c r="I18" s="1134">
        <f t="shared" si="0"/>
        <v>87.5</v>
      </c>
    </row>
    <row r="19" spans="2:9" x14ac:dyDescent="0.25">
      <c r="B19" s="1132" t="s">
        <v>4</v>
      </c>
      <c r="C19" s="936">
        <f>'31dictsaad'!D16-'31dictsaad'!H16</f>
        <v>7460</v>
      </c>
      <c r="D19" s="934">
        <v>0</v>
      </c>
      <c r="E19" s="1134">
        <v>0</v>
      </c>
      <c r="F19" s="934">
        <v>6794</v>
      </c>
      <c r="G19" s="1134">
        <v>91.072386058981238</v>
      </c>
      <c r="H19" s="934">
        <v>666</v>
      </c>
      <c r="I19" s="1134">
        <f t="shared" si="0"/>
        <v>8.927613941018766</v>
      </c>
    </row>
    <row r="20" spans="2:9" x14ac:dyDescent="0.25">
      <c r="B20" s="1132" t="s">
        <v>40</v>
      </c>
      <c r="C20" s="936">
        <f>'31dictsaad'!D17-'31dictsaad'!H17</f>
        <v>4096</v>
      </c>
      <c r="D20" s="934">
        <v>0</v>
      </c>
      <c r="E20" s="1134">
        <v>0</v>
      </c>
      <c r="F20" s="934">
        <v>3493</v>
      </c>
      <c r="G20" s="1134">
        <v>85.2783203125</v>
      </c>
      <c r="H20" s="934">
        <v>603</v>
      </c>
      <c r="I20" s="1134">
        <f t="shared" si="0"/>
        <v>14.7216796875</v>
      </c>
    </row>
    <row r="21" spans="2:9" x14ac:dyDescent="0.25">
      <c r="B21" s="1132" t="s">
        <v>41</v>
      </c>
      <c r="C21" s="936">
        <f>'31dictsaad'!D18-'31dictsaad'!H18</f>
        <v>30328</v>
      </c>
      <c r="D21" s="934">
        <v>0</v>
      </c>
      <c r="E21" s="1134">
        <v>0</v>
      </c>
      <c r="F21" s="934">
        <v>24903</v>
      </c>
      <c r="G21" s="1134">
        <v>82.112239514639938</v>
      </c>
      <c r="H21" s="934">
        <v>5425</v>
      </c>
      <c r="I21" s="1134">
        <f t="shared" si="0"/>
        <v>17.887760485360062</v>
      </c>
    </row>
    <row r="22" spans="2:9" x14ac:dyDescent="0.25">
      <c r="B22" s="1132" t="s">
        <v>3</v>
      </c>
      <c r="C22" s="936">
        <f>'31dictsaad'!D19-'31dictsaad'!H19</f>
        <v>13578</v>
      </c>
      <c r="D22" s="934">
        <v>135</v>
      </c>
      <c r="E22" s="1134">
        <v>0.99425541316836064</v>
      </c>
      <c r="F22" s="934">
        <v>5454</v>
      </c>
      <c r="G22" s="1134">
        <v>40.16791869200177</v>
      </c>
      <c r="H22" s="934">
        <v>7989</v>
      </c>
      <c r="I22" s="1134">
        <f t="shared" si="0"/>
        <v>58.837825894829876</v>
      </c>
    </row>
    <row r="23" spans="2:9" x14ac:dyDescent="0.25">
      <c r="B23" s="1132" t="s">
        <v>2</v>
      </c>
      <c r="C23" s="936">
        <f>'31dictsaad'!D20-'31dictsaad'!H20</f>
        <v>2574</v>
      </c>
      <c r="D23" s="934">
        <v>0</v>
      </c>
      <c r="E23" s="1134">
        <v>0</v>
      </c>
      <c r="F23" s="934">
        <v>2258</v>
      </c>
      <c r="G23" s="1134">
        <v>87.723387723387731</v>
      </c>
      <c r="H23" s="934">
        <v>316</v>
      </c>
      <c r="I23" s="1134">
        <f t="shared" si="0"/>
        <v>12.276612276612276</v>
      </c>
    </row>
    <row r="24" spans="2:9" x14ac:dyDescent="0.25">
      <c r="B24" s="1132" t="s">
        <v>35</v>
      </c>
      <c r="C24" s="936">
        <f>'31dictsaad'!D21-'31dictsaad'!H21</f>
        <v>484</v>
      </c>
      <c r="D24" s="934">
        <v>0</v>
      </c>
      <c r="E24" s="1134">
        <v>0</v>
      </c>
      <c r="F24" s="934">
        <v>38</v>
      </c>
      <c r="G24" s="1134">
        <v>7.8512396694214877</v>
      </c>
      <c r="H24" s="934">
        <v>446</v>
      </c>
      <c r="I24" s="1134">
        <f t="shared" si="0"/>
        <v>92.148760330578511</v>
      </c>
    </row>
    <row r="25" spans="2:9" x14ac:dyDescent="0.25">
      <c r="B25" s="1132" t="s">
        <v>42</v>
      </c>
      <c r="C25" s="936">
        <f>'31dictsaad'!D22-'31dictsaad'!H22</f>
        <v>512</v>
      </c>
      <c r="D25" s="934">
        <v>2</v>
      </c>
      <c r="E25" s="1134">
        <v>0.390625</v>
      </c>
      <c r="F25" s="934">
        <v>135</v>
      </c>
      <c r="G25" s="1134">
        <v>26.3671875</v>
      </c>
      <c r="H25" s="934">
        <v>375</v>
      </c>
      <c r="I25" s="1134">
        <f t="shared" si="0"/>
        <v>73.2421875</v>
      </c>
    </row>
    <row r="26" spans="2:9" x14ac:dyDescent="0.25">
      <c r="B26" s="1132" t="s">
        <v>43</v>
      </c>
      <c r="C26" s="936">
        <f>'31dictsaad'!D23-'31dictsaad'!H23</f>
        <v>9620</v>
      </c>
      <c r="D26" s="934">
        <v>0</v>
      </c>
      <c r="E26" s="1134">
        <v>0</v>
      </c>
      <c r="F26" s="934">
        <v>4916</v>
      </c>
      <c r="G26" s="1134">
        <v>51.101871101871097</v>
      </c>
      <c r="H26" s="934">
        <v>4704</v>
      </c>
      <c r="I26" s="1134">
        <f t="shared" si="0"/>
        <v>48.898128898128903</v>
      </c>
    </row>
    <row r="27" spans="2:9" x14ac:dyDescent="0.25">
      <c r="B27" s="1132" t="s">
        <v>44</v>
      </c>
      <c r="C27" s="936">
        <f>'31dictsaad'!D24-'31dictsaad'!H24</f>
        <v>84</v>
      </c>
      <c r="D27" s="934">
        <v>0</v>
      </c>
      <c r="E27" s="1134">
        <v>0</v>
      </c>
      <c r="F27" s="934">
        <v>2</v>
      </c>
      <c r="G27" s="1134">
        <v>2.3809523809523809</v>
      </c>
      <c r="H27" s="934">
        <v>82</v>
      </c>
      <c r="I27" s="1134">
        <f t="shared" si="0"/>
        <v>97.61904761904762</v>
      </c>
    </row>
    <row r="28" spans="2:9" x14ac:dyDescent="0.25">
      <c r="B28" s="1132" t="s">
        <v>45</v>
      </c>
      <c r="C28" s="936">
        <f>'31dictsaad'!D25-'31dictsaad'!H25</f>
        <v>171</v>
      </c>
      <c r="D28" s="934">
        <v>0</v>
      </c>
      <c r="E28" s="1134">
        <v>0</v>
      </c>
      <c r="F28" s="934">
        <v>13</v>
      </c>
      <c r="G28" s="1134">
        <v>7.6023391812865491</v>
      </c>
      <c r="H28" s="934">
        <v>158</v>
      </c>
      <c r="I28" s="1134">
        <f t="shared" si="0"/>
        <v>92.397660818713447</v>
      </c>
    </row>
    <row r="29" spans="2:9" x14ac:dyDescent="0.25">
      <c r="B29" s="1132" t="s">
        <v>46</v>
      </c>
      <c r="C29" s="936">
        <f>'31dictsaad'!D26-'31dictsaad'!H26</f>
        <v>19</v>
      </c>
      <c r="D29" s="934">
        <v>0</v>
      </c>
      <c r="E29" s="1134">
        <v>0</v>
      </c>
      <c r="F29" s="934">
        <v>9</v>
      </c>
      <c r="G29" s="1134">
        <v>47.368421052631575</v>
      </c>
      <c r="H29" s="934">
        <v>10</v>
      </c>
      <c r="I29" s="1134">
        <f t="shared" si="0"/>
        <v>52.631578947368418</v>
      </c>
    </row>
    <row r="30" spans="2:9" x14ac:dyDescent="0.25">
      <c r="B30" s="1132" t="s">
        <v>1</v>
      </c>
      <c r="C30" s="1135">
        <f>'31dictsaad'!D27-'31dictsaad'!H27</f>
        <v>208</v>
      </c>
      <c r="D30" s="956">
        <v>0</v>
      </c>
      <c r="E30" s="1136">
        <v>0</v>
      </c>
      <c r="F30" s="956">
        <v>168</v>
      </c>
      <c r="G30" s="1136">
        <v>80.769230769230774</v>
      </c>
      <c r="H30" s="956">
        <v>40</v>
      </c>
      <c r="I30" s="1136">
        <f t="shared" si="0"/>
        <v>19.230769230769234</v>
      </c>
    </row>
    <row r="31" spans="2:9" x14ac:dyDescent="0.25">
      <c r="B31" s="1317" t="s">
        <v>0</v>
      </c>
      <c r="C31" s="1318">
        <f>SUM(C13:C30)</f>
        <v>131370</v>
      </c>
      <c r="D31" s="1293">
        <f>SUM(D13:D30)</f>
        <v>137</v>
      </c>
      <c r="E31" s="1319">
        <f t="shared" ref="E31" si="1">D31/C31*100</f>
        <v>0.10428560554160006</v>
      </c>
      <c r="F31" s="1293">
        <f>SUM(F13:F30)</f>
        <v>63269</v>
      </c>
      <c r="G31" s="1319">
        <f t="shared" ref="G31" si="2">F31/C31*100</f>
        <v>48.160919540229884</v>
      </c>
      <c r="H31" s="1293">
        <f>SUM(H13:H30)</f>
        <v>67964</v>
      </c>
      <c r="I31" s="1319">
        <f t="shared" si="0"/>
        <v>51.734794854228518</v>
      </c>
    </row>
    <row r="32" spans="2:9" ht="5.0999999999999996" customHeight="1" x14ac:dyDescent="0.25">
      <c r="B32" s="1137"/>
      <c r="C32" s="1137"/>
      <c r="D32" s="1137"/>
      <c r="E32" s="1137"/>
      <c r="F32" s="1137"/>
      <c r="G32" s="1137"/>
      <c r="H32" s="1137"/>
      <c r="I32" s="1137"/>
    </row>
    <row r="33" spans="2:9" x14ac:dyDescent="0.25">
      <c r="B33" s="1138" t="s">
        <v>282</v>
      </c>
      <c r="C33" s="1137"/>
      <c r="D33" s="1137"/>
      <c r="E33" s="1137"/>
      <c r="F33" s="1137"/>
      <c r="G33" s="1137"/>
      <c r="H33" s="1137"/>
      <c r="I33" s="1137"/>
    </row>
    <row r="34" spans="2:9" x14ac:dyDescent="0.25">
      <c r="B34" s="1138" t="s">
        <v>467</v>
      </c>
      <c r="C34" s="1137"/>
      <c r="D34" s="1137"/>
      <c r="E34" s="1137"/>
      <c r="F34" s="1137"/>
      <c r="G34" s="1137"/>
      <c r="H34" s="1137"/>
      <c r="I34" s="1137"/>
    </row>
    <row r="35" spans="2:9" x14ac:dyDescent="0.25">
      <c r="B35" s="1659" t="s">
        <v>468</v>
      </c>
      <c r="C35" s="1659"/>
      <c r="D35" s="1659"/>
      <c r="E35" s="1659"/>
      <c r="F35" s="1659"/>
      <c r="G35" s="1659"/>
      <c r="H35" s="1659"/>
      <c r="I35" s="1659"/>
    </row>
    <row r="36" spans="2:9" ht="17.25" x14ac:dyDescent="0.25">
      <c r="B36" s="1138" t="s">
        <v>485</v>
      </c>
      <c r="C36" s="1137"/>
      <c r="D36" s="1137"/>
      <c r="E36" s="1137"/>
      <c r="F36" s="1137"/>
      <c r="G36" s="1137"/>
      <c r="H36" s="1137"/>
      <c r="I36" s="1137"/>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89"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2578125" defaultRowHeight="15" x14ac:dyDescent="0.25"/>
  <cols>
    <col min="1" max="1" width="3.28515625" style="1130" customWidth="1"/>
    <col min="2" max="2" width="28.42578125" style="1130" customWidth="1"/>
    <col min="3" max="3" width="16.7109375" style="1130" customWidth="1"/>
    <col min="4" max="4" width="10.28515625" style="1130" customWidth="1"/>
    <col min="5" max="5" width="15" style="1130" customWidth="1"/>
    <col min="6" max="6" width="10" style="1130" customWidth="1"/>
    <col min="7" max="7" width="15.42578125" style="1130" customWidth="1"/>
    <col min="8" max="8" width="9.7109375" style="1130" customWidth="1"/>
    <col min="9" max="9" width="14.5703125" style="1130" customWidth="1"/>
    <col min="10" max="16384" width="11.42578125" style="1130"/>
  </cols>
  <sheetData>
    <row r="1" spans="1:17" s="1123" customFormat="1" x14ac:dyDescent="0.25">
      <c r="A1" s="1123" t="s">
        <v>96</v>
      </c>
      <c r="B1" s="1123" t="s">
        <v>56</v>
      </c>
      <c r="I1" s="1123" t="s">
        <v>96</v>
      </c>
      <c r="J1" s="1123" t="s">
        <v>67</v>
      </c>
      <c r="Q1" s="1123" t="s">
        <v>81</v>
      </c>
    </row>
    <row r="2" spans="1:17" s="1123" customFormat="1" x14ac:dyDescent="0.25"/>
    <row r="3" spans="1:17" s="1123" customFormat="1" x14ac:dyDescent="0.25"/>
    <row r="4" spans="1:17" s="1123" customFormat="1" x14ac:dyDescent="0.25"/>
    <row r="5" spans="1:17" s="1123" customFormat="1" ht="16.5" customHeight="1" x14ac:dyDescent="0.25"/>
    <row r="6" spans="1:17" s="1127" customFormat="1" ht="38.25" customHeight="1" x14ac:dyDescent="0.2">
      <c r="A6" s="1124"/>
      <c r="B6" s="1660" t="s">
        <v>460</v>
      </c>
      <c r="C6" s="1660"/>
      <c r="D6" s="1660"/>
      <c r="E6" s="1660"/>
      <c r="F6" s="1660"/>
      <c r="G6" s="1660"/>
      <c r="H6" s="1660"/>
      <c r="I6" s="1660"/>
      <c r="J6" s="1125"/>
      <c r="K6" s="1125"/>
      <c r="L6" s="1126"/>
      <c r="M6" s="1126"/>
      <c r="N6" s="1126"/>
      <c r="O6" s="1126"/>
      <c r="P6" s="1126"/>
      <c r="Q6" s="1126"/>
    </row>
    <row r="7" spans="1:17" s="1127" customFormat="1" ht="15.75" customHeight="1" x14ac:dyDescent="0.2">
      <c r="A7" s="1124"/>
      <c r="B7" s="1661" t="str">
        <f>porsaad!$B$6</f>
        <v>Situación a 31 de mayo de 2024</v>
      </c>
      <c r="C7" s="1661"/>
      <c r="D7" s="1661"/>
      <c r="E7" s="1661"/>
      <c r="F7" s="1661"/>
      <c r="G7" s="1661"/>
      <c r="H7" s="1661"/>
      <c r="I7" s="1661"/>
      <c r="J7" s="1128"/>
      <c r="K7" s="1128"/>
      <c r="L7" s="1129"/>
      <c r="M7" s="1129"/>
      <c r="N7" s="1129"/>
      <c r="O7" s="1129"/>
      <c r="P7" s="1129"/>
      <c r="Q7" s="1129"/>
    </row>
    <row r="8" spans="1:17" ht="8.25" customHeight="1" x14ac:dyDescent="0.25">
      <c r="H8" s="1131"/>
    </row>
    <row r="9" spans="1:17" ht="15" customHeight="1" x14ac:dyDescent="0.25">
      <c r="B9" s="1662" t="s">
        <v>12</v>
      </c>
      <c r="C9" s="1665" t="s">
        <v>278</v>
      </c>
      <c r="D9" s="1140"/>
      <c r="E9" s="1140"/>
      <c r="F9" s="1140"/>
      <c r="G9" s="1140"/>
      <c r="H9" s="1140"/>
      <c r="I9" s="1141"/>
    </row>
    <row r="10" spans="1:17" ht="15.75" customHeight="1" x14ac:dyDescent="0.25">
      <c r="B10" s="1663"/>
      <c r="C10" s="1666"/>
      <c r="D10" s="1668" t="s">
        <v>133</v>
      </c>
      <c r="E10" s="1669"/>
      <c r="F10" s="1672" t="s">
        <v>134</v>
      </c>
      <c r="G10" s="1673"/>
      <c r="H10" s="1673"/>
      <c r="I10" s="1673"/>
    </row>
    <row r="11" spans="1:17" ht="40.5" customHeight="1" x14ac:dyDescent="0.25">
      <c r="B11" s="1663"/>
      <c r="C11" s="1666"/>
      <c r="D11" s="1670"/>
      <c r="E11" s="1671"/>
      <c r="F11" s="1674" t="s">
        <v>279</v>
      </c>
      <c r="G11" s="1675"/>
      <c r="H11" s="1672" t="s">
        <v>280</v>
      </c>
      <c r="I11" s="1673"/>
    </row>
    <row r="12" spans="1:17" ht="52.5" customHeight="1" x14ac:dyDescent="0.25">
      <c r="B12" s="1664"/>
      <c r="C12" s="1667"/>
      <c r="D12" s="1143" t="s">
        <v>9</v>
      </c>
      <c r="E12" s="1145" t="s">
        <v>281</v>
      </c>
      <c r="F12" s="1145" t="s">
        <v>9</v>
      </c>
      <c r="G12" s="1142" t="s">
        <v>281</v>
      </c>
      <c r="H12" s="1143" t="s">
        <v>9</v>
      </c>
      <c r="I12" s="1144" t="s">
        <v>281</v>
      </c>
    </row>
    <row r="13" spans="1:17" ht="12.75" customHeight="1" x14ac:dyDescent="0.25">
      <c r="B13" s="1132" t="s">
        <v>8</v>
      </c>
      <c r="C13" s="931">
        <f>D13+F13+H13</f>
        <v>22581</v>
      </c>
      <c r="D13" s="929">
        <v>26</v>
      </c>
      <c r="E13" s="1133">
        <v>0.11514104778353484</v>
      </c>
      <c r="F13" s="929">
        <v>719</v>
      </c>
      <c r="G13" s="1133">
        <v>3.1840928213985209</v>
      </c>
      <c r="H13" s="929">
        <v>21836</v>
      </c>
      <c r="I13" s="1133">
        <f>H13/C13*100</f>
        <v>96.700766130817939</v>
      </c>
    </row>
    <row r="14" spans="1:17" x14ac:dyDescent="0.25">
      <c r="B14" s="1132" t="s">
        <v>7</v>
      </c>
      <c r="C14" s="936">
        <f t="shared" ref="C14:C30" si="0">D14+F14+H14</f>
        <v>114</v>
      </c>
      <c r="D14" s="934">
        <v>2</v>
      </c>
      <c r="E14" s="1134">
        <v>1.7543859649122806</v>
      </c>
      <c r="F14" s="934">
        <v>68</v>
      </c>
      <c r="G14" s="1134">
        <v>59.649122807017541</v>
      </c>
      <c r="H14" s="934">
        <v>44</v>
      </c>
      <c r="I14" s="1134">
        <f t="shared" ref="I14:I31" si="1">H14/C14*100</f>
        <v>38.596491228070171</v>
      </c>
    </row>
    <row r="15" spans="1:17" x14ac:dyDescent="0.25">
      <c r="B15" s="1132" t="s">
        <v>37</v>
      </c>
      <c r="C15" s="936">
        <f t="shared" si="0"/>
        <v>639</v>
      </c>
      <c r="D15" s="934">
        <v>8</v>
      </c>
      <c r="E15" s="1134">
        <v>1.2519561815336464</v>
      </c>
      <c r="F15" s="934">
        <v>126</v>
      </c>
      <c r="G15" s="1134">
        <v>19.718309859154928</v>
      </c>
      <c r="H15" s="934">
        <v>505</v>
      </c>
      <c r="I15" s="1134">
        <f t="shared" si="1"/>
        <v>79.029733959311415</v>
      </c>
    </row>
    <row r="16" spans="1:17" x14ac:dyDescent="0.25">
      <c r="B16" s="1132" t="s">
        <v>38</v>
      </c>
      <c r="C16" s="936">
        <f t="shared" si="0"/>
        <v>4748</v>
      </c>
      <c r="D16" s="934">
        <v>1</v>
      </c>
      <c r="E16" s="1134">
        <v>2.1061499578770009E-2</v>
      </c>
      <c r="F16" s="934">
        <v>1420</v>
      </c>
      <c r="G16" s="1134">
        <v>29.90732940185341</v>
      </c>
      <c r="H16" s="934">
        <v>3327</v>
      </c>
      <c r="I16" s="1134">
        <f t="shared" si="1"/>
        <v>70.071609098567819</v>
      </c>
    </row>
    <row r="17" spans="2:9" x14ac:dyDescent="0.25">
      <c r="B17" s="1132" t="s">
        <v>6</v>
      </c>
      <c r="C17" s="936">
        <f t="shared" si="0"/>
        <v>6449</v>
      </c>
      <c r="D17" s="934">
        <v>3</v>
      </c>
      <c r="E17" s="1134">
        <v>4.6518840130252752E-2</v>
      </c>
      <c r="F17" s="934">
        <v>182</v>
      </c>
      <c r="G17" s="1134">
        <v>2.8221429679020003</v>
      </c>
      <c r="H17" s="934">
        <v>6264</v>
      </c>
      <c r="I17" s="1134">
        <f t="shared" si="1"/>
        <v>97.131338191967743</v>
      </c>
    </row>
    <row r="18" spans="2:9" x14ac:dyDescent="0.25">
      <c r="B18" s="1132" t="s">
        <v>5</v>
      </c>
      <c r="C18" s="936">
        <f t="shared" si="0"/>
        <v>624</v>
      </c>
      <c r="D18" s="934">
        <v>4</v>
      </c>
      <c r="E18" s="1134">
        <v>0.64102564102564097</v>
      </c>
      <c r="F18" s="934">
        <v>199</v>
      </c>
      <c r="G18" s="1134">
        <v>31.891025641025639</v>
      </c>
      <c r="H18" s="934">
        <v>421</v>
      </c>
      <c r="I18" s="1134">
        <f t="shared" si="1"/>
        <v>67.46794871794873</v>
      </c>
    </row>
    <row r="19" spans="2:9" x14ac:dyDescent="0.25">
      <c r="B19" s="1132" t="s">
        <v>4</v>
      </c>
      <c r="C19" s="936">
        <f t="shared" si="0"/>
        <v>141</v>
      </c>
      <c r="D19" s="934">
        <v>8</v>
      </c>
      <c r="E19" s="1134">
        <v>5.6737588652482271</v>
      </c>
      <c r="F19" s="934">
        <v>116</v>
      </c>
      <c r="G19" s="1134">
        <v>82.269503546099287</v>
      </c>
      <c r="H19" s="934">
        <v>17</v>
      </c>
      <c r="I19" s="1134">
        <f t="shared" si="1"/>
        <v>12.056737588652481</v>
      </c>
    </row>
    <row r="20" spans="2:9" x14ac:dyDescent="0.25">
      <c r="B20" s="1132" t="s">
        <v>40</v>
      </c>
      <c r="C20" s="936">
        <f t="shared" si="0"/>
        <v>4070</v>
      </c>
      <c r="D20" s="934">
        <v>25</v>
      </c>
      <c r="E20" s="1134">
        <v>0.61425061425061422</v>
      </c>
      <c r="F20" s="934">
        <v>1475</v>
      </c>
      <c r="G20" s="1134">
        <v>36.240786240786242</v>
      </c>
      <c r="H20" s="934">
        <v>2570</v>
      </c>
      <c r="I20" s="1134">
        <f t="shared" si="1"/>
        <v>63.144963144963143</v>
      </c>
    </row>
    <row r="21" spans="2:9" x14ac:dyDescent="0.25">
      <c r="B21" s="1132" t="s">
        <v>41</v>
      </c>
      <c r="C21" s="936">
        <f t="shared" si="0"/>
        <v>44869</v>
      </c>
      <c r="D21" s="934">
        <v>12</v>
      </c>
      <c r="E21" s="1134">
        <v>2.6744522944571976E-2</v>
      </c>
      <c r="F21" s="934">
        <v>5242</v>
      </c>
      <c r="G21" s="1134">
        <v>11.682899106287191</v>
      </c>
      <c r="H21" s="934">
        <v>39615</v>
      </c>
      <c r="I21" s="1134">
        <f t="shared" si="1"/>
        <v>88.290356370768237</v>
      </c>
    </row>
    <row r="22" spans="2:9" x14ac:dyDescent="0.25">
      <c r="B22" s="1132" t="s">
        <v>3</v>
      </c>
      <c r="C22" s="936">
        <f t="shared" si="0"/>
        <v>11798</v>
      </c>
      <c r="D22" s="934">
        <v>940</v>
      </c>
      <c r="E22" s="1134">
        <v>7.9674521105272085</v>
      </c>
      <c r="F22" s="934">
        <v>1929</v>
      </c>
      <c r="G22" s="1134">
        <v>16.350228852347858</v>
      </c>
      <c r="H22" s="934">
        <v>8929</v>
      </c>
      <c r="I22" s="1134">
        <f t="shared" si="1"/>
        <v>75.682319037124941</v>
      </c>
    </row>
    <row r="23" spans="2:9" x14ac:dyDescent="0.25">
      <c r="B23" s="1132" t="s">
        <v>2</v>
      </c>
      <c r="C23" s="936">
        <f t="shared" si="0"/>
        <v>4829</v>
      </c>
      <c r="D23" s="934">
        <v>5</v>
      </c>
      <c r="E23" s="1134">
        <v>0.10354110581901013</v>
      </c>
      <c r="F23" s="934">
        <v>1577</v>
      </c>
      <c r="G23" s="1134">
        <v>32.656864775315803</v>
      </c>
      <c r="H23" s="934">
        <v>3247</v>
      </c>
      <c r="I23" s="1134">
        <f t="shared" si="1"/>
        <v>67.239594118865185</v>
      </c>
    </row>
    <row r="24" spans="2:9" x14ac:dyDescent="0.25">
      <c r="B24" s="1132" t="s">
        <v>35</v>
      </c>
      <c r="C24" s="936">
        <f t="shared" si="0"/>
        <v>1448</v>
      </c>
      <c r="D24" s="934">
        <v>16</v>
      </c>
      <c r="E24" s="1134">
        <v>1.1049723756906076</v>
      </c>
      <c r="F24" s="934">
        <v>25</v>
      </c>
      <c r="G24" s="1134">
        <v>1.7265193370165748</v>
      </c>
      <c r="H24" s="934">
        <v>1407</v>
      </c>
      <c r="I24" s="1134">
        <f t="shared" si="1"/>
        <v>97.168508287292823</v>
      </c>
    </row>
    <row r="25" spans="2:9" x14ac:dyDescent="0.25">
      <c r="B25" s="1132" t="s">
        <v>42</v>
      </c>
      <c r="C25" s="936">
        <f t="shared" si="0"/>
        <v>12386</v>
      </c>
      <c r="D25" s="934">
        <v>629</v>
      </c>
      <c r="E25" s="1134">
        <v>5.0783142257387368</v>
      </c>
      <c r="F25" s="934">
        <v>1244</v>
      </c>
      <c r="G25" s="1134">
        <v>10.043597610205071</v>
      </c>
      <c r="H25" s="934">
        <v>10513</v>
      </c>
      <c r="I25" s="1134">
        <f t="shared" si="1"/>
        <v>84.878088164056194</v>
      </c>
    </row>
    <row r="26" spans="2:9" x14ac:dyDescent="0.25">
      <c r="B26" s="1132" t="s">
        <v>43</v>
      </c>
      <c r="C26" s="936">
        <f t="shared" si="0"/>
        <v>6182</v>
      </c>
      <c r="D26" s="934">
        <v>3</v>
      </c>
      <c r="E26" s="1134">
        <v>4.852798447104497E-2</v>
      </c>
      <c r="F26" s="934">
        <v>110</v>
      </c>
      <c r="G26" s="1134">
        <v>1.7793594306049825</v>
      </c>
      <c r="H26" s="934">
        <v>6069</v>
      </c>
      <c r="I26" s="1134">
        <f t="shared" si="1"/>
        <v>98.17211258492398</v>
      </c>
    </row>
    <row r="27" spans="2:9" x14ac:dyDescent="0.25">
      <c r="B27" s="1132" t="s">
        <v>44</v>
      </c>
      <c r="C27" s="936">
        <f t="shared" si="0"/>
        <v>588</v>
      </c>
      <c r="D27" s="934">
        <v>146</v>
      </c>
      <c r="E27" s="1134">
        <v>24.829931972789115</v>
      </c>
      <c r="F27" s="934">
        <v>24</v>
      </c>
      <c r="G27" s="1134">
        <v>4.0816326530612246</v>
      </c>
      <c r="H27" s="934">
        <v>418</v>
      </c>
      <c r="I27" s="1134">
        <f t="shared" si="1"/>
        <v>71.088435374149668</v>
      </c>
    </row>
    <row r="28" spans="2:9" x14ac:dyDescent="0.25">
      <c r="B28" s="1132" t="s">
        <v>45</v>
      </c>
      <c r="C28" s="936">
        <f t="shared" si="0"/>
        <v>14493</v>
      </c>
      <c r="D28" s="934">
        <v>1492</v>
      </c>
      <c r="E28" s="1134">
        <v>10.294624991375146</v>
      </c>
      <c r="F28" s="934">
        <v>3571</v>
      </c>
      <c r="G28" s="1134">
        <v>24.639481128820808</v>
      </c>
      <c r="H28" s="934">
        <v>9430</v>
      </c>
      <c r="I28" s="1134">
        <f t="shared" si="1"/>
        <v>65.065893879804051</v>
      </c>
    </row>
    <row r="29" spans="2:9" x14ac:dyDescent="0.25">
      <c r="B29" s="1132" t="s">
        <v>46</v>
      </c>
      <c r="C29" s="936">
        <f t="shared" si="0"/>
        <v>1407</v>
      </c>
      <c r="D29" s="934">
        <v>607</v>
      </c>
      <c r="E29" s="1134">
        <v>43.141435678749112</v>
      </c>
      <c r="F29" s="934">
        <v>588</v>
      </c>
      <c r="G29" s="1134">
        <v>41.791044776119399</v>
      </c>
      <c r="H29" s="934">
        <v>212</v>
      </c>
      <c r="I29" s="1134">
        <f t="shared" si="1"/>
        <v>15.067519545131486</v>
      </c>
    </row>
    <row r="30" spans="2:9" x14ac:dyDescent="0.25">
      <c r="B30" s="1132" t="s">
        <v>1</v>
      </c>
      <c r="C30" s="1135">
        <f t="shared" si="0"/>
        <v>358</v>
      </c>
      <c r="D30" s="956">
        <v>0</v>
      </c>
      <c r="E30" s="1136">
        <v>0</v>
      </c>
      <c r="F30" s="956">
        <v>110</v>
      </c>
      <c r="G30" s="1136">
        <v>30.726256983240223</v>
      </c>
      <c r="H30" s="956">
        <v>248</v>
      </c>
      <c r="I30" s="1136">
        <f t="shared" si="1"/>
        <v>69.273743016759781</v>
      </c>
    </row>
    <row r="31" spans="2:9" x14ac:dyDescent="0.25">
      <c r="B31" s="1317" t="s">
        <v>0</v>
      </c>
      <c r="C31" s="1318">
        <f>SUM(C13:C30)</f>
        <v>137724</v>
      </c>
      <c r="D31" s="1293">
        <f>SUM(D13:D30)</f>
        <v>3927</v>
      </c>
      <c r="E31" s="1319">
        <f t="shared" ref="E31" si="2">D31/C31*100</f>
        <v>2.8513548836804041</v>
      </c>
      <c r="F31" s="1293">
        <f>SUM(F13:F30)</f>
        <v>18725</v>
      </c>
      <c r="G31" s="1319">
        <f t="shared" ref="G31" si="3">F31/C31*100</f>
        <v>13.596032645000145</v>
      </c>
      <c r="H31" s="1293">
        <f>SUM(H13:H30)</f>
        <v>115072</v>
      </c>
      <c r="I31" s="1319">
        <f t="shared" si="1"/>
        <v>83.552612471319449</v>
      </c>
    </row>
    <row r="32" spans="2:9" x14ac:dyDescent="0.25">
      <c r="B32" s="1137"/>
      <c r="C32" s="1137"/>
      <c r="D32" s="1137"/>
      <c r="E32" s="1137"/>
      <c r="F32" s="1137"/>
      <c r="G32" s="1137"/>
      <c r="H32" s="1137"/>
      <c r="I32" s="1137"/>
    </row>
    <row r="33" spans="2:9" x14ac:dyDescent="0.25">
      <c r="B33" s="1138" t="s">
        <v>282</v>
      </c>
      <c r="C33" s="1137"/>
      <c r="D33" s="1137"/>
      <c r="E33" s="1137"/>
      <c r="F33" s="1137"/>
      <c r="G33" s="1137"/>
      <c r="H33" s="1137"/>
      <c r="I33" s="1137"/>
    </row>
    <row r="34" spans="2:9" x14ac:dyDescent="0.25">
      <c r="B34" s="1138"/>
      <c r="C34" s="1137"/>
      <c r="D34" s="1137"/>
      <c r="E34" s="1137"/>
      <c r="F34" s="1137"/>
      <c r="G34" s="1137"/>
      <c r="H34" s="1137"/>
      <c r="I34" s="1137"/>
    </row>
    <row r="35" spans="2:9" x14ac:dyDescent="0.25">
      <c r="B35" s="1659"/>
      <c r="C35" s="1659"/>
      <c r="D35" s="1659"/>
      <c r="E35" s="1659"/>
      <c r="F35" s="1659"/>
      <c r="G35" s="1659"/>
      <c r="H35" s="1659"/>
      <c r="I35" s="1659"/>
    </row>
    <row r="36" spans="2:9" x14ac:dyDescent="0.25">
      <c r="B36" s="1138"/>
      <c r="C36" s="1137"/>
      <c r="D36" s="1137"/>
      <c r="E36" s="1137"/>
      <c r="F36" s="1137"/>
      <c r="G36" s="1137"/>
      <c r="H36" s="1137"/>
      <c r="I36" s="1137"/>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2"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2578125" defaultRowHeight="15" x14ac:dyDescent="0.25"/>
  <cols>
    <col min="1" max="1" width="3.28515625" style="1130" customWidth="1"/>
    <col min="2" max="2" width="28.42578125" style="1130" customWidth="1"/>
    <col min="3" max="3" width="1.140625" style="1130" customWidth="1"/>
    <col min="4" max="4" width="12.28515625" style="1130" bestFit="1" customWidth="1"/>
    <col min="5" max="5" width="15.140625" style="1130" customWidth="1"/>
    <col min="6" max="6" width="13.5703125" style="1130" customWidth="1"/>
    <col min="7" max="7" width="1.140625" style="1130" customWidth="1"/>
    <col min="8" max="8" width="12.42578125" style="1130" customWidth="1"/>
    <col min="9" max="9" width="14.85546875" style="1130" customWidth="1"/>
    <col min="10" max="10" width="1.140625" style="1130" customWidth="1"/>
    <col min="11" max="11" width="12.42578125" style="1130" customWidth="1"/>
    <col min="12" max="12" width="14.7109375" style="1130" customWidth="1"/>
    <col min="13" max="16384" width="11.42578125" style="1130"/>
  </cols>
  <sheetData>
    <row r="1" spans="1:15" s="1123" customFormat="1" x14ac:dyDescent="0.25">
      <c r="A1" s="1123" t="s">
        <v>96</v>
      </c>
      <c r="B1" s="1123" t="s">
        <v>56</v>
      </c>
      <c r="N1" s="1123" t="s">
        <v>81</v>
      </c>
    </row>
    <row r="2" spans="1:15" s="1123" customFormat="1" x14ac:dyDescent="0.25"/>
    <row r="3" spans="1:15" s="1123" customFormat="1" x14ac:dyDescent="0.25"/>
    <row r="4" spans="1:15" s="1123" customFormat="1" x14ac:dyDescent="0.25"/>
    <row r="5" spans="1:15" s="1123" customFormat="1" ht="16.5" customHeight="1" x14ac:dyDescent="0.25"/>
    <row r="6" spans="1:15" s="1127" customFormat="1" ht="38.25" customHeight="1" x14ac:dyDescent="0.2">
      <c r="A6" s="1124"/>
      <c r="B6" s="1660" t="s">
        <v>461</v>
      </c>
      <c r="C6" s="1660"/>
      <c r="D6" s="1660"/>
      <c r="E6" s="1660"/>
      <c r="F6" s="1660"/>
      <c r="G6" s="1660"/>
      <c r="H6" s="1660"/>
      <c r="I6" s="1660"/>
      <c r="J6" s="1660"/>
      <c r="K6" s="1660"/>
      <c r="L6" s="1660"/>
      <c r="M6" s="1126"/>
      <c r="N6" s="1126"/>
      <c r="O6" s="1126"/>
    </row>
    <row r="7" spans="1:15" s="1127" customFormat="1" ht="15.75" customHeight="1" x14ac:dyDescent="0.2">
      <c r="A7" s="1124"/>
      <c r="B7" s="1661" t="str">
        <f>porsaad!$B$6</f>
        <v>Situación a 31 de mayo de 2024</v>
      </c>
      <c r="C7" s="1661"/>
      <c r="D7" s="1661"/>
      <c r="E7" s="1661"/>
      <c r="F7" s="1661"/>
      <c r="G7" s="1661"/>
      <c r="H7" s="1661"/>
      <c r="I7" s="1661"/>
      <c r="J7" s="1661"/>
      <c r="K7" s="1661"/>
      <c r="L7" s="1661"/>
      <c r="M7" s="1129"/>
      <c r="N7" s="1129"/>
      <c r="O7" s="1129"/>
    </row>
    <row r="8" spans="1:15" ht="8.25" customHeight="1" x14ac:dyDescent="0.25"/>
    <row r="9" spans="1:15" ht="15" customHeight="1" x14ac:dyDescent="0.25">
      <c r="B9" s="1679" t="s">
        <v>12</v>
      </c>
      <c r="D9" s="1676" t="s">
        <v>29</v>
      </c>
      <c r="E9" s="1685" t="s">
        <v>211</v>
      </c>
      <c r="F9" s="1681"/>
      <c r="G9" s="1146"/>
      <c r="H9" s="1662" t="s">
        <v>284</v>
      </c>
      <c r="I9" s="1681"/>
      <c r="J9" s="1146"/>
      <c r="K9" s="1662" t="s">
        <v>283</v>
      </c>
      <c r="L9" s="1681"/>
    </row>
    <row r="10" spans="1:15" ht="15.75" customHeight="1" x14ac:dyDescent="0.25">
      <c r="B10" s="1680"/>
      <c r="D10" s="1677"/>
      <c r="E10" s="1686"/>
      <c r="F10" s="1682"/>
      <c r="G10" s="1146"/>
      <c r="H10" s="1663"/>
      <c r="I10" s="1682"/>
      <c r="J10" s="1146"/>
      <c r="K10" s="1663"/>
      <c r="L10" s="1682"/>
    </row>
    <row r="11" spans="1:15" x14ac:dyDescent="0.25">
      <c r="B11" s="1680"/>
      <c r="D11" s="1677"/>
      <c r="E11" s="1686"/>
      <c r="F11" s="1682"/>
      <c r="G11" s="1146"/>
      <c r="H11" s="1663"/>
      <c r="I11" s="1682"/>
      <c r="J11" s="1146"/>
      <c r="K11" s="1663"/>
      <c r="L11" s="1682"/>
    </row>
    <row r="12" spans="1:15" ht="33" customHeight="1" x14ac:dyDescent="0.25">
      <c r="B12" s="1680"/>
      <c r="D12" s="1678"/>
      <c r="E12" s="1686"/>
      <c r="F12" s="1682"/>
      <c r="G12" s="1146"/>
      <c r="H12" s="1683"/>
      <c r="I12" s="1684"/>
      <c r="J12" s="1146"/>
      <c r="K12" s="1683"/>
      <c r="L12" s="1684"/>
    </row>
    <row r="13" spans="1:15" ht="30" x14ac:dyDescent="0.25">
      <c r="B13" s="1663"/>
      <c r="D13" s="1150" t="s">
        <v>9</v>
      </c>
      <c r="E13" s="1152" t="s">
        <v>9</v>
      </c>
      <c r="F13" s="1151" t="s">
        <v>187</v>
      </c>
      <c r="G13" s="1146"/>
      <c r="H13" s="1139" t="s">
        <v>9</v>
      </c>
      <c r="I13" s="1151" t="s">
        <v>285</v>
      </c>
      <c r="J13" s="1146"/>
      <c r="K13" s="1139" t="s">
        <v>9</v>
      </c>
      <c r="L13" s="1151" t="s">
        <v>187</v>
      </c>
    </row>
    <row r="14" spans="1:15" ht="12.75" customHeight="1" x14ac:dyDescent="0.25">
      <c r="B14" s="1147" t="s">
        <v>8</v>
      </c>
      <c r="D14" s="931">
        <f>'21solsaad'!D10</f>
        <v>409871</v>
      </c>
      <c r="E14" s="931">
        <f>'10pendResol'!H13</f>
        <v>30474</v>
      </c>
      <c r="F14" s="1046">
        <f>E14/$D14*100</f>
        <v>7.4350222387043727</v>
      </c>
      <c r="G14" s="932"/>
      <c r="H14" s="931">
        <f>'10pendPrest'!H13</f>
        <v>21836</v>
      </c>
      <c r="I14" s="1046">
        <f t="shared" ref="I14:I32" si="0">H14/$K14*100</f>
        <v>41.743452494742876</v>
      </c>
      <c r="J14" s="932"/>
      <c r="K14" s="931">
        <f t="shared" ref="K14:K31" si="1">E14+H14</f>
        <v>52310</v>
      </c>
      <c r="L14" s="1046">
        <f t="shared" ref="L14:L32" si="2">K14/D14*100</f>
        <v>12.762552120057286</v>
      </c>
    </row>
    <row r="15" spans="1:15" x14ac:dyDescent="0.25">
      <c r="B15" s="1148" t="s">
        <v>7</v>
      </c>
      <c r="D15" s="936">
        <f>'21solsaad'!D11</f>
        <v>56234</v>
      </c>
      <c r="E15" s="936">
        <f>'10pendResol'!H14</f>
        <v>1665</v>
      </c>
      <c r="F15" s="1047">
        <f t="shared" ref="F15:F31" si="3">E15/$D15*100</f>
        <v>2.9608421951132766</v>
      </c>
      <c r="G15" s="932"/>
      <c r="H15" s="936">
        <f>'10pendPrest'!H14</f>
        <v>44</v>
      </c>
      <c r="I15" s="1047">
        <f t="shared" si="0"/>
        <v>2.5746050321825629</v>
      </c>
      <c r="J15" s="932"/>
      <c r="K15" s="936">
        <f t="shared" si="1"/>
        <v>1709</v>
      </c>
      <c r="L15" s="1047">
        <f t="shared" si="2"/>
        <v>3.0390866735426965</v>
      </c>
    </row>
    <row r="16" spans="1:15" x14ac:dyDescent="0.25">
      <c r="B16" s="1148" t="s">
        <v>37</v>
      </c>
      <c r="D16" s="936">
        <f>'21solsaad'!D12</f>
        <v>47942</v>
      </c>
      <c r="E16" s="936">
        <f>'10pendResol'!H15</f>
        <v>3153</v>
      </c>
      <c r="F16" s="1047">
        <f t="shared" si="3"/>
        <v>6.5766968420174372</v>
      </c>
      <c r="G16" s="932"/>
      <c r="H16" s="936">
        <f>'10pendPrest'!H15</f>
        <v>505</v>
      </c>
      <c r="I16" s="1047">
        <f t="shared" si="0"/>
        <v>13.805358119190814</v>
      </c>
      <c r="J16" s="932"/>
      <c r="K16" s="936">
        <f t="shared" si="1"/>
        <v>3658</v>
      </c>
      <c r="L16" s="1047">
        <f t="shared" si="2"/>
        <v>7.6300529806849937</v>
      </c>
    </row>
    <row r="17" spans="2:12" x14ac:dyDescent="0.25">
      <c r="B17" s="1148" t="s">
        <v>38</v>
      </c>
      <c r="D17" s="936">
        <f>'21solsaad'!D13</f>
        <v>44957</v>
      </c>
      <c r="E17" s="936">
        <f>'10pendResol'!H16</f>
        <v>1060</v>
      </c>
      <c r="F17" s="1047">
        <f t="shared" si="3"/>
        <v>2.3578085726360745</v>
      </c>
      <c r="G17" s="932"/>
      <c r="H17" s="936">
        <f>'10pendPrest'!H16</f>
        <v>3327</v>
      </c>
      <c r="I17" s="1047">
        <f t="shared" si="0"/>
        <v>75.837702302256673</v>
      </c>
      <c r="J17" s="932"/>
      <c r="K17" s="936">
        <f t="shared" si="1"/>
        <v>4387</v>
      </c>
      <c r="L17" s="1047">
        <f t="shared" si="2"/>
        <v>9.7582134039193011</v>
      </c>
    </row>
    <row r="18" spans="2:12" x14ac:dyDescent="0.25">
      <c r="B18" s="1148" t="s">
        <v>6</v>
      </c>
      <c r="D18" s="936">
        <f>'21solsaad'!D14</f>
        <v>67784</v>
      </c>
      <c r="E18" s="936">
        <f>'10pendResol'!H17</f>
        <v>10028</v>
      </c>
      <c r="F18" s="1047">
        <f>E18/$D18*100</f>
        <v>14.794051693615012</v>
      </c>
      <c r="G18" s="932"/>
      <c r="H18" s="936">
        <f>'10pendPrest'!H17</f>
        <v>6264</v>
      </c>
      <c r="I18" s="1047">
        <f t="shared" si="0"/>
        <v>38.448318192978149</v>
      </c>
      <c r="J18" s="932"/>
      <c r="K18" s="936">
        <f t="shared" si="1"/>
        <v>16292</v>
      </c>
      <c r="L18" s="1047">
        <f t="shared" si="2"/>
        <v>24.03517054172076</v>
      </c>
    </row>
    <row r="19" spans="2:12" x14ac:dyDescent="0.25">
      <c r="B19" s="1148" t="s">
        <v>5</v>
      </c>
      <c r="D19" s="936">
        <f>'21solsaad'!D15</f>
        <v>23669</v>
      </c>
      <c r="E19" s="936">
        <f>'10pendResol'!H18</f>
        <v>770</v>
      </c>
      <c r="F19" s="1047">
        <f t="shared" si="3"/>
        <v>3.2532003886940726</v>
      </c>
      <c r="G19" s="932"/>
      <c r="H19" s="936">
        <f>'10pendPrest'!H18</f>
        <v>421</v>
      </c>
      <c r="I19" s="1047">
        <f t="shared" si="0"/>
        <v>35.348446683459279</v>
      </c>
      <c r="J19" s="932"/>
      <c r="K19" s="936">
        <f t="shared" si="1"/>
        <v>1191</v>
      </c>
      <c r="L19" s="1047">
        <f t="shared" si="2"/>
        <v>5.0318982635514802</v>
      </c>
    </row>
    <row r="20" spans="2:12" x14ac:dyDescent="0.25">
      <c r="B20" s="1148" t="s">
        <v>4</v>
      </c>
      <c r="D20" s="936">
        <f>'21solsaad'!D16</f>
        <v>159928</v>
      </c>
      <c r="E20" s="936">
        <f>'10pendResol'!H19</f>
        <v>666</v>
      </c>
      <c r="F20" s="1047">
        <f t="shared" si="3"/>
        <v>0.41643739682857284</v>
      </c>
      <c r="G20" s="932"/>
      <c r="H20" s="936">
        <f>'10pendPrest'!H19</f>
        <v>17</v>
      </c>
      <c r="I20" s="1047">
        <f t="shared" si="0"/>
        <v>2.4890190336749636</v>
      </c>
      <c r="J20" s="932"/>
      <c r="K20" s="936">
        <f t="shared" si="1"/>
        <v>683</v>
      </c>
      <c r="L20" s="1047">
        <f t="shared" si="2"/>
        <v>0.42706718023110396</v>
      </c>
    </row>
    <row r="21" spans="2:12" x14ac:dyDescent="0.25">
      <c r="B21" s="1148" t="s">
        <v>40</v>
      </c>
      <c r="D21" s="936">
        <f>'21solsaad'!D17</f>
        <v>97887</v>
      </c>
      <c r="E21" s="936">
        <f>'10pendResol'!H20</f>
        <v>603</v>
      </c>
      <c r="F21" s="1047">
        <f t="shared" si="3"/>
        <v>0.61601642710472282</v>
      </c>
      <c r="G21" s="932"/>
      <c r="H21" s="936">
        <f>'10pendPrest'!H20</f>
        <v>2570</v>
      </c>
      <c r="I21" s="1047">
        <f t="shared" si="0"/>
        <v>80.995902930980151</v>
      </c>
      <c r="J21" s="932"/>
      <c r="K21" s="936">
        <f t="shared" si="1"/>
        <v>3173</v>
      </c>
      <c r="L21" s="1047">
        <f t="shared" si="2"/>
        <v>3.2414927416306556</v>
      </c>
    </row>
    <row r="22" spans="2:12" x14ac:dyDescent="0.25">
      <c r="B22" s="1148" t="s">
        <v>41</v>
      </c>
      <c r="D22" s="936">
        <f>'21solsaad'!D18</f>
        <v>365710</v>
      </c>
      <c r="E22" s="936">
        <f>'10pendResol'!H21</f>
        <v>5425</v>
      </c>
      <c r="F22" s="1047">
        <f t="shared" si="3"/>
        <v>1.4834158212791557</v>
      </c>
      <c r="G22" s="932"/>
      <c r="H22" s="936">
        <f>'10pendPrest'!H21</f>
        <v>39615</v>
      </c>
      <c r="I22" s="1047">
        <f t="shared" si="0"/>
        <v>87.955150976909408</v>
      </c>
      <c r="J22" s="932"/>
      <c r="K22" s="936">
        <f t="shared" si="1"/>
        <v>45040</v>
      </c>
      <c r="L22" s="1047">
        <f t="shared" si="2"/>
        <v>12.315769325421783</v>
      </c>
    </row>
    <row r="23" spans="2:12" x14ac:dyDescent="0.25">
      <c r="B23" s="1148" t="s">
        <v>3</v>
      </c>
      <c r="D23" s="936">
        <f>'21solsaad'!D19</f>
        <v>207616</v>
      </c>
      <c r="E23" s="936">
        <f>'10pendResol'!H22</f>
        <v>7989</v>
      </c>
      <c r="F23" s="1047">
        <f t="shared" si="3"/>
        <v>3.8479693279901355</v>
      </c>
      <c r="G23" s="932"/>
      <c r="H23" s="936">
        <f>'10pendPrest'!H22</f>
        <v>8929</v>
      </c>
      <c r="I23" s="1047">
        <f t="shared" si="0"/>
        <v>52.778106159120462</v>
      </c>
      <c r="J23" s="932"/>
      <c r="K23" s="936">
        <f t="shared" si="1"/>
        <v>16918</v>
      </c>
      <c r="L23" s="1047">
        <f t="shared" si="2"/>
        <v>8.1486975955610355</v>
      </c>
    </row>
    <row r="24" spans="2:12" x14ac:dyDescent="0.25">
      <c r="B24" s="1148" t="s">
        <v>2</v>
      </c>
      <c r="D24" s="936">
        <f>'21solsaad'!D20</f>
        <v>58687</v>
      </c>
      <c r="E24" s="936">
        <f>'10pendResol'!H23</f>
        <v>316</v>
      </c>
      <c r="F24" s="1047">
        <f t="shared" si="3"/>
        <v>0.53844974185083572</v>
      </c>
      <c r="G24" s="932"/>
      <c r="H24" s="936">
        <f>'10pendPrest'!H23</f>
        <v>3247</v>
      </c>
      <c r="I24" s="1047">
        <f t="shared" si="0"/>
        <v>91.131069323603711</v>
      </c>
      <c r="J24" s="932"/>
      <c r="K24" s="936">
        <f t="shared" si="1"/>
        <v>3563</v>
      </c>
      <c r="L24" s="1047">
        <f t="shared" si="2"/>
        <v>6.0711912348561015</v>
      </c>
    </row>
    <row r="25" spans="2:12" x14ac:dyDescent="0.25">
      <c r="B25" s="1148" t="s">
        <v>35</v>
      </c>
      <c r="D25" s="936">
        <f>'21solsaad'!D21</f>
        <v>83637</v>
      </c>
      <c r="E25" s="936">
        <f>'10pendResol'!H24</f>
        <v>446</v>
      </c>
      <c r="F25" s="1047">
        <f t="shared" si="3"/>
        <v>0.53325681217642906</v>
      </c>
      <c r="G25" s="932"/>
      <c r="H25" s="936">
        <f>'10pendPrest'!H24</f>
        <v>1407</v>
      </c>
      <c r="I25" s="1047">
        <f t="shared" si="0"/>
        <v>75.930922827846743</v>
      </c>
      <c r="J25" s="932"/>
      <c r="K25" s="936">
        <f t="shared" si="1"/>
        <v>1853</v>
      </c>
      <c r="L25" s="1047">
        <f t="shared" si="2"/>
        <v>2.215526620993101</v>
      </c>
    </row>
    <row r="26" spans="2:12" x14ac:dyDescent="0.25">
      <c r="B26" s="1148" t="s">
        <v>42</v>
      </c>
      <c r="D26" s="936">
        <f>'21solsaad'!D22</f>
        <v>249829</v>
      </c>
      <c r="E26" s="936">
        <f>'10pendResol'!H25</f>
        <v>375</v>
      </c>
      <c r="F26" s="1047">
        <f t="shared" si="3"/>
        <v>0.15010267022643489</v>
      </c>
      <c r="G26" s="932"/>
      <c r="H26" s="936">
        <f>'10pendPrest'!H25</f>
        <v>10513</v>
      </c>
      <c r="I26" s="1047">
        <f t="shared" si="0"/>
        <v>96.555841293166793</v>
      </c>
      <c r="J26" s="932"/>
      <c r="K26" s="936">
        <f t="shared" si="1"/>
        <v>10888</v>
      </c>
      <c r="L26" s="1047">
        <f t="shared" si="2"/>
        <v>4.3581809958011277</v>
      </c>
    </row>
    <row r="27" spans="2:12" x14ac:dyDescent="0.25">
      <c r="B27" s="1148" t="s">
        <v>43</v>
      </c>
      <c r="D27" s="936">
        <f>'21solsaad'!D23</f>
        <v>65560</v>
      </c>
      <c r="E27" s="936">
        <f>'10pendResol'!H26</f>
        <v>4704</v>
      </c>
      <c r="F27" s="1047">
        <f t="shared" si="3"/>
        <v>7.1751067724222084</v>
      </c>
      <c r="G27" s="932"/>
      <c r="H27" s="936">
        <f>'10pendPrest'!H26</f>
        <v>6069</v>
      </c>
      <c r="I27" s="1047">
        <f t="shared" si="0"/>
        <v>56.335282651072127</v>
      </c>
      <c r="J27" s="932"/>
      <c r="K27" s="936">
        <f t="shared" si="1"/>
        <v>10773</v>
      </c>
      <c r="L27" s="1047">
        <f t="shared" si="2"/>
        <v>16.432275777913361</v>
      </c>
    </row>
    <row r="28" spans="2:12" x14ac:dyDescent="0.25">
      <c r="B28" s="1148" t="s">
        <v>44</v>
      </c>
      <c r="D28" s="936">
        <f>'21solsaad'!D24</f>
        <v>21596</v>
      </c>
      <c r="E28" s="936">
        <f>'10pendResol'!H27</f>
        <v>82</v>
      </c>
      <c r="F28" s="1047">
        <f t="shared" si="3"/>
        <v>0.37969994443415445</v>
      </c>
      <c r="G28" s="932"/>
      <c r="H28" s="936">
        <f>'10pendPrest'!H27</f>
        <v>418</v>
      </c>
      <c r="I28" s="1047">
        <f t="shared" si="0"/>
        <v>83.6</v>
      </c>
      <c r="J28" s="932"/>
      <c r="K28" s="936">
        <f t="shared" si="1"/>
        <v>500</v>
      </c>
      <c r="L28" s="1047">
        <f t="shared" si="2"/>
        <v>2.315243563622893</v>
      </c>
    </row>
    <row r="29" spans="2:12" x14ac:dyDescent="0.25">
      <c r="B29" s="1148" t="s">
        <v>45</v>
      </c>
      <c r="D29" s="936">
        <f>'21solsaad'!D25</f>
        <v>115512</v>
      </c>
      <c r="E29" s="936">
        <f>'10pendResol'!H28</f>
        <v>158</v>
      </c>
      <c r="F29" s="1047">
        <f t="shared" si="3"/>
        <v>0.13678232564582035</v>
      </c>
      <c r="G29" s="932"/>
      <c r="H29" s="936">
        <f>'10pendPrest'!H28</f>
        <v>9430</v>
      </c>
      <c r="I29" s="1047">
        <f t="shared" si="0"/>
        <v>98.352106800166865</v>
      </c>
      <c r="J29" s="932"/>
      <c r="K29" s="936">
        <f t="shared" si="1"/>
        <v>9588</v>
      </c>
      <c r="L29" s="1047">
        <f t="shared" si="2"/>
        <v>8.3004363183045928</v>
      </c>
    </row>
    <row r="30" spans="2:12" x14ac:dyDescent="0.25">
      <c r="B30" s="1148" t="s">
        <v>46</v>
      </c>
      <c r="D30" s="936">
        <f>'21solsaad'!D26</f>
        <v>14777</v>
      </c>
      <c r="E30" s="936">
        <f>'10pendResol'!H29</f>
        <v>10</v>
      </c>
      <c r="F30" s="1047">
        <f t="shared" si="3"/>
        <v>6.7672734655207414E-2</v>
      </c>
      <c r="G30" s="932"/>
      <c r="H30" s="936">
        <f>'10pendPrest'!H29</f>
        <v>212</v>
      </c>
      <c r="I30" s="1047">
        <f t="shared" si="0"/>
        <v>95.495495495495504</v>
      </c>
      <c r="J30" s="932"/>
      <c r="K30" s="936">
        <f t="shared" si="1"/>
        <v>222</v>
      </c>
      <c r="L30" s="1047">
        <f t="shared" si="2"/>
        <v>1.5023347093456045</v>
      </c>
    </row>
    <row r="31" spans="2:12" x14ac:dyDescent="0.25">
      <c r="B31" s="1149" t="s">
        <v>1</v>
      </c>
      <c r="D31" s="1135">
        <f>'21solsaad'!D27</f>
        <v>5438</v>
      </c>
      <c r="E31" s="1135">
        <f>'10pendResol'!H30</f>
        <v>40</v>
      </c>
      <c r="F31" s="1048">
        <f t="shared" si="3"/>
        <v>0.73556454578889297</v>
      </c>
      <c r="G31" s="932"/>
      <c r="H31" s="1135">
        <f>'10pendPrest'!H30</f>
        <v>248</v>
      </c>
      <c r="I31" s="1048">
        <f t="shared" si="0"/>
        <v>86.111111111111114</v>
      </c>
      <c r="J31" s="932"/>
      <c r="K31" s="1135">
        <f t="shared" si="1"/>
        <v>288</v>
      </c>
      <c r="L31" s="1048">
        <f t="shared" si="2"/>
        <v>5.2960647296800296</v>
      </c>
    </row>
    <row r="32" spans="2:12" x14ac:dyDescent="0.25">
      <c r="B32" s="1317" t="s">
        <v>0</v>
      </c>
      <c r="D32" s="1318">
        <f>SUM(D14:D31)</f>
        <v>2096634</v>
      </c>
      <c r="E32" s="1318">
        <f>SUM(E14:E31)</f>
        <v>67964</v>
      </c>
      <c r="F32" s="1307">
        <f>E32/$D32*100</f>
        <v>3.2415767368076644</v>
      </c>
      <c r="G32" s="1285"/>
      <c r="H32" s="1318">
        <f>SUM(H14:H31)</f>
        <v>115072</v>
      </c>
      <c r="I32" s="1307">
        <f t="shared" si="0"/>
        <v>62.868506741843134</v>
      </c>
      <c r="J32" s="1285"/>
      <c r="K32" s="1318">
        <f>SUM(K14:K31)</f>
        <v>183036</v>
      </c>
      <c r="L32" s="1307">
        <f t="shared" si="2"/>
        <v>8.7299929315273914</v>
      </c>
    </row>
    <row r="34" spans="2:2" x14ac:dyDescent="0.25">
      <c r="B34" s="1138"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7"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96" customFormat="1" x14ac:dyDescent="0.2"/>
    <row r="2" spans="1:17" s="96" customFormat="1" x14ac:dyDescent="0.2"/>
    <row r="3" spans="1:17" s="96" customFormat="1" x14ac:dyDescent="0.2"/>
    <row r="4" spans="1:17" s="96" customFormat="1" x14ac:dyDescent="0.2"/>
    <row r="5" spans="1:17" s="96" customFormat="1" ht="16.5" customHeight="1" x14ac:dyDescent="0.2"/>
    <row r="6" spans="1:17" s="4" customFormat="1" ht="24.75" customHeight="1" x14ac:dyDescent="0.2">
      <c r="A6" s="97"/>
      <c r="B6" s="1494" t="s">
        <v>462</v>
      </c>
      <c r="C6" s="1494"/>
      <c r="D6" s="1494"/>
      <c r="E6" s="1494"/>
      <c r="F6" s="1494"/>
      <c r="G6" s="1494"/>
      <c r="H6" s="1494"/>
      <c r="I6" s="1494"/>
      <c r="J6" s="1494"/>
      <c r="K6" s="1494"/>
      <c r="L6" s="1494"/>
      <c r="M6" s="1494"/>
      <c r="N6" s="1494"/>
      <c r="O6" s="99"/>
    </row>
    <row r="7" spans="1:17" s="4" customFormat="1" ht="11.25" customHeight="1" x14ac:dyDescent="0.2">
      <c r="A7" s="97"/>
      <c r="B7" s="1494"/>
      <c r="C7" s="1494"/>
      <c r="D7" s="1494"/>
      <c r="E7" s="1494"/>
      <c r="F7" s="1494"/>
      <c r="G7" s="1494"/>
      <c r="H7" s="1494"/>
      <c r="I7" s="1494"/>
      <c r="J7" s="1494"/>
      <c r="K7" s="1494"/>
      <c r="L7" s="1494"/>
      <c r="M7" s="1494"/>
      <c r="N7" s="1494"/>
      <c r="O7" s="99"/>
    </row>
    <row r="8" spans="1:17" s="4" customFormat="1" ht="15.75" customHeight="1" x14ac:dyDescent="0.2">
      <c r="A8" s="97"/>
      <c r="B8" s="1633" t="s">
        <v>491</v>
      </c>
      <c r="C8" s="1633"/>
      <c r="D8" s="1633"/>
      <c r="E8" s="1633"/>
      <c r="F8" s="1633"/>
      <c r="G8" s="1633"/>
      <c r="H8" s="1633"/>
      <c r="I8" s="1633"/>
      <c r="J8" s="1633"/>
      <c r="K8" s="1633"/>
      <c r="L8" s="1633"/>
      <c r="M8" s="1633"/>
      <c r="N8" s="1633"/>
      <c r="O8" s="112"/>
      <c r="P8" s="112"/>
      <c r="Q8" s="112"/>
    </row>
    <row r="9" spans="1:17" s="96" customFormat="1" ht="6" customHeight="1" x14ac:dyDescent="0.2">
      <c r="A9" s="98"/>
      <c r="B9"/>
      <c r="C9"/>
      <c r="D9"/>
      <c r="E9"/>
      <c r="F9"/>
      <c r="G9"/>
      <c r="H9"/>
      <c r="I9"/>
      <c r="J9"/>
      <c r="K9"/>
      <c r="L9"/>
      <c r="M9"/>
      <c r="N9"/>
      <c r="O9"/>
      <c r="P9"/>
      <c r="Q9"/>
    </row>
    <row r="10" spans="1:17" s="100" customFormat="1" x14ac:dyDescent="0.2"/>
    <row r="11" spans="1:17" s="100" customFormat="1" x14ac:dyDescent="0.2">
      <c r="C11" s="1687" t="s">
        <v>0</v>
      </c>
      <c r="D11" s="1687"/>
      <c r="E11" s="1687"/>
      <c r="L11" s="100">
        <v>1</v>
      </c>
      <c r="M11" s="100">
        <v>3</v>
      </c>
      <c r="N11" s="100">
        <v>4</v>
      </c>
      <c r="O11" s="100">
        <v>5</v>
      </c>
      <c r="P11" s="100">
        <v>6</v>
      </c>
    </row>
    <row r="12" spans="1:17" s="100" customFormat="1" ht="15" x14ac:dyDescent="0.2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5" x14ac:dyDescent="0.25">
      <c r="B13" s="100" t="s">
        <v>8</v>
      </c>
      <c r="C13" s="102">
        <v>309369</v>
      </c>
      <c r="D13" s="102">
        <v>286788</v>
      </c>
      <c r="E13" s="102">
        <v>22581</v>
      </c>
      <c r="F13" s="103">
        <v>0.92700949351744999</v>
      </c>
      <c r="G13" s="103">
        <v>7.2990506482549969E-2</v>
      </c>
      <c r="I13" s="101">
        <v>11</v>
      </c>
      <c r="J13" s="101">
        <v>1</v>
      </c>
      <c r="K13" s="101">
        <v>8</v>
      </c>
      <c r="L13" s="100" t="s">
        <v>4</v>
      </c>
      <c r="M13" s="102">
        <v>124604</v>
      </c>
      <c r="N13" s="102">
        <v>141</v>
      </c>
      <c r="O13" s="103">
        <f t="shared" ref="O13:P28" si="0">INDEX($B$13:$G$32,$K13,O$11)</f>
        <v>0.99886969417611926</v>
      </c>
      <c r="P13" s="103">
        <f t="shared" si="0"/>
        <v>1.1303058238807168E-3</v>
      </c>
      <c r="Q13" s="103">
        <f>$F$32</f>
        <v>0.91301964390372059</v>
      </c>
    </row>
    <row r="14" spans="1:17" s="100" customFormat="1" ht="15" x14ac:dyDescent="0.25">
      <c r="B14" s="100" t="s">
        <v>7</v>
      </c>
      <c r="C14" s="102">
        <v>41052</v>
      </c>
      <c r="D14" s="102">
        <v>40938</v>
      </c>
      <c r="E14" s="102">
        <v>114</v>
      </c>
      <c r="F14" s="103">
        <v>0.99722303420052616</v>
      </c>
      <c r="G14" s="103">
        <v>2.776965799473838E-3</v>
      </c>
      <c r="I14" s="101">
        <v>2</v>
      </c>
      <c r="J14" s="101">
        <v>2</v>
      </c>
      <c r="K14" s="101">
        <v>2</v>
      </c>
      <c r="L14" s="100" t="s">
        <v>7</v>
      </c>
      <c r="M14" s="102">
        <v>40938</v>
      </c>
      <c r="N14" s="102">
        <v>114</v>
      </c>
      <c r="O14" s="103">
        <f t="shared" si="0"/>
        <v>0.99722303420052616</v>
      </c>
      <c r="P14" s="103">
        <f t="shared" si="0"/>
        <v>2.776965799473838E-3</v>
      </c>
      <c r="Q14" s="103">
        <f t="shared" ref="Q14:Q32" si="1">$F$32</f>
        <v>0.91301964390372059</v>
      </c>
    </row>
    <row r="15" spans="1:17" s="100" customFormat="1" ht="15" x14ac:dyDescent="0.25">
      <c r="B15" s="100" t="s">
        <v>37</v>
      </c>
      <c r="C15" s="102">
        <v>32220</v>
      </c>
      <c r="D15" s="102">
        <v>31581</v>
      </c>
      <c r="E15" s="102">
        <v>639</v>
      </c>
      <c r="F15" s="103">
        <v>0.98016759776536311</v>
      </c>
      <c r="G15" s="103">
        <v>1.9832402234636871E-2</v>
      </c>
      <c r="I15" s="101">
        <v>4</v>
      </c>
      <c r="J15" s="101">
        <v>3</v>
      </c>
      <c r="K15" s="101">
        <v>13</v>
      </c>
      <c r="L15" s="100" t="s">
        <v>35</v>
      </c>
      <c r="M15" s="102">
        <v>74500</v>
      </c>
      <c r="N15" s="102">
        <v>1448</v>
      </c>
      <c r="O15" s="103">
        <f t="shared" si="0"/>
        <v>0.98093432348448939</v>
      </c>
      <c r="P15" s="103">
        <f t="shared" si="0"/>
        <v>1.9065676515510614E-2</v>
      </c>
      <c r="Q15" s="103">
        <f t="shared" si="1"/>
        <v>0.91301964390372059</v>
      </c>
    </row>
    <row r="16" spans="1:17" s="100" customFormat="1" ht="15" x14ac:dyDescent="0.25">
      <c r="B16" s="100" t="s">
        <v>38</v>
      </c>
      <c r="C16" s="102">
        <v>34507</v>
      </c>
      <c r="D16" s="102">
        <v>29759</v>
      </c>
      <c r="E16" s="102">
        <v>4748</v>
      </c>
      <c r="F16" s="103">
        <v>0.86240472947517899</v>
      </c>
      <c r="G16" s="103">
        <v>0.13759527052482104</v>
      </c>
      <c r="I16" s="101">
        <v>18</v>
      </c>
      <c r="J16" s="101">
        <v>4</v>
      </c>
      <c r="K16" s="101">
        <v>3</v>
      </c>
      <c r="L16" s="100" t="s">
        <v>37</v>
      </c>
      <c r="M16" s="102">
        <v>31581</v>
      </c>
      <c r="N16" s="102">
        <v>639</v>
      </c>
      <c r="O16" s="103">
        <f t="shared" si="0"/>
        <v>0.98016759776536311</v>
      </c>
      <c r="P16" s="103">
        <f t="shared" si="0"/>
        <v>1.9832402234636871E-2</v>
      </c>
      <c r="Q16" s="103">
        <f t="shared" si="1"/>
        <v>0.91301964390372059</v>
      </c>
    </row>
    <row r="17" spans="2:17" s="100" customFormat="1" ht="15" x14ac:dyDescent="0.25">
      <c r="B17" s="100" t="s">
        <v>6</v>
      </c>
      <c r="C17" s="102">
        <v>48158</v>
      </c>
      <c r="D17" s="102">
        <v>41709</v>
      </c>
      <c r="E17" s="102">
        <v>6449</v>
      </c>
      <c r="F17" s="103">
        <v>0.86608663150463061</v>
      </c>
      <c r="G17" s="103">
        <v>0.13391336849536942</v>
      </c>
      <c r="I17" s="101">
        <v>17</v>
      </c>
      <c r="J17" s="101">
        <v>5</v>
      </c>
      <c r="K17" s="101">
        <v>6</v>
      </c>
      <c r="L17" s="100" t="s">
        <v>5</v>
      </c>
      <c r="M17" s="102">
        <v>17670</v>
      </c>
      <c r="N17" s="102">
        <v>624</v>
      </c>
      <c r="O17" s="103">
        <f t="shared" si="0"/>
        <v>0.96589045588717615</v>
      </c>
      <c r="P17" s="103">
        <f t="shared" si="0"/>
        <v>3.4109544112823874E-2</v>
      </c>
      <c r="Q17" s="103">
        <f t="shared" si="1"/>
        <v>0.91301964390372059</v>
      </c>
    </row>
    <row r="18" spans="2:17" s="100" customFormat="1" ht="15" x14ac:dyDescent="0.25">
      <c r="B18" s="100" t="s">
        <v>5</v>
      </c>
      <c r="C18" s="102">
        <v>18294</v>
      </c>
      <c r="D18" s="102">
        <v>17670</v>
      </c>
      <c r="E18" s="102">
        <v>624</v>
      </c>
      <c r="F18" s="103">
        <v>0.96589045588717615</v>
      </c>
      <c r="G18" s="103">
        <v>3.4109544112823874E-2</v>
      </c>
      <c r="I18" s="101">
        <v>5</v>
      </c>
      <c r="J18" s="101">
        <v>6</v>
      </c>
      <c r="K18" s="101">
        <v>17</v>
      </c>
      <c r="L18" s="100" t="s">
        <v>44</v>
      </c>
      <c r="M18" s="102">
        <v>16091</v>
      </c>
      <c r="N18" s="102">
        <v>588</v>
      </c>
      <c r="O18" s="103">
        <f t="shared" si="0"/>
        <v>0.96474608789495775</v>
      </c>
      <c r="P18" s="103">
        <f t="shared" si="0"/>
        <v>3.5253912105042272E-2</v>
      </c>
      <c r="Q18" s="103">
        <f t="shared" si="1"/>
        <v>0.91301964390372059</v>
      </c>
    </row>
    <row r="19" spans="2:17" s="100" customFormat="1" ht="15" x14ac:dyDescent="0.25">
      <c r="B19" s="100" t="s">
        <v>40</v>
      </c>
      <c r="C19" s="102">
        <v>76841</v>
      </c>
      <c r="D19" s="102">
        <v>72771</v>
      </c>
      <c r="E19" s="102">
        <v>4070</v>
      </c>
      <c r="F19" s="103">
        <v>0.94703348472820503</v>
      </c>
      <c r="G19" s="103">
        <v>5.2966515271795002E-2</v>
      </c>
      <c r="I19" s="101">
        <v>8</v>
      </c>
      <c r="J19" s="101">
        <v>7</v>
      </c>
      <c r="K19" s="101">
        <v>10</v>
      </c>
      <c r="L19" s="100" t="s">
        <v>39</v>
      </c>
      <c r="M19" s="102">
        <v>1581</v>
      </c>
      <c r="N19" s="102">
        <v>61</v>
      </c>
      <c r="O19" s="103">
        <f t="shared" si="0"/>
        <v>0.96285018270401945</v>
      </c>
      <c r="P19" s="103">
        <f t="shared" si="0"/>
        <v>3.7149817295980513E-2</v>
      </c>
      <c r="Q19" s="103">
        <f t="shared" si="1"/>
        <v>0.91301964390372059</v>
      </c>
    </row>
    <row r="20" spans="2:17" s="100" customFormat="1" ht="15" x14ac:dyDescent="0.25">
      <c r="B20" s="100" t="s">
        <v>4</v>
      </c>
      <c r="C20" s="102">
        <v>124745</v>
      </c>
      <c r="D20" s="102">
        <v>124604</v>
      </c>
      <c r="E20" s="102">
        <v>141</v>
      </c>
      <c r="F20" s="103">
        <v>0.99886969417611926</v>
      </c>
      <c r="G20" s="103">
        <v>1.1303058238807168E-3</v>
      </c>
      <c r="I20" s="101">
        <v>1</v>
      </c>
      <c r="J20" s="101">
        <v>8</v>
      </c>
      <c r="K20" s="101">
        <v>7</v>
      </c>
      <c r="L20" s="100" t="s">
        <v>40</v>
      </c>
      <c r="M20" s="102">
        <v>72771</v>
      </c>
      <c r="N20" s="102">
        <v>4070</v>
      </c>
      <c r="O20" s="103">
        <f t="shared" si="0"/>
        <v>0.94703348472820503</v>
      </c>
      <c r="P20" s="103">
        <f t="shared" si="0"/>
        <v>5.2966515271795002E-2</v>
      </c>
      <c r="Q20" s="103">
        <f t="shared" si="1"/>
        <v>0.91301964390372059</v>
      </c>
    </row>
    <row r="21" spans="2:17" s="100" customFormat="1" ht="15" x14ac:dyDescent="0.25">
      <c r="B21" s="100" t="s">
        <v>41</v>
      </c>
      <c r="C21" s="102">
        <v>256061</v>
      </c>
      <c r="D21" s="102">
        <v>211192</v>
      </c>
      <c r="E21" s="102">
        <v>44869</v>
      </c>
      <c r="F21" s="103">
        <v>0.82477222224391844</v>
      </c>
      <c r="G21" s="103">
        <v>0.17522777775608156</v>
      </c>
      <c r="I21" s="101">
        <v>20</v>
      </c>
      <c r="J21" s="101">
        <v>9</v>
      </c>
      <c r="K21" s="101">
        <v>14</v>
      </c>
      <c r="L21" s="100" t="s">
        <v>42</v>
      </c>
      <c r="M21" s="102">
        <v>183203</v>
      </c>
      <c r="N21" s="102">
        <v>12386</v>
      </c>
      <c r="O21" s="103">
        <f t="shared" si="0"/>
        <v>0.93667333029976119</v>
      </c>
      <c r="P21" s="103">
        <f t="shared" si="0"/>
        <v>6.3326669700238772E-2</v>
      </c>
      <c r="Q21" s="103">
        <f t="shared" si="1"/>
        <v>0.91301964390372059</v>
      </c>
    </row>
    <row r="22" spans="2:17" s="100" customFormat="1" ht="15" x14ac:dyDescent="0.25">
      <c r="B22" s="100" t="s">
        <v>39</v>
      </c>
      <c r="C22" s="102">
        <v>1642</v>
      </c>
      <c r="D22" s="102">
        <v>1581</v>
      </c>
      <c r="E22" s="102">
        <v>61</v>
      </c>
      <c r="F22" s="103">
        <v>0.96285018270401945</v>
      </c>
      <c r="G22" s="103">
        <v>3.7149817295980513E-2</v>
      </c>
      <c r="I22" s="101">
        <v>7</v>
      </c>
      <c r="J22" s="101">
        <v>10</v>
      </c>
      <c r="K22" s="101">
        <v>11</v>
      </c>
      <c r="L22" s="100" t="s">
        <v>3</v>
      </c>
      <c r="M22" s="102">
        <v>154633</v>
      </c>
      <c r="N22" s="102">
        <v>11798</v>
      </c>
      <c r="O22" s="103">
        <f t="shared" si="0"/>
        <v>0.92911176403434459</v>
      </c>
      <c r="P22" s="103">
        <f t="shared" si="0"/>
        <v>7.0888235965655438E-2</v>
      </c>
      <c r="Q22" s="103">
        <f t="shared" si="1"/>
        <v>0.91301964390372059</v>
      </c>
    </row>
    <row r="23" spans="2:17" s="100" customFormat="1" ht="15" x14ac:dyDescent="0.25">
      <c r="B23" s="100" t="s">
        <v>3</v>
      </c>
      <c r="C23" s="102">
        <v>166431</v>
      </c>
      <c r="D23" s="102">
        <v>154633</v>
      </c>
      <c r="E23" s="102">
        <v>11798</v>
      </c>
      <c r="F23" s="103">
        <v>0.92911176403434459</v>
      </c>
      <c r="G23" s="103">
        <v>7.0888235965655438E-2</v>
      </c>
      <c r="I23" s="101">
        <v>10</v>
      </c>
      <c r="J23" s="101">
        <v>11</v>
      </c>
      <c r="K23" s="101">
        <v>1</v>
      </c>
      <c r="L23" s="100" t="s">
        <v>8</v>
      </c>
      <c r="M23" s="102">
        <v>286788</v>
      </c>
      <c r="N23" s="102">
        <v>22581</v>
      </c>
      <c r="O23" s="103">
        <f t="shared" si="0"/>
        <v>0.92700949351744999</v>
      </c>
      <c r="P23" s="103">
        <f t="shared" si="0"/>
        <v>7.2990506482549969E-2</v>
      </c>
      <c r="Q23" s="103">
        <f t="shared" si="1"/>
        <v>0.91301964390372059</v>
      </c>
    </row>
    <row r="24" spans="2:17" s="100" customFormat="1" ht="15" x14ac:dyDescent="0.25">
      <c r="B24" s="100" t="s">
        <v>2</v>
      </c>
      <c r="C24" s="102">
        <v>40530</v>
      </c>
      <c r="D24" s="102">
        <v>35701</v>
      </c>
      <c r="E24" s="102">
        <v>4829</v>
      </c>
      <c r="F24" s="103">
        <v>0.88085368862570934</v>
      </c>
      <c r="G24" s="103">
        <v>0.11914631137429064</v>
      </c>
      <c r="I24" s="101">
        <v>13</v>
      </c>
      <c r="J24" s="101">
        <v>12</v>
      </c>
      <c r="K24" s="101">
        <v>20</v>
      </c>
      <c r="L24" s="100" t="s">
        <v>108</v>
      </c>
      <c r="M24" s="102">
        <v>1445668</v>
      </c>
      <c r="N24" s="102">
        <v>137724</v>
      </c>
      <c r="O24" s="103">
        <f t="shared" si="0"/>
        <v>0.91301964390372059</v>
      </c>
      <c r="P24" s="103">
        <f t="shared" si="0"/>
        <v>8.6980356096279382E-2</v>
      </c>
      <c r="Q24" s="103">
        <f t="shared" si="1"/>
        <v>0.91301964390372059</v>
      </c>
    </row>
    <row r="25" spans="2:17" s="100" customFormat="1" ht="15" x14ac:dyDescent="0.25">
      <c r="B25" s="100" t="s">
        <v>35</v>
      </c>
      <c r="C25" s="102">
        <v>75948</v>
      </c>
      <c r="D25" s="102">
        <v>74500</v>
      </c>
      <c r="E25" s="102">
        <v>1448</v>
      </c>
      <c r="F25" s="103">
        <v>0.98093432348448939</v>
      </c>
      <c r="G25" s="103">
        <v>1.9065676515510614E-2</v>
      </c>
      <c r="I25" s="101">
        <v>3</v>
      </c>
      <c r="J25" s="101">
        <v>13</v>
      </c>
      <c r="K25" s="101">
        <v>12</v>
      </c>
      <c r="L25" s="100" t="s">
        <v>2</v>
      </c>
      <c r="M25" s="102">
        <v>35701</v>
      </c>
      <c r="N25" s="102">
        <v>4829</v>
      </c>
      <c r="O25" s="103">
        <f t="shared" si="0"/>
        <v>0.88085368862570934</v>
      </c>
      <c r="P25" s="103">
        <f t="shared" si="0"/>
        <v>0.11914631137429064</v>
      </c>
      <c r="Q25" s="103">
        <f t="shared" si="1"/>
        <v>0.91301964390372059</v>
      </c>
    </row>
    <row r="26" spans="2:17" s="100" customFormat="1" ht="15" x14ac:dyDescent="0.25">
      <c r="B26" s="100" t="s">
        <v>42</v>
      </c>
      <c r="C26" s="102">
        <v>195589</v>
      </c>
      <c r="D26" s="102">
        <v>183203</v>
      </c>
      <c r="E26" s="102">
        <v>12386</v>
      </c>
      <c r="F26" s="103">
        <v>0.93667333029976119</v>
      </c>
      <c r="G26" s="103">
        <v>6.3326669700238772E-2</v>
      </c>
      <c r="I26" s="101">
        <v>9</v>
      </c>
      <c r="J26" s="101">
        <v>14</v>
      </c>
      <c r="K26" s="101">
        <v>16</v>
      </c>
      <c r="L26" s="100" t="s">
        <v>43</v>
      </c>
      <c r="M26" s="102">
        <v>42782</v>
      </c>
      <c r="N26" s="102">
        <v>6182</v>
      </c>
      <c r="O26" s="103">
        <f t="shared" si="0"/>
        <v>0.87374397516542768</v>
      </c>
      <c r="P26" s="103">
        <f t="shared" si="0"/>
        <v>0.12625602483457235</v>
      </c>
      <c r="Q26" s="103">
        <f t="shared" si="1"/>
        <v>0.91301964390372059</v>
      </c>
    </row>
    <row r="27" spans="2:17" s="100" customFormat="1" ht="15" x14ac:dyDescent="0.25">
      <c r="B27" s="100" t="s">
        <v>47</v>
      </c>
      <c r="C27" s="102">
        <v>2242</v>
      </c>
      <c r="D27" s="102">
        <v>1945</v>
      </c>
      <c r="E27" s="102">
        <v>297</v>
      </c>
      <c r="F27" s="103">
        <v>0.86752899197145406</v>
      </c>
      <c r="G27" s="103">
        <v>0.13247100802854594</v>
      </c>
      <c r="I27" s="101">
        <v>16</v>
      </c>
      <c r="J27" s="101">
        <v>15</v>
      </c>
      <c r="K27" s="101">
        <v>19</v>
      </c>
      <c r="L27" s="100" t="s">
        <v>46</v>
      </c>
      <c r="M27" s="102">
        <v>9275</v>
      </c>
      <c r="N27" s="102">
        <v>1407</v>
      </c>
      <c r="O27" s="103">
        <f t="shared" si="0"/>
        <v>0.8682830930537353</v>
      </c>
      <c r="P27" s="103">
        <f t="shared" si="0"/>
        <v>0.13171690694626476</v>
      </c>
      <c r="Q27" s="103">
        <f t="shared" si="1"/>
        <v>0.91301964390372059</v>
      </c>
    </row>
    <row r="28" spans="2:17" s="100" customFormat="1" ht="15" x14ac:dyDescent="0.25">
      <c r="B28" s="100" t="s">
        <v>43</v>
      </c>
      <c r="C28" s="102">
        <v>48964</v>
      </c>
      <c r="D28" s="102">
        <v>42782</v>
      </c>
      <c r="E28" s="102">
        <v>6182</v>
      </c>
      <c r="F28" s="103">
        <v>0.87374397516542768</v>
      </c>
      <c r="G28" s="103">
        <v>0.12625602483457235</v>
      </c>
      <c r="I28" s="101">
        <v>14</v>
      </c>
      <c r="J28" s="101">
        <v>16</v>
      </c>
      <c r="K28" s="101">
        <v>15</v>
      </c>
      <c r="L28" s="100" t="s">
        <v>47</v>
      </c>
      <c r="M28" s="102">
        <v>1945</v>
      </c>
      <c r="N28" s="102">
        <v>297</v>
      </c>
      <c r="O28" s="103">
        <f t="shared" si="0"/>
        <v>0.86752899197145406</v>
      </c>
      <c r="P28" s="103">
        <f t="shared" si="0"/>
        <v>0.13247100802854594</v>
      </c>
      <c r="Q28" s="103">
        <f t="shared" si="1"/>
        <v>0.91301964390372059</v>
      </c>
    </row>
    <row r="29" spans="2:17" s="100" customFormat="1" ht="15" x14ac:dyDescent="0.25">
      <c r="B29" s="100" t="s">
        <v>44</v>
      </c>
      <c r="C29" s="102">
        <v>16679</v>
      </c>
      <c r="D29" s="102">
        <v>16091</v>
      </c>
      <c r="E29" s="102">
        <v>588</v>
      </c>
      <c r="F29" s="103">
        <v>0.96474608789495775</v>
      </c>
      <c r="G29" s="103">
        <v>3.5253912105042272E-2</v>
      </c>
      <c r="I29" s="101">
        <v>6</v>
      </c>
      <c r="J29" s="101">
        <v>17</v>
      </c>
      <c r="K29" s="101">
        <v>5</v>
      </c>
      <c r="L29" s="100" t="s">
        <v>6</v>
      </c>
      <c r="M29" s="102">
        <v>41709</v>
      </c>
      <c r="N29" s="102">
        <v>6449</v>
      </c>
      <c r="O29" s="103">
        <f t="shared" ref="O29:P32" si="2">INDEX($B$13:$G$32,$K29,O$11)</f>
        <v>0.86608663150463061</v>
      </c>
      <c r="P29" s="103">
        <f t="shared" si="2"/>
        <v>0.13391336849536942</v>
      </c>
      <c r="Q29" s="103">
        <f t="shared" si="1"/>
        <v>0.91301964390372059</v>
      </c>
    </row>
    <row r="30" spans="2:17" s="100" customFormat="1" ht="15" x14ac:dyDescent="0.25">
      <c r="B30" s="100" t="s">
        <v>45</v>
      </c>
      <c r="C30" s="102">
        <v>83438</v>
      </c>
      <c r="D30" s="102">
        <v>68945</v>
      </c>
      <c r="E30" s="102">
        <v>14493</v>
      </c>
      <c r="F30" s="103">
        <v>0.82630216448141136</v>
      </c>
      <c r="G30" s="103">
        <v>0.17369783551858864</v>
      </c>
      <c r="I30" s="101">
        <v>19</v>
      </c>
      <c r="J30" s="101">
        <v>18</v>
      </c>
      <c r="K30" s="101">
        <v>4</v>
      </c>
      <c r="L30" s="100" t="s">
        <v>38</v>
      </c>
      <c r="M30" s="102">
        <v>29759</v>
      </c>
      <c r="N30" s="102">
        <v>4748</v>
      </c>
      <c r="O30" s="103">
        <f t="shared" si="2"/>
        <v>0.86240472947517899</v>
      </c>
      <c r="P30" s="103">
        <f t="shared" si="2"/>
        <v>0.13759527052482104</v>
      </c>
      <c r="Q30" s="103">
        <f t="shared" si="1"/>
        <v>0.91301964390372059</v>
      </c>
    </row>
    <row r="31" spans="2:17" s="100" customFormat="1" ht="15" x14ac:dyDescent="0.25">
      <c r="B31" s="100" t="s">
        <v>46</v>
      </c>
      <c r="C31" s="102">
        <v>10682</v>
      </c>
      <c r="D31" s="102">
        <v>9275</v>
      </c>
      <c r="E31" s="102">
        <v>1407</v>
      </c>
      <c r="F31" s="103">
        <v>0.8682830930537353</v>
      </c>
      <c r="G31" s="103">
        <v>0.13171690694626476</v>
      </c>
      <c r="I31" s="101">
        <v>15</v>
      </c>
      <c r="J31" s="101">
        <v>19</v>
      </c>
      <c r="K31" s="101">
        <v>18</v>
      </c>
      <c r="L31" s="100" t="s">
        <v>45</v>
      </c>
      <c r="M31" s="102">
        <v>68945</v>
      </c>
      <c r="N31" s="102">
        <v>14493</v>
      </c>
      <c r="O31" s="103">
        <f t="shared" si="2"/>
        <v>0.82630216448141136</v>
      </c>
      <c r="P31" s="103">
        <f t="shared" si="2"/>
        <v>0.17369783551858864</v>
      </c>
      <c r="Q31" s="103">
        <f t="shared" si="1"/>
        <v>0.91301964390372059</v>
      </c>
    </row>
    <row r="32" spans="2:17" s="100" customFormat="1" ht="15" x14ac:dyDescent="0.25">
      <c r="B32" s="104" t="s">
        <v>108</v>
      </c>
      <c r="C32" s="105">
        <v>1583392</v>
      </c>
      <c r="D32" s="105">
        <v>1445668</v>
      </c>
      <c r="E32" s="105">
        <v>137724</v>
      </c>
      <c r="F32" s="106">
        <v>0.91301964390372059</v>
      </c>
      <c r="G32" s="106">
        <v>8.6980356096279382E-2</v>
      </c>
      <c r="I32" s="101">
        <v>12</v>
      </c>
      <c r="J32" s="101">
        <v>20</v>
      </c>
      <c r="K32" s="101">
        <v>9</v>
      </c>
      <c r="L32" s="100" t="s">
        <v>41</v>
      </c>
      <c r="M32" s="102">
        <v>211192</v>
      </c>
      <c r="N32" s="102">
        <v>44869</v>
      </c>
      <c r="O32" s="103">
        <f t="shared" si="2"/>
        <v>0.82477222224391844</v>
      </c>
      <c r="P32" s="103">
        <f t="shared" si="2"/>
        <v>0.17522777775608156</v>
      </c>
      <c r="Q32" s="103">
        <f t="shared" si="1"/>
        <v>0.91301964390372059</v>
      </c>
    </row>
    <row r="33" spans="9:16" s="95" customFormat="1" ht="15" x14ac:dyDescent="0.25">
      <c r="I33" s="113"/>
      <c r="J33" s="113"/>
      <c r="K33" s="113"/>
      <c r="M33" s="114"/>
      <c r="N33" s="114"/>
      <c r="O33" s="115"/>
      <c r="P33" s="115"/>
    </row>
    <row r="34" spans="9:16" s="95"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4" t="s">
        <v>463</v>
      </c>
      <c r="C6" s="1494"/>
      <c r="D6" s="1494"/>
      <c r="E6" s="1494"/>
      <c r="F6" s="1494"/>
      <c r="G6" s="1494"/>
      <c r="H6" s="1494"/>
      <c r="I6" s="1494"/>
      <c r="J6" s="1494"/>
      <c r="K6" s="1494"/>
      <c r="L6" s="1494"/>
      <c r="M6" s="1494"/>
      <c r="N6" s="1494"/>
      <c r="O6" s="1018"/>
    </row>
    <row r="7" spans="1:17" s="621" customFormat="1" ht="24.75" customHeight="1" x14ac:dyDescent="0.2">
      <c r="A7" s="1017"/>
      <c r="B7" s="1494"/>
      <c r="C7" s="1494"/>
      <c r="D7" s="1494"/>
      <c r="E7" s="1494"/>
      <c r="F7" s="1494"/>
      <c r="G7" s="1494"/>
      <c r="H7" s="1494"/>
      <c r="I7" s="1494"/>
      <c r="J7" s="1494"/>
      <c r="K7" s="1494"/>
      <c r="L7" s="1494"/>
      <c r="M7" s="1494"/>
      <c r="N7" s="1494"/>
      <c r="O7" s="1018"/>
    </row>
    <row r="8" spans="1:17" s="621" customFormat="1" ht="15.75" customHeight="1" x14ac:dyDescent="0.2">
      <c r="A8" s="1017"/>
      <c r="B8" s="1633" t="s">
        <v>491</v>
      </c>
      <c r="C8" s="1633"/>
      <c r="D8" s="1633"/>
      <c r="E8" s="1633"/>
      <c r="F8" s="1633"/>
      <c r="G8" s="1633"/>
      <c r="H8" s="1633"/>
      <c r="I8" s="1633"/>
      <c r="J8" s="1633"/>
      <c r="K8" s="1633"/>
      <c r="L8" s="1633"/>
      <c r="M8" s="1633"/>
      <c r="N8" s="1633"/>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4" t="s">
        <v>32</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79578</v>
      </c>
      <c r="D13" s="1021">
        <v>76505</v>
      </c>
      <c r="E13" s="1021">
        <v>3073</v>
      </c>
      <c r="F13" s="1022">
        <v>0.96138379954258713</v>
      </c>
      <c r="G13" s="1022">
        <v>3.8616200457412854E-2</v>
      </c>
      <c r="I13" s="101">
        <v>10</v>
      </c>
      <c r="J13" s="101">
        <v>1</v>
      </c>
      <c r="K13" s="101">
        <v>8</v>
      </c>
      <c r="L13" s="101" t="s">
        <v>4</v>
      </c>
      <c r="M13" s="1021">
        <v>34790</v>
      </c>
      <c r="N13" s="1021">
        <v>33</v>
      </c>
      <c r="O13" s="1022">
        <v>0.99905235045803065</v>
      </c>
      <c r="P13" s="1022">
        <v>9.4764954196938805E-4</v>
      </c>
      <c r="Q13" s="1022">
        <v>0.95073496575926975</v>
      </c>
    </row>
    <row r="14" spans="1:17" s="101" customFormat="1" x14ac:dyDescent="0.25">
      <c r="B14" s="101" t="s">
        <v>7</v>
      </c>
      <c r="C14" s="1021">
        <v>11991</v>
      </c>
      <c r="D14" s="1021">
        <v>11970</v>
      </c>
      <c r="E14" s="1021">
        <v>21</v>
      </c>
      <c r="F14" s="1022">
        <v>0.99824868651488619</v>
      </c>
      <c r="G14" s="1022">
        <v>1.7513134851138354E-3</v>
      </c>
      <c r="I14" s="101">
        <v>2</v>
      </c>
      <c r="J14" s="101">
        <v>2</v>
      </c>
      <c r="K14" s="101">
        <v>2</v>
      </c>
      <c r="L14" s="101" t="s">
        <v>7</v>
      </c>
      <c r="M14" s="1021">
        <v>11970</v>
      </c>
      <c r="N14" s="1021">
        <v>21</v>
      </c>
      <c r="O14" s="1022">
        <v>0.99824868651488619</v>
      </c>
      <c r="P14" s="1022">
        <v>1.7513134851138354E-3</v>
      </c>
      <c r="Q14" s="1022">
        <v>0.95073496575926975</v>
      </c>
    </row>
    <row r="15" spans="1:17" s="101" customFormat="1" x14ac:dyDescent="0.25">
      <c r="B15" s="101" t="s">
        <v>37</v>
      </c>
      <c r="C15" s="1021">
        <v>7862</v>
      </c>
      <c r="D15" s="1021">
        <v>7764</v>
      </c>
      <c r="E15" s="1021">
        <v>98</v>
      </c>
      <c r="F15" s="1022">
        <v>0.98753497837700333</v>
      </c>
      <c r="G15" s="1022">
        <v>1.2465021622996692E-2</v>
      </c>
      <c r="I15" s="101">
        <v>4</v>
      </c>
      <c r="J15" s="101">
        <v>3</v>
      </c>
      <c r="K15" s="101">
        <v>13</v>
      </c>
      <c r="L15" s="101" t="s">
        <v>35</v>
      </c>
      <c r="M15" s="1021">
        <v>25892</v>
      </c>
      <c r="N15" s="1021">
        <v>80</v>
      </c>
      <c r="O15" s="1022">
        <v>0.99691975974125979</v>
      </c>
      <c r="P15" s="1022">
        <v>3.0802402587401818E-3</v>
      </c>
      <c r="Q15" s="1022">
        <v>0.95073496575926975</v>
      </c>
    </row>
    <row r="16" spans="1:17" s="101" customFormat="1" x14ac:dyDescent="0.25">
      <c r="B16" s="101" t="s">
        <v>38</v>
      </c>
      <c r="C16" s="1021">
        <v>8509</v>
      </c>
      <c r="D16" s="1021">
        <v>7730</v>
      </c>
      <c r="E16" s="1021">
        <v>779</v>
      </c>
      <c r="F16" s="1022">
        <v>0.90844987660124576</v>
      </c>
      <c r="G16" s="1022">
        <v>9.1550123398754263E-2</v>
      </c>
      <c r="I16" s="101">
        <v>16</v>
      </c>
      <c r="J16" s="101">
        <v>4</v>
      </c>
      <c r="K16" s="101">
        <v>3</v>
      </c>
      <c r="L16" s="101" t="s">
        <v>37</v>
      </c>
      <c r="M16" s="1021">
        <v>7764</v>
      </c>
      <c r="N16" s="1021">
        <v>98</v>
      </c>
      <c r="O16" s="1022">
        <v>0.98753497837700333</v>
      </c>
      <c r="P16" s="1022">
        <v>1.2465021622996692E-2</v>
      </c>
      <c r="Q16" s="1022">
        <v>0.95073496575926975</v>
      </c>
    </row>
    <row r="17" spans="2:17" s="101" customFormat="1" x14ac:dyDescent="0.25">
      <c r="B17" s="101" t="s">
        <v>6</v>
      </c>
      <c r="C17" s="1021">
        <v>15680</v>
      </c>
      <c r="D17" s="1021">
        <v>13764</v>
      </c>
      <c r="E17" s="1021">
        <v>1916</v>
      </c>
      <c r="F17" s="1022">
        <v>0.8778061224489796</v>
      </c>
      <c r="G17" s="1022">
        <v>0.1221938775510204</v>
      </c>
      <c r="I17" s="101">
        <v>19</v>
      </c>
      <c r="J17" s="101">
        <v>5</v>
      </c>
      <c r="K17" s="101">
        <v>17</v>
      </c>
      <c r="L17" s="101" t="s">
        <v>44</v>
      </c>
      <c r="M17" s="1021">
        <v>3311</v>
      </c>
      <c r="N17" s="1021">
        <v>64</v>
      </c>
      <c r="O17" s="1022">
        <v>0.98103703703703704</v>
      </c>
      <c r="P17" s="1022">
        <v>1.8962962962962963E-2</v>
      </c>
      <c r="Q17" s="1022">
        <v>0.95073496575926975</v>
      </c>
    </row>
    <row r="18" spans="2:17" s="101" customFormat="1" x14ac:dyDescent="0.25">
      <c r="B18" s="101" t="s">
        <v>5</v>
      </c>
      <c r="C18" s="1021">
        <v>5342</v>
      </c>
      <c r="D18" s="1021">
        <v>5187</v>
      </c>
      <c r="E18" s="1021">
        <v>155</v>
      </c>
      <c r="F18" s="1022">
        <v>0.97098464994384126</v>
      </c>
      <c r="G18" s="1022">
        <v>2.9015350056158743E-2</v>
      </c>
      <c r="I18" s="101">
        <v>7</v>
      </c>
      <c r="J18" s="101">
        <v>6</v>
      </c>
      <c r="K18" s="101">
        <v>10</v>
      </c>
      <c r="L18" s="101" t="s">
        <v>39</v>
      </c>
      <c r="M18" s="1021">
        <v>422</v>
      </c>
      <c r="N18" s="1021">
        <v>12</v>
      </c>
      <c r="O18" s="1022">
        <v>0.97235023041474655</v>
      </c>
      <c r="P18" s="1022">
        <v>2.7649769585253458E-2</v>
      </c>
      <c r="Q18" s="1022">
        <v>0.95073496575926975</v>
      </c>
    </row>
    <row r="19" spans="2:17" s="101" customFormat="1" x14ac:dyDescent="0.25">
      <c r="B19" s="101" t="s">
        <v>40</v>
      </c>
      <c r="C19" s="1021">
        <v>22938</v>
      </c>
      <c r="D19" s="1021">
        <v>22125</v>
      </c>
      <c r="E19" s="1021">
        <v>813</v>
      </c>
      <c r="F19" s="1022">
        <v>0.96455663091812716</v>
      </c>
      <c r="G19" s="1022">
        <v>3.5443369081872872E-2</v>
      </c>
      <c r="I19" s="101">
        <v>9</v>
      </c>
      <c r="J19" s="101">
        <v>7</v>
      </c>
      <c r="K19" s="101">
        <v>6</v>
      </c>
      <c r="L19" s="101" t="s">
        <v>5</v>
      </c>
      <c r="M19" s="1021">
        <v>5187</v>
      </c>
      <c r="N19" s="1021">
        <v>155</v>
      </c>
      <c r="O19" s="1022">
        <v>0.97098464994384126</v>
      </c>
      <c r="P19" s="1022">
        <v>2.9015350056158743E-2</v>
      </c>
      <c r="Q19" s="1022">
        <v>0.95073496575926975</v>
      </c>
    </row>
    <row r="20" spans="2:17" s="101" customFormat="1" x14ac:dyDescent="0.25">
      <c r="B20" s="101" t="s">
        <v>4</v>
      </c>
      <c r="C20" s="1021">
        <v>34823</v>
      </c>
      <c r="D20" s="1021">
        <v>34790</v>
      </c>
      <c r="E20" s="1021">
        <v>33</v>
      </c>
      <c r="F20" s="1022">
        <v>0.99905235045803065</v>
      </c>
      <c r="G20" s="1022">
        <v>9.4764954196938805E-4</v>
      </c>
      <c r="I20" s="101">
        <v>1</v>
      </c>
      <c r="J20" s="101">
        <v>8</v>
      </c>
      <c r="K20" s="101">
        <v>14</v>
      </c>
      <c r="L20" s="101" t="s">
        <v>42</v>
      </c>
      <c r="M20" s="1021">
        <v>61474</v>
      </c>
      <c r="N20" s="1021">
        <v>1876</v>
      </c>
      <c r="O20" s="1022">
        <v>0.97038674033149175</v>
      </c>
      <c r="P20" s="1022">
        <v>2.9613259668508286E-2</v>
      </c>
      <c r="Q20" s="1022">
        <v>0.95073496575926975</v>
      </c>
    </row>
    <row r="21" spans="2:17" s="101" customFormat="1" x14ac:dyDescent="0.25">
      <c r="B21" s="101" t="s">
        <v>41</v>
      </c>
      <c r="C21" s="1021">
        <v>49021</v>
      </c>
      <c r="D21" s="1021">
        <v>44468</v>
      </c>
      <c r="E21" s="1021">
        <v>4553</v>
      </c>
      <c r="F21" s="1022">
        <v>0.90712143775116783</v>
      </c>
      <c r="G21" s="1022">
        <v>9.2878562248832133E-2</v>
      </c>
      <c r="I21" s="101">
        <v>17</v>
      </c>
      <c r="J21" s="101">
        <v>9</v>
      </c>
      <c r="K21" s="101">
        <v>7</v>
      </c>
      <c r="L21" s="101" t="s">
        <v>40</v>
      </c>
      <c r="M21" s="1021">
        <v>22125</v>
      </c>
      <c r="N21" s="1021">
        <v>813</v>
      </c>
      <c r="O21" s="1022">
        <v>0.96455663091812716</v>
      </c>
      <c r="P21" s="1022">
        <v>3.5443369081872872E-2</v>
      </c>
      <c r="Q21" s="1022">
        <v>0.95073496575926975</v>
      </c>
    </row>
    <row r="22" spans="2:17" s="101" customFormat="1" x14ac:dyDescent="0.25">
      <c r="B22" s="101" t="s">
        <v>39</v>
      </c>
      <c r="C22" s="1021">
        <v>434</v>
      </c>
      <c r="D22" s="1021">
        <v>422</v>
      </c>
      <c r="E22" s="1021">
        <v>12</v>
      </c>
      <c r="F22" s="1022">
        <v>0.97235023041474655</v>
      </c>
      <c r="G22" s="1022">
        <v>2.7649769585253458E-2</v>
      </c>
      <c r="I22" s="101">
        <v>6</v>
      </c>
      <c r="J22" s="101">
        <v>10</v>
      </c>
      <c r="K22" s="101">
        <v>1</v>
      </c>
      <c r="L22" s="101" t="s">
        <v>8</v>
      </c>
      <c r="M22" s="1021">
        <v>76505</v>
      </c>
      <c r="N22" s="1021">
        <v>3073</v>
      </c>
      <c r="O22" s="1022">
        <v>0.96138379954258713</v>
      </c>
      <c r="P22" s="1022">
        <v>3.8616200457412854E-2</v>
      </c>
      <c r="Q22" s="1022">
        <v>0.95073496575926975</v>
      </c>
    </row>
    <row r="23" spans="2:17" s="101" customFormat="1" x14ac:dyDescent="0.25">
      <c r="B23" s="101" t="s">
        <v>3</v>
      </c>
      <c r="C23" s="1021">
        <v>47893</v>
      </c>
      <c r="D23" s="1021">
        <v>45446</v>
      </c>
      <c r="E23" s="1021">
        <v>2447</v>
      </c>
      <c r="F23" s="1022">
        <v>0.94890693838347984</v>
      </c>
      <c r="G23" s="1022">
        <v>5.1093061616520156E-2</v>
      </c>
      <c r="I23" s="101">
        <v>12</v>
      </c>
      <c r="J23" s="101">
        <v>11</v>
      </c>
      <c r="K23" s="101">
        <v>20</v>
      </c>
      <c r="L23" s="101" t="s">
        <v>108</v>
      </c>
      <c r="M23" s="1021">
        <v>406636</v>
      </c>
      <c r="N23" s="1021">
        <v>21071</v>
      </c>
      <c r="O23" s="1022">
        <v>0.95073496575926975</v>
      </c>
      <c r="P23" s="1022">
        <v>4.926503424073022E-2</v>
      </c>
      <c r="Q23" s="1022">
        <v>0.95073496575926975</v>
      </c>
    </row>
    <row r="24" spans="2:17" s="101" customFormat="1" x14ac:dyDescent="0.25">
      <c r="B24" s="101" t="s">
        <v>2</v>
      </c>
      <c r="C24" s="1021">
        <v>13136</v>
      </c>
      <c r="D24" s="1021">
        <v>12162</v>
      </c>
      <c r="E24" s="1021">
        <v>974</v>
      </c>
      <c r="F24" s="1022">
        <v>0.92585261875761271</v>
      </c>
      <c r="G24" s="1022">
        <v>7.4147381242387331E-2</v>
      </c>
      <c r="I24" s="101">
        <v>14</v>
      </c>
      <c r="J24" s="101">
        <v>12</v>
      </c>
      <c r="K24" s="101">
        <v>11</v>
      </c>
      <c r="L24" s="101" t="s">
        <v>3</v>
      </c>
      <c r="M24" s="1021">
        <v>45446</v>
      </c>
      <c r="N24" s="1021">
        <v>2447</v>
      </c>
      <c r="O24" s="1022">
        <v>0.94890693838347984</v>
      </c>
      <c r="P24" s="1022">
        <v>5.1093061616520156E-2</v>
      </c>
      <c r="Q24" s="1022">
        <v>0.95073496575926975</v>
      </c>
    </row>
    <row r="25" spans="2:17" s="101" customFormat="1" x14ac:dyDescent="0.25">
      <c r="B25" s="101" t="s">
        <v>35</v>
      </c>
      <c r="C25" s="1021">
        <v>25972</v>
      </c>
      <c r="D25" s="1021">
        <v>25892</v>
      </c>
      <c r="E25" s="1021">
        <v>80</v>
      </c>
      <c r="F25" s="1022">
        <v>0.99691975974125979</v>
      </c>
      <c r="G25" s="1022">
        <v>3.0802402587401818E-3</v>
      </c>
      <c r="I25" s="101">
        <v>3</v>
      </c>
      <c r="J25" s="101">
        <v>13</v>
      </c>
      <c r="K25" s="101">
        <v>19</v>
      </c>
      <c r="L25" s="101" t="s">
        <v>46</v>
      </c>
      <c r="M25" s="1021">
        <v>2354</v>
      </c>
      <c r="N25" s="1021">
        <v>169</v>
      </c>
      <c r="O25" s="1022">
        <v>0.9330162504954419</v>
      </c>
      <c r="P25" s="1022">
        <v>6.6983749504558071E-2</v>
      </c>
      <c r="Q25" s="1022">
        <v>0.95073496575926975</v>
      </c>
    </row>
    <row r="26" spans="2:17" s="101" customFormat="1" x14ac:dyDescent="0.25">
      <c r="B26" s="101" t="s">
        <v>42</v>
      </c>
      <c r="C26" s="1021">
        <v>63350</v>
      </c>
      <c r="D26" s="1021">
        <v>61474</v>
      </c>
      <c r="E26" s="1021">
        <v>1876</v>
      </c>
      <c r="F26" s="1022">
        <v>0.97038674033149175</v>
      </c>
      <c r="G26" s="1022">
        <v>2.9613259668508286E-2</v>
      </c>
      <c r="I26" s="101">
        <v>8</v>
      </c>
      <c r="J26" s="101">
        <v>14</v>
      </c>
      <c r="K26" s="101">
        <v>12</v>
      </c>
      <c r="L26" s="101" t="s">
        <v>2</v>
      </c>
      <c r="M26" s="1021">
        <v>12162</v>
      </c>
      <c r="N26" s="1021">
        <v>974</v>
      </c>
      <c r="O26" s="1022">
        <v>0.92585261875761271</v>
      </c>
      <c r="P26" s="1022">
        <v>7.4147381242387331E-2</v>
      </c>
      <c r="Q26" s="1022">
        <v>0.95073496575926975</v>
      </c>
    </row>
    <row r="27" spans="2:17" s="101" customFormat="1" x14ac:dyDescent="0.25">
      <c r="B27" s="101" t="s">
        <v>47</v>
      </c>
      <c r="C27" s="1021">
        <v>828</v>
      </c>
      <c r="D27" s="1021">
        <v>761</v>
      </c>
      <c r="E27" s="1021">
        <v>67</v>
      </c>
      <c r="F27" s="1022">
        <v>0.91908212560386471</v>
      </c>
      <c r="G27" s="1022">
        <v>8.0917874396135264E-2</v>
      </c>
      <c r="I27" s="101">
        <v>15</v>
      </c>
      <c r="J27" s="101">
        <v>15</v>
      </c>
      <c r="K27" s="101">
        <v>15</v>
      </c>
      <c r="L27" s="101" t="s">
        <v>47</v>
      </c>
      <c r="M27" s="1021">
        <v>761</v>
      </c>
      <c r="N27" s="1021">
        <v>67</v>
      </c>
      <c r="O27" s="1022">
        <v>0.91908212560386471</v>
      </c>
      <c r="P27" s="1022">
        <v>8.0917874396135264E-2</v>
      </c>
      <c r="Q27" s="1022">
        <v>0.95073496575926975</v>
      </c>
    </row>
    <row r="28" spans="2:17" s="101" customFormat="1" x14ac:dyDescent="0.25">
      <c r="B28" s="101" t="s">
        <v>43</v>
      </c>
      <c r="C28" s="1021">
        <v>14803</v>
      </c>
      <c r="D28" s="1021">
        <v>13403</v>
      </c>
      <c r="E28" s="1021">
        <v>1400</v>
      </c>
      <c r="F28" s="1022">
        <v>0.90542457609943927</v>
      </c>
      <c r="G28" s="1022">
        <v>9.4575423900560701E-2</v>
      </c>
      <c r="I28" s="101">
        <v>18</v>
      </c>
      <c r="J28" s="101">
        <v>16</v>
      </c>
      <c r="K28" s="101">
        <v>4</v>
      </c>
      <c r="L28" s="101" t="s">
        <v>38</v>
      </c>
      <c r="M28" s="1021">
        <v>7730</v>
      </c>
      <c r="N28" s="1021">
        <v>779</v>
      </c>
      <c r="O28" s="1022">
        <v>0.90844987660124576</v>
      </c>
      <c r="P28" s="1022">
        <v>9.1550123398754263E-2</v>
      </c>
      <c r="Q28" s="1022">
        <v>0.95073496575926975</v>
      </c>
    </row>
    <row r="29" spans="2:17" s="101" customFormat="1" x14ac:dyDescent="0.25">
      <c r="B29" s="101" t="s">
        <v>44</v>
      </c>
      <c r="C29" s="1021">
        <v>3375</v>
      </c>
      <c r="D29" s="1021">
        <v>3311</v>
      </c>
      <c r="E29" s="1021">
        <v>64</v>
      </c>
      <c r="F29" s="1022">
        <v>0.98103703703703704</v>
      </c>
      <c r="G29" s="1022">
        <v>1.8962962962962963E-2</v>
      </c>
      <c r="I29" s="101">
        <v>5</v>
      </c>
      <c r="J29" s="101">
        <v>17</v>
      </c>
      <c r="K29" s="101">
        <v>9</v>
      </c>
      <c r="L29" s="101" t="s">
        <v>41</v>
      </c>
      <c r="M29" s="1021">
        <v>44468</v>
      </c>
      <c r="N29" s="1021">
        <v>4553</v>
      </c>
      <c r="O29" s="1022">
        <v>0.90712143775116783</v>
      </c>
      <c r="P29" s="1022">
        <v>9.2878562248832133E-2</v>
      </c>
      <c r="Q29" s="1022">
        <v>0.95073496575926975</v>
      </c>
    </row>
    <row r="30" spans="2:17" s="101" customFormat="1" x14ac:dyDescent="0.25">
      <c r="B30" s="101" t="s">
        <v>45</v>
      </c>
      <c r="C30" s="1021">
        <v>19649</v>
      </c>
      <c r="D30" s="1021">
        <v>17108</v>
      </c>
      <c r="E30" s="1021">
        <v>2541</v>
      </c>
      <c r="F30" s="1022">
        <v>0.87068044175276094</v>
      </c>
      <c r="G30" s="1022">
        <v>0.12931955824723904</v>
      </c>
      <c r="I30" s="101">
        <v>20</v>
      </c>
      <c r="J30" s="101">
        <v>18</v>
      </c>
      <c r="K30" s="101">
        <v>16</v>
      </c>
      <c r="L30" s="101" t="s">
        <v>43</v>
      </c>
      <c r="M30" s="1021">
        <v>13403</v>
      </c>
      <c r="N30" s="1021">
        <v>1400</v>
      </c>
      <c r="O30" s="1022">
        <v>0.90542457609943927</v>
      </c>
      <c r="P30" s="1022">
        <v>9.4575423900560701E-2</v>
      </c>
      <c r="Q30" s="1022">
        <v>0.95073496575926975</v>
      </c>
    </row>
    <row r="31" spans="2:17" s="101" customFormat="1" x14ac:dyDescent="0.25">
      <c r="B31" s="101" t="s">
        <v>46</v>
      </c>
      <c r="C31" s="1021">
        <v>2523</v>
      </c>
      <c r="D31" s="1021">
        <v>2354</v>
      </c>
      <c r="E31" s="1021">
        <v>169</v>
      </c>
      <c r="F31" s="1022">
        <v>0.9330162504954419</v>
      </c>
      <c r="G31" s="1022">
        <v>6.6983749504558071E-2</v>
      </c>
      <c r="I31" s="101">
        <v>13</v>
      </c>
      <c r="J31" s="101">
        <v>19</v>
      </c>
      <c r="K31" s="101">
        <v>5</v>
      </c>
      <c r="L31" s="101" t="s">
        <v>6</v>
      </c>
      <c r="M31" s="1021">
        <v>13764</v>
      </c>
      <c r="N31" s="1021">
        <v>1916</v>
      </c>
      <c r="O31" s="1022">
        <v>0.8778061224489796</v>
      </c>
      <c r="P31" s="1022">
        <v>0.1221938775510204</v>
      </c>
      <c r="Q31" s="1022">
        <v>0.95073496575926975</v>
      </c>
    </row>
    <row r="32" spans="2:17" s="101" customFormat="1" x14ac:dyDescent="0.25">
      <c r="B32" s="104" t="s">
        <v>108</v>
      </c>
      <c r="C32" s="105">
        <v>427707</v>
      </c>
      <c r="D32" s="105">
        <v>406636</v>
      </c>
      <c r="E32" s="105">
        <v>21071</v>
      </c>
      <c r="F32" s="106">
        <v>0.95073496575926975</v>
      </c>
      <c r="G32" s="106">
        <v>4.926503424073022E-2</v>
      </c>
      <c r="I32" s="101">
        <v>11</v>
      </c>
      <c r="J32" s="101">
        <v>20</v>
      </c>
      <c r="K32" s="101">
        <v>18</v>
      </c>
      <c r="L32" s="101" t="s">
        <v>45</v>
      </c>
      <c r="M32" s="1021">
        <v>17108</v>
      </c>
      <c r="N32" s="1021">
        <v>2541</v>
      </c>
      <c r="O32" s="1022">
        <v>0.87068044175276094</v>
      </c>
      <c r="P32" s="1022">
        <v>0.12931955824723904</v>
      </c>
      <c r="Q32" s="1022">
        <v>0.95073496575926975</v>
      </c>
    </row>
    <row r="33" spans="13:16" s="113" customFormat="1" x14ac:dyDescent="0.25">
      <c r="M33" s="1153"/>
      <c r="N33" s="1153"/>
      <c r="O33" s="1154"/>
      <c r="P33" s="1154"/>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370</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45443</v>
      </c>
      <c r="X6" s="1370"/>
    </row>
    <row r="7" spans="1:26" x14ac:dyDescent="0.25">
      <c r="B7" s="225"/>
      <c r="C7" s="219"/>
      <c r="D7" s="226">
        <v>43465</v>
      </c>
      <c r="E7" s="227">
        <v>43830</v>
      </c>
      <c r="F7" s="228">
        <v>44196</v>
      </c>
      <c r="G7" s="228">
        <v>44561</v>
      </c>
      <c r="H7" s="228">
        <v>44926</v>
      </c>
      <c r="I7" s="228">
        <v>45291</v>
      </c>
      <c r="J7" s="228">
        <f>EVO!J7</f>
        <v>45443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75097</v>
      </c>
      <c r="E9" s="300">
        <v>73871</v>
      </c>
      <c r="F9" s="300">
        <v>56534</v>
      </c>
      <c r="G9" s="254">
        <v>38325</v>
      </c>
      <c r="H9" s="254">
        <v>36606</v>
      </c>
      <c r="I9" s="254">
        <v>35558</v>
      </c>
      <c r="J9" s="301">
        <v>22581</v>
      </c>
      <c r="K9" s="302"/>
      <c r="L9" s="222"/>
      <c r="M9" s="278">
        <v>-1.6325552285710532E-2</v>
      </c>
      <c r="N9" s="279">
        <v>-1226</v>
      </c>
      <c r="O9" s="280">
        <v>-0.23469291061444952</v>
      </c>
      <c r="P9" s="279">
        <v>-17337</v>
      </c>
      <c r="Q9" s="280">
        <f t="shared" ref="Q9:Q27" si="0">G9/F9-1</f>
        <v>-0.32208936215374817</v>
      </c>
      <c r="R9" s="279">
        <f t="shared" ref="R9:R27" si="1">G9-F9</f>
        <v>-18209</v>
      </c>
      <c r="S9" s="280">
        <f>H9/G9-1</f>
        <v>-4.4853228962817959E-2</v>
      </c>
      <c r="T9" s="279">
        <f>H9-G9</f>
        <v>-1719</v>
      </c>
      <c r="U9" s="280">
        <f>I9/H9-1</f>
        <v>-2.862918647216306E-2</v>
      </c>
      <c r="V9" s="279">
        <f>I9-H9</f>
        <v>-1048</v>
      </c>
      <c r="W9" s="280">
        <f>[1]Cuadro_CCAA2!O105</f>
        <v>-0.44910953891192973</v>
      </c>
      <c r="X9" s="279">
        <f>[1]Cuadro_CCAA2!P105</f>
        <v>-18409</v>
      </c>
    </row>
    <row r="10" spans="1:26" x14ac:dyDescent="0.25">
      <c r="B10" s="303" t="s">
        <v>7</v>
      </c>
      <c r="C10" s="219"/>
      <c r="D10" s="253">
        <v>6000</v>
      </c>
      <c r="E10" s="254">
        <v>6236</v>
      </c>
      <c r="F10" s="254">
        <v>4811</v>
      </c>
      <c r="G10" s="254">
        <v>2779</v>
      </c>
      <c r="H10" s="254">
        <v>1565</v>
      </c>
      <c r="I10" s="254">
        <v>186</v>
      </c>
      <c r="J10" s="257">
        <v>114</v>
      </c>
      <c r="L10" s="222"/>
      <c r="M10" s="256">
        <v>3.9333333333333442E-2</v>
      </c>
      <c r="N10" s="257">
        <v>236</v>
      </c>
      <c r="O10" s="258">
        <v>-0.22851186658114175</v>
      </c>
      <c r="P10" s="257">
        <v>-1425</v>
      </c>
      <c r="Q10" s="258">
        <f t="shared" si="0"/>
        <v>-0.4223654125961338</v>
      </c>
      <c r="R10" s="257">
        <f t="shared" si="1"/>
        <v>-2032</v>
      </c>
      <c r="S10" s="258">
        <f t="shared" ref="S10:S27" si="2">H10/G10-1</f>
        <v>-0.43684778697373161</v>
      </c>
      <c r="T10" s="257">
        <f t="shared" ref="T10:T27" si="3">H10-G10</f>
        <v>-1214</v>
      </c>
      <c r="U10" s="258">
        <f t="shared" ref="U10:U27" si="4">I10/H10-1</f>
        <v>-0.88115015974440891</v>
      </c>
      <c r="V10" s="257">
        <f t="shared" ref="V10:V27" si="5">I10-H10</f>
        <v>-1379</v>
      </c>
      <c r="W10" s="258">
        <f>[1]Cuadro_CCAA2!O106</f>
        <v>-0.94150846587993842</v>
      </c>
      <c r="X10" s="257">
        <f>[1]Cuadro_CCAA2!P106</f>
        <v>-1835</v>
      </c>
    </row>
    <row r="11" spans="1:26" x14ac:dyDescent="0.25">
      <c r="B11" s="303" t="s">
        <v>37</v>
      </c>
      <c r="C11" s="219"/>
      <c r="D11" s="253">
        <v>3524</v>
      </c>
      <c r="E11" s="254">
        <v>5794</v>
      </c>
      <c r="F11" s="254">
        <v>3064</v>
      </c>
      <c r="G11" s="254">
        <v>2063</v>
      </c>
      <c r="H11" s="254">
        <v>2778</v>
      </c>
      <c r="I11" s="254">
        <v>1346</v>
      </c>
      <c r="J11" s="257">
        <v>639</v>
      </c>
      <c r="L11" s="222"/>
      <c r="M11" s="256">
        <v>0.64415437003405218</v>
      </c>
      <c r="N11" s="257">
        <v>2270</v>
      </c>
      <c r="O11" s="258">
        <v>-0.47117707973765965</v>
      </c>
      <c r="P11" s="257">
        <v>-2730</v>
      </c>
      <c r="Q11" s="258">
        <f t="shared" si="0"/>
        <v>-0.32669712793733685</v>
      </c>
      <c r="R11" s="257">
        <f t="shared" si="1"/>
        <v>-1001</v>
      </c>
      <c r="S11" s="258">
        <f t="shared" si="2"/>
        <v>0.34658264663111971</v>
      </c>
      <c r="T11" s="257">
        <f t="shared" si="3"/>
        <v>715</v>
      </c>
      <c r="U11" s="258">
        <f t="shared" si="4"/>
        <v>-0.51547876169906415</v>
      </c>
      <c r="V11" s="257">
        <f t="shared" si="5"/>
        <v>-1432</v>
      </c>
      <c r="W11" s="258">
        <f>[1]Cuadro_CCAA2!O107</f>
        <v>-0.76695842450765861</v>
      </c>
      <c r="X11" s="257">
        <f>[1]Cuadro_CCAA2!P107</f>
        <v>-2103</v>
      </c>
    </row>
    <row r="12" spans="1:26" x14ac:dyDescent="0.25">
      <c r="B12" s="303" t="s">
        <v>38</v>
      </c>
      <c r="C12" s="219"/>
      <c r="D12" s="253">
        <v>2811</v>
      </c>
      <c r="E12" s="254">
        <v>4317</v>
      </c>
      <c r="F12" s="254">
        <v>2454</v>
      </c>
      <c r="G12" s="254">
        <v>2514</v>
      </c>
      <c r="H12" s="254">
        <v>3293</v>
      </c>
      <c r="I12" s="254">
        <v>4117</v>
      </c>
      <c r="J12" s="257">
        <v>4748</v>
      </c>
      <c r="L12" s="222"/>
      <c r="M12" s="256">
        <v>0.53575240128068313</v>
      </c>
      <c r="N12" s="257">
        <v>1506</v>
      </c>
      <c r="O12" s="258">
        <v>-0.43154968728283527</v>
      </c>
      <c r="P12" s="257">
        <v>-1863</v>
      </c>
      <c r="Q12" s="258">
        <f t="shared" si="0"/>
        <v>2.4449877750611249E-2</v>
      </c>
      <c r="R12" s="257">
        <f t="shared" si="1"/>
        <v>60</v>
      </c>
      <c r="S12" s="258">
        <f t="shared" si="2"/>
        <v>0.30986475735879071</v>
      </c>
      <c r="T12" s="257">
        <f t="shared" si="3"/>
        <v>779</v>
      </c>
      <c r="U12" s="258">
        <f t="shared" si="4"/>
        <v>0.25022775584573331</v>
      </c>
      <c r="V12" s="257">
        <f t="shared" si="5"/>
        <v>824</v>
      </c>
      <c r="W12" s="258">
        <f>[1]Cuadro_CCAA2!O108</f>
        <v>0.16201664219285372</v>
      </c>
      <c r="X12" s="257">
        <f>[1]Cuadro_CCAA2!P108</f>
        <v>662</v>
      </c>
    </row>
    <row r="13" spans="1:26" x14ac:dyDescent="0.25">
      <c r="B13" s="303" t="s">
        <v>6</v>
      </c>
      <c r="C13" s="219"/>
      <c r="D13" s="253">
        <v>8956</v>
      </c>
      <c r="E13" s="254">
        <v>9040</v>
      </c>
      <c r="F13" s="254">
        <v>8082</v>
      </c>
      <c r="G13" s="254">
        <v>9950</v>
      </c>
      <c r="H13" s="254">
        <v>7071</v>
      </c>
      <c r="I13" s="254">
        <v>5826</v>
      </c>
      <c r="J13" s="257">
        <v>6449</v>
      </c>
      <c r="K13" s="304"/>
      <c r="L13" s="219"/>
      <c r="M13" s="256">
        <v>9.3791871371147195E-3</v>
      </c>
      <c r="N13" s="257">
        <v>84</v>
      </c>
      <c r="O13" s="258">
        <v>-0.10597345132743363</v>
      </c>
      <c r="P13" s="257">
        <v>-958</v>
      </c>
      <c r="Q13" s="258">
        <f t="shared" si="0"/>
        <v>0.23113090819104176</v>
      </c>
      <c r="R13" s="257">
        <f t="shared" si="1"/>
        <v>1868</v>
      </c>
      <c r="S13" s="258">
        <f t="shared" si="2"/>
        <v>-0.28934673366834174</v>
      </c>
      <c r="T13" s="257">
        <f t="shared" si="3"/>
        <v>-2879</v>
      </c>
      <c r="U13" s="258">
        <f t="shared" si="4"/>
        <v>-0.1760712770470938</v>
      </c>
      <c r="V13" s="257">
        <f t="shared" si="5"/>
        <v>-1245</v>
      </c>
      <c r="W13" s="258">
        <f>[1]Cuadro_CCAA2!O109</f>
        <v>0.12508722958827634</v>
      </c>
      <c r="X13" s="257">
        <f>[1]Cuadro_CCAA2!P109</f>
        <v>717</v>
      </c>
      <c r="Z13" s="224"/>
    </row>
    <row r="14" spans="1:26" x14ac:dyDescent="0.25">
      <c r="B14" s="303" t="s">
        <v>5</v>
      </c>
      <c r="C14" s="219"/>
      <c r="D14" s="253">
        <v>4667</v>
      </c>
      <c r="E14" s="254">
        <v>3990</v>
      </c>
      <c r="F14" s="254">
        <v>3899</v>
      </c>
      <c r="G14" s="254">
        <v>1365</v>
      </c>
      <c r="H14" s="254">
        <v>873</v>
      </c>
      <c r="I14" s="254">
        <v>1583</v>
      </c>
      <c r="J14" s="257">
        <v>624</v>
      </c>
      <c r="K14" s="304"/>
      <c r="L14" s="219"/>
      <c r="M14" s="256">
        <v>-0.14506106706663813</v>
      </c>
      <c r="N14" s="257">
        <v>-677</v>
      </c>
      <c r="O14" s="258">
        <v>-2.2807017543859609E-2</v>
      </c>
      <c r="P14" s="257">
        <v>-91</v>
      </c>
      <c r="Q14" s="258">
        <f t="shared" si="0"/>
        <v>-0.64991023339317766</v>
      </c>
      <c r="R14" s="257">
        <f t="shared" si="1"/>
        <v>-2534</v>
      </c>
      <c r="S14" s="258">
        <f t="shared" si="2"/>
        <v>-0.36043956043956049</v>
      </c>
      <c r="T14" s="257">
        <f t="shared" si="3"/>
        <v>-492</v>
      </c>
      <c r="U14" s="258">
        <f t="shared" si="4"/>
        <v>0.81328751431844215</v>
      </c>
      <c r="V14" s="257">
        <f t="shared" si="5"/>
        <v>710</v>
      </c>
      <c r="W14" s="258">
        <f>[1]Cuadro_CCAA2!O110</f>
        <v>-0.27610208816705339</v>
      </c>
      <c r="X14" s="257">
        <f>[1]Cuadro_CCAA2!P110</f>
        <v>-238</v>
      </c>
      <c r="Z14" s="224"/>
    </row>
    <row r="15" spans="1:26" x14ac:dyDescent="0.25">
      <c r="B15" s="303" t="s">
        <v>4</v>
      </c>
      <c r="C15" s="219"/>
      <c r="D15" s="253">
        <v>1471</v>
      </c>
      <c r="E15" s="254">
        <v>1593</v>
      </c>
      <c r="F15" s="254">
        <v>119</v>
      </c>
      <c r="G15" s="254">
        <v>186</v>
      </c>
      <c r="H15" s="254">
        <v>207</v>
      </c>
      <c r="I15" s="254">
        <v>157</v>
      </c>
      <c r="J15" s="257">
        <v>141</v>
      </c>
      <c r="L15" s="222"/>
      <c r="M15" s="256">
        <v>8.2936777702243392E-2</v>
      </c>
      <c r="N15" s="257">
        <v>122</v>
      </c>
      <c r="O15" s="258">
        <v>-0.92529817953546767</v>
      </c>
      <c r="P15" s="257">
        <v>-1474</v>
      </c>
      <c r="Q15" s="258">
        <f t="shared" si="0"/>
        <v>0.56302521008403361</v>
      </c>
      <c r="R15" s="257">
        <f t="shared" si="1"/>
        <v>67</v>
      </c>
      <c r="S15" s="258">
        <f t="shared" si="2"/>
        <v>0.11290322580645151</v>
      </c>
      <c r="T15" s="257">
        <f t="shared" si="3"/>
        <v>21</v>
      </c>
      <c r="U15" s="258">
        <f t="shared" si="4"/>
        <v>-0.24154589371980673</v>
      </c>
      <c r="V15" s="257">
        <f t="shared" si="5"/>
        <v>-50</v>
      </c>
      <c r="W15" s="258">
        <f>[1]Cuadro_CCAA2!O111</f>
        <v>-2.7586206896551779E-2</v>
      </c>
      <c r="X15" s="257">
        <f>[1]Cuadro_CCAA2!P111</f>
        <v>-4</v>
      </c>
      <c r="Z15" s="224"/>
    </row>
    <row r="16" spans="1:26" x14ac:dyDescent="0.25">
      <c r="B16" s="303" t="s">
        <v>40</v>
      </c>
      <c r="C16" s="219"/>
      <c r="D16" s="253">
        <v>7126</v>
      </c>
      <c r="E16" s="254">
        <v>5895</v>
      </c>
      <c r="F16" s="254">
        <v>4923</v>
      </c>
      <c r="G16" s="254">
        <v>3015</v>
      </c>
      <c r="H16" s="254">
        <v>2591</v>
      </c>
      <c r="I16" s="254">
        <v>2478</v>
      </c>
      <c r="J16" s="257">
        <v>4070</v>
      </c>
      <c r="L16" s="222"/>
      <c r="M16" s="256">
        <v>-0.17274768453550382</v>
      </c>
      <c r="N16" s="257">
        <v>-1231</v>
      </c>
      <c r="O16" s="258">
        <v>-0.16488549618320614</v>
      </c>
      <c r="P16" s="257">
        <v>-972</v>
      </c>
      <c r="Q16" s="258">
        <f t="shared" si="0"/>
        <v>-0.38756855575868376</v>
      </c>
      <c r="R16" s="257">
        <f t="shared" si="1"/>
        <v>-1908</v>
      </c>
      <c r="S16" s="258">
        <f t="shared" si="2"/>
        <v>-0.14063018242122716</v>
      </c>
      <c r="T16" s="257">
        <f t="shared" si="3"/>
        <v>-424</v>
      </c>
      <c r="U16" s="258">
        <f t="shared" si="4"/>
        <v>-4.3612504824392162E-2</v>
      </c>
      <c r="V16" s="257">
        <f t="shared" si="5"/>
        <v>-113</v>
      </c>
      <c r="W16" s="258">
        <f>[1]Cuadro_CCAA2!O112</f>
        <v>-6.6941769830353048E-2</v>
      </c>
      <c r="X16" s="257">
        <f>[1]Cuadro_CCAA2!P112</f>
        <v>-292</v>
      </c>
      <c r="Z16" s="224"/>
    </row>
    <row r="17" spans="2:28" x14ac:dyDescent="0.25">
      <c r="B17" s="303" t="s">
        <v>41</v>
      </c>
      <c r="C17" s="219"/>
      <c r="D17" s="253">
        <v>75141</v>
      </c>
      <c r="E17" s="254">
        <v>76253</v>
      </c>
      <c r="F17" s="254">
        <v>73386</v>
      </c>
      <c r="G17" s="254">
        <v>78542</v>
      </c>
      <c r="H17" s="254">
        <v>69770</v>
      </c>
      <c r="I17" s="254">
        <v>48470</v>
      </c>
      <c r="J17" s="257">
        <v>44869</v>
      </c>
      <c r="K17" s="304"/>
      <c r="L17" s="219"/>
      <c r="M17" s="256">
        <v>1.4798844838370462E-2</v>
      </c>
      <c r="N17" s="257">
        <v>1112</v>
      </c>
      <c r="O17" s="258">
        <v>-3.7598520713939099E-2</v>
      </c>
      <c r="P17" s="257">
        <v>-2867</v>
      </c>
      <c r="Q17" s="258">
        <f t="shared" si="0"/>
        <v>7.0258632436704493E-2</v>
      </c>
      <c r="R17" s="257">
        <f t="shared" si="1"/>
        <v>5156</v>
      </c>
      <c r="S17" s="258">
        <f t="shared" si="2"/>
        <v>-0.11168546764788267</v>
      </c>
      <c r="T17" s="257">
        <f t="shared" si="3"/>
        <v>-8772</v>
      </c>
      <c r="U17" s="258">
        <f t="shared" si="4"/>
        <v>-0.30528880607711051</v>
      </c>
      <c r="V17" s="257">
        <f t="shared" si="5"/>
        <v>-21300</v>
      </c>
      <c r="W17" s="258">
        <f>[1]Cuadro_CCAA2!O113</f>
        <v>-0.34950780695014283</v>
      </c>
      <c r="X17" s="257">
        <f>[1]Cuadro_CCAA2!P113</f>
        <v>-24108</v>
      </c>
      <c r="Z17" s="224"/>
    </row>
    <row r="18" spans="2:28" x14ac:dyDescent="0.25">
      <c r="B18" s="303" t="s">
        <v>3</v>
      </c>
      <c r="C18" s="219"/>
      <c r="D18" s="253">
        <v>10677</v>
      </c>
      <c r="E18" s="254">
        <v>14865</v>
      </c>
      <c r="F18" s="254">
        <v>13381</v>
      </c>
      <c r="G18" s="254">
        <v>11826</v>
      </c>
      <c r="H18" s="254">
        <v>10571</v>
      </c>
      <c r="I18" s="254">
        <v>15501</v>
      </c>
      <c r="J18" s="257">
        <v>11798</v>
      </c>
      <c r="L18" s="222"/>
      <c r="M18" s="256">
        <v>0.39224501264400113</v>
      </c>
      <c r="N18" s="257">
        <v>4188</v>
      </c>
      <c r="O18" s="258">
        <v>-9.9831819710729852E-2</v>
      </c>
      <c r="P18" s="257">
        <v>-1484</v>
      </c>
      <c r="Q18" s="258">
        <f>G18/F18-1</f>
        <v>-0.11620955085569096</v>
      </c>
      <c r="R18" s="257">
        <f>G18-F18</f>
        <v>-1555</v>
      </c>
      <c r="S18" s="258">
        <f t="shared" si="2"/>
        <v>-0.10612210383899878</v>
      </c>
      <c r="T18" s="257">
        <f t="shared" si="3"/>
        <v>-1255</v>
      </c>
      <c r="U18" s="258">
        <f t="shared" si="4"/>
        <v>0.46637025825371303</v>
      </c>
      <c r="V18" s="257">
        <f t="shared" si="5"/>
        <v>4930</v>
      </c>
      <c r="W18" s="258">
        <f>[1]Cuadro_CCAA2!O114</f>
        <v>0.21416074920242867</v>
      </c>
      <c r="X18" s="257">
        <f>[1]Cuadro_CCAA2!P114</f>
        <v>2081</v>
      </c>
      <c r="Z18" s="224"/>
    </row>
    <row r="19" spans="2:28" x14ac:dyDescent="0.25">
      <c r="B19" s="303" t="s">
        <v>2</v>
      </c>
      <c r="C19" s="219"/>
      <c r="D19" s="253">
        <v>4152</v>
      </c>
      <c r="E19" s="254">
        <v>7206</v>
      </c>
      <c r="F19" s="254">
        <v>5685</v>
      </c>
      <c r="G19" s="254">
        <v>5272</v>
      </c>
      <c r="H19" s="254">
        <v>6122</v>
      </c>
      <c r="I19" s="254">
        <v>5753</v>
      </c>
      <c r="J19" s="257">
        <v>4829</v>
      </c>
      <c r="L19" s="222"/>
      <c r="M19" s="256">
        <v>0.73554913294797686</v>
      </c>
      <c r="N19" s="257">
        <v>3054</v>
      </c>
      <c r="O19" s="258">
        <v>-0.21107410491257284</v>
      </c>
      <c r="P19" s="257">
        <v>-1521</v>
      </c>
      <c r="Q19" s="258">
        <f t="shared" si="0"/>
        <v>-7.2647317502198772E-2</v>
      </c>
      <c r="R19" s="257">
        <f t="shared" si="1"/>
        <v>-413</v>
      </c>
      <c r="S19" s="258">
        <f t="shared" si="2"/>
        <v>0.16122913505311076</v>
      </c>
      <c r="T19" s="257">
        <f t="shared" si="3"/>
        <v>850</v>
      </c>
      <c r="U19" s="258">
        <f t="shared" si="4"/>
        <v>-6.0274420124142414E-2</v>
      </c>
      <c r="V19" s="257">
        <f t="shared" si="5"/>
        <v>-369</v>
      </c>
      <c r="W19" s="258">
        <f>[1]Cuadro_CCAA2!O115</f>
        <v>-0.18908480268681782</v>
      </c>
      <c r="X19" s="257">
        <f>[1]Cuadro_CCAA2!P115</f>
        <v>-1126</v>
      </c>
      <c r="Z19" s="224"/>
    </row>
    <row r="20" spans="2:28" x14ac:dyDescent="0.25">
      <c r="B20" s="303" t="s">
        <v>35</v>
      </c>
      <c r="C20" s="219"/>
      <c r="D20" s="253">
        <v>7804</v>
      </c>
      <c r="E20" s="254">
        <v>8456</v>
      </c>
      <c r="F20" s="254">
        <v>4923</v>
      </c>
      <c r="G20" s="254">
        <v>4018</v>
      </c>
      <c r="H20" s="254">
        <v>3271</v>
      </c>
      <c r="I20" s="254">
        <v>1893</v>
      </c>
      <c r="J20" s="257">
        <v>1448</v>
      </c>
      <c r="L20" s="222"/>
      <c r="M20" s="256">
        <v>8.3546899026140542E-2</v>
      </c>
      <c r="N20" s="257">
        <v>652</v>
      </c>
      <c r="O20" s="258">
        <v>-0.41780983916745507</v>
      </c>
      <c r="P20" s="257">
        <v>-3533</v>
      </c>
      <c r="Q20" s="258">
        <f t="shared" si="0"/>
        <v>-0.18383099735933373</v>
      </c>
      <c r="R20" s="257">
        <f t="shared" si="1"/>
        <v>-905</v>
      </c>
      <c r="S20" s="258">
        <f t="shared" si="2"/>
        <v>-0.18591338974614235</v>
      </c>
      <c r="T20" s="257">
        <f t="shared" si="3"/>
        <v>-747</v>
      </c>
      <c r="U20" s="258">
        <f t="shared" si="4"/>
        <v>-0.42127789666768567</v>
      </c>
      <c r="V20" s="257">
        <f t="shared" si="5"/>
        <v>-1378</v>
      </c>
      <c r="W20" s="258">
        <f>[1]Cuadro_CCAA2!O116</f>
        <v>-0.35501113585746102</v>
      </c>
      <c r="X20" s="257">
        <f>[1]Cuadro_CCAA2!P116</f>
        <v>-797</v>
      </c>
      <c r="Z20" s="224"/>
    </row>
    <row r="21" spans="2:28" x14ac:dyDescent="0.25">
      <c r="B21" s="303" t="s">
        <v>42</v>
      </c>
      <c r="C21" s="219"/>
      <c r="D21" s="253">
        <v>19669</v>
      </c>
      <c r="E21" s="254">
        <v>28300</v>
      </c>
      <c r="F21" s="254">
        <v>28494</v>
      </c>
      <c r="G21" s="254">
        <v>10563</v>
      </c>
      <c r="H21" s="254">
        <v>9303</v>
      </c>
      <c r="I21" s="254">
        <v>8062</v>
      </c>
      <c r="J21" s="257">
        <v>12386</v>
      </c>
      <c r="L21" s="222"/>
      <c r="M21" s="256">
        <v>0.4388123442981342</v>
      </c>
      <c r="N21" s="257">
        <v>8631</v>
      </c>
      <c r="O21" s="258">
        <v>6.8551236749117006E-3</v>
      </c>
      <c r="P21" s="257">
        <v>194</v>
      </c>
      <c r="Q21" s="258">
        <f t="shared" si="0"/>
        <v>-0.62929037692145717</v>
      </c>
      <c r="R21" s="257">
        <f t="shared" si="1"/>
        <v>-17931</v>
      </c>
      <c r="S21" s="258">
        <f t="shared" si="2"/>
        <v>-0.11928429423459241</v>
      </c>
      <c r="T21" s="257">
        <f t="shared" si="3"/>
        <v>-1260</v>
      </c>
      <c r="U21" s="258">
        <f t="shared" si="4"/>
        <v>-0.13339782865742233</v>
      </c>
      <c r="V21" s="257">
        <f t="shared" si="5"/>
        <v>-1241</v>
      </c>
      <c r="W21" s="258">
        <f>[1]Cuadro_CCAA2!O117</f>
        <v>0.15497948526669147</v>
      </c>
      <c r="X21" s="257">
        <f>[1]Cuadro_CCAA2!P117</f>
        <v>1662</v>
      </c>
      <c r="Z21" s="224"/>
    </row>
    <row r="22" spans="2:28" x14ac:dyDescent="0.25">
      <c r="B22" s="303" t="s">
        <v>43</v>
      </c>
      <c r="C22" s="219"/>
      <c r="D22" s="253">
        <v>4430</v>
      </c>
      <c r="E22" s="254">
        <v>6258</v>
      </c>
      <c r="F22" s="254">
        <v>4718</v>
      </c>
      <c r="G22" s="254">
        <v>5035</v>
      </c>
      <c r="H22" s="254">
        <v>6525</v>
      </c>
      <c r="I22" s="254">
        <v>7096</v>
      </c>
      <c r="J22" s="257">
        <v>6182</v>
      </c>
      <c r="L22" s="222"/>
      <c r="M22" s="256">
        <v>0.41264108352144468</v>
      </c>
      <c r="N22" s="257">
        <v>1828</v>
      </c>
      <c r="O22" s="258">
        <v>-0.24608501118568238</v>
      </c>
      <c r="P22" s="257">
        <v>-1540</v>
      </c>
      <c r="Q22" s="258">
        <f t="shared" si="0"/>
        <v>6.7189487070792753E-2</v>
      </c>
      <c r="R22" s="257">
        <f t="shared" si="1"/>
        <v>317</v>
      </c>
      <c r="S22" s="258">
        <f t="shared" si="2"/>
        <v>0.29592850049652442</v>
      </c>
      <c r="T22" s="257">
        <f t="shared" si="3"/>
        <v>1490</v>
      </c>
      <c r="U22" s="258">
        <f t="shared" si="4"/>
        <v>8.7509578544061384E-2</v>
      </c>
      <c r="V22" s="257">
        <f t="shared" si="5"/>
        <v>571</v>
      </c>
      <c r="W22" s="258">
        <f>[1]Cuadro_CCAA2!O118</f>
        <v>-0.11710939731505288</v>
      </c>
      <c r="X22" s="257">
        <f>[1]Cuadro_CCAA2!P118</f>
        <v>-820</v>
      </c>
      <c r="Z22" s="224"/>
    </row>
    <row r="23" spans="2:28" x14ac:dyDescent="0.25">
      <c r="B23" s="303" t="s">
        <v>44</v>
      </c>
      <c r="C23" s="219"/>
      <c r="D23" s="253">
        <v>1465</v>
      </c>
      <c r="E23" s="254">
        <v>836</v>
      </c>
      <c r="F23" s="254">
        <v>801</v>
      </c>
      <c r="G23" s="254">
        <v>1019</v>
      </c>
      <c r="H23" s="254">
        <v>768</v>
      </c>
      <c r="I23" s="254">
        <v>659</v>
      </c>
      <c r="J23" s="257">
        <v>588</v>
      </c>
      <c r="K23" s="304"/>
      <c r="L23" s="219"/>
      <c r="M23" s="256">
        <v>-0.42935153583617747</v>
      </c>
      <c r="N23" s="257">
        <v>-629</v>
      </c>
      <c r="O23" s="258">
        <v>-4.186602870813394E-2</v>
      </c>
      <c r="P23" s="257">
        <v>-35</v>
      </c>
      <c r="Q23" s="258">
        <f t="shared" si="0"/>
        <v>0.27215980024968789</v>
      </c>
      <c r="R23" s="257">
        <f t="shared" si="1"/>
        <v>218</v>
      </c>
      <c r="S23" s="258">
        <f t="shared" si="2"/>
        <v>-0.24631992149165849</v>
      </c>
      <c r="T23" s="257">
        <f t="shared" si="3"/>
        <v>-251</v>
      </c>
      <c r="U23" s="258">
        <f t="shared" si="4"/>
        <v>-0.14192708333333337</v>
      </c>
      <c r="V23" s="257">
        <f t="shared" si="5"/>
        <v>-109</v>
      </c>
      <c r="W23" s="258">
        <f>[1]Cuadro_CCAA2!O119</f>
        <v>-0.18105849582172706</v>
      </c>
      <c r="X23" s="257">
        <f>[1]Cuadro_CCAA2!P119</f>
        <v>-130</v>
      </c>
      <c r="Z23" s="224"/>
    </row>
    <row r="24" spans="2:28" x14ac:dyDescent="0.25">
      <c r="B24" s="303" t="s">
        <v>45</v>
      </c>
      <c r="C24" s="219"/>
      <c r="D24" s="253">
        <v>13794</v>
      </c>
      <c r="E24" s="254">
        <v>13680</v>
      </c>
      <c r="F24" s="254">
        <v>13558</v>
      </c>
      <c r="G24" s="254">
        <v>13090</v>
      </c>
      <c r="H24" s="254">
        <v>13861</v>
      </c>
      <c r="I24" s="254">
        <v>14769</v>
      </c>
      <c r="J24" s="257">
        <v>14493</v>
      </c>
      <c r="L24" s="222"/>
      <c r="M24" s="256">
        <v>-8.2644628099173278E-3</v>
      </c>
      <c r="N24" s="257">
        <v>-114</v>
      </c>
      <c r="O24" s="258">
        <v>-8.9181286549707695E-3</v>
      </c>
      <c r="P24" s="257">
        <v>-122</v>
      </c>
      <c r="Q24" s="258">
        <f t="shared" si="0"/>
        <v>-3.451836554064025E-2</v>
      </c>
      <c r="R24" s="257">
        <f t="shared" si="1"/>
        <v>-468</v>
      </c>
      <c r="S24" s="258">
        <f t="shared" si="2"/>
        <v>5.8899923605805871E-2</v>
      </c>
      <c r="T24" s="257">
        <f t="shared" si="3"/>
        <v>771</v>
      </c>
      <c r="U24" s="258">
        <f t="shared" si="4"/>
        <v>6.5507539138590198E-2</v>
      </c>
      <c r="V24" s="257">
        <f t="shared" si="5"/>
        <v>908</v>
      </c>
      <c r="W24" s="258">
        <f>[1]Cuadro_CCAA2!O120</f>
        <v>3.1750551719228248E-2</v>
      </c>
      <c r="X24" s="257">
        <f>[1]Cuadro_CCAA2!P120</f>
        <v>446</v>
      </c>
      <c r="Z24" s="224"/>
    </row>
    <row r="25" spans="2:28" x14ac:dyDescent="0.25">
      <c r="B25" s="303" t="s">
        <v>46</v>
      </c>
      <c r="C25" s="219"/>
      <c r="D25" s="253">
        <v>3067</v>
      </c>
      <c r="E25" s="254">
        <v>3116</v>
      </c>
      <c r="F25" s="254">
        <v>3168</v>
      </c>
      <c r="G25" s="254">
        <v>3686</v>
      </c>
      <c r="H25" s="254">
        <v>1997</v>
      </c>
      <c r="I25" s="254">
        <v>1466</v>
      </c>
      <c r="J25" s="257">
        <v>1407</v>
      </c>
      <c r="L25" s="222"/>
      <c r="M25" s="256">
        <v>1.5976524290837846E-2</v>
      </c>
      <c r="N25" s="257">
        <v>49</v>
      </c>
      <c r="O25" s="258">
        <v>1.6688061617458283E-2</v>
      </c>
      <c r="P25" s="257">
        <v>52</v>
      </c>
      <c r="Q25" s="258">
        <f t="shared" si="0"/>
        <v>0.16351010101010099</v>
      </c>
      <c r="R25" s="257">
        <f t="shared" si="1"/>
        <v>518</v>
      </c>
      <c r="S25" s="258">
        <f t="shared" si="2"/>
        <v>-0.45822029300054257</v>
      </c>
      <c r="T25" s="257">
        <f t="shared" si="3"/>
        <v>-1689</v>
      </c>
      <c r="U25" s="258">
        <f t="shared" si="4"/>
        <v>-0.26589884827240862</v>
      </c>
      <c r="V25" s="257">
        <f t="shared" si="5"/>
        <v>-531</v>
      </c>
      <c r="W25" s="258">
        <f>[1]Cuadro_CCAA2!O121</f>
        <v>-6.7594433399602361E-2</v>
      </c>
      <c r="X25" s="257">
        <f>[1]Cuadro_CCAA2!P121</f>
        <v>-102</v>
      </c>
      <c r="Z25" s="224"/>
    </row>
    <row r="26" spans="2:28" x14ac:dyDescent="0.25">
      <c r="B26" s="305" t="s">
        <v>1</v>
      </c>
      <c r="C26" s="219"/>
      <c r="D26" s="260">
        <v>186</v>
      </c>
      <c r="E26" s="261">
        <v>148</v>
      </c>
      <c r="F26" s="261">
        <v>243</v>
      </c>
      <c r="G26" s="261">
        <v>188</v>
      </c>
      <c r="H26" s="261">
        <v>251</v>
      </c>
      <c r="I26" s="261">
        <v>321</v>
      </c>
      <c r="J26" s="265">
        <v>358</v>
      </c>
      <c r="K26" s="1228"/>
      <c r="L26" s="219"/>
      <c r="M26" s="264">
        <v>-0.20430107526881724</v>
      </c>
      <c r="N26" s="265">
        <v>-38</v>
      </c>
      <c r="O26" s="266">
        <v>0.64189189189189189</v>
      </c>
      <c r="P26" s="265">
        <v>95</v>
      </c>
      <c r="Q26" s="266">
        <f t="shared" si="0"/>
        <v>-0.22633744855967075</v>
      </c>
      <c r="R26" s="265">
        <f t="shared" si="1"/>
        <v>-55</v>
      </c>
      <c r="S26" s="266">
        <f t="shared" si="2"/>
        <v>0.33510638297872331</v>
      </c>
      <c r="T26" s="265">
        <f t="shared" si="3"/>
        <v>63</v>
      </c>
      <c r="U26" s="266">
        <f t="shared" si="4"/>
        <v>0.2788844621513944</v>
      </c>
      <c r="V26" s="265">
        <f t="shared" si="5"/>
        <v>70</v>
      </c>
      <c r="W26" s="266">
        <f>[1]Cuadro_CCAA2!$O$125</f>
        <v>-0.11604938271604937</v>
      </c>
      <c r="X26" s="257">
        <f>[1]Cuadro_CCAA2!P122+[1]Cuadro_CCAA2!P123</f>
        <v>-47</v>
      </c>
      <c r="Z26" s="224"/>
      <c r="AA26" s="224"/>
      <c r="AB26" s="286"/>
    </row>
    <row r="27" spans="2:28" x14ac:dyDescent="0.25">
      <c r="B27" s="235" t="s">
        <v>0</v>
      </c>
      <c r="C27" s="219"/>
      <c r="D27" s="1229">
        <f>SUM(D9:D26)</f>
        <v>250037</v>
      </c>
      <c r="E27" s="306">
        <f>SUM(E9:E26)</f>
        <v>269854</v>
      </c>
      <c r="F27" s="307">
        <f>SUM(F9:F26)</f>
        <v>232243</v>
      </c>
      <c r="G27" s="306">
        <f>SUM(G9:G26)</f>
        <v>193436</v>
      </c>
      <c r="H27" s="307">
        <v>177423</v>
      </c>
      <c r="I27" s="306">
        <v>155241</v>
      </c>
      <c r="J27" s="306">
        <f>SUM(J9:J26)</f>
        <v>137724</v>
      </c>
      <c r="K27" s="308"/>
      <c r="L27" s="222"/>
      <c r="M27" s="240">
        <f>E27/D27-1</f>
        <v>7.92562700720294E-2</v>
      </c>
      <c r="N27" s="241">
        <f>E27-D27</f>
        <v>19817</v>
      </c>
      <c r="O27" s="242">
        <f>F27/E27-1</f>
        <v>-0.13937536593861866</v>
      </c>
      <c r="P27" s="243">
        <f>F27-E27</f>
        <v>-37611</v>
      </c>
      <c r="Q27" s="242">
        <f t="shared" si="0"/>
        <v>-0.16709653251120593</v>
      </c>
      <c r="R27" s="237">
        <f t="shared" si="1"/>
        <v>-38807</v>
      </c>
      <c r="S27" s="242">
        <f t="shared" si="2"/>
        <v>-8.2781902024442244E-2</v>
      </c>
      <c r="T27" s="243">
        <f t="shared" si="3"/>
        <v>-16013</v>
      </c>
      <c r="U27" s="309">
        <f t="shared" si="4"/>
        <v>-0.12502324952232802</v>
      </c>
      <c r="V27" s="237">
        <f t="shared" si="5"/>
        <v>-22182</v>
      </c>
      <c r="W27" s="242">
        <f>[1]Cuadro_CCAA2!O123</f>
        <v>-0.1160714285714286</v>
      </c>
      <c r="X27" s="243">
        <f>[1]Cuadro_CCAA2!P123</f>
        <v>-39</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EVO_sinPIA!D9:J9</xm:f>
              <xm:sqref>K9</xm:sqref>
            </x14:sparkline>
            <x14:sparkline>
              <xm:f>EVO_sinPIA!D10:J10</xm:f>
              <xm:sqref>K10</xm:sqref>
            </x14:sparkline>
            <x14:sparkline>
              <xm:f>EVO_sinPIA!D11:J11</xm:f>
              <xm:sqref>K11</xm:sqref>
            </x14:sparkline>
            <x14:sparkline>
              <xm:f>EVO_sinPIA!D12:J12</xm:f>
              <xm:sqref>K12</xm:sqref>
            </x14:sparkline>
            <x14:sparkline>
              <xm:f>EVO_sinPIA!D13:J13</xm:f>
              <xm:sqref>K13</xm:sqref>
            </x14:sparkline>
            <x14:sparkline>
              <xm:f>EVO_sinPIA!D14:J14</xm:f>
              <xm:sqref>K14</xm:sqref>
            </x14:sparkline>
            <x14:sparkline>
              <xm:f>EVO_sinPIA!D15:J15</xm:f>
              <xm:sqref>K15</xm:sqref>
            </x14:sparkline>
            <x14:sparkline>
              <xm:f>EVO_sinPIA!D16:J16</xm:f>
              <xm:sqref>K16</xm:sqref>
            </x14:sparkline>
            <x14:sparkline>
              <xm:f>EVO_sinPIA!D17:J17</xm:f>
              <xm:sqref>K17</xm:sqref>
            </x14:sparkline>
            <x14:sparkline>
              <xm:f>EVO_sinPIA!D18:J18</xm:f>
              <xm:sqref>K18</xm:sqref>
            </x14:sparkline>
            <x14:sparkline>
              <xm:f>EVO_sinPIA!D19:J19</xm:f>
              <xm:sqref>K19</xm:sqref>
            </x14:sparkline>
            <x14:sparkline>
              <xm:f>EVO_sinPIA!D20:J20</xm:f>
              <xm:sqref>K20</xm:sqref>
            </x14:sparkline>
            <x14:sparkline>
              <xm:f>EVO_sinPIA!D21:J21</xm:f>
              <xm:sqref>K21</xm:sqref>
            </x14:sparkline>
            <x14:sparkline>
              <xm:f>EVO_sinPIA!D22:J22</xm:f>
              <xm:sqref>K22</xm:sqref>
            </x14:sparkline>
            <x14:sparkline>
              <xm:f>EVO_sinPIA!D23:J23</xm:f>
              <xm:sqref>K23</xm:sqref>
            </x14:sparkline>
            <x14:sparkline>
              <xm:f>EVO_sinPIA!D24:J24</xm:f>
              <xm:sqref>K24</xm:sqref>
            </x14:sparkline>
            <x14:sparkline>
              <xm:f>EVO_sinPIA!D25:J25</xm:f>
              <xm:sqref>K25</xm:sqref>
            </x14:sparkline>
            <x14:sparkline>
              <xm:f>EVO_sinPIA!D26:J26</xm:f>
              <xm:sqref>K26</xm:sqref>
            </x14:sparkline>
            <x14:sparkline>
              <xm:f>EVO_sinPIA!D27:J27</xm:f>
              <xm:sqref>K27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4" t="s">
        <v>464</v>
      </c>
      <c r="C6" s="1494"/>
      <c r="D6" s="1494"/>
      <c r="E6" s="1494"/>
      <c r="F6" s="1494"/>
      <c r="G6" s="1494"/>
      <c r="H6" s="1494"/>
      <c r="I6" s="1494"/>
      <c r="J6" s="1494"/>
      <c r="K6" s="1494"/>
      <c r="L6" s="1494"/>
      <c r="M6" s="1494"/>
      <c r="N6" s="1494"/>
      <c r="O6" s="1018"/>
    </row>
    <row r="7" spans="1:17" s="621" customFormat="1" ht="24.75" customHeight="1" x14ac:dyDescent="0.2">
      <c r="A7" s="1017"/>
      <c r="B7" s="1494"/>
      <c r="C7" s="1494"/>
      <c r="D7" s="1494"/>
      <c r="E7" s="1494"/>
      <c r="F7" s="1494"/>
      <c r="G7" s="1494"/>
      <c r="H7" s="1494"/>
      <c r="I7" s="1494"/>
      <c r="J7" s="1494"/>
      <c r="K7" s="1494"/>
      <c r="L7" s="1494"/>
      <c r="M7" s="1494"/>
      <c r="N7" s="1494"/>
      <c r="O7" s="1018"/>
    </row>
    <row r="8" spans="1:17" s="621" customFormat="1" ht="15.75" customHeight="1" x14ac:dyDescent="0.2">
      <c r="A8" s="1017"/>
      <c r="B8" s="1633" t="s">
        <v>491</v>
      </c>
      <c r="C8" s="1633"/>
      <c r="D8" s="1633"/>
      <c r="E8" s="1633"/>
      <c r="F8" s="1633"/>
      <c r="G8" s="1633"/>
      <c r="H8" s="1633"/>
      <c r="I8" s="1633"/>
      <c r="J8" s="1633"/>
      <c r="K8" s="1633"/>
      <c r="L8" s="1633"/>
      <c r="M8" s="1633"/>
      <c r="N8" s="1633"/>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4" t="s">
        <v>33</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138495</v>
      </c>
      <c r="D13" s="1021">
        <v>131300</v>
      </c>
      <c r="E13" s="1021">
        <v>7195</v>
      </c>
      <c r="F13" s="1022">
        <v>0.94804866601682369</v>
      </c>
      <c r="G13" s="1022">
        <v>5.1951333983176286E-2</v>
      </c>
      <c r="I13" s="101">
        <v>9</v>
      </c>
      <c r="J13" s="101">
        <v>1</v>
      </c>
      <c r="K13" s="101">
        <v>8</v>
      </c>
      <c r="L13" s="101" t="s">
        <v>4</v>
      </c>
      <c r="M13" s="1021">
        <v>40887</v>
      </c>
      <c r="N13" s="1021">
        <v>63</v>
      </c>
      <c r="O13" s="1022">
        <v>0.99846153846153851</v>
      </c>
      <c r="P13" s="1022">
        <v>1.5384615384615385E-3</v>
      </c>
      <c r="Q13" s="1022">
        <v>0.93092143306096797</v>
      </c>
    </row>
    <row r="14" spans="1:17" s="101" customFormat="1" x14ac:dyDescent="0.25">
      <c r="B14" s="101" t="s">
        <v>7</v>
      </c>
      <c r="C14" s="1021">
        <v>14755</v>
      </c>
      <c r="D14" s="1021">
        <v>14728</v>
      </c>
      <c r="E14" s="1021">
        <v>27</v>
      </c>
      <c r="F14" s="1022">
        <v>0.99817011182649951</v>
      </c>
      <c r="G14" s="1022">
        <v>1.8298881735005082E-3</v>
      </c>
      <c r="I14" s="101">
        <v>2</v>
      </c>
      <c r="J14" s="101">
        <v>2</v>
      </c>
      <c r="K14" s="101">
        <v>2</v>
      </c>
      <c r="L14" s="101" t="s">
        <v>7</v>
      </c>
      <c r="M14" s="1021">
        <v>14728</v>
      </c>
      <c r="N14" s="1021">
        <v>27</v>
      </c>
      <c r="O14" s="1022">
        <v>0.99817011182649951</v>
      </c>
      <c r="P14" s="1022">
        <v>1.8298881735005082E-3</v>
      </c>
      <c r="Q14" s="1022">
        <v>0.93092143306096797</v>
      </c>
    </row>
    <row r="15" spans="1:17" s="101" customFormat="1" x14ac:dyDescent="0.25">
      <c r="B15" s="101" t="s">
        <v>37</v>
      </c>
      <c r="C15" s="1021">
        <v>10840</v>
      </c>
      <c r="D15" s="1021">
        <v>10643</v>
      </c>
      <c r="E15" s="1021">
        <v>197</v>
      </c>
      <c r="F15" s="1022">
        <v>0.98182656826568271</v>
      </c>
      <c r="G15" s="1022">
        <v>1.8173431734317343E-2</v>
      </c>
      <c r="I15" s="101">
        <v>4</v>
      </c>
      <c r="J15" s="101">
        <v>3</v>
      </c>
      <c r="K15" s="101">
        <v>13</v>
      </c>
      <c r="L15" s="101" t="s">
        <v>35</v>
      </c>
      <c r="M15" s="1021">
        <v>25904</v>
      </c>
      <c r="N15" s="1021">
        <v>219</v>
      </c>
      <c r="O15" s="1022">
        <v>0.99161658308770051</v>
      </c>
      <c r="P15" s="1022">
        <v>8.3834169122995062E-3</v>
      </c>
      <c r="Q15" s="1022">
        <v>0.93092143306096797</v>
      </c>
    </row>
    <row r="16" spans="1:17" s="101" customFormat="1" x14ac:dyDescent="0.25">
      <c r="B16" s="101" t="s">
        <v>38</v>
      </c>
      <c r="C16" s="1021">
        <v>11303</v>
      </c>
      <c r="D16" s="1021">
        <v>10025</v>
      </c>
      <c r="E16" s="1021">
        <v>1278</v>
      </c>
      <c r="F16" s="1022">
        <v>0.88693267274175003</v>
      </c>
      <c r="G16" s="1022">
        <v>0.11306732725825003</v>
      </c>
      <c r="I16" s="101">
        <v>16</v>
      </c>
      <c r="J16" s="101">
        <v>4</v>
      </c>
      <c r="K16" s="101">
        <v>3</v>
      </c>
      <c r="L16" s="101" t="s">
        <v>37</v>
      </c>
      <c r="M16" s="1021">
        <v>10643</v>
      </c>
      <c r="N16" s="1021">
        <v>197</v>
      </c>
      <c r="O16" s="1022">
        <v>0.98182656826568271</v>
      </c>
      <c r="P16" s="1022">
        <v>1.8173431734317343E-2</v>
      </c>
      <c r="Q16" s="1022">
        <v>0.93092143306096797</v>
      </c>
    </row>
    <row r="17" spans="2:17" s="101" customFormat="1" x14ac:dyDescent="0.25">
      <c r="B17" s="101" t="s">
        <v>6</v>
      </c>
      <c r="C17" s="1021">
        <v>16934</v>
      </c>
      <c r="D17" s="1021">
        <v>14792</v>
      </c>
      <c r="E17" s="1021">
        <v>2142</v>
      </c>
      <c r="F17" s="1022">
        <v>0.8735089169717728</v>
      </c>
      <c r="G17" s="1022">
        <v>0.12649108302822723</v>
      </c>
      <c r="I17" s="101">
        <v>18</v>
      </c>
      <c r="J17" s="101">
        <v>5</v>
      </c>
      <c r="K17" s="101">
        <v>10</v>
      </c>
      <c r="L17" s="101" t="s">
        <v>39</v>
      </c>
      <c r="M17" s="1021">
        <v>551</v>
      </c>
      <c r="N17" s="1021">
        <v>13</v>
      </c>
      <c r="O17" s="1022">
        <v>0.97695035460992907</v>
      </c>
      <c r="P17" s="1022">
        <v>2.3049645390070921E-2</v>
      </c>
      <c r="Q17" s="1022">
        <v>0.93092143306096797</v>
      </c>
    </row>
    <row r="18" spans="2:17" s="101" customFormat="1" x14ac:dyDescent="0.25">
      <c r="B18" s="101" t="s">
        <v>5</v>
      </c>
      <c r="C18" s="1021">
        <v>7840</v>
      </c>
      <c r="D18" s="1021">
        <v>7634</v>
      </c>
      <c r="E18" s="1021">
        <v>206</v>
      </c>
      <c r="F18" s="1022">
        <v>0.97372448979591841</v>
      </c>
      <c r="G18" s="1022">
        <v>2.6275510204081632E-2</v>
      </c>
      <c r="I18" s="101">
        <v>7</v>
      </c>
      <c r="J18" s="101">
        <v>6</v>
      </c>
      <c r="K18" s="101">
        <v>17</v>
      </c>
      <c r="L18" s="101" t="s">
        <v>44</v>
      </c>
      <c r="M18" s="1021">
        <v>6183</v>
      </c>
      <c r="N18" s="1021">
        <v>148</v>
      </c>
      <c r="O18" s="1022">
        <v>0.97662296635602586</v>
      </c>
      <c r="P18" s="1022">
        <v>2.3377033643974095E-2</v>
      </c>
      <c r="Q18" s="1022">
        <v>0.93092143306096797</v>
      </c>
    </row>
    <row r="19" spans="2:17" s="101" customFormat="1" x14ac:dyDescent="0.25">
      <c r="B19" s="101" t="s">
        <v>40</v>
      </c>
      <c r="C19" s="1021">
        <v>25222</v>
      </c>
      <c r="D19" s="1021">
        <v>23936</v>
      </c>
      <c r="E19" s="1021">
        <v>1286</v>
      </c>
      <c r="F19" s="1022">
        <v>0.94901276663230516</v>
      </c>
      <c r="G19" s="1022">
        <v>5.0987233367694867E-2</v>
      </c>
      <c r="I19" s="101">
        <v>8</v>
      </c>
      <c r="J19" s="101">
        <v>7</v>
      </c>
      <c r="K19" s="101">
        <v>6</v>
      </c>
      <c r="L19" s="101" t="s">
        <v>5</v>
      </c>
      <c r="M19" s="1021">
        <v>7634</v>
      </c>
      <c r="N19" s="1021">
        <v>206</v>
      </c>
      <c r="O19" s="1022">
        <v>0.97372448979591841</v>
      </c>
      <c r="P19" s="1022">
        <v>2.6275510204081632E-2</v>
      </c>
      <c r="Q19" s="1022">
        <v>0.93092143306096797</v>
      </c>
    </row>
    <row r="20" spans="2:17" s="101" customFormat="1" x14ac:dyDescent="0.25">
      <c r="B20" s="101" t="s">
        <v>4</v>
      </c>
      <c r="C20" s="1021">
        <v>40950</v>
      </c>
      <c r="D20" s="1021">
        <v>40887</v>
      </c>
      <c r="E20" s="1021">
        <v>63</v>
      </c>
      <c r="F20" s="1022">
        <v>0.99846153846153851</v>
      </c>
      <c r="G20" s="1022">
        <v>1.5384615384615385E-3</v>
      </c>
      <c r="I20" s="101">
        <v>1</v>
      </c>
      <c r="J20" s="101">
        <v>8</v>
      </c>
      <c r="K20" s="101">
        <v>7</v>
      </c>
      <c r="L20" s="101" t="s">
        <v>40</v>
      </c>
      <c r="M20" s="1021">
        <v>23936</v>
      </c>
      <c r="N20" s="1021">
        <v>1286</v>
      </c>
      <c r="O20" s="1022">
        <v>0.94901276663230516</v>
      </c>
      <c r="P20" s="1022">
        <v>5.0987233367694867E-2</v>
      </c>
      <c r="Q20" s="1022">
        <v>0.93092143306096797</v>
      </c>
    </row>
    <row r="21" spans="2:17" s="101" customFormat="1" x14ac:dyDescent="0.25">
      <c r="B21" s="101" t="s">
        <v>41</v>
      </c>
      <c r="C21" s="1021">
        <v>98205</v>
      </c>
      <c r="D21" s="1021">
        <v>85181</v>
      </c>
      <c r="E21" s="1021">
        <v>13024</v>
      </c>
      <c r="F21" s="1022">
        <v>0.8673794613308895</v>
      </c>
      <c r="G21" s="1022">
        <v>0.13262053866911053</v>
      </c>
      <c r="I21" s="101">
        <v>19</v>
      </c>
      <c r="J21" s="101">
        <v>9</v>
      </c>
      <c r="K21" s="101">
        <v>1</v>
      </c>
      <c r="L21" s="101" t="s">
        <v>8</v>
      </c>
      <c r="M21" s="1021">
        <v>131300</v>
      </c>
      <c r="N21" s="1021">
        <v>7195</v>
      </c>
      <c r="O21" s="1022">
        <v>0.94804866601682369</v>
      </c>
      <c r="P21" s="1022">
        <v>5.1951333983176286E-2</v>
      </c>
      <c r="Q21" s="1022">
        <v>0.93092143306096797</v>
      </c>
    </row>
    <row r="22" spans="2:17" s="101" customFormat="1" x14ac:dyDescent="0.25">
      <c r="B22" s="101" t="s">
        <v>39</v>
      </c>
      <c r="C22" s="1021">
        <v>564</v>
      </c>
      <c r="D22" s="1021">
        <v>551</v>
      </c>
      <c r="E22" s="1021">
        <v>13</v>
      </c>
      <c r="F22" s="1022">
        <v>0.97695035460992907</v>
      </c>
      <c r="G22" s="1022">
        <v>2.3049645390070921E-2</v>
      </c>
      <c r="I22" s="101">
        <v>5</v>
      </c>
      <c r="J22" s="101">
        <v>10</v>
      </c>
      <c r="K22" s="101">
        <v>14</v>
      </c>
      <c r="L22" s="101" t="s">
        <v>42</v>
      </c>
      <c r="M22" s="1021">
        <v>68712</v>
      </c>
      <c r="N22" s="1021">
        <v>4067</v>
      </c>
      <c r="O22" s="1022">
        <v>0.94411849571991924</v>
      </c>
      <c r="P22" s="1022">
        <v>5.588150428008079E-2</v>
      </c>
      <c r="Q22" s="1022">
        <v>0.93092143306096797</v>
      </c>
    </row>
    <row r="23" spans="2:17" s="101" customFormat="1" x14ac:dyDescent="0.25">
      <c r="B23" s="101" t="s">
        <v>3</v>
      </c>
      <c r="C23" s="1021">
        <v>62241</v>
      </c>
      <c r="D23" s="1021">
        <v>58090</v>
      </c>
      <c r="E23" s="1021">
        <v>4151</v>
      </c>
      <c r="F23" s="1022">
        <v>0.93330762680548196</v>
      </c>
      <c r="G23" s="1022">
        <v>6.6692373194518081E-2</v>
      </c>
      <c r="I23" s="101">
        <v>11</v>
      </c>
      <c r="J23" s="101">
        <v>11</v>
      </c>
      <c r="K23" s="101">
        <v>11</v>
      </c>
      <c r="L23" s="101" t="s">
        <v>3</v>
      </c>
      <c r="M23" s="1021">
        <v>58090</v>
      </c>
      <c r="N23" s="1021">
        <v>4151</v>
      </c>
      <c r="O23" s="1022">
        <v>0.93330762680548196</v>
      </c>
      <c r="P23" s="1022">
        <v>6.6692373194518081E-2</v>
      </c>
      <c r="Q23" s="1022">
        <v>0.93092143306096797</v>
      </c>
    </row>
    <row r="24" spans="2:17" s="101" customFormat="1" x14ac:dyDescent="0.25">
      <c r="B24" s="101" t="s">
        <v>2</v>
      </c>
      <c r="C24" s="1021">
        <v>13406</v>
      </c>
      <c r="D24" s="1021">
        <v>11967</v>
      </c>
      <c r="E24" s="1021">
        <v>1439</v>
      </c>
      <c r="F24" s="1022">
        <v>0.8926600029837386</v>
      </c>
      <c r="G24" s="1022">
        <v>0.10733999701626137</v>
      </c>
      <c r="I24" s="101">
        <v>15</v>
      </c>
      <c r="J24" s="101">
        <v>12</v>
      </c>
      <c r="K24" s="101">
        <v>20</v>
      </c>
      <c r="L24" s="101" t="s">
        <v>108</v>
      </c>
      <c r="M24" s="1021">
        <v>555411</v>
      </c>
      <c r="N24" s="1021">
        <v>41214</v>
      </c>
      <c r="O24" s="1022">
        <v>0.93092143306096797</v>
      </c>
      <c r="P24" s="1022">
        <v>6.9078566939032054E-2</v>
      </c>
      <c r="Q24" s="1022">
        <v>0.93092143306096797</v>
      </c>
    </row>
    <row r="25" spans="2:17" s="101" customFormat="1" x14ac:dyDescent="0.25">
      <c r="B25" s="101" t="s">
        <v>35</v>
      </c>
      <c r="C25" s="1021">
        <v>26123</v>
      </c>
      <c r="D25" s="1021">
        <v>25904</v>
      </c>
      <c r="E25" s="1021">
        <v>219</v>
      </c>
      <c r="F25" s="1022">
        <v>0.99161658308770051</v>
      </c>
      <c r="G25" s="1022">
        <v>8.3834169122995062E-3</v>
      </c>
      <c r="I25" s="101">
        <v>3</v>
      </c>
      <c r="J25" s="101">
        <v>13</v>
      </c>
      <c r="K25" s="101">
        <v>19</v>
      </c>
      <c r="L25" s="101" t="s">
        <v>46</v>
      </c>
      <c r="M25" s="1021">
        <v>3990</v>
      </c>
      <c r="N25" s="1021">
        <v>383</v>
      </c>
      <c r="O25" s="1022">
        <v>0.91241710496226847</v>
      </c>
      <c r="P25" s="1022">
        <v>8.7582895037731534E-2</v>
      </c>
      <c r="Q25" s="1022">
        <v>0.93092143306096797</v>
      </c>
    </row>
    <row r="26" spans="2:17" s="101" customFormat="1" x14ac:dyDescent="0.25">
      <c r="B26" s="101" t="s">
        <v>42</v>
      </c>
      <c r="C26" s="1021">
        <v>72779</v>
      </c>
      <c r="D26" s="1021">
        <v>68712</v>
      </c>
      <c r="E26" s="1021">
        <v>4067</v>
      </c>
      <c r="F26" s="1022">
        <v>0.94411849571991924</v>
      </c>
      <c r="G26" s="1022">
        <v>5.588150428008079E-2</v>
      </c>
      <c r="I26" s="101">
        <v>10</v>
      </c>
      <c r="J26" s="101">
        <v>14</v>
      </c>
      <c r="K26" s="101">
        <v>16</v>
      </c>
      <c r="L26" s="101" t="s">
        <v>43</v>
      </c>
      <c r="M26" s="1021">
        <v>16858</v>
      </c>
      <c r="N26" s="1021">
        <v>1903</v>
      </c>
      <c r="O26" s="1022">
        <v>0.89856617451095355</v>
      </c>
      <c r="P26" s="1022">
        <v>0.10143382548904642</v>
      </c>
      <c r="Q26" s="1022">
        <v>0.93092143306096797</v>
      </c>
    </row>
    <row r="27" spans="2:17" s="101" customFormat="1" x14ac:dyDescent="0.25">
      <c r="B27" s="101" t="s">
        <v>47</v>
      </c>
      <c r="C27" s="1021">
        <v>838</v>
      </c>
      <c r="D27" s="1021">
        <v>725</v>
      </c>
      <c r="E27" s="1021">
        <v>113</v>
      </c>
      <c r="F27" s="1022">
        <v>0.8651551312649165</v>
      </c>
      <c r="G27" s="1022">
        <v>0.13484486873508353</v>
      </c>
      <c r="I27" s="101">
        <v>20</v>
      </c>
      <c r="J27" s="101">
        <v>15</v>
      </c>
      <c r="K27" s="101">
        <v>12</v>
      </c>
      <c r="L27" s="101" t="s">
        <v>2</v>
      </c>
      <c r="M27" s="1021">
        <v>11967</v>
      </c>
      <c r="N27" s="1021">
        <v>1439</v>
      </c>
      <c r="O27" s="1022">
        <v>0.8926600029837386</v>
      </c>
      <c r="P27" s="1022">
        <v>0.10733999701626137</v>
      </c>
      <c r="Q27" s="1022">
        <v>0.93092143306096797</v>
      </c>
    </row>
    <row r="28" spans="2:17" s="101" customFormat="1" x14ac:dyDescent="0.25">
      <c r="B28" s="101" t="s">
        <v>43</v>
      </c>
      <c r="C28" s="1021">
        <v>18761</v>
      </c>
      <c r="D28" s="1021">
        <v>16858</v>
      </c>
      <c r="E28" s="1021">
        <v>1903</v>
      </c>
      <c r="F28" s="1022">
        <v>0.89856617451095355</v>
      </c>
      <c r="G28" s="1022">
        <v>0.10143382548904642</v>
      </c>
      <c r="I28" s="101">
        <v>14</v>
      </c>
      <c r="J28" s="101">
        <v>16</v>
      </c>
      <c r="K28" s="101">
        <v>4</v>
      </c>
      <c r="L28" s="101" t="s">
        <v>38</v>
      </c>
      <c r="M28" s="1021">
        <v>10025</v>
      </c>
      <c r="N28" s="1021">
        <v>1278</v>
      </c>
      <c r="O28" s="1022">
        <v>0.88693267274175003</v>
      </c>
      <c r="P28" s="1022">
        <v>0.11306732725825003</v>
      </c>
      <c r="Q28" s="1022">
        <v>0.93092143306096797</v>
      </c>
    </row>
    <row r="29" spans="2:17" s="101" customFormat="1" x14ac:dyDescent="0.25">
      <c r="B29" s="101" t="s">
        <v>44</v>
      </c>
      <c r="C29" s="1021">
        <v>6331</v>
      </c>
      <c r="D29" s="1021">
        <v>6183</v>
      </c>
      <c r="E29" s="1021">
        <v>148</v>
      </c>
      <c r="F29" s="1022">
        <v>0.97662296635602586</v>
      </c>
      <c r="G29" s="1022">
        <v>2.3377033643974095E-2</v>
      </c>
      <c r="I29" s="101">
        <v>6</v>
      </c>
      <c r="J29" s="101">
        <v>17</v>
      </c>
      <c r="K29" s="101">
        <v>18</v>
      </c>
      <c r="L29" s="101" t="s">
        <v>45</v>
      </c>
      <c r="M29" s="1021">
        <v>23305</v>
      </c>
      <c r="N29" s="1021">
        <v>3360</v>
      </c>
      <c r="O29" s="1022">
        <v>0.87399212450778174</v>
      </c>
      <c r="P29" s="1022">
        <v>0.12600787549221826</v>
      </c>
      <c r="Q29" s="1022">
        <v>0.93092143306096797</v>
      </c>
    </row>
    <row r="30" spans="2:17" s="101" customFormat="1" x14ac:dyDescent="0.25">
      <c r="B30" s="101" t="s">
        <v>45</v>
      </c>
      <c r="C30" s="1021">
        <v>26665</v>
      </c>
      <c r="D30" s="1021">
        <v>23305</v>
      </c>
      <c r="E30" s="1021">
        <v>3360</v>
      </c>
      <c r="F30" s="1022">
        <v>0.87399212450778174</v>
      </c>
      <c r="G30" s="1022">
        <v>0.12600787549221826</v>
      </c>
      <c r="I30" s="101">
        <v>17</v>
      </c>
      <c r="J30" s="101">
        <v>18</v>
      </c>
      <c r="K30" s="101">
        <v>5</v>
      </c>
      <c r="L30" s="101" t="s">
        <v>6</v>
      </c>
      <c r="M30" s="1021">
        <v>14792</v>
      </c>
      <c r="N30" s="1021">
        <v>2142</v>
      </c>
      <c r="O30" s="1022">
        <v>0.8735089169717728</v>
      </c>
      <c r="P30" s="1022">
        <v>0.12649108302822723</v>
      </c>
      <c r="Q30" s="1022">
        <v>0.93092143306096797</v>
      </c>
    </row>
    <row r="31" spans="2:17" s="101" customFormat="1" x14ac:dyDescent="0.25">
      <c r="B31" s="101" t="s">
        <v>46</v>
      </c>
      <c r="C31" s="1021">
        <v>4373</v>
      </c>
      <c r="D31" s="1021">
        <v>3990</v>
      </c>
      <c r="E31" s="1021">
        <v>383</v>
      </c>
      <c r="F31" s="1022">
        <v>0.91241710496226847</v>
      </c>
      <c r="G31" s="1022">
        <v>8.7582895037731534E-2</v>
      </c>
      <c r="I31" s="101">
        <v>13</v>
      </c>
      <c r="J31" s="101">
        <v>19</v>
      </c>
      <c r="K31" s="101">
        <v>9</v>
      </c>
      <c r="L31" s="101" t="s">
        <v>41</v>
      </c>
      <c r="M31" s="1021">
        <v>85181</v>
      </c>
      <c r="N31" s="1021">
        <v>13024</v>
      </c>
      <c r="O31" s="1022">
        <v>0.8673794613308895</v>
      </c>
      <c r="P31" s="1022">
        <v>0.13262053866911053</v>
      </c>
      <c r="Q31" s="1022">
        <v>0.93092143306096797</v>
      </c>
    </row>
    <row r="32" spans="2:17" s="101" customFormat="1" x14ac:dyDescent="0.25">
      <c r="B32" s="104" t="s">
        <v>108</v>
      </c>
      <c r="C32" s="105">
        <v>596625</v>
      </c>
      <c r="D32" s="105">
        <v>555411</v>
      </c>
      <c r="E32" s="105">
        <v>41214</v>
      </c>
      <c r="F32" s="106">
        <v>0.93092143306096797</v>
      </c>
      <c r="G32" s="106">
        <v>6.9078566939032054E-2</v>
      </c>
      <c r="I32" s="101">
        <v>12</v>
      </c>
      <c r="J32" s="101">
        <v>20</v>
      </c>
      <c r="K32" s="101">
        <v>15</v>
      </c>
      <c r="L32" s="101" t="s">
        <v>47</v>
      </c>
      <c r="M32" s="1021">
        <v>725</v>
      </c>
      <c r="N32" s="1021">
        <v>113</v>
      </c>
      <c r="O32" s="1022">
        <v>0.8651551312649165</v>
      </c>
      <c r="P32" s="1022">
        <v>0.13484486873508353</v>
      </c>
      <c r="Q32" s="1022">
        <v>0.93092143306096797</v>
      </c>
    </row>
    <row r="33" spans="13:16" s="113" customFormat="1" x14ac:dyDescent="0.25">
      <c r="M33" s="1153"/>
      <c r="N33" s="1153"/>
      <c r="O33" s="1154"/>
      <c r="P33" s="1154"/>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4" t="s">
        <v>465</v>
      </c>
      <c r="C6" s="1494"/>
      <c r="D6" s="1494"/>
      <c r="E6" s="1494"/>
      <c r="F6" s="1494"/>
      <c r="G6" s="1494"/>
      <c r="H6" s="1494"/>
      <c r="I6" s="1494"/>
      <c r="J6" s="1494"/>
      <c r="K6" s="1494"/>
      <c r="L6" s="1494"/>
      <c r="M6" s="1494"/>
      <c r="N6" s="1494"/>
      <c r="O6" s="1018"/>
    </row>
    <row r="7" spans="1:17" s="621" customFormat="1" ht="24.75" customHeight="1" x14ac:dyDescent="0.2">
      <c r="A7" s="1017"/>
      <c r="B7" s="1494"/>
      <c r="C7" s="1494"/>
      <c r="D7" s="1494"/>
      <c r="E7" s="1494"/>
      <c r="F7" s="1494"/>
      <c r="G7" s="1494"/>
      <c r="H7" s="1494"/>
      <c r="I7" s="1494"/>
      <c r="J7" s="1494"/>
      <c r="K7" s="1494"/>
      <c r="L7" s="1494"/>
      <c r="M7" s="1494"/>
      <c r="N7" s="1494"/>
      <c r="O7" s="1018"/>
    </row>
    <row r="8" spans="1:17" s="621" customFormat="1" ht="15.75" customHeight="1" x14ac:dyDescent="0.2">
      <c r="A8" s="1017"/>
      <c r="B8" s="1633" t="s">
        <v>491</v>
      </c>
      <c r="C8" s="1633"/>
      <c r="D8" s="1633"/>
      <c r="E8" s="1633"/>
      <c r="F8" s="1633"/>
      <c r="G8" s="1633"/>
      <c r="H8" s="1633"/>
      <c r="I8" s="1633"/>
      <c r="J8" s="1633"/>
      <c r="K8" s="1633"/>
      <c r="L8" s="1633"/>
      <c r="M8" s="1633"/>
      <c r="N8" s="1633"/>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4" t="s">
        <v>48</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91296</v>
      </c>
      <c r="D13" s="1021">
        <v>78983</v>
      </c>
      <c r="E13" s="1021">
        <v>12313</v>
      </c>
      <c r="F13" s="1022">
        <v>0.86513100245355767</v>
      </c>
      <c r="G13" s="1022">
        <v>0.13486899754644235</v>
      </c>
      <c r="I13" s="101">
        <v>11</v>
      </c>
      <c r="J13" s="101">
        <v>1</v>
      </c>
      <c r="K13" s="101">
        <v>8</v>
      </c>
      <c r="L13" s="101" t="s">
        <v>4</v>
      </c>
      <c r="M13" s="1021">
        <v>48927</v>
      </c>
      <c r="N13" s="1021">
        <v>45</v>
      </c>
      <c r="O13" s="1022">
        <v>0.99908110757167357</v>
      </c>
      <c r="P13" s="1022">
        <v>9.1889242832639056E-4</v>
      </c>
      <c r="Q13" s="1022">
        <v>0.86506099524201341</v>
      </c>
    </row>
    <row r="14" spans="1:17" s="101" customFormat="1" x14ac:dyDescent="0.25">
      <c r="B14" s="101" t="s">
        <v>7</v>
      </c>
      <c r="C14" s="1021">
        <v>14306</v>
      </c>
      <c r="D14" s="1021">
        <v>14240</v>
      </c>
      <c r="E14" s="1021">
        <v>66</v>
      </c>
      <c r="F14" s="1022">
        <v>0.99538655109744167</v>
      </c>
      <c r="G14" s="1022">
        <v>4.6134489025583675E-3</v>
      </c>
      <c r="I14" s="101">
        <v>2</v>
      </c>
      <c r="J14" s="101">
        <v>2</v>
      </c>
      <c r="K14" s="101">
        <v>2</v>
      </c>
      <c r="L14" s="101" t="s">
        <v>7</v>
      </c>
      <c r="M14" s="1021">
        <v>14240</v>
      </c>
      <c r="N14" s="1021">
        <v>66</v>
      </c>
      <c r="O14" s="1022">
        <v>0.99538655109744167</v>
      </c>
      <c r="P14" s="1022">
        <v>4.6134489025583675E-3</v>
      </c>
      <c r="Q14" s="1022">
        <v>0.86506099524201341</v>
      </c>
    </row>
    <row r="15" spans="1:17" s="101" customFormat="1" x14ac:dyDescent="0.25">
      <c r="B15" s="101" t="s">
        <v>37</v>
      </c>
      <c r="C15" s="1021">
        <v>13518</v>
      </c>
      <c r="D15" s="1021">
        <v>13174</v>
      </c>
      <c r="E15" s="1021">
        <v>344</v>
      </c>
      <c r="F15" s="1022">
        <v>0.97455244858706913</v>
      </c>
      <c r="G15" s="1022">
        <v>2.5447551412930907E-2</v>
      </c>
      <c r="I15" s="101">
        <v>3</v>
      </c>
      <c r="J15" s="101">
        <v>3</v>
      </c>
      <c r="K15" s="101">
        <v>3</v>
      </c>
      <c r="L15" s="101" t="s">
        <v>37</v>
      </c>
      <c r="M15" s="1021">
        <v>13174</v>
      </c>
      <c r="N15" s="1021">
        <v>344</v>
      </c>
      <c r="O15" s="1022">
        <v>0.97455244858706913</v>
      </c>
      <c r="P15" s="1022">
        <v>2.5447551412930907E-2</v>
      </c>
      <c r="Q15" s="1022">
        <v>0.86506099524201341</v>
      </c>
    </row>
    <row r="16" spans="1:17" s="101" customFormat="1" x14ac:dyDescent="0.25">
      <c r="B16" s="101" t="s">
        <v>38</v>
      </c>
      <c r="C16" s="1021">
        <v>14695</v>
      </c>
      <c r="D16" s="1021">
        <v>12004</v>
      </c>
      <c r="E16" s="1021">
        <v>2691</v>
      </c>
      <c r="F16" s="1022">
        <v>0.81687648860156514</v>
      </c>
      <c r="G16" s="1022">
        <v>0.18312351139843483</v>
      </c>
      <c r="I16" s="101">
        <v>15</v>
      </c>
      <c r="J16" s="101">
        <v>4</v>
      </c>
      <c r="K16" s="101">
        <v>13</v>
      </c>
      <c r="L16" s="101" t="s">
        <v>35</v>
      </c>
      <c r="M16" s="1021">
        <v>22704</v>
      </c>
      <c r="N16" s="1021">
        <v>1149</v>
      </c>
      <c r="O16" s="1022">
        <v>0.95182995849578667</v>
      </c>
      <c r="P16" s="1022">
        <v>4.8170041504213307E-2</v>
      </c>
      <c r="Q16" s="1022">
        <v>0.86506099524201341</v>
      </c>
    </row>
    <row r="17" spans="2:17" s="101" customFormat="1" x14ac:dyDescent="0.25">
      <c r="B17" s="101" t="s">
        <v>6</v>
      </c>
      <c r="C17" s="1021">
        <v>15544</v>
      </c>
      <c r="D17" s="1021">
        <v>13153</v>
      </c>
      <c r="E17" s="1021">
        <v>2391</v>
      </c>
      <c r="F17" s="1022">
        <v>0.84617858980957283</v>
      </c>
      <c r="G17" s="1022">
        <v>0.15382141019042717</v>
      </c>
      <c r="I17" s="101">
        <v>13</v>
      </c>
      <c r="J17" s="101">
        <v>5</v>
      </c>
      <c r="K17" s="101">
        <v>6</v>
      </c>
      <c r="L17" s="101" t="s">
        <v>5</v>
      </c>
      <c r="M17" s="1021">
        <v>4849</v>
      </c>
      <c r="N17" s="1021">
        <v>263</v>
      </c>
      <c r="O17" s="1022">
        <v>0.94855242566510167</v>
      </c>
      <c r="P17" s="1022">
        <v>5.1447574334898279E-2</v>
      </c>
      <c r="Q17" s="1022">
        <v>0.86506099524201341</v>
      </c>
    </row>
    <row r="18" spans="2:17" s="101" customFormat="1" x14ac:dyDescent="0.25">
      <c r="B18" s="101" t="s">
        <v>5</v>
      </c>
      <c r="C18" s="1021">
        <v>5112</v>
      </c>
      <c r="D18" s="1021">
        <v>4849</v>
      </c>
      <c r="E18" s="1021">
        <v>263</v>
      </c>
      <c r="F18" s="1022">
        <v>0.94855242566510167</v>
      </c>
      <c r="G18" s="1022">
        <v>5.1447574334898279E-2</v>
      </c>
      <c r="I18" s="101">
        <v>5</v>
      </c>
      <c r="J18" s="101">
        <v>6</v>
      </c>
      <c r="K18" s="101">
        <v>17</v>
      </c>
      <c r="L18" s="101" t="s">
        <v>44</v>
      </c>
      <c r="M18" s="1021">
        <v>6597</v>
      </c>
      <c r="N18" s="1021">
        <v>376</v>
      </c>
      <c r="O18" s="1022">
        <v>0.94607772838089776</v>
      </c>
      <c r="P18" s="1022">
        <v>5.3922271619102249E-2</v>
      </c>
      <c r="Q18" s="1022">
        <v>0.86506099524201341</v>
      </c>
    </row>
    <row r="19" spans="2:17" s="101" customFormat="1" x14ac:dyDescent="0.25">
      <c r="B19" s="101" t="s">
        <v>40</v>
      </c>
      <c r="C19" s="1021">
        <v>28681</v>
      </c>
      <c r="D19" s="1021">
        <v>26710</v>
      </c>
      <c r="E19" s="1021">
        <v>1971</v>
      </c>
      <c r="F19" s="1022">
        <v>0.93127854677312505</v>
      </c>
      <c r="G19" s="1022">
        <v>6.8721453226874937E-2</v>
      </c>
      <c r="I19" s="101">
        <v>8</v>
      </c>
      <c r="J19" s="101">
        <v>7</v>
      </c>
      <c r="K19" s="101">
        <v>10</v>
      </c>
      <c r="L19" s="101" t="s">
        <v>39</v>
      </c>
      <c r="M19" s="1021">
        <v>608</v>
      </c>
      <c r="N19" s="1021">
        <v>36</v>
      </c>
      <c r="O19" s="1022">
        <v>0.94409937888198758</v>
      </c>
      <c r="P19" s="1022">
        <v>5.5900621118012424E-2</v>
      </c>
      <c r="Q19" s="1022">
        <v>0.86506099524201341</v>
      </c>
    </row>
    <row r="20" spans="2:17" s="101" customFormat="1" x14ac:dyDescent="0.25">
      <c r="B20" s="101" t="s">
        <v>4</v>
      </c>
      <c r="C20" s="1021">
        <v>48972</v>
      </c>
      <c r="D20" s="1021">
        <v>48927</v>
      </c>
      <c r="E20" s="1021">
        <v>45</v>
      </c>
      <c r="F20" s="1022">
        <v>0.99908110757167357</v>
      </c>
      <c r="G20" s="1022">
        <v>9.1889242832639056E-4</v>
      </c>
      <c r="I20" s="101">
        <v>1</v>
      </c>
      <c r="J20" s="101">
        <v>8</v>
      </c>
      <c r="K20" s="101">
        <v>7</v>
      </c>
      <c r="L20" s="101" t="s">
        <v>40</v>
      </c>
      <c r="M20" s="1021">
        <v>26710</v>
      </c>
      <c r="N20" s="1021">
        <v>1971</v>
      </c>
      <c r="O20" s="1022">
        <v>0.93127854677312505</v>
      </c>
      <c r="P20" s="1022">
        <v>6.8721453226874937E-2</v>
      </c>
      <c r="Q20" s="1022">
        <v>0.86506099524201341</v>
      </c>
    </row>
    <row r="21" spans="2:17" s="101" customFormat="1" x14ac:dyDescent="0.25">
      <c r="B21" s="101" t="s">
        <v>41</v>
      </c>
      <c r="C21" s="1021">
        <v>108835</v>
      </c>
      <c r="D21" s="1021">
        <v>81543</v>
      </c>
      <c r="E21" s="1021">
        <v>27292</v>
      </c>
      <c r="F21" s="1022">
        <v>0.74923508062663668</v>
      </c>
      <c r="G21" s="1022">
        <v>0.25076491937336337</v>
      </c>
      <c r="I21" s="101">
        <v>20</v>
      </c>
      <c r="J21" s="101">
        <v>9</v>
      </c>
      <c r="K21" s="101">
        <v>11</v>
      </c>
      <c r="L21" s="101" t="s">
        <v>3</v>
      </c>
      <c r="M21" s="1021">
        <v>51097</v>
      </c>
      <c r="N21" s="1021">
        <v>5200</v>
      </c>
      <c r="O21" s="1022">
        <v>0.90763273353819918</v>
      </c>
      <c r="P21" s="1022">
        <v>9.2367266461800809E-2</v>
      </c>
      <c r="Q21" s="1022">
        <v>0.86506099524201341</v>
      </c>
    </row>
    <row r="22" spans="2:17" s="101" customFormat="1" x14ac:dyDescent="0.25">
      <c r="B22" s="101" t="s">
        <v>39</v>
      </c>
      <c r="C22" s="1021">
        <v>644</v>
      </c>
      <c r="D22" s="1021">
        <v>608</v>
      </c>
      <c r="E22" s="1021">
        <v>36</v>
      </c>
      <c r="F22" s="1022">
        <v>0.94409937888198758</v>
      </c>
      <c r="G22" s="1022">
        <v>5.5900621118012424E-2</v>
      </c>
      <c r="I22" s="101">
        <v>7</v>
      </c>
      <c r="J22" s="101">
        <v>10</v>
      </c>
      <c r="K22" s="101">
        <v>14</v>
      </c>
      <c r="L22" s="101" t="s">
        <v>42</v>
      </c>
      <c r="M22" s="1021">
        <v>53017</v>
      </c>
      <c r="N22" s="1021">
        <v>6443</v>
      </c>
      <c r="O22" s="1022">
        <v>0.89164143962327613</v>
      </c>
      <c r="P22" s="1022">
        <v>0.10835856037672385</v>
      </c>
      <c r="Q22" s="1022">
        <v>0.86506099524201341</v>
      </c>
    </row>
    <row r="23" spans="2:17" s="101" customFormat="1" x14ac:dyDescent="0.25">
      <c r="B23" s="101" t="s">
        <v>3</v>
      </c>
      <c r="C23" s="1021">
        <v>56297</v>
      </c>
      <c r="D23" s="1021">
        <v>51097</v>
      </c>
      <c r="E23" s="1021">
        <v>5200</v>
      </c>
      <c r="F23" s="1022">
        <v>0.90763273353819918</v>
      </c>
      <c r="G23" s="1022">
        <v>9.2367266461800809E-2</v>
      </c>
      <c r="I23" s="101">
        <v>9</v>
      </c>
      <c r="J23" s="101">
        <v>11</v>
      </c>
      <c r="K23" s="101">
        <v>1</v>
      </c>
      <c r="L23" s="101" t="s">
        <v>8</v>
      </c>
      <c r="M23" s="1021">
        <v>78983</v>
      </c>
      <c r="N23" s="1021">
        <v>12313</v>
      </c>
      <c r="O23" s="1022">
        <v>0.86513100245355767</v>
      </c>
      <c r="P23" s="1022">
        <v>0.13486899754644235</v>
      </c>
      <c r="Q23" s="1022">
        <v>0.86506099524201341</v>
      </c>
    </row>
    <row r="24" spans="2:17" s="101" customFormat="1" x14ac:dyDescent="0.25">
      <c r="B24" s="101" t="s">
        <v>2</v>
      </c>
      <c r="C24" s="1021">
        <v>13988</v>
      </c>
      <c r="D24" s="1021">
        <v>11572</v>
      </c>
      <c r="E24" s="1021">
        <v>2416</v>
      </c>
      <c r="F24" s="1022">
        <v>0.82728052616528458</v>
      </c>
      <c r="G24" s="1022">
        <v>0.17271947383471548</v>
      </c>
      <c r="I24" s="101">
        <v>14</v>
      </c>
      <c r="J24" s="101">
        <v>12</v>
      </c>
      <c r="K24" s="101">
        <v>20</v>
      </c>
      <c r="L24" s="101" t="s">
        <v>108</v>
      </c>
      <c r="M24" s="1021">
        <v>483621</v>
      </c>
      <c r="N24" s="1021">
        <v>75439</v>
      </c>
      <c r="O24" s="1022">
        <v>0.86506099524201341</v>
      </c>
      <c r="P24" s="1022">
        <v>0.13493900475798662</v>
      </c>
      <c r="Q24" s="1022">
        <v>0.86506099524201341</v>
      </c>
    </row>
    <row r="25" spans="2:17" s="101" customFormat="1" x14ac:dyDescent="0.25">
      <c r="B25" s="101" t="s">
        <v>35</v>
      </c>
      <c r="C25" s="1021">
        <v>23853</v>
      </c>
      <c r="D25" s="1021">
        <v>22704</v>
      </c>
      <c r="E25" s="1021">
        <v>1149</v>
      </c>
      <c r="F25" s="1022">
        <v>0.95182995849578667</v>
      </c>
      <c r="G25" s="1022">
        <v>4.8170041504213307E-2</v>
      </c>
      <c r="I25" s="101">
        <v>4</v>
      </c>
      <c r="J25" s="101">
        <v>13</v>
      </c>
      <c r="K25" s="101">
        <v>5</v>
      </c>
      <c r="L25" s="101" t="s">
        <v>6</v>
      </c>
      <c r="M25" s="1021">
        <v>13153</v>
      </c>
      <c r="N25" s="1021">
        <v>2391</v>
      </c>
      <c r="O25" s="1022">
        <v>0.84617858980957283</v>
      </c>
      <c r="P25" s="1022">
        <v>0.15382141019042717</v>
      </c>
      <c r="Q25" s="1022">
        <v>0.86506099524201341</v>
      </c>
    </row>
    <row r="26" spans="2:17" s="101" customFormat="1" x14ac:dyDescent="0.25">
      <c r="B26" s="101" t="s">
        <v>42</v>
      </c>
      <c r="C26" s="1021">
        <v>59460</v>
      </c>
      <c r="D26" s="1021">
        <v>53017</v>
      </c>
      <c r="E26" s="1021">
        <v>6443</v>
      </c>
      <c r="F26" s="1022">
        <v>0.89164143962327613</v>
      </c>
      <c r="G26" s="1022">
        <v>0.10835856037672385</v>
      </c>
      <c r="I26" s="101">
        <v>10</v>
      </c>
      <c r="J26" s="101">
        <v>14</v>
      </c>
      <c r="K26" s="101">
        <v>12</v>
      </c>
      <c r="L26" s="101" t="s">
        <v>2</v>
      </c>
      <c r="M26" s="1021">
        <v>11572</v>
      </c>
      <c r="N26" s="1021">
        <v>2416</v>
      </c>
      <c r="O26" s="1022">
        <v>0.82728052616528458</v>
      </c>
      <c r="P26" s="1022">
        <v>0.17271947383471548</v>
      </c>
      <c r="Q26" s="1022">
        <v>0.86506099524201341</v>
      </c>
    </row>
    <row r="27" spans="2:17" s="101" customFormat="1" x14ac:dyDescent="0.25">
      <c r="B27" s="101" t="s">
        <v>47</v>
      </c>
      <c r="C27" s="1021">
        <v>576</v>
      </c>
      <c r="D27" s="1021">
        <v>459</v>
      </c>
      <c r="E27" s="1021">
        <v>117</v>
      </c>
      <c r="F27" s="1022">
        <v>0.796875</v>
      </c>
      <c r="G27" s="1022">
        <v>0.203125</v>
      </c>
      <c r="I27" s="101">
        <v>17</v>
      </c>
      <c r="J27" s="101">
        <v>15</v>
      </c>
      <c r="K27" s="101">
        <v>4</v>
      </c>
      <c r="L27" s="101" t="s">
        <v>38</v>
      </c>
      <c r="M27" s="1021">
        <v>12004</v>
      </c>
      <c r="N27" s="1021">
        <v>2691</v>
      </c>
      <c r="O27" s="1022">
        <v>0.81687648860156514</v>
      </c>
      <c r="P27" s="1022">
        <v>0.18312351139843483</v>
      </c>
      <c r="Q27" s="1022">
        <v>0.86506099524201341</v>
      </c>
    </row>
    <row r="28" spans="2:17" s="101" customFormat="1" x14ac:dyDescent="0.25">
      <c r="B28" s="101" t="s">
        <v>43</v>
      </c>
      <c r="C28" s="1021">
        <v>15400</v>
      </c>
      <c r="D28" s="1021">
        <v>12521</v>
      </c>
      <c r="E28" s="1021">
        <v>2879</v>
      </c>
      <c r="F28" s="1022">
        <v>0.81305194805194803</v>
      </c>
      <c r="G28" s="1022">
        <v>0.18694805194805195</v>
      </c>
      <c r="I28" s="101">
        <v>16</v>
      </c>
      <c r="J28" s="101">
        <v>16</v>
      </c>
      <c r="K28" s="101">
        <v>16</v>
      </c>
      <c r="L28" s="101" t="s">
        <v>43</v>
      </c>
      <c r="M28" s="1021">
        <v>12521</v>
      </c>
      <c r="N28" s="1021">
        <v>2879</v>
      </c>
      <c r="O28" s="1022">
        <v>0.81305194805194803</v>
      </c>
      <c r="P28" s="1022">
        <v>0.18694805194805195</v>
      </c>
      <c r="Q28" s="1022">
        <v>0.86506099524201341</v>
      </c>
    </row>
    <row r="29" spans="2:17" s="101" customFormat="1" x14ac:dyDescent="0.25">
      <c r="B29" s="101" t="s">
        <v>44</v>
      </c>
      <c r="C29" s="1021">
        <v>6973</v>
      </c>
      <c r="D29" s="1021">
        <v>6597</v>
      </c>
      <c r="E29" s="1021">
        <v>376</v>
      </c>
      <c r="F29" s="1022">
        <v>0.94607772838089776</v>
      </c>
      <c r="G29" s="1022">
        <v>5.3922271619102249E-2</v>
      </c>
      <c r="I29" s="101">
        <v>6</v>
      </c>
      <c r="J29" s="101">
        <v>17</v>
      </c>
      <c r="K29" s="101">
        <v>15</v>
      </c>
      <c r="L29" s="101" t="s">
        <v>47</v>
      </c>
      <c r="M29" s="1021">
        <v>459</v>
      </c>
      <c r="N29" s="1021">
        <v>117</v>
      </c>
      <c r="O29" s="1022">
        <v>0.796875</v>
      </c>
      <c r="P29" s="1022">
        <v>0.203125</v>
      </c>
      <c r="Q29" s="1022">
        <v>0.86506099524201341</v>
      </c>
    </row>
    <row r="30" spans="2:17" s="101" customFormat="1" x14ac:dyDescent="0.25">
      <c r="B30" s="101" t="s">
        <v>45</v>
      </c>
      <c r="C30" s="1021">
        <v>37124</v>
      </c>
      <c r="D30" s="1021">
        <v>28532</v>
      </c>
      <c r="E30" s="1021">
        <v>8592</v>
      </c>
      <c r="F30" s="1022">
        <v>0.76855942247602627</v>
      </c>
      <c r="G30" s="1022">
        <v>0.23144057752397371</v>
      </c>
      <c r="I30" s="101">
        <v>19</v>
      </c>
      <c r="J30" s="101">
        <v>18</v>
      </c>
      <c r="K30" s="101">
        <v>19</v>
      </c>
      <c r="L30" s="101" t="s">
        <v>46</v>
      </c>
      <c r="M30" s="1021">
        <v>2931</v>
      </c>
      <c r="N30" s="1021">
        <v>855</v>
      </c>
      <c r="O30" s="1022">
        <v>0.77416798732171155</v>
      </c>
      <c r="P30" s="1022">
        <v>0.22583201267828842</v>
      </c>
      <c r="Q30" s="1022">
        <v>0.86506099524201341</v>
      </c>
    </row>
    <row r="31" spans="2:17" s="101" customFormat="1" x14ac:dyDescent="0.25">
      <c r="B31" s="101" t="s">
        <v>46</v>
      </c>
      <c r="C31" s="1021">
        <v>3786</v>
      </c>
      <c r="D31" s="1021">
        <v>2931</v>
      </c>
      <c r="E31" s="1021">
        <v>855</v>
      </c>
      <c r="F31" s="1022">
        <v>0.77416798732171155</v>
      </c>
      <c r="G31" s="1022">
        <v>0.22583201267828842</v>
      </c>
      <c r="I31" s="101">
        <v>18</v>
      </c>
      <c r="J31" s="101">
        <v>19</v>
      </c>
      <c r="K31" s="101">
        <v>18</v>
      </c>
      <c r="L31" s="101" t="s">
        <v>45</v>
      </c>
      <c r="M31" s="1021">
        <v>28532</v>
      </c>
      <c r="N31" s="1021">
        <v>8592</v>
      </c>
      <c r="O31" s="1022">
        <v>0.76855942247602627</v>
      </c>
      <c r="P31" s="1022">
        <v>0.23144057752397371</v>
      </c>
      <c r="Q31" s="1022">
        <v>0.86506099524201341</v>
      </c>
    </row>
    <row r="32" spans="2:17" s="101" customFormat="1" x14ac:dyDescent="0.25">
      <c r="B32" s="104" t="s">
        <v>108</v>
      </c>
      <c r="C32" s="105">
        <v>559060</v>
      </c>
      <c r="D32" s="105">
        <v>483621</v>
      </c>
      <c r="E32" s="105">
        <v>75439</v>
      </c>
      <c r="F32" s="106">
        <v>0.86506099524201341</v>
      </c>
      <c r="G32" s="106">
        <v>0.13493900475798662</v>
      </c>
      <c r="I32" s="101">
        <v>12</v>
      </c>
      <c r="J32" s="101">
        <v>20</v>
      </c>
      <c r="K32" s="101">
        <v>9</v>
      </c>
      <c r="L32" s="101" t="s">
        <v>41</v>
      </c>
      <c r="M32" s="1021">
        <v>81543</v>
      </c>
      <c r="N32" s="1021">
        <v>27292</v>
      </c>
      <c r="O32" s="1022">
        <v>0.74923508062663668</v>
      </c>
      <c r="P32" s="1022">
        <v>0.25076491937336337</v>
      </c>
      <c r="Q32" s="1022">
        <v>0.86506099524201341</v>
      </c>
    </row>
    <row r="33" spans="13:16" s="113" customFormat="1" x14ac:dyDescent="0.25">
      <c r="M33" s="1153"/>
      <c r="N33" s="1153"/>
      <c r="O33" s="1154"/>
      <c r="P33" s="1154"/>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A38" sqref="A38"/>
    </sheetView>
  </sheetViews>
  <sheetFormatPr baseColWidth="10" defaultColWidth="11.42578125" defaultRowHeight="15" x14ac:dyDescent="0.25"/>
  <cols>
    <col min="1" max="1" width="4.42578125" style="1016" customWidth="1"/>
    <col min="2" max="2" width="28.7109375" style="1016" customWidth="1"/>
    <col min="3" max="3" width="0.5703125" style="1016" customWidth="1"/>
    <col min="4" max="4" width="13.42578125" style="1016" customWidth="1"/>
    <col min="5" max="5" width="0.5703125" style="1016" customWidth="1"/>
    <col min="6" max="6" width="13.42578125" style="1016" customWidth="1"/>
    <col min="7" max="7" width="10.42578125" style="1016" customWidth="1"/>
    <col min="8" max="8" width="0.7109375" style="1016" customWidth="1"/>
    <col min="9" max="9" width="11.140625" style="1016" customWidth="1"/>
    <col min="10" max="10" width="10.42578125" style="1016" customWidth="1"/>
    <col min="11" max="11" width="0.7109375" style="1016" customWidth="1"/>
    <col min="12" max="12" width="9.5703125" style="1016" customWidth="1"/>
    <col min="13" max="13" width="11.42578125" style="1016"/>
    <col min="14" max="14" width="9.5703125" style="1016" customWidth="1"/>
    <col min="15" max="15" width="11.42578125" style="1016"/>
    <col min="16" max="16" width="9.5703125" style="1016" customWidth="1"/>
    <col min="17" max="16384" width="11.42578125" style="1016"/>
  </cols>
  <sheetData>
    <row r="2" spans="1:19" s="967" customFormat="1" x14ac:dyDescent="0.25">
      <c r="B2" s="1689"/>
      <c r="C2" s="1689"/>
      <c r="D2" s="1163"/>
      <c r="E2" s="1164"/>
      <c r="F2" s="1162"/>
      <c r="G2" s="1164"/>
    </row>
    <row r="3" spans="1:19" s="967" customFormat="1" ht="38.25" customHeight="1" x14ac:dyDescent="0.25">
      <c r="B3" s="1162"/>
      <c r="C3" s="1162"/>
      <c r="D3" s="1162"/>
      <c r="E3" s="1164"/>
      <c r="F3" s="1162"/>
      <c r="G3" s="1164"/>
    </row>
    <row r="4" spans="1:19" s="969" customFormat="1" ht="37.5" customHeight="1" x14ac:dyDescent="0.2">
      <c r="B4" s="1710" t="s">
        <v>337</v>
      </c>
      <c r="C4" s="1710"/>
      <c r="D4" s="1710"/>
      <c r="E4" s="1710"/>
      <c r="F4" s="1710"/>
      <c r="G4" s="1710"/>
      <c r="H4" s="1710"/>
      <c r="I4" s="1710"/>
      <c r="J4" s="1710"/>
      <c r="K4" s="1710"/>
      <c r="L4" s="1710"/>
      <c r="M4" s="1710"/>
      <c r="N4" s="1710"/>
      <c r="O4" s="1710"/>
      <c r="P4" s="1710"/>
      <c r="Q4" s="1710"/>
    </row>
    <row r="5" spans="1:19" s="969" customFormat="1" ht="15.75" x14ac:dyDescent="0.2">
      <c r="B5" s="1415" t="str">
        <f>porsaad!$B$6</f>
        <v>Situación a 31 de mayo de 2024</v>
      </c>
      <c r="C5" s="1415"/>
      <c r="D5" s="1415"/>
      <c r="E5" s="1415"/>
      <c r="F5" s="1415"/>
      <c r="G5" s="1415"/>
      <c r="H5" s="1415"/>
      <c r="I5" s="1415"/>
      <c r="J5" s="1415"/>
      <c r="K5" s="1415"/>
      <c r="L5" s="1415"/>
      <c r="M5" s="1415"/>
      <c r="N5" s="1415"/>
      <c r="O5" s="1415"/>
      <c r="P5" s="1415"/>
      <c r="Q5" s="1415"/>
    </row>
    <row r="6" spans="1:19" s="969" customFormat="1" ht="6" customHeight="1" x14ac:dyDescent="0.2">
      <c r="B6" s="970"/>
      <c r="C6" s="970"/>
      <c r="D6" s="1165"/>
      <c r="E6" s="1165"/>
      <c r="F6" s="1165"/>
      <c r="G6" s="1165"/>
      <c r="H6" s="970"/>
      <c r="I6" s="970"/>
      <c r="J6" s="970"/>
      <c r="K6" s="970"/>
      <c r="L6" s="970"/>
      <c r="M6" s="970"/>
      <c r="N6" s="970"/>
      <c r="O6" s="970"/>
      <c r="P6" s="970"/>
      <c r="Q6" s="970"/>
    </row>
    <row r="7" spans="1:19" s="974" customFormat="1" ht="4.5" customHeight="1" x14ac:dyDescent="0.2">
      <c r="A7" s="1155"/>
      <c r="B7" s="1690" t="s">
        <v>12</v>
      </c>
      <c r="C7" s="1156"/>
      <c r="D7" s="1690" t="s">
        <v>274</v>
      </c>
      <c r="E7" s="1157"/>
      <c r="F7" s="1693" t="s">
        <v>466</v>
      </c>
      <c r="G7" s="1694"/>
      <c r="H7" s="1158"/>
      <c r="I7" s="1693" t="s">
        <v>275</v>
      </c>
      <c r="J7" s="1697"/>
      <c r="K7" s="1166"/>
      <c r="L7" s="1166"/>
      <c r="M7" s="1166"/>
      <c r="N7" s="1166"/>
      <c r="O7" s="1166"/>
      <c r="P7" s="1166"/>
      <c r="Q7" s="1167"/>
    </row>
    <row r="8" spans="1:19" s="974" customFormat="1" ht="15" customHeight="1" x14ac:dyDescent="0.2">
      <c r="A8" s="1155"/>
      <c r="B8" s="1691"/>
      <c r="C8" s="1156"/>
      <c r="D8" s="1691"/>
      <c r="E8" s="1157"/>
      <c r="F8" s="1695"/>
      <c r="G8" s="1696"/>
      <c r="H8" s="1158"/>
      <c r="I8" s="1695"/>
      <c r="J8" s="1698"/>
      <c r="K8" s="1159"/>
      <c r="L8" s="1701" t="s">
        <v>133</v>
      </c>
      <c r="M8" s="1702"/>
      <c r="N8" s="1705" t="s">
        <v>134</v>
      </c>
      <c r="O8" s="1679"/>
      <c r="P8" s="1679"/>
      <c r="Q8" s="1679"/>
    </row>
    <row r="9" spans="1:19" s="974" customFormat="1" ht="44.25" customHeight="1" x14ac:dyDescent="0.2">
      <c r="A9" s="1155"/>
      <c r="B9" s="1691"/>
      <c r="C9" s="1156"/>
      <c r="D9" s="1691"/>
      <c r="E9" s="1157"/>
      <c r="F9" s="1695"/>
      <c r="G9" s="1696"/>
      <c r="H9" s="1158"/>
      <c r="I9" s="1699"/>
      <c r="J9" s="1700"/>
      <c r="K9" s="1159"/>
      <c r="L9" s="1703"/>
      <c r="M9" s="1704"/>
      <c r="N9" s="1706" t="s">
        <v>469</v>
      </c>
      <c r="O9" s="1707"/>
      <c r="P9" s="1708" t="s">
        <v>470</v>
      </c>
      <c r="Q9" s="1709"/>
    </row>
    <row r="10" spans="1:19" s="974" customFormat="1" ht="90" x14ac:dyDescent="0.2">
      <c r="A10" s="1155"/>
      <c r="B10" s="1692"/>
      <c r="C10" s="1158"/>
      <c r="D10" s="1200" t="s">
        <v>9</v>
      </c>
      <c r="E10" s="1168"/>
      <c r="F10" s="1201" t="s">
        <v>9</v>
      </c>
      <c r="G10" s="1202" t="s">
        <v>276</v>
      </c>
      <c r="H10" s="1158"/>
      <c r="I10" s="1201" t="s">
        <v>9</v>
      </c>
      <c r="J10" s="1198" t="s">
        <v>276</v>
      </c>
      <c r="K10" s="1169"/>
      <c r="L10" s="1203" t="s">
        <v>9</v>
      </c>
      <c r="M10" s="1199" t="s">
        <v>471</v>
      </c>
      <c r="N10" s="1152" t="s">
        <v>9</v>
      </c>
      <c r="O10" s="1205" t="s">
        <v>471</v>
      </c>
      <c r="P10" s="1204" t="s">
        <v>9</v>
      </c>
      <c r="Q10" s="1151" t="s">
        <v>471</v>
      </c>
    </row>
    <row r="11" spans="1:19" s="963" customFormat="1" ht="9" customHeight="1" x14ac:dyDescent="0.25">
      <c r="A11" s="1160"/>
      <c r="B11" s="1161"/>
      <c r="D11" s="127"/>
      <c r="E11" s="1161"/>
      <c r="F11" s="127"/>
      <c r="G11" s="1161"/>
      <c r="I11" s="1161"/>
      <c r="J11" s="1161"/>
    </row>
    <row r="12" spans="1:19" s="964" customFormat="1" x14ac:dyDescent="0.2">
      <c r="A12" s="1170"/>
      <c r="B12" s="1171" t="s">
        <v>8</v>
      </c>
      <c r="D12" s="1172">
        <f>'41benpresaad'!D10</f>
        <v>286788</v>
      </c>
      <c r="E12" s="1173">
        <v>53364</v>
      </c>
      <c r="F12" s="1174">
        <f>D12-I12</f>
        <v>286198</v>
      </c>
      <c r="G12" s="1175">
        <f>F12*100/D12</f>
        <v>99.794273121608995</v>
      </c>
      <c r="I12" s="1174">
        <f>L12+N12+P12</f>
        <v>590</v>
      </c>
      <c r="J12" s="1175">
        <f t="shared" ref="J12:J29" si="0">I12*100/D12</f>
        <v>0.20572687839100659</v>
      </c>
      <c r="L12" s="1174">
        <v>0</v>
      </c>
      <c r="M12" s="1176">
        <f>L12/$I12*100</f>
        <v>0</v>
      </c>
      <c r="N12" s="1174">
        <v>104</v>
      </c>
      <c r="O12" s="1133">
        <f>N12/$I12*100</f>
        <v>17.627118644067796</v>
      </c>
      <c r="P12" s="1174">
        <v>486</v>
      </c>
      <c r="Q12" s="1133">
        <f>P12/$I12*100</f>
        <v>82.372881355932208</v>
      </c>
      <c r="R12" s="1177"/>
      <c r="S12" s="1177"/>
    </row>
    <row r="13" spans="1:19" s="964" customFormat="1" x14ac:dyDescent="0.2">
      <c r="A13" s="1170"/>
      <c r="B13" s="1178" t="s">
        <v>7</v>
      </c>
      <c r="D13" s="1179">
        <f>'41benpresaad'!D11</f>
        <v>40938</v>
      </c>
      <c r="E13" s="1173">
        <v>5161</v>
      </c>
      <c r="F13" s="1180">
        <f t="shared" ref="F13:F29" si="1">D13-I13</f>
        <v>40283</v>
      </c>
      <c r="G13" s="1181">
        <f t="shared" ref="G13:G29" si="2">F13*100/D13</f>
        <v>98.400019541746062</v>
      </c>
      <c r="I13" s="1180">
        <f t="shared" ref="I13:I29" si="3">L13+N13+P13</f>
        <v>655</v>
      </c>
      <c r="J13" s="1181">
        <f t="shared" si="0"/>
        <v>1.599980458253945</v>
      </c>
      <c r="L13" s="1180">
        <v>0</v>
      </c>
      <c r="M13" s="1182">
        <f>L13/$I13*100</f>
        <v>0</v>
      </c>
      <c r="N13" s="1180">
        <v>357</v>
      </c>
      <c r="O13" s="1134">
        <f>N13/$I13*100</f>
        <v>54.503816793893137</v>
      </c>
      <c r="P13" s="1180">
        <v>298</v>
      </c>
      <c r="Q13" s="1134">
        <f>P13/$I13*100</f>
        <v>45.496183206106871</v>
      </c>
      <c r="R13" s="1177"/>
      <c r="S13" s="1177"/>
    </row>
    <row r="14" spans="1:19" s="964" customFormat="1" x14ac:dyDescent="0.2">
      <c r="A14" s="1170"/>
      <c r="B14" s="1178" t="s">
        <v>37</v>
      </c>
      <c r="D14" s="1179">
        <f>'41benpresaad'!D12</f>
        <v>31581</v>
      </c>
      <c r="E14" s="1173">
        <v>3593</v>
      </c>
      <c r="F14" s="1180">
        <f t="shared" si="1"/>
        <v>30722</v>
      </c>
      <c r="G14" s="1181">
        <f t="shared" si="2"/>
        <v>97.280010132674704</v>
      </c>
      <c r="I14" s="1180">
        <f t="shared" si="3"/>
        <v>859</v>
      </c>
      <c r="J14" s="1181">
        <f t="shared" si="0"/>
        <v>2.7199898673252907</v>
      </c>
      <c r="L14" s="1180">
        <v>2</v>
      </c>
      <c r="M14" s="1182">
        <f>L14/$I14*100</f>
        <v>0.23282887077997672</v>
      </c>
      <c r="N14" s="1180">
        <v>194</v>
      </c>
      <c r="O14" s="1134">
        <f>N14/$I14*100</f>
        <v>22.58440046565774</v>
      </c>
      <c r="P14" s="1180">
        <v>663</v>
      </c>
      <c r="Q14" s="1134">
        <f>P14/$I14*100</f>
        <v>77.18277066356228</v>
      </c>
      <c r="R14" s="1177"/>
      <c r="S14" s="1177"/>
    </row>
    <row r="15" spans="1:19" s="964" customFormat="1" x14ac:dyDescent="0.2">
      <c r="A15" s="1170"/>
      <c r="B15" s="1178" t="s">
        <v>38</v>
      </c>
      <c r="D15" s="1179">
        <f>'41benpresaad'!D13</f>
        <v>29759</v>
      </c>
      <c r="E15" s="1173">
        <v>2742</v>
      </c>
      <c r="F15" s="1180">
        <f t="shared" si="1"/>
        <v>29759</v>
      </c>
      <c r="G15" s="1181">
        <f t="shared" si="2"/>
        <v>100</v>
      </c>
      <c r="I15" s="1180">
        <f t="shared" si="3"/>
        <v>0</v>
      </c>
      <c r="J15" s="1181">
        <f t="shared" si="0"/>
        <v>0</v>
      </c>
      <c r="L15" s="1180">
        <v>0</v>
      </c>
      <c r="M15" s="1182" t="s">
        <v>364</v>
      </c>
      <c r="N15" s="1180">
        <v>0</v>
      </c>
      <c r="O15" s="1134" t="s">
        <v>364</v>
      </c>
      <c r="P15" s="1180">
        <v>0</v>
      </c>
      <c r="Q15" s="1134" t="s">
        <v>364</v>
      </c>
      <c r="R15" s="1177"/>
      <c r="S15" s="1177"/>
    </row>
    <row r="16" spans="1:19" s="964" customFormat="1" x14ac:dyDescent="0.2">
      <c r="A16" s="1170"/>
      <c r="B16" s="1178" t="s">
        <v>6</v>
      </c>
      <c r="D16" s="1179">
        <f>'41benpresaad'!D14</f>
        <v>41709</v>
      </c>
      <c r="E16" s="1173">
        <v>7296</v>
      </c>
      <c r="F16" s="1180">
        <f t="shared" si="1"/>
        <v>34582</v>
      </c>
      <c r="G16" s="1181">
        <f t="shared" si="2"/>
        <v>82.912560838188398</v>
      </c>
      <c r="I16" s="1180">
        <f t="shared" si="3"/>
        <v>7127</v>
      </c>
      <c r="J16" s="1181">
        <f t="shared" si="0"/>
        <v>17.087439161811599</v>
      </c>
      <c r="L16" s="1180">
        <v>3</v>
      </c>
      <c r="M16" s="1182">
        <f>L16/$I16*100</f>
        <v>4.2093447453346429E-2</v>
      </c>
      <c r="N16" s="1180">
        <v>2326</v>
      </c>
      <c r="O16" s="1134">
        <f>N16/$I16*100</f>
        <v>32.636452925494595</v>
      </c>
      <c r="P16" s="1180">
        <v>4798</v>
      </c>
      <c r="Q16" s="1134">
        <f>P16/$I16*100</f>
        <v>67.321453627052051</v>
      </c>
      <c r="R16" s="1177"/>
      <c r="S16" s="1177"/>
    </row>
    <row r="17" spans="1:19" s="964" customFormat="1" x14ac:dyDescent="0.2">
      <c r="A17" s="1170"/>
      <c r="B17" s="1178" t="s">
        <v>5</v>
      </c>
      <c r="D17" s="1179">
        <f>'41benpresaad'!D15</f>
        <v>17670</v>
      </c>
      <c r="E17" s="1173">
        <v>3462</v>
      </c>
      <c r="F17" s="1180">
        <f t="shared" si="1"/>
        <v>17669</v>
      </c>
      <c r="G17" s="1181">
        <f t="shared" si="2"/>
        <v>99.994340690435763</v>
      </c>
      <c r="I17" s="1180">
        <f t="shared" si="3"/>
        <v>1</v>
      </c>
      <c r="J17" s="1181">
        <f t="shared" si="0"/>
        <v>5.6593095642331632E-3</v>
      </c>
      <c r="L17" s="1180">
        <v>0</v>
      </c>
      <c r="M17" s="1182" t="s">
        <v>364</v>
      </c>
      <c r="N17" s="1180">
        <v>0</v>
      </c>
      <c r="O17" s="1134" t="s">
        <v>364</v>
      </c>
      <c r="P17" s="1180">
        <v>1</v>
      </c>
      <c r="Q17" s="1134" t="s">
        <v>364</v>
      </c>
      <c r="R17" s="1177"/>
      <c r="S17" s="1177"/>
    </row>
    <row r="18" spans="1:19" s="964" customFormat="1" x14ac:dyDescent="0.2">
      <c r="A18" s="1170"/>
      <c r="B18" s="1178" t="s">
        <v>4</v>
      </c>
      <c r="D18" s="1179">
        <f>'41benpresaad'!D16</f>
        <v>124604</v>
      </c>
      <c r="E18" s="1173">
        <v>14325</v>
      </c>
      <c r="F18" s="1180">
        <f t="shared" si="1"/>
        <v>114171</v>
      </c>
      <c r="G18" s="1181">
        <f t="shared" si="2"/>
        <v>91.627074572244865</v>
      </c>
      <c r="I18" s="1180">
        <f t="shared" si="3"/>
        <v>10433</v>
      </c>
      <c r="J18" s="1181">
        <f>I18*100/D18</f>
        <v>8.3729254277551277</v>
      </c>
      <c r="L18" s="1180">
        <v>7669</v>
      </c>
      <c r="M18" s="1182">
        <f>L18/$I18*100</f>
        <v>73.507140803220551</v>
      </c>
      <c r="N18" s="1180">
        <v>2763</v>
      </c>
      <c r="O18" s="1134">
        <f>N18/$I18*100</f>
        <v>26.483274226013609</v>
      </c>
      <c r="P18" s="1180">
        <v>1</v>
      </c>
      <c r="Q18" s="1134">
        <f>P18/$I18*100</f>
        <v>9.5849707658391646E-3</v>
      </c>
      <c r="R18" s="1177"/>
      <c r="S18" s="1177"/>
    </row>
    <row r="19" spans="1:19" s="964" customFormat="1" x14ac:dyDescent="0.2">
      <c r="A19" s="1170"/>
      <c r="B19" s="1178" t="s">
        <v>40</v>
      </c>
      <c r="D19" s="1179">
        <f>'41benpresaad'!D17</f>
        <v>72771</v>
      </c>
      <c r="E19" s="1173">
        <v>9188</v>
      </c>
      <c r="F19" s="1180">
        <f t="shared" si="1"/>
        <v>71001</v>
      </c>
      <c r="G19" s="1181">
        <f t="shared" si="2"/>
        <v>97.567712412911732</v>
      </c>
      <c r="I19" s="1180">
        <f t="shared" si="3"/>
        <v>1770</v>
      </c>
      <c r="J19" s="1181">
        <f t="shared" si="0"/>
        <v>2.432287587088263</v>
      </c>
      <c r="L19" s="1180">
        <v>1</v>
      </c>
      <c r="M19" s="1182">
        <f>L19/$I19*100</f>
        <v>5.6497175141242938E-2</v>
      </c>
      <c r="N19" s="1180">
        <v>616</v>
      </c>
      <c r="O19" s="1134">
        <f>N19/$I19*100</f>
        <v>34.802259887005647</v>
      </c>
      <c r="P19" s="1180">
        <v>1153</v>
      </c>
      <c r="Q19" s="1134">
        <f>P19/$I19*100</f>
        <v>65.141242937853107</v>
      </c>
      <c r="R19" s="1177"/>
      <c r="S19" s="1177"/>
    </row>
    <row r="20" spans="1:19" s="964" customFormat="1" x14ac:dyDescent="0.2">
      <c r="A20" s="1170"/>
      <c r="B20" s="1178" t="s">
        <v>41</v>
      </c>
      <c r="D20" s="1179">
        <f>'41benpresaad'!D18</f>
        <v>211192</v>
      </c>
      <c r="E20" s="1173">
        <v>34612</v>
      </c>
      <c r="F20" s="1180">
        <f t="shared" si="1"/>
        <v>211192</v>
      </c>
      <c r="G20" s="1181">
        <f t="shared" si="2"/>
        <v>100</v>
      </c>
      <c r="I20" s="1180">
        <f t="shared" si="3"/>
        <v>0</v>
      </c>
      <c r="J20" s="1181">
        <f t="shared" si="0"/>
        <v>0</v>
      </c>
      <c r="L20" s="1180">
        <v>0</v>
      </c>
      <c r="M20" s="1182" t="s">
        <v>364</v>
      </c>
      <c r="N20" s="1180">
        <v>0</v>
      </c>
      <c r="O20" s="1134" t="s">
        <v>364</v>
      </c>
      <c r="P20" s="1180">
        <v>0</v>
      </c>
      <c r="Q20" s="1134" t="s">
        <v>364</v>
      </c>
      <c r="R20" s="1177"/>
      <c r="S20" s="1177"/>
    </row>
    <row r="21" spans="1:19" s="964" customFormat="1" x14ac:dyDescent="0.2">
      <c r="A21" s="1170"/>
      <c r="B21" s="1178" t="s">
        <v>3</v>
      </c>
      <c r="D21" s="1179">
        <f>'41benpresaad'!D19</f>
        <v>154633</v>
      </c>
      <c r="E21" s="1173">
        <v>13397</v>
      </c>
      <c r="F21" s="1180">
        <f t="shared" si="1"/>
        <v>153082</v>
      </c>
      <c r="G21" s="1181">
        <f t="shared" si="2"/>
        <v>98.996979946065849</v>
      </c>
      <c r="I21" s="1180">
        <f t="shared" si="3"/>
        <v>1551</v>
      </c>
      <c r="J21" s="1181">
        <f t="shared" si="0"/>
        <v>1.0030200539341538</v>
      </c>
      <c r="L21" s="1180">
        <v>58</v>
      </c>
      <c r="M21" s="1182">
        <f>L21/$I21*100</f>
        <v>3.7395228884590583</v>
      </c>
      <c r="N21" s="1180">
        <v>961</v>
      </c>
      <c r="O21" s="1134">
        <f>N21/$I21*100</f>
        <v>61.960025789813024</v>
      </c>
      <c r="P21" s="1180">
        <v>532</v>
      </c>
      <c r="Q21" s="1134">
        <f>P21/$I21*100</f>
        <v>34.300451321727913</v>
      </c>
      <c r="R21" s="1177"/>
      <c r="S21" s="1177"/>
    </row>
    <row r="22" spans="1:19" s="964" customFormat="1" x14ac:dyDescent="0.2">
      <c r="A22" s="1170"/>
      <c r="B22" s="1178" t="s">
        <v>2</v>
      </c>
      <c r="D22" s="1179">
        <f>'41benpresaad'!D20</f>
        <v>35701</v>
      </c>
      <c r="E22" s="1173">
        <v>6540</v>
      </c>
      <c r="F22" s="1180">
        <f t="shared" si="1"/>
        <v>35404</v>
      </c>
      <c r="G22" s="1181">
        <f t="shared" si="2"/>
        <v>99.168090529677045</v>
      </c>
      <c r="I22" s="1180">
        <f t="shared" si="3"/>
        <v>297</v>
      </c>
      <c r="J22" s="1181">
        <f t="shared" si="0"/>
        <v>0.83190947032296014</v>
      </c>
      <c r="L22" s="1180">
        <v>1</v>
      </c>
      <c r="M22" s="1182">
        <f>L22/$I22*100</f>
        <v>0.33670033670033667</v>
      </c>
      <c r="N22" s="1180">
        <v>140</v>
      </c>
      <c r="O22" s="1134">
        <f>N22/$I22*100</f>
        <v>47.138047138047142</v>
      </c>
      <c r="P22" s="1180">
        <v>156</v>
      </c>
      <c r="Q22" s="1134">
        <f>P22/$I22*100</f>
        <v>52.525252525252533</v>
      </c>
      <c r="R22" s="1177"/>
      <c r="S22" s="1177"/>
    </row>
    <row r="23" spans="1:19" s="964" customFormat="1" x14ac:dyDescent="0.2">
      <c r="A23" s="1170"/>
      <c r="B23" s="1178" t="s">
        <v>35</v>
      </c>
      <c r="D23" s="1179">
        <f>'41benpresaad'!D21</f>
        <v>74500</v>
      </c>
      <c r="E23" s="1173">
        <v>13798</v>
      </c>
      <c r="F23" s="1180">
        <f t="shared" si="1"/>
        <v>73006</v>
      </c>
      <c r="G23" s="1181">
        <f t="shared" si="2"/>
        <v>97.994630872483228</v>
      </c>
      <c r="I23" s="1180">
        <f t="shared" si="3"/>
        <v>1494</v>
      </c>
      <c r="J23" s="1181">
        <f t="shared" si="0"/>
        <v>2.0053691275167784</v>
      </c>
      <c r="L23" s="1180">
        <v>30</v>
      </c>
      <c r="M23" s="1182">
        <f>L23/$I23*100</f>
        <v>2.0080321285140563</v>
      </c>
      <c r="N23" s="1180">
        <v>34</v>
      </c>
      <c r="O23" s="1134">
        <f>N23/$I23*100</f>
        <v>2.2757697456492636</v>
      </c>
      <c r="P23" s="1180">
        <v>1430</v>
      </c>
      <c r="Q23" s="1134">
        <f>P23/$I23*100</f>
        <v>95.716198125836684</v>
      </c>
      <c r="R23" s="1177"/>
      <c r="S23" s="1177"/>
    </row>
    <row r="24" spans="1:19" s="964" customFormat="1" x14ac:dyDescent="0.2">
      <c r="A24" s="1170"/>
      <c r="B24" s="1178" t="s">
        <v>42</v>
      </c>
      <c r="D24" s="1179">
        <f>'41benpresaad'!D22</f>
        <v>183203</v>
      </c>
      <c r="E24" s="1173">
        <v>24812</v>
      </c>
      <c r="F24" s="1180">
        <f t="shared" si="1"/>
        <v>183203</v>
      </c>
      <c r="G24" s="1181">
        <f t="shared" si="2"/>
        <v>100</v>
      </c>
      <c r="I24" s="1180">
        <f t="shared" si="3"/>
        <v>0</v>
      </c>
      <c r="J24" s="1181">
        <f t="shared" si="0"/>
        <v>0</v>
      </c>
      <c r="L24" s="1180">
        <v>0</v>
      </c>
      <c r="M24" s="1182" t="s">
        <v>364</v>
      </c>
      <c r="N24" s="1180">
        <v>0</v>
      </c>
      <c r="O24" s="1134" t="s">
        <v>364</v>
      </c>
      <c r="P24" s="1180">
        <v>0</v>
      </c>
      <c r="Q24" s="1134" t="s">
        <v>364</v>
      </c>
      <c r="R24" s="1177"/>
      <c r="S24" s="1177"/>
    </row>
    <row r="25" spans="1:19" s="964" customFormat="1" x14ac:dyDescent="0.2">
      <c r="A25" s="1170"/>
      <c r="B25" s="1178" t="s">
        <v>43</v>
      </c>
      <c r="D25" s="1179">
        <f>'41benpresaad'!D23</f>
        <v>42782</v>
      </c>
      <c r="E25" s="1173">
        <v>10064</v>
      </c>
      <c r="F25" s="1180">
        <f t="shared" si="1"/>
        <v>42605</v>
      </c>
      <c r="G25" s="1181">
        <f t="shared" si="2"/>
        <v>99.586274601467906</v>
      </c>
      <c r="I25" s="1180">
        <f t="shared" si="3"/>
        <v>177</v>
      </c>
      <c r="J25" s="1181">
        <f t="shared" si="0"/>
        <v>0.41372539853209295</v>
      </c>
      <c r="L25" s="1180">
        <v>0</v>
      </c>
      <c r="M25" s="1182">
        <f>L25/$I25*100</f>
        <v>0</v>
      </c>
      <c r="N25" s="1180">
        <v>161</v>
      </c>
      <c r="O25" s="1134">
        <f>N25/$I25*100</f>
        <v>90.960451977401121</v>
      </c>
      <c r="P25" s="1180">
        <v>16</v>
      </c>
      <c r="Q25" s="1134">
        <f>P25/$I25*100</f>
        <v>9.0395480225988702</v>
      </c>
      <c r="R25" s="1177"/>
      <c r="S25" s="1177"/>
    </row>
    <row r="26" spans="1:19" s="964" customFormat="1" x14ac:dyDescent="0.2">
      <c r="B26" s="1178" t="s">
        <v>44</v>
      </c>
      <c r="D26" s="1179">
        <f>'41benpresaad'!D24</f>
        <v>16091</v>
      </c>
      <c r="E26" s="1173">
        <v>1275</v>
      </c>
      <c r="F26" s="1183">
        <f t="shared" si="1"/>
        <v>16091</v>
      </c>
      <c r="G26" s="1181">
        <f t="shared" si="2"/>
        <v>100</v>
      </c>
      <c r="I26" s="1183">
        <f t="shared" si="3"/>
        <v>0</v>
      </c>
      <c r="J26" s="1181">
        <f t="shared" si="0"/>
        <v>0</v>
      </c>
      <c r="L26" s="1183">
        <v>0</v>
      </c>
      <c r="M26" s="1182" t="s">
        <v>364</v>
      </c>
      <c r="N26" s="1183">
        <v>0</v>
      </c>
      <c r="O26" s="1134" t="s">
        <v>364</v>
      </c>
      <c r="P26" s="1183">
        <v>0</v>
      </c>
      <c r="Q26" s="1134" t="s">
        <v>364</v>
      </c>
      <c r="R26" s="1177"/>
      <c r="S26" s="1177"/>
    </row>
    <row r="27" spans="1:19" s="964" customFormat="1" x14ac:dyDescent="0.2">
      <c r="B27" s="1178" t="s">
        <v>45</v>
      </c>
      <c r="D27" s="1184">
        <f>'41benpresaad'!D25</f>
        <v>68945</v>
      </c>
      <c r="E27" s="1173">
        <v>8030</v>
      </c>
      <c r="F27" s="1183">
        <f t="shared" si="1"/>
        <v>68945</v>
      </c>
      <c r="G27" s="1181">
        <f t="shared" si="2"/>
        <v>100</v>
      </c>
      <c r="I27" s="1183">
        <f t="shared" si="3"/>
        <v>0</v>
      </c>
      <c r="J27" s="1181">
        <f t="shared" si="0"/>
        <v>0</v>
      </c>
      <c r="L27" s="1183">
        <v>0</v>
      </c>
      <c r="M27" s="1182" t="s">
        <v>364</v>
      </c>
      <c r="N27" s="1183">
        <v>0</v>
      </c>
      <c r="O27" s="1134" t="s">
        <v>364</v>
      </c>
      <c r="P27" s="1183">
        <v>0</v>
      </c>
      <c r="Q27" s="1134" t="s">
        <v>364</v>
      </c>
      <c r="R27" s="1177"/>
      <c r="S27" s="1177"/>
    </row>
    <row r="28" spans="1:19" s="964" customFormat="1" x14ac:dyDescent="0.2">
      <c r="B28" s="1178" t="s">
        <v>46</v>
      </c>
      <c r="D28" s="1184">
        <f>'41benpresaad'!D26</f>
        <v>9275</v>
      </c>
      <c r="E28" s="1185">
        <v>1753</v>
      </c>
      <c r="F28" s="1183">
        <f t="shared" si="1"/>
        <v>9275</v>
      </c>
      <c r="G28" s="1186">
        <f t="shared" si="2"/>
        <v>100</v>
      </c>
      <c r="I28" s="1183">
        <f t="shared" si="3"/>
        <v>0</v>
      </c>
      <c r="J28" s="1186">
        <f t="shared" si="0"/>
        <v>0</v>
      </c>
      <c r="L28" s="1183">
        <v>0</v>
      </c>
      <c r="M28" s="1182" t="s">
        <v>364</v>
      </c>
      <c r="N28" s="1183">
        <v>0</v>
      </c>
      <c r="O28" s="1182" t="s">
        <v>364</v>
      </c>
      <c r="P28" s="1183">
        <v>0</v>
      </c>
      <c r="Q28" s="1182" t="s">
        <v>364</v>
      </c>
      <c r="R28" s="1177"/>
      <c r="S28" s="1177"/>
    </row>
    <row r="29" spans="1:19" s="964" customFormat="1" x14ac:dyDescent="0.2">
      <c r="B29" s="1187" t="s">
        <v>1</v>
      </c>
      <c r="D29" s="1188">
        <f>'41benpresaad'!D27</f>
        <v>3526</v>
      </c>
      <c r="E29" s="1185">
        <v>384</v>
      </c>
      <c r="F29" s="1189">
        <f t="shared" si="1"/>
        <v>3449</v>
      </c>
      <c r="G29" s="1190">
        <f t="shared" si="2"/>
        <v>97.816222348269989</v>
      </c>
      <c r="I29" s="1189">
        <f t="shared" si="3"/>
        <v>77</v>
      </c>
      <c r="J29" s="1190">
        <f t="shared" si="0"/>
        <v>2.1837776517300056</v>
      </c>
      <c r="L29" s="1189">
        <v>0</v>
      </c>
      <c r="M29" s="1191">
        <f>L29/$I29*100</f>
        <v>0</v>
      </c>
      <c r="N29" s="1189">
        <v>19</v>
      </c>
      <c r="O29" s="1136">
        <f>N29/$I29*100</f>
        <v>24.675324675324674</v>
      </c>
      <c r="P29" s="1189">
        <v>58</v>
      </c>
      <c r="Q29" s="1136">
        <f>P29/$I29*100</f>
        <v>75.324675324675326</v>
      </c>
      <c r="R29" s="1177"/>
      <c r="S29" s="1177"/>
    </row>
    <row r="30" spans="1:19" s="963" customFormat="1" ht="7.5" customHeight="1" x14ac:dyDescent="0.25">
      <c r="A30" s="1160"/>
      <c r="B30" s="1161"/>
      <c r="D30" s="1192"/>
      <c r="E30" s="1193"/>
      <c r="F30" s="1192"/>
      <c r="G30" s="1194"/>
      <c r="I30" s="1195"/>
      <c r="J30" s="1194"/>
      <c r="L30" s="1195"/>
      <c r="M30" s="1194"/>
      <c r="N30" s="1195"/>
      <c r="O30" s="1194"/>
      <c r="P30" s="1195"/>
      <c r="Q30" s="1194"/>
    </row>
    <row r="31" spans="1:19" s="1320" customFormat="1" x14ac:dyDescent="0.2">
      <c r="B31" s="1321" t="s">
        <v>0</v>
      </c>
      <c r="D31" s="1322">
        <f>SUM(D12:D29)</f>
        <v>1445668</v>
      </c>
      <c r="E31" s="1323"/>
      <c r="F31" s="1324">
        <f>SUM(F12:F29)</f>
        <v>1420637</v>
      </c>
      <c r="G31" s="1325">
        <f>F31*100/D31</f>
        <v>98.268551285634047</v>
      </c>
      <c r="I31" s="1326">
        <f>SUM(I12:I29)</f>
        <v>25031</v>
      </c>
      <c r="J31" s="1325">
        <f>I31*100/D31</f>
        <v>1.731448714365954</v>
      </c>
      <c r="L31" s="1326">
        <f>SUM(L12:L29)</f>
        <v>7764</v>
      </c>
      <c r="M31" s="1325">
        <f>L31/$I31*100</f>
        <v>31.017538252566819</v>
      </c>
      <c r="N31" s="1326">
        <f>SUM(N12:N29)</f>
        <v>7675</v>
      </c>
      <c r="O31" s="1325">
        <f>N31/$I31*100</f>
        <v>30.661979145859135</v>
      </c>
      <c r="P31" s="1326">
        <f>SUM(P12:P29)</f>
        <v>9592</v>
      </c>
      <c r="Q31" s="1325">
        <f>P31/$I31*100</f>
        <v>38.320482601574049</v>
      </c>
    </row>
    <row r="32" spans="1:19" s="963" customFormat="1" x14ac:dyDescent="0.25">
      <c r="B32" s="1196" t="s">
        <v>39</v>
      </c>
      <c r="C32" s="1197"/>
    </row>
    <row r="33" spans="2:16" ht="33" customHeight="1" x14ac:dyDescent="0.25">
      <c r="B33" s="1688" t="s">
        <v>277</v>
      </c>
      <c r="C33" s="1688"/>
      <c r="D33" s="1688"/>
      <c r="E33" s="1688"/>
      <c r="F33" s="1688"/>
      <c r="G33" s="1688"/>
      <c r="H33" s="1688"/>
      <c r="I33" s="1688"/>
      <c r="J33" s="1688"/>
      <c r="K33" s="1688"/>
      <c r="L33" s="1688"/>
      <c r="M33" s="1688"/>
      <c r="N33" s="1688"/>
      <c r="O33" s="1688"/>
      <c r="P33" s="1688"/>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2024-06-03T12:28:28Z</cp:lastPrinted>
  <dcterms:created xsi:type="dcterms:W3CDTF">2023-11-02T11:23:22Z</dcterms:created>
  <dcterms:modified xsi:type="dcterms:W3CDTF">2024-06-05T11:04:38Z</dcterms:modified>
</cp:coreProperties>
</file>