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13.xml" ContentType="application/vnd.openxmlformats-officedocument.drawing+xml"/>
  <Override PartName="/xl/charts/chart3.xml" ContentType="application/vnd.openxmlformats-officedocument.drawingml.chart+xml"/>
  <Override PartName="/xl/theme/themeOverride1.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charts/chart4.xml" ContentType="application/vnd.openxmlformats-officedocument.drawingml.chart+xml"/>
  <Override PartName="/xl/theme/themeOverride2.xml" ContentType="application/vnd.openxmlformats-officedocument.themeOverride+xml"/>
  <Override PartName="/xl/charts/chart5.xml" ContentType="application/vnd.openxmlformats-officedocument.drawingml.chart+xml"/>
  <Override PartName="/xl/theme/themeOverride3.xml" ContentType="application/vnd.openxmlformats-officedocument.themeOverride+xml"/>
  <Override PartName="/xl/charts/chart6.xml" ContentType="application/vnd.openxmlformats-officedocument.drawingml.chart+xml"/>
  <Override PartName="/xl/theme/themeOverride4.xml" ContentType="application/vnd.openxmlformats-officedocument.themeOverride+xml"/>
  <Override PartName="/xl/charts/chart7.xml" ContentType="application/vnd.openxmlformats-officedocument.drawingml.chart+xml"/>
  <Override PartName="/xl/theme/themeOverride5.xml" ContentType="application/vnd.openxmlformats-officedocument.themeOverride+xml"/>
  <Override PartName="/xl/drawings/drawing18.xml" ContentType="application/vnd.openxmlformats-officedocument.drawing+xml"/>
  <Override PartName="/xl/charts/chart8.xml" ContentType="application/vnd.openxmlformats-officedocument.drawingml.chart+xml"/>
  <Override PartName="/xl/charts/style1.xml" ContentType="application/vnd.ms-office.chartstyle+xml"/>
  <Override PartName="/xl/charts/colors1.xml" ContentType="application/vnd.ms-office.chartcolorstyle+xml"/>
  <Override PartName="/xl/drawings/drawing19.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drawings/drawing20.xml" ContentType="application/vnd.openxmlformats-officedocument.drawing+xml"/>
  <Override PartName="/xl/drawings/drawing21.xml" ContentType="application/vnd.openxmlformats-officedocument.drawing+xml"/>
  <Override PartName="/xl/charts/chart11.xml" ContentType="application/vnd.openxmlformats-officedocument.drawingml.chart+xml"/>
  <Override PartName="/xl/drawings/drawing22.xml" ContentType="application/vnd.openxmlformats-officedocument.drawing+xml"/>
  <Override PartName="/xl/charts/chart12.xml" ContentType="application/vnd.openxmlformats-officedocument.drawingml.chart+xml"/>
  <Override PartName="/xl/drawings/drawing23.xml" ContentType="application/vnd.openxmlformats-officedocument.drawing+xml"/>
  <Override PartName="/xl/charts/chart13.xml" ContentType="application/vnd.openxmlformats-officedocument.drawingml.chart+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charts/chart14.xml" ContentType="application/vnd.openxmlformats-officedocument.drawingml.chart+xml"/>
  <Override PartName="/xl/theme/themeOverride6.xml" ContentType="application/vnd.openxmlformats-officedocument.themeOverride+xml"/>
  <Override PartName="/xl/charts/chart15.xml" ContentType="application/vnd.openxmlformats-officedocument.drawingml.chart+xml"/>
  <Override PartName="/xl/theme/themeOverride7.xml" ContentType="application/vnd.openxmlformats-officedocument.themeOverride+xml"/>
  <Override PartName="/xl/charts/chart16.xml" ContentType="application/vnd.openxmlformats-officedocument.drawingml.chart+xml"/>
  <Override PartName="/xl/theme/themeOverride8.xml" ContentType="application/vnd.openxmlformats-officedocument.themeOverride+xml"/>
  <Override PartName="/xl/charts/chart17.xml" ContentType="application/vnd.openxmlformats-officedocument.drawingml.chart+xml"/>
  <Override PartName="/xl/theme/themeOverride9.xml" ContentType="application/vnd.openxmlformats-officedocument.themeOverride+xml"/>
  <Override PartName="/xl/drawings/drawing32.xml" ContentType="application/vnd.openxmlformats-officedocument.drawing+xml"/>
  <Override PartName="/xl/charts/chart18.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3.xml" ContentType="application/vnd.openxmlformats-officedocument.drawing+xml"/>
  <Override PartName="/xl/charts/chart19.xml" ContentType="application/vnd.openxmlformats-officedocument.drawingml.chart+xml"/>
  <Override PartName="/xl/charts/chart20.xml" ContentType="application/vnd.openxmlformats-officedocument.drawingml.chart+xml"/>
  <Override PartName="/xl/drawings/drawing34.xml" ContentType="application/vnd.openxmlformats-officedocument.drawing+xml"/>
  <Override PartName="/xl/charts/chart21.xml" ContentType="application/vnd.openxmlformats-officedocument.drawingml.chart+xml"/>
  <Override PartName="/xl/charts/chart22.xml" ContentType="application/vnd.openxmlformats-officedocument.drawingml.chart+xml"/>
  <Override PartName="/xl/drawings/drawing35.xml" ContentType="application/vnd.openxmlformats-officedocument.drawing+xml"/>
  <Override PartName="/xl/charts/chart23.xml" ContentType="application/vnd.openxmlformats-officedocument.drawingml.chart+xml"/>
  <Override PartName="/xl/charts/chart24.xml" ContentType="application/vnd.openxmlformats-officedocument.drawingml.chart+xml"/>
  <Override PartName="/xl/drawings/drawing36.xml" ContentType="application/vnd.openxmlformats-officedocument.drawing+xml"/>
  <Override PartName="/xl/drawings/drawing37.xml" ContentType="application/vnd.openxmlformats-officedocument.drawing+xml"/>
  <Override PartName="/xl/charts/chart25.xml" ContentType="application/vnd.openxmlformats-officedocument.drawingml.chart+xml"/>
  <Override PartName="/xl/drawings/drawing38.xml" ContentType="application/vnd.openxmlformats-officedocument.drawing+xml"/>
  <Override PartName="/xl/drawings/drawing39.xml" ContentType="application/vnd.openxmlformats-officedocument.drawing+xml"/>
  <Override PartName="/xl/charts/chart26.xml" ContentType="application/vnd.openxmlformats-officedocument.drawingml.chart+xml"/>
  <Override PartName="/xl/drawings/drawing40.xml" ContentType="application/vnd.openxmlformats-officedocument.drawing+xml"/>
  <Override PartName="/xl/drawings/drawing41.xml" ContentType="application/vnd.openxmlformats-officedocument.drawing+xml"/>
  <Override PartName="/xl/charts/chart27.xml" ContentType="application/vnd.openxmlformats-officedocument.drawingml.chart+xml"/>
  <Override PartName="/xl/drawings/drawing42.xml" ContentType="application/vnd.openxmlformats-officedocument.drawing+xml"/>
  <Override PartName="/xl/drawings/drawing43.xml" ContentType="application/vnd.openxmlformats-officedocument.drawing+xml"/>
  <Override PartName="/xl/charts/chart28.xml" ContentType="application/vnd.openxmlformats-officedocument.drawingml.chart+xml"/>
  <Override PartName="/xl/drawings/drawing44.xml" ContentType="application/vnd.openxmlformats-officedocument.drawing+xml"/>
  <Override PartName="/xl/charts/chart29.xml" ContentType="application/vnd.openxmlformats-officedocument.drawingml.chart+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charts/chart30.xml" ContentType="application/vnd.openxmlformats-officedocument.drawingml.chart+xml"/>
  <Override PartName="/xl/theme/themeOverride10.xml" ContentType="application/vnd.openxmlformats-officedocument.themeOverride+xml"/>
  <Override PartName="/xl/charts/chart31.xml" ContentType="application/vnd.openxmlformats-officedocument.drawingml.chart+xml"/>
  <Override PartName="/xl/theme/themeOverride11.xml" ContentType="application/vnd.openxmlformats-officedocument.themeOverride+xml"/>
  <Override PartName="/xl/charts/chart32.xml" ContentType="application/vnd.openxmlformats-officedocument.drawingml.chart+xml"/>
  <Override PartName="/xl/theme/themeOverride12.xml" ContentType="application/vnd.openxmlformats-officedocument.themeOverride+xml"/>
  <Override PartName="/xl/charts/chart33.xml" ContentType="application/vnd.openxmlformats-officedocument.drawingml.chart+xml"/>
  <Override PartName="/xl/theme/themeOverride13.xml" ContentType="application/vnd.openxmlformats-officedocument.themeOverride+xml"/>
  <Override PartName="/xl/drawings/drawing51.xml" ContentType="application/vnd.openxmlformats-officedocument.drawing+xml"/>
  <Override PartName="/xl/charts/chart34.xml" ContentType="application/vnd.openxmlformats-officedocument.drawingml.chart+xml"/>
  <Override PartName="/xl/charts/style3.xml" ContentType="application/vnd.ms-office.chartstyle+xml"/>
  <Override PartName="/xl/charts/colors3.xml" ContentType="application/vnd.ms-office.chartcolorstyle+xml"/>
  <Override PartName="/xl/drawings/drawing52.xml" ContentType="application/vnd.openxmlformats-officedocument.drawing+xml"/>
  <Override PartName="/xl/charts/chart35.xml" ContentType="application/vnd.openxmlformats-officedocument.drawingml.chart+xml"/>
  <Override PartName="/xl/charts/chart36.xml" ContentType="application/vnd.openxmlformats-officedocument.drawingml.chart+xml"/>
  <Override PartName="/xl/charts/style4.xml" ContentType="application/vnd.ms-office.chartstyle+xml"/>
  <Override PartName="/xl/charts/colors4.xml" ContentType="application/vnd.ms-office.chartcolorstyle+xml"/>
  <Override PartName="/xl/drawings/drawing53.xml" ContentType="application/vnd.openxmlformats-officedocument.drawing+xml"/>
  <Override PartName="/xl/drawings/drawing54.xml" ContentType="application/vnd.openxmlformats-officedocument.drawing+xml"/>
  <Override PartName="/xl/charts/chart37.xml" ContentType="application/vnd.openxmlformats-officedocument.drawingml.chart+xml"/>
  <Override PartName="/xl/charts/chart38.xml" ContentType="application/vnd.openxmlformats-officedocument.drawingml.chart+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xl/drawings/drawing58.xml" ContentType="application/vnd.openxmlformats-officedocument.drawing+xml"/>
  <Override PartName="/xl/drawings/drawing59.xml" ContentType="application/vnd.openxmlformats-officedocument.drawing+xml"/>
  <Override PartName="/xl/drawings/drawing60.xml" ContentType="application/vnd.openxmlformats-officedocument.drawing+xml"/>
  <Override PartName="/xl/drawings/drawing61.xml" ContentType="application/vnd.openxmlformats-officedocument.drawing+xml"/>
  <Override PartName="/xl/drawings/drawing62.xml" ContentType="application/vnd.openxmlformats-officedocument.drawing+xml"/>
  <Override PartName="/xl/drawings/drawing63.xml" ContentType="application/vnd.openxmlformats-officedocument.drawing+xml"/>
  <Override PartName="/xl/drawings/drawing64.xml" ContentType="application/vnd.openxmlformats-officedocument.drawing+xml"/>
  <Override PartName="/xl/drawings/drawing65.xml" ContentType="application/vnd.openxmlformats-officedocument.drawing+xml"/>
  <Override PartName="/xl/drawings/drawing66.xml" ContentType="application/vnd.openxmlformats-officedocument.drawing+xml"/>
  <Override PartName="/xl/drawings/drawing67.xml" ContentType="application/vnd.openxmlformats-officedocument.drawing+xml"/>
  <Override PartName="/xl/drawings/drawing68.xml" ContentType="application/vnd.openxmlformats-officedocument.drawing+xml"/>
  <Override PartName="/xl/charts/chart39.xml" ContentType="application/vnd.openxmlformats-officedocument.drawingml.chart+xml"/>
  <Override PartName="/xl/charts/style5.xml" ContentType="application/vnd.ms-office.chartstyle+xml"/>
  <Override PartName="/xl/charts/colors5.xml" ContentType="application/vnd.ms-office.chartcolorstyle+xml"/>
  <Override PartName="/xl/charts/chart40.xml" ContentType="application/vnd.openxmlformats-officedocument.drawingml.chart+xml"/>
  <Override PartName="/xl/charts/style6.xml" ContentType="application/vnd.ms-office.chartstyle+xml"/>
  <Override PartName="/xl/charts/colors6.xml" ContentType="application/vnd.ms-office.chartcolorstyle+xml"/>
  <Override PartName="/xl/charts/chart41.xml" ContentType="application/vnd.openxmlformats-officedocument.drawingml.chart+xml"/>
  <Override PartName="/xl/drawings/drawing69.xml" ContentType="application/vnd.openxmlformats-officedocument.drawing+xml"/>
  <Override PartName="/xl/charts/chart42.xml" ContentType="application/vnd.openxmlformats-officedocument.drawingml.chart+xml"/>
  <Override PartName="/xl/drawings/drawing70.xml" ContentType="application/vnd.openxmlformats-officedocument.drawingml.chartshapes+xml"/>
  <Override PartName="/xl/drawings/drawing71.xml" ContentType="application/vnd.openxmlformats-officedocument.drawing+xml"/>
  <Override PartName="/xl/drawings/drawing72.xml" ContentType="application/vnd.openxmlformats-officedocument.drawing+xml"/>
  <Override PartName="/xl/drawings/drawing73.xml" ContentType="application/vnd.openxmlformats-officedocument.drawing+xml"/>
  <Override PartName="/xl/charts/chart43.xml" ContentType="application/vnd.openxmlformats-officedocument.drawingml.chart+xml"/>
  <Override PartName="/xl/charts/chart44.xml" ContentType="application/vnd.openxmlformats-officedocument.drawingml.chart+xml"/>
  <Override PartName="/xl/charts/chart45.xml" ContentType="application/vnd.openxmlformats-officedocument.drawingml.chart+xml"/>
  <Override PartName="/xl/drawings/drawing74.xml" ContentType="application/vnd.openxmlformats-officedocument.drawing+xml"/>
  <Override PartName="/xl/drawings/drawing75.xml" ContentType="application/vnd.openxmlformats-officedocument.drawing+xml"/>
  <Override PartName="/xl/drawings/drawing76.xml" ContentType="application/vnd.openxmlformats-officedocument.drawing+xml"/>
  <Override PartName="/xl/drawings/drawing77.xml" ContentType="application/vnd.openxmlformats-officedocument.drawing+xml"/>
  <Override PartName="/xl/charts/chart46.xml" ContentType="application/vnd.openxmlformats-officedocument.drawingml.chart+xml"/>
  <Override PartName="/xl/charts/chart47.xml" ContentType="application/vnd.openxmlformats-officedocument.drawingml.chart+xml"/>
  <Override PartName="/xl/charts/chart48.xml" ContentType="application/vnd.openxmlformats-officedocument.drawingml.chart+xml"/>
  <Override PartName="/xl/drawings/drawing78.xml" ContentType="application/vnd.openxmlformats-officedocument.drawing+xml"/>
  <Override PartName="/xl/drawings/drawing79.xml" ContentType="application/vnd.openxmlformats-officedocument.drawing+xml"/>
  <Override PartName="/xl/drawings/drawing80.xml" ContentType="application/vnd.openxmlformats-officedocument.drawing+xml"/>
  <Override PartName="/xl/drawings/drawing81.xml" ContentType="application/vnd.openxmlformats-officedocument.drawing+xml"/>
  <Override PartName="/xl/drawings/drawing82.xml" ContentType="application/vnd.openxmlformats-officedocument.drawing+xml"/>
  <Override PartName="/xl/drawings/drawing83.xml" ContentType="application/vnd.openxmlformats-officedocument.drawing+xml"/>
  <Override PartName="/xl/drawings/drawing84.xml" ContentType="application/vnd.openxmlformats-officedocument.drawing+xml"/>
  <Override PartName="/xl/drawings/drawing85.xml" ContentType="application/vnd.openxmlformats-officedocument.drawing+xml"/>
  <Override PartName="/xl/charts/chart49.xml" ContentType="application/vnd.openxmlformats-officedocument.drawingml.chart+xml"/>
  <Override PartName="/xl/drawings/drawing86.xml" ContentType="application/vnd.openxmlformats-officedocument.drawing+xml"/>
  <Override PartName="/xl/drawings/drawing87.xml" ContentType="application/vnd.openxmlformats-officedocument.drawing+xml"/>
  <Override PartName="/xl/drawings/drawing88.xml" ContentType="application/vnd.openxmlformats-officedocument.drawing+xml"/>
  <Override PartName="/xl/drawings/drawing89.xml" ContentType="application/vnd.openxmlformats-officedocument.drawing+xml"/>
  <Override PartName="/xl/charts/chart50.xml" ContentType="application/vnd.openxmlformats-officedocument.drawingml.chart+xml"/>
  <Override PartName="/xl/charts/style7.xml" ContentType="application/vnd.ms-office.chartstyle+xml"/>
  <Override PartName="/xl/charts/colors7.xml" ContentType="application/vnd.ms-office.chartcolorstyle+xml"/>
  <Override PartName="/xl/drawings/drawing90.xml" ContentType="application/vnd.openxmlformats-officedocument.drawingml.chartshapes+xml"/>
  <Override PartName="/xl/drawings/drawing91.xml" ContentType="application/vnd.openxmlformats-officedocument.drawing+xml"/>
  <Override PartName="/xl/charts/chart51.xml" ContentType="application/vnd.openxmlformats-officedocument.drawingml.chart+xml"/>
  <Override PartName="/xl/charts/style8.xml" ContentType="application/vnd.ms-office.chartstyle+xml"/>
  <Override PartName="/xl/charts/colors8.xml" ContentType="application/vnd.ms-office.chartcolorstyle+xml"/>
  <Override PartName="/xl/drawings/drawing92.xml" ContentType="application/vnd.openxmlformats-officedocument.drawingml.chartshapes+xml"/>
  <Override PartName="/xl/drawings/drawing93.xml" ContentType="application/vnd.openxmlformats-officedocument.drawing+xml"/>
  <Override PartName="/xl/charts/chart52.xml" ContentType="application/vnd.openxmlformats-officedocument.drawingml.chart+xml"/>
  <Override PartName="/xl/charts/style9.xml" ContentType="application/vnd.ms-office.chartstyle+xml"/>
  <Override PartName="/xl/charts/colors9.xml" ContentType="application/vnd.ms-office.chartcolorstyle+xml"/>
  <Override PartName="/xl/drawings/drawing94.xml" ContentType="application/vnd.openxmlformats-officedocument.drawingml.chartshapes+xml"/>
  <Override PartName="/xl/drawings/drawing95.xml" ContentType="application/vnd.openxmlformats-officedocument.drawing+xml"/>
  <Override PartName="/xl/charts/chart53.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96.xml" ContentType="application/vnd.openxmlformats-officedocument.drawingml.chartshapes+xml"/>
  <Override PartName="/xl/drawings/drawing9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codeName="ThisWorkbook" hidePivotFieldList="1"/>
  <mc:AlternateContent xmlns:mc="http://schemas.openxmlformats.org/markup-compatibility/2006">
    <mc:Choice Requires="x15">
      <x15ac:absPath xmlns:x15ac="http://schemas.microsoft.com/office/spreadsheetml/2010/11/ac" url="Z:\AREA DE ESTADÍSTICA\ESTADÍSTICA\Estadistica\2024\Informes especiales a 31 de mayo de 2024\"/>
    </mc:Choice>
  </mc:AlternateContent>
  <xr:revisionPtr revIDLastSave="0" documentId="13_ncr:1_{CDB0C6A6-4A30-4265-A293-B0CF0247A88E}" xr6:coauthVersionLast="47" xr6:coauthVersionMax="47" xr10:uidLastSave="{00000000-0000-0000-0000-000000000000}"/>
  <bookViews>
    <workbookView xWindow="28680" yWindow="-120" windowWidth="19440" windowHeight="15000" tabRatio="891" xr2:uid="{00000000-000D-0000-FFFF-FFFF00000000}"/>
  </bookViews>
  <sheets>
    <sheet name="porsaad" sheetId="170" r:id="rId1"/>
    <sheet name="indsaad" sheetId="156" r:id="rId2"/>
    <sheet name="indsaad2" sheetId="157" r:id="rId3"/>
    <sheet name="EVO" sheetId="158" r:id="rId4"/>
    <sheet name="EVO_sol" sheetId="159" r:id="rId5"/>
    <sheet name="EVO_resol" sheetId="160" r:id="rId6"/>
    <sheet name="EVO_derecho" sheetId="161" r:id="rId7"/>
    <sheet name="EVO_resolPIA" sheetId="162" r:id="rId8"/>
    <sheet name="EVO_sinPIA" sheetId="163" r:id="rId9"/>
    <sheet name="EVO_prest" sheetId="164" r:id="rId10"/>
    <sheet name="20pobl" sheetId="135" r:id="rId11"/>
    <sheet name="21solsaad" sheetId="3" r:id="rId12"/>
    <sheet name="22solcasaadpot" sheetId="102" r:id="rId13"/>
    <sheet name="23solcasaad" sheetId="134" r:id="rId14"/>
    <sheet name="24solcasaad_pobl" sheetId="136" r:id="rId15"/>
    <sheet name="3solcasaad" sheetId="4" state="hidden" r:id="rId16"/>
    <sheet name="24asolcasaad_pobl" sheetId="103" r:id="rId17"/>
    <sheet name="25solaltabaja" sheetId="165" r:id="rId18"/>
    <sheet name="26perfsaad" sheetId="125" r:id="rId19"/>
    <sheet name="31dictsaad" sheetId="10" r:id="rId20"/>
    <sheet name="31adictsaad" sheetId="108" r:id="rId21"/>
    <sheet name="31bdictsaad" sheetId="141" r:id="rId22"/>
    <sheet name="32dictcasaadpot" sheetId="43" r:id="rId23"/>
    <sheet name="33dictcasaad" sheetId="137" r:id="rId24"/>
    <sheet name="33dictcasaadGIII" sheetId="142" r:id="rId25"/>
    <sheet name="33dictcasaadGII" sheetId="143" r:id="rId26"/>
    <sheet name="33dictcasaadGI" sheetId="144" r:id="rId27"/>
    <sheet name="33dictcasaadG0" sheetId="145" r:id="rId28"/>
    <sheet name="34adictcasaad" sheetId="138" r:id="rId29"/>
    <sheet name="8dictcasaad" sheetId="100" state="hidden" r:id="rId30"/>
    <sheet name="34bdictcasaad" sheetId="104" r:id="rId31"/>
    <sheet name="35ResolGraAltaBaj" sheetId="166" r:id="rId32"/>
    <sheet name="36perfresol" sheetId="68" r:id="rId33"/>
    <sheet name="36aperfresol_graf" sheetId="92" r:id="rId34"/>
    <sheet name="36bperfresol_graf" sheetId="152" r:id="rId35"/>
    <sheet name="41benpresaad" sheetId="34" r:id="rId36"/>
    <sheet name="41benpresaad_graf" sheetId="94" r:id="rId37"/>
    <sheet name="41abenpreGIII" sheetId="47" r:id="rId38"/>
    <sheet name="41abenpreGIII_graf" sheetId="95" r:id="rId39"/>
    <sheet name="41bbenpreGII" sheetId="48" r:id="rId40"/>
    <sheet name="41bbenpreGII_graf" sheetId="96" r:id="rId41"/>
    <sheet name="41cbenpreGI" sheetId="49" r:id="rId42"/>
    <sheet name="41cbenpreGI_graf" sheetId="97" r:id="rId43"/>
    <sheet name="42pbpcasaadpot" sheetId="36" r:id="rId44"/>
    <sheet name="43pbpcasaad" sheetId="139" r:id="rId45"/>
    <sheet name="43pbpcasaadGIII" sheetId="146" r:id="rId46"/>
    <sheet name="43pbpcasaadGII" sheetId="147" r:id="rId47"/>
    <sheet name="43pbpcasaadGI" sheetId="148" r:id="rId48"/>
    <sheet name="44apbpcasaad" sheetId="140" r:id="rId49"/>
    <sheet name="44bpbpcasaad" sheetId="105" r:id="rId50"/>
    <sheet name="45ResolPIAAltaBaj" sheetId="167" r:id="rId51"/>
    <sheet name="46perfpbsaad" sheetId="79" r:id="rId52"/>
    <sheet name="15pbpcasaad" sheetId="101" state="hidden" r:id="rId53"/>
    <sheet name="46aperfpb_graf" sheetId="98" r:id="rId54"/>
    <sheet name="51pbgrado" sheetId="45" r:id="rId55"/>
    <sheet name="51aPAPDgrado" sheetId="50" r:id="rId56"/>
    <sheet name="51bTeleasgrado" sheetId="51" r:id="rId57"/>
    <sheet name="51cSADgrado" sheetId="52" r:id="rId58"/>
    <sheet name="51dCDgrado" sheetId="53" r:id="rId59"/>
    <sheet name="51eSARgrado" sheetId="54" r:id="rId60"/>
    <sheet name="51fPEVincgrado" sheetId="55" r:id="rId61"/>
    <sheet name="51gPECgrado" sheetId="56" r:id="rId62"/>
    <sheet name="51hPEAsistPgrado" sheetId="57" r:id="rId63"/>
    <sheet name="52SubtipoVinculada" sheetId="109" r:id="rId64"/>
    <sheet name="52SubtipoVinculadaGIII" sheetId="110" r:id="rId65"/>
    <sheet name="52SubtipoVinculadaGII" sheetId="111" r:id="rId66"/>
    <sheet name="52SubtipoVinculadaGI" sheetId="112" r:id="rId67"/>
    <sheet name="6perfcuidador" sheetId="85" r:id="rId68"/>
    <sheet name="61aperfcuidadorCCAA" sheetId="86" r:id="rId69"/>
    <sheet name="62bperfcuidadorCCAA" sheetId="87" r:id="rId70"/>
    <sheet name="63cperfcuidadorCCAA" sheetId="88" r:id="rId71"/>
    <sheet name="7Intensidad" sheetId="58" r:id="rId72"/>
    <sheet name="7IntensidadCCAA" sheetId="59" r:id="rId73"/>
    <sheet name="7IntenSAD_CCAA" sheetId="66" r:id="rId74"/>
    <sheet name="7IntenPE_SAD_CCAA" sheetId="67" r:id="rId75"/>
    <sheet name="8CuantíaPrest" sheetId="77" r:id="rId76"/>
    <sheet name="8CuantíaPEC_CCAA" sheetId="74" r:id="rId77"/>
    <sheet name="8CuantíaAP_CCAA" sheetId="75" r:id="rId78"/>
    <sheet name="8CuantíaPEVsad_CCAA" sheetId="76" r:id="rId79"/>
    <sheet name="8CuantíaPEVsar_CCAA" sheetId="80" r:id="rId80"/>
    <sheet name="8CuantíaPEVcd_CCAA" sheetId="81" r:id="rId81"/>
    <sheet name="8CuantíaPEVpapd_CCAA" sheetId="82" r:id="rId82"/>
    <sheet name="8CuantíaPEVteleasist_CCAA" sheetId="83" r:id="rId83"/>
    <sheet name="9TiempoEspera" sheetId="90" r:id="rId84"/>
    <sheet name="10pendResol" sheetId="106" r:id="rId85"/>
    <sheet name="10pendPrest" sheetId="84" r:id="rId86"/>
    <sheet name="10pend" sheetId="107" r:id="rId87"/>
    <sheet name="11ListaEspera" sheetId="70" r:id="rId88"/>
    <sheet name="11ListaEsperaGIII" sheetId="61" r:id="rId89"/>
    <sheet name="11ListaEsperaGII" sheetId="62" r:id="rId90"/>
    <sheet name="11ListaEsperaGI" sheetId="63" r:id="rId91"/>
    <sheet name="12BenefEfect" sheetId="155" r:id="rId92"/>
  </sheets>
  <externalReferences>
    <externalReference r:id="rId93"/>
    <externalReference r:id="rId94"/>
  </externalReferences>
  <definedNames>
    <definedName name="_xlnm._FilterDatabase" localSheetId="52" hidden="1">'15pbpcasaad'!$AD$10:$AE$28</definedName>
    <definedName name="_xlnm._FilterDatabase" localSheetId="10" hidden="1">'20pobl'!$AG$11:$AH$29</definedName>
    <definedName name="_xlnm._FilterDatabase" localSheetId="12" hidden="1">'22solcasaadpot'!$P$9:$Q$27</definedName>
    <definedName name="_xlnm._FilterDatabase" localSheetId="13" hidden="1">'23solcasaad'!$AG$11:$AH$29</definedName>
    <definedName name="_xlnm._FilterDatabase" localSheetId="16" hidden="1">'24asolcasaad_pobl'!$AD$10:$AE$28</definedName>
    <definedName name="_xlnm._FilterDatabase" localSheetId="14" hidden="1">'24solcasaad_pobl'!$R$11:$S$29</definedName>
    <definedName name="_xlnm._FilterDatabase" localSheetId="22" hidden="1">'32dictcasaadpot'!$N$10:$O$28</definedName>
    <definedName name="_xlnm._FilterDatabase" localSheetId="23" hidden="1">'33dictcasaad'!$AG$11:$AH$29</definedName>
    <definedName name="_xlnm._FilterDatabase" localSheetId="27" hidden="1">'33dictcasaadG0'!$AG$11:$AH$29</definedName>
    <definedName name="_xlnm._FilterDatabase" localSheetId="26" hidden="1">'33dictcasaadGI'!$AG$11:$AH$29</definedName>
    <definedName name="_xlnm._FilterDatabase" localSheetId="25" hidden="1">'33dictcasaadGII'!$AG$11:$AH$29</definedName>
    <definedName name="_xlnm._FilterDatabase" localSheetId="24" hidden="1">'33dictcasaadGIII'!$AG$11:$AH$29</definedName>
    <definedName name="_xlnm._FilterDatabase" localSheetId="28" hidden="1">'34adictcasaad'!$R$11:$S$29</definedName>
    <definedName name="_xlnm._FilterDatabase" localSheetId="30" hidden="1">'34bdictcasaad'!$AD$10:$AE$28</definedName>
    <definedName name="_xlnm._FilterDatabase" localSheetId="15" hidden="1">'3solcasaad'!$AD$10:$AE$28</definedName>
    <definedName name="_xlnm._FilterDatabase" localSheetId="43" hidden="1">'42pbpcasaadpot'!$N$10:$O$28</definedName>
    <definedName name="_xlnm._FilterDatabase" localSheetId="44" hidden="1">'43pbpcasaad'!$AG$11:$AH$29</definedName>
    <definedName name="_xlnm._FilterDatabase" localSheetId="47" hidden="1">'43pbpcasaadGI'!$AG$11:$AH$29</definedName>
    <definedName name="_xlnm._FilterDatabase" localSheetId="46" hidden="1">'43pbpcasaadGII'!$AG$11:$AH$29</definedName>
    <definedName name="_xlnm._FilterDatabase" localSheetId="45" hidden="1">'43pbpcasaadGIII'!$AG$11:$AH$29</definedName>
    <definedName name="_xlnm._FilterDatabase" localSheetId="48" hidden="1">'44apbpcasaad'!$R$11:$S$29</definedName>
    <definedName name="_xlnm._FilterDatabase" localSheetId="49" hidden="1">'44bpbpcasaad'!$AD$10:$AE$28</definedName>
    <definedName name="_xlnm._FilterDatabase" localSheetId="29" hidden="1">'8dictcasaad'!$AD$10:$AE$28</definedName>
    <definedName name="_xlnm._FilterDatabase" localSheetId="83" hidden="1">'9TiempoEspera'!$M$12:$N$30</definedName>
    <definedName name="_xlnm.Print_Area" localSheetId="86">'10pend'!$A$1:$L$34</definedName>
    <definedName name="_xlnm.Print_Area" localSheetId="85">'10pendPrest'!$A$1:$I$34</definedName>
    <definedName name="_xlnm.Print_Area" localSheetId="84">'10pendResol'!$A$1:$I$36</definedName>
    <definedName name="_xlnm.Print_Area" localSheetId="87">'11ListaEspera'!$A$1:$N$43</definedName>
    <definedName name="_xlnm.Print_Area" localSheetId="90">'11ListaEsperaGI'!$A$1:$N$42</definedName>
    <definedName name="_xlnm.Print_Area" localSheetId="89">'11ListaEsperaGII'!$A$1:$N$42</definedName>
    <definedName name="_xlnm.Print_Area" localSheetId="88">'11ListaEsperaGIII'!$A$1:$N$42</definedName>
    <definedName name="_xlnm.Print_Area" localSheetId="52">'15pbpcasaad'!$A$1:$Z$34</definedName>
    <definedName name="_xlnm.Print_Area" localSheetId="10">'20pobl'!$A$1:$AC$34</definedName>
    <definedName name="_xlnm.Print_Area" localSheetId="12">'22solcasaadpot'!$A$1:$U$33</definedName>
    <definedName name="_xlnm.Print_Area" localSheetId="13">'23solcasaad'!$A$1:$AC$34</definedName>
    <definedName name="_xlnm.Print_Area" localSheetId="16">'24asolcasaad_pobl'!$A$1:$Z$46</definedName>
    <definedName name="_xlnm.Print_Area" localSheetId="14">'24solcasaad_pobl'!$A$1:$N$34</definedName>
    <definedName name="_xlnm.Print_Area" localSheetId="17">'25solaltabaja'!$A$1:$V$48</definedName>
    <definedName name="_xlnm.Print_Area" localSheetId="20">'31adictsaad'!$A$1:$V$31</definedName>
    <definedName name="_xlnm.Print_Area" localSheetId="21">'31bdictsaad'!$A$1:$V$31</definedName>
    <definedName name="_xlnm.Print_Area" localSheetId="22">'32dictcasaadpot'!$A$1:$S$35</definedName>
    <definedName name="_xlnm.Print_Area" localSheetId="23">'33dictcasaad'!$A$1:$AC$34</definedName>
    <definedName name="_xlnm.Print_Area" localSheetId="27">'33dictcasaadG0'!$A$1:$AC$34</definedName>
    <definedName name="_xlnm.Print_Area" localSheetId="26">'33dictcasaadGI'!$A$1:$AC$34</definedName>
    <definedName name="_xlnm.Print_Area" localSheetId="25">'33dictcasaadGII'!$A$1:$AC$34</definedName>
    <definedName name="_xlnm.Print_Area" localSheetId="24">'33dictcasaadGIII'!$A$1:$AC$34</definedName>
    <definedName name="_xlnm.Print_Area" localSheetId="28">'34adictcasaad'!$A$1:$N$34</definedName>
    <definedName name="_xlnm.Print_Area" localSheetId="30">'34bdictcasaad'!$A$1:$Z$46</definedName>
    <definedName name="_xlnm.Print_Area" localSheetId="31">'35ResolGraAltaBaj'!$A$1:$V$49</definedName>
    <definedName name="_xlnm.Print_Area" localSheetId="33">'36aperfresol_graf'!$A$1:$AB$33</definedName>
    <definedName name="_xlnm.Print_Area" localSheetId="34">'36bperfresol_graf'!$A$1:$AB$32</definedName>
    <definedName name="_xlnm.Print_Area" localSheetId="32">'36perfresol'!$A$1:$AD$39</definedName>
    <definedName name="_xlnm.Print_Area" localSheetId="15">'3solcasaad'!$A$1:$Z$33</definedName>
    <definedName name="_xlnm.Print_Area" localSheetId="37">'41abenpreGIII'!$A$1:$Y$31</definedName>
    <definedName name="_xlnm.Print_Area" localSheetId="38">'41abenpreGIII_graf'!$A$1:$X$32</definedName>
    <definedName name="_xlnm.Print_Area" localSheetId="39">'41bbenpreGII'!$A$1:$Y$30</definedName>
    <definedName name="_xlnm.Print_Area" localSheetId="40">'41bbenpreGII_graf'!$A$1:$X$31</definedName>
    <definedName name="_xlnm.Print_Area" localSheetId="35">'41benpresaad'!$A$1:$Y$30</definedName>
    <definedName name="_xlnm.Print_Area" localSheetId="36">'41benpresaad_graf'!$A$1:$X$32</definedName>
    <definedName name="_xlnm.Print_Area" localSheetId="41">'41cbenpreGI'!$A$1:$Y$30</definedName>
    <definedName name="_xlnm.Print_Area" localSheetId="42">'41cbenpreGI_graf'!$A$1:$X$32</definedName>
    <definedName name="_xlnm.Print_Area" localSheetId="43">'42pbpcasaadpot'!$A$1:$S$34</definedName>
    <definedName name="_xlnm.Print_Area" localSheetId="44">'43pbpcasaad'!$A$1:$AC$34</definedName>
    <definedName name="_xlnm.Print_Area" localSheetId="47">'43pbpcasaadGI'!$A$1:$AC$34</definedName>
    <definedName name="_xlnm.Print_Area" localSheetId="46">'43pbpcasaadGII'!$A$1:$AC$34</definedName>
    <definedName name="_xlnm.Print_Area" localSheetId="45">'43pbpcasaadGIII'!$A$1:$AC$34</definedName>
    <definedName name="_xlnm.Print_Area" localSheetId="48">'44apbpcasaad'!$A$1:$N$34</definedName>
    <definedName name="_xlnm.Print_Area" localSheetId="49">'44bpbpcasaad'!$A$1:$Z$48</definedName>
    <definedName name="_xlnm.Print_Area" localSheetId="50">'45ResolPIAAltaBaj'!$A$1:$X$49</definedName>
    <definedName name="_xlnm.Print_Area" localSheetId="53">'46aperfpb_graf'!$A$1:$AC$33</definedName>
    <definedName name="_xlnm.Print_Area" localSheetId="51">'46perfpbsaad'!$A$1:$AD$37</definedName>
    <definedName name="_xlnm.Print_Area" localSheetId="55">'51aPAPDgrado'!$A$1:$T$31</definedName>
    <definedName name="_xlnm.Print_Area" localSheetId="56">'51bTeleasgrado'!$A$1:$T$31</definedName>
    <definedName name="_xlnm.Print_Area" localSheetId="57">'51cSADgrado'!$A$1:$T$30</definedName>
    <definedName name="_xlnm.Print_Area" localSheetId="58">'51dCDgrado'!$A$1:$T$30</definedName>
    <definedName name="_xlnm.Print_Area" localSheetId="59">'51eSARgrado'!$A$1:$T$30</definedName>
    <definedName name="_xlnm.Print_Area" localSheetId="60">'51fPEVincgrado'!$A$1:$T$30</definedName>
    <definedName name="_xlnm.Print_Area" localSheetId="61">'51gPECgrado'!$A$1:$T$30</definedName>
    <definedName name="_xlnm.Print_Area" localSheetId="62">'51hPEAsistPgrado'!$A$1:$T$30</definedName>
    <definedName name="_xlnm.Print_Area" localSheetId="54">'51pbgrado'!$A$1:$R$31</definedName>
    <definedName name="_xlnm.Print_Area" localSheetId="63">'52SubtipoVinculada'!$A$1:$P$28</definedName>
    <definedName name="_xlnm.Print_Area" localSheetId="66">'52SubtipoVinculadaGI'!$A$1:$P$28</definedName>
    <definedName name="_xlnm.Print_Area" localSheetId="65">'52SubtipoVinculadaGII'!$A$1:$P$28</definedName>
    <definedName name="_xlnm.Print_Area" localSheetId="64">'52SubtipoVinculadaGIII'!$A$1:$P$28</definedName>
    <definedName name="_xlnm.Print_Area" localSheetId="68">'61aperfcuidadorCCAA'!$A$1:$N$42</definedName>
    <definedName name="_xlnm.Print_Area" localSheetId="69">'62bperfcuidadorCCAA'!$A$1:$M$29</definedName>
    <definedName name="_xlnm.Print_Area" localSheetId="70">'63cperfcuidadorCCAA'!$A$1:$U$29</definedName>
    <definedName name="_xlnm.Print_Area" localSheetId="67">'6perfcuidador'!$A$1:$L$34</definedName>
    <definedName name="_xlnm.Print_Area" localSheetId="74">'7IntenPE_SAD_CCAA'!$A$1:$L$33</definedName>
    <definedName name="_xlnm.Print_Area" localSheetId="73">'7IntenSAD_CCAA'!$A$1:$L$33</definedName>
    <definedName name="_xlnm.Print_Area" localSheetId="71">'7Intensidad'!$A$1:$S$38</definedName>
    <definedName name="_xlnm.Print_Area" localSheetId="72">'7IntensidadCCAA'!$A$1:$L$33</definedName>
    <definedName name="_xlnm.Print_Area" localSheetId="77">'8CuantíaAP_CCAA'!$A$1:$L$33</definedName>
    <definedName name="_xlnm.Print_Area" localSheetId="76">'8CuantíaPEC_CCAA'!$A$1:$L$33</definedName>
    <definedName name="_xlnm.Print_Area" localSheetId="80">'8CuantíaPEVcd_CCAA'!$A$1:$L$33</definedName>
    <definedName name="_xlnm.Print_Area" localSheetId="81">'8CuantíaPEVpapd_CCAA'!$A$1:$L$33</definedName>
    <definedName name="_xlnm.Print_Area" localSheetId="78">'8CuantíaPEVsad_CCAA'!$A$1:$L$33</definedName>
    <definedName name="_xlnm.Print_Area" localSheetId="79">'8CuantíaPEVsar_CCAA'!$A$1:$L$33</definedName>
    <definedName name="_xlnm.Print_Area" localSheetId="82">'8CuantíaPEVteleasist_CCAA'!$A$1:$L$33</definedName>
    <definedName name="_xlnm.Print_Area" localSheetId="75">'8CuantíaPrest'!$A$1:$V$39</definedName>
    <definedName name="_xlnm.Print_Area" localSheetId="29">'8dictcasaad'!$A$1:$Z$34</definedName>
    <definedName name="_xlnm.Print_Area" localSheetId="83">'9TiempoEspera'!$A$1:$R$37</definedName>
    <definedName name="_xlnm.Print_Area" localSheetId="0">porsaad!$A$1:$U$12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14" i="90" l="1"/>
  <c r="J15" i="90"/>
  <c r="J16" i="90"/>
  <c r="J17" i="90"/>
  <c r="J18" i="90"/>
  <c r="J19" i="90"/>
  <c r="J20" i="90"/>
  <c r="J21" i="90"/>
  <c r="J22" i="90"/>
  <c r="J23" i="90"/>
  <c r="J24" i="90"/>
  <c r="J25" i="90"/>
  <c r="J26" i="90"/>
  <c r="J27" i="90"/>
  <c r="J28" i="90"/>
  <c r="J29" i="90"/>
  <c r="J30" i="90"/>
  <c r="J31" i="90"/>
  <c r="J13" i="90"/>
  <c r="AB49" i="166"/>
  <c r="AB49" i="165"/>
  <c r="AD49" i="167"/>
  <c r="AC49" i="165"/>
  <c r="AC49" i="166"/>
  <c r="AE49" i="167"/>
  <c r="J27" i="159" l="1"/>
  <c r="W26" i="164"/>
  <c r="X27" i="164"/>
  <c r="W27" i="164"/>
  <c r="X26" i="164"/>
  <c r="W10" i="164"/>
  <c r="X10" i="164"/>
  <c r="W11" i="164"/>
  <c r="X11" i="164"/>
  <c r="W12" i="164"/>
  <c r="X12" i="164"/>
  <c r="W13" i="164"/>
  <c r="X13" i="164"/>
  <c r="W14" i="164"/>
  <c r="X14" i="164"/>
  <c r="W15" i="164"/>
  <c r="X15" i="164"/>
  <c r="W16" i="164"/>
  <c r="X16" i="164"/>
  <c r="W17" i="164"/>
  <c r="X17" i="164"/>
  <c r="W18" i="164"/>
  <c r="X18" i="164"/>
  <c r="W19" i="164"/>
  <c r="X19" i="164"/>
  <c r="W20" i="164"/>
  <c r="X20" i="164"/>
  <c r="W21" i="164"/>
  <c r="X21" i="164"/>
  <c r="W22" i="164"/>
  <c r="X22" i="164"/>
  <c r="W23" i="164"/>
  <c r="X23" i="164"/>
  <c r="W24" i="164"/>
  <c r="X24" i="164"/>
  <c r="W25" i="164"/>
  <c r="X25" i="164"/>
  <c r="X9" i="164"/>
  <c r="W9" i="164"/>
  <c r="W26" i="162"/>
  <c r="W26" i="161"/>
  <c r="W26" i="160"/>
  <c r="W26" i="159"/>
  <c r="X26" i="163"/>
  <c r="W10" i="163"/>
  <c r="X10" i="163"/>
  <c r="W11" i="163"/>
  <c r="X11" i="163"/>
  <c r="W12" i="163"/>
  <c r="X12" i="163"/>
  <c r="W13" i="163"/>
  <c r="X13" i="163"/>
  <c r="W14" i="163"/>
  <c r="X14" i="163"/>
  <c r="W15" i="163"/>
  <c r="X15" i="163"/>
  <c r="W16" i="163"/>
  <c r="X16" i="163"/>
  <c r="W17" i="163"/>
  <c r="X17" i="163"/>
  <c r="W18" i="163"/>
  <c r="X18" i="163"/>
  <c r="W19" i="163"/>
  <c r="X19" i="163"/>
  <c r="W20" i="163"/>
  <c r="X20" i="163"/>
  <c r="W21" i="163"/>
  <c r="X21" i="163"/>
  <c r="W22" i="163"/>
  <c r="X22" i="163"/>
  <c r="W23" i="163"/>
  <c r="X23" i="163"/>
  <c r="W24" i="163"/>
  <c r="X24" i="163"/>
  <c r="W25" i="163"/>
  <c r="X25" i="163"/>
  <c r="W27" i="163"/>
  <c r="X27" i="163"/>
  <c r="X9" i="163"/>
  <c r="W9" i="163"/>
  <c r="W27" i="162"/>
  <c r="X27" i="162"/>
  <c r="X26" i="162"/>
  <c r="W10" i="162"/>
  <c r="X10" i="162"/>
  <c r="W11" i="162"/>
  <c r="X11" i="162"/>
  <c r="W12" i="162"/>
  <c r="X12" i="162"/>
  <c r="W13" i="162"/>
  <c r="X13" i="162"/>
  <c r="W14" i="162"/>
  <c r="X14" i="162"/>
  <c r="W15" i="162"/>
  <c r="X15" i="162"/>
  <c r="W16" i="162"/>
  <c r="X16" i="162"/>
  <c r="W17" i="162"/>
  <c r="X17" i="162"/>
  <c r="W18" i="162"/>
  <c r="X18" i="162"/>
  <c r="W19" i="162"/>
  <c r="X19" i="162"/>
  <c r="W20" i="162"/>
  <c r="X20" i="162"/>
  <c r="W21" i="162"/>
  <c r="X21" i="162"/>
  <c r="W22" i="162"/>
  <c r="X22" i="162"/>
  <c r="W23" i="162"/>
  <c r="X23" i="162"/>
  <c r="W24" i="162"/>
  <c r="X24" i="162"/>
  <c r="W25" i="162"/>
  <c r="X25" i="162"/>
  <c r="X9" i="162"/>
  <c r="W9" i="162"/>
  <c r="X26" i="161"/>
  <c r="W27" i="161"/>
  <c r="W10" i="161"/>
  <c r="X10" i="161"/>
  <c r="W11" i="161"/>
  <c r="X11" i="161"/>
  <c r="W12" i="161"/>
  <c r="X12" i="161"/>
  <c r="W13" i="161"/>
  <c r="X13" i="161"/>
  <c r="W14" i="161"/>
  <c r="X14" i="161"/>
  <c r="W15" i="161"/>
  <c r="X15" i="161"/>
  <c r="W16" i="161"/>
  <c r="X16" i="161"/>
  <c r="W17" i="161"/>
  <c r="X17" i="161"/>
  <c r="W18" i="161"/>
  <c r="X18" i="161"/>
  <c r="W19" i="161"/>
  <c r="X19" i="161"/>
  <c r="W20" i="161"/>
  <c r="X20" i="161"/>
  <c r="W21" i="161"/>
  <c r="X21" i="161"/>
  <c r="W22" i="161"/>
  <c r="X22" i="161"/>
  <c r="W23" i="161"/>
  <c r="X23" i="161"/>
  <c r="W24" i="161"/>
  <c r="X24" i="161"/>
  <c r="W25" i="161"/>
  <c r="X25" i="161"/>
  <c r="X9" i="161"/>
  <c r="W9" i="161"/>
  <c r="W27" i="160"/>
  <c r="X26" i="160"/>
  <c r="W10" i="160"/>
  <c r="X10" i="160"/>
  <c r="W11" i="160"/>
  <c r="X11" i="160"/>
  <c r="W12" i="160"/>
  <c r="X12" i="160"/>
  <c r="W13" i="160"/>
  <c r="X13" i="160"/>
  <c r="W14" i="160"/>
  <c r="X14" i="160"/>
  <c r="W15" i="160"/>
  <c r="X15" i="160"/>
  <c r="W16" i="160"/>
  <c r="X16" i="160"/>
  <c r="W17" i="160"/>
  <c r="X17" i="160"/>
  <c r="W18" i="160"/>
  <c r="X18" i="160"/>
  <c r="W19" i="160"/>
  <c r="X19" i="160"/>
  <c r="W20" i="160"/>
  <c r="X20" i="160"/>
  <c r="W21" i="160"/>
  <c r="X21" i="160"/>
  <c r="W22" i="160"/>
  <c r="X22" i="160"/>
  <c r="W23" i="160"/>
  <c r="X23" i="160"/>
  <c r="W24" i="160"/>
  <c r="X24" i="160"/>
  <c r="W25" i="160"/>
  <c r="X25" i="160"/>
  <c r="X9" i="160"/>
  <c r="W9" i="160"/>
  <c r="X26" i="159"/>
  <c r="X10" i="159"/>
  <c r="X11" i="159"/>
  <c r="X12" i="159"/>
  <c r="X13" i="159"/>
  <c r="X14" i="159"/>
  <c r="X15" i="159"/>
  <c r="X16" i="159"/>
  <c r="X17" i="159"/>
  <c r="X18" i="159"/>
  <c r="X19" i="159"/>
  <c r="X20" i="159"/>
  <c r="X21" i="159"/>
  <c r="X22" i="159"/>
  <c r="X23" i="159"/>
  <c r="X24" i="159"/>
  <c r="X25" i="159"/>
  <c r="W10" i="159"/>
  <c r="W11" i="159"/>
  <c r="W12" i="159"/>
  <c r="W13" i="159"/>
  <c r="W14" i="159"/>
  <c r="W15" i="159"/>
  <c r="W16" i="159"/>
  <c r="W17" i="159"/>
  <c r="W18" i="159"/>
  <c r="W19" i="159"/>
  <c r="W20" i="159"/>
  <c r="W21" i="159"/>
  <c r="W22" i="159"/>
  <c r="W23" i="159"/>
  <c r="W24" i="159"/>
  <c r="W25" i="159"/>
  <c r="J23" i="158"/>
  <c r="AA13" i="105"/>
  <c r="AC47" i="165"/>
  <c r="AB47" i="166"/>
  <c r="AD46" i="167"/>
  <c r="AC48" i="166"/>
  <c r="AB46" i="165"/>
  <c r="AC46" i="166"/>
  <c r="AE48" i="167"/>
  <c r="AC47" i="166"/>
  <c r="AE47" i="167"/>
  <c r="AB48" i="166"/>
  <c r="AC46" i="165"/>
  <c r="AB48" i="165"/>
  <c r="AC48" i="165"/>
  <c r="AE46" i="167"/>
  <c r="AD47" i="167"/>
  <c r="AB47" i="165"/>
  <c r="AD48" i="167"/>
  <c r="AB46" i="166"/>
  <c r="W26" i="163" l="1"/>
  <c r="U27" i="164"/>
  <c r="V27" i="164"/>
  <c r="U10" i="164"/>
  <c r="V10" i="164"/>
  <c r="U11" i="164"/>
  <c r="V11" i="164"/>
  <c r="U12" i="164"/>
  <c r="V12" i="164"/>
  <c r="U13" i="164"/>
  <c r="V13" i="164"/>
  <c r="U14" i="164"/>
  <c r="V14" i="164"/>
  <c r="U15" i="164"/>
  <c r="V15" i="164"/>
  <c r="U16" i="164"/>
  <c r="V16" i="164"/>
  <c r="U17" i="164"/>
  <c r="V17" i="164"/>
  <c r="U18" i="164"/>
  <c r="V18" i="164"/>
  <c r="U19" i="164"/>
  <c r="V19" i="164"/>
  <c r="U20" i="164"/>
  <c r="V20" i="164"/>
  <c r="U21" i="164"/>
  <c r="V21" i="164"/>
  <c r="U22" i="164"/>
  <c r="V22" i="164"/>
  <c r="U23" i="164"/>
  <c r="V23" i="164"/>
  <c r="U24" i="164"/>
  <c r="V24" i="164"/>
  <c r="U25" i="164"/>
  <c r="V25" i="164"/>
  <c r="U26" i="164"/>
  <c r="V26" i="164"/>
  <c r="V9" i="164"/>
  <c r="U9" i="164"/>
  <c r="U10" i="163"/>
  <c r="U11" i="163"/>
  <c r="U12" i="163"/>
  <c r="U13" i="163"/>
  <c r="U14" i="163"/>
  <c r="U15" i="163"/>
  <c r="U16" i="163"/>
  <c r="U17" i="163"/>
  <c r="U18" i="163"/>
  <c r="U19" i="163"/>
  <c r="U20" i="163"/>
  <c r="U21" i="163"/>
  <c r="U22" i="163"/>
  <c r="U23" i="163"/>
  <c r="U24" i="163"/>
  <c r="U25" i="163"/>
  <c r="U26" i="163"/>
  <c r="U27" i="163"/>
  <c r="U9" i="163"/>
  <c r="V10" i="163"/>
  <c r="V11" i="163"/>
  <c r="V12" i="163"/>
  <c r="V13" i="163"/>
  <c r="V14" i="163"/>
  <c r="V15" i="163"/>
  <c r="V16" i="163"/>
  <c r="V17" i="163"/>
  <c r="V18" i="163"/>
  <c r="V19" i="163"/>
  <c r="V20" i="163"/>
  <c r="V21" i="163"/>
  <c r="V22" i="163"/>
  <c r="V23" i="163"/>
  <c r="V24" i="163"/>
  <c r="V25" i="163"/>
  <c r="V26" i="163"/>
  <c r="V27" i="163"/>
  <c r="V9" i="163"/>
  <c r="U27" i="162"/>
  <c r="V27" i="162"/>
  <c r="U10" i="162"/>
  <c r="V10" i="162"/>
  <c r="U11" i="162"/>
  <c r="V11" i="162"/>
  <c r="U12" i="162"/>
  <c r="V12" i="162"/>
  <c r="U13" i="162"/>
  <c r="V13" i="162"/>
  <c r="U14" i="162"/>
  <c r="V14" i="162"/>
  <c r="U15" i="162"/>
  <c r="V15" i="162"/>
  <c r="U16" i="162"/>
  <c r="V16" i="162"/>
  <c r="U17" i="162"/>
  <c r="V17" i="162"/>
  <c r="U18" i="162"/>
  <c r="V18" i="162"/>
  <c r="U19" i="162"/>
  <c r="V19" i="162"/>
  <c r="U20" i="162"/>
  <c r="V20" i="162"/>
  <c r="U21" i="162"/>
  <c r="V21" i="162"/>
  <c r="U22" i="162"/>
  <c r="V22" i="162"/>
  <c r="U23" i="162"/>
  <c r="V23" i="162"/>
  <c r="U24" i="162"/>
  <c r="V24" i="162"/>
  <c r="U25" i="162"/>
  <c r="V25" i="162"/>
  <c r="U26" i="162"/>
  <c r="V26" i="162"/>
  <c r="V9" i="162"/>
  <c r="U9" i="162"/>
  <c r="U10" i="161"/>
  <c r="V10" i="161"/>
  <c r="U11" i="161"/>
  <c r="V11" i="161"/>
  <c r="U12" i="161"/>
  <c r="V12" i="161"/>
  <c r="U13" i="161"/>
  <c r="V13" i="161"/>
  <c r="U14" i="161"/>
  <c r="V14" i="161"/>
  <c r="U15" i="161"/>
  <c r="V15" i="161"/>
  <c r="U16" i="161"/>
  <c r="V16" i="161"/>
  <c r="U17" i="161"/>
  <c r="V17" i="161"/>
  <c r="U18" i="161"/>
  <c r="V18" i="161"/>
  <c r="U19" i="161"/>
  <c r="V19" i="161"/>
  <c r="U20" i="161"/>
  <c r="V20" i="161"/>
  <c r="U21" i="161"/>
  <c r="V21" i="161"/>
  <c r="U22" i="161"/>
  <c r="V22" i="161"/>
  <c r="U23" i="161"/>
  <c r="V23" i="161"/>
  <c r="U24" i="161"/>
  <c r="V24" i="161"/>
  <c r="U25" i="161"/>
  <c r="V25" i="161"/>
  <c r="U26" i="161"/>
  <c r="V26" i="161"/>
  <c r="U27" i="161"/>
  <c r="V27" i="161"/>
  <c r="V9" i="161"/>
  <c r="U9" i="161"/>
  <c r="U10" i="160"/>
  <c r="V10" i="160"/>
  <c r="U11" i="160"/>
  <c r="V11" i="160"/>
  <c r="U12" i="160"/>
  <c r="V12" i="160"/>
  <c r="U13" i="160"/>
  <c r="V13" i="160"/>
  <c r="U14" i="160"/>
  <c r="V14" i="160"/>
  <c r="U15" i="160"/>
  <c r="V15" i="160"/>
  <c r="U16" i="160"/>
  <c r="V16" i="160"/>
  <c r="U17" i="160"/>
  <c r="V17" i="160"/>
  <c r="U18" i="160"/>
  <c r="V18" i="160"/>
  <c r="U19" i="160"/>
  <c r="V19" i="160"/>
  <c r="U20" i="160"/>
  <c r="V20" i="160"/>
  <c r="U21" i="160"/>
  <c r="V21" i="160"/>
  <c r="U22" i="160"/>
  <c r="V22" i="160"/>
  <c r="U23" i="160"/>
  <c r="V23" i="160"/>
  <c r="U24" i="160"/>
  <c r="V24" i="160"/>
  <c r="U25" i="160"/>
  <c r="V25" i="160"/>
  <c r="U26" i="160"/>
  <c r="V26" i="160"/>
  <c r="V9" i="160"/>
  <c r="U9" i="160"/>
  <c r="I27" i="160"/>
  <c r="U27" i="160" s="1"/>
  <c r="U10" i="159"/>
  <c r="V10" i="159"/>
  <c r="U11" i="159"/>
  <c r="V11" i="159"/>
  <c r="U12" i="159"/>
  <c r="V12" i="159"/>
  <c r="U13" i="159"/>
  <c r="V13" i="159"/>
  <c r="U14" i="159"/>
  <c r="V14" i="159"/>
  <c r="U15" i="159"/>
  <c r="V15" i="159"/>
  <c r="U16" i="159"/>
  <c r="V16" i="159"/>
  <c r="U17" i="159"/>
  <c r="V17" i="159"/>
  <c r="U18" i="159"/>
  <c r="V18" i="159"/>
  <c r="U19" i="159"/>
  <c r="V19" i="159"/>
  <c r="U20" i="159"/>
  <c r="V20" i="159"/>
  <c r="U21" i="159"/>
  <c r="V21" i="159"/>
  <c r="U22" i="159"/>
  <c r="V22" i="159"/>
  <c r="U23" i="159"/>
  <c r="V23" i="159"/>
  <c r="U24" i="159"/>
  <c r="V24" i="159"/>
  <c r="U25" i="159"/>
  <c r="V25" i="159"/>
  <c r="U26" i="159"/>
  <c r="V26" i="159"/>
  <c r="U27" i="159"/>
  <c r="V27" i="159"/>
  <c r="V9" i="159"/>
  <c r="U9" i="159"/>
  <c r="U29" i="158"/>
  <c r="V29" i="158"/>
  <c r="U30" i="158"/>
  <c r="V30" i="158"/>
  <c r="U31" i="158"/>
  <c r="V31" i="158"/>
  <c r="U32" i="158"/>
  <c r="V32" i="158"/>
  <c r="U33" i="158"/>
  <c r="V33" i="158"/>
  <c r="U34" i="158"/>
  <c r="V34" i="158"/>
  <c r="U35" i="158"/>
  <c r="V35" i="158"/>
  <c r="U36" i="158"/>
  <c r="V36" i="158"/>
  <c r="U37" i="158"/>
  <c r="V37" i="158"/>
  <c r="U38" i="158"/>
  <c r="V38" i="158"/>
  <c r="U39" i="158"/>
  <c r="V39" i="158"/>
  <c r="V40" i="158"/>
  <c r="U41" i="158"/>
  <c r="V41" i="158"/>
  <c r="U42" i="158"/>
  <c r="V42" i="158"/>
  <c r="U43" i="158"/>
  <c r="V43" i="158"/>
  <c r="V28" i="158"/>
  <c r="U28" i="158"/>
  <c r="U10" i="158"/>
  <c r="V10" i="158"/>
  <c r="U11" i="158"/>
  <c r="V11" i="158"/>
  <c r="U12" i="158"/>
  <c r="V12" i="158"/>
  <c r="U13" i="158"/>
  <c r="V13" i="158"/>
  <c r="U14" i="158"/>
  <c r="V14" i="158"/>
  <c r="U15" i="158"/>
  <c r="V15" i="158"/>
  <c r="U16" i="158"/>
  <c r="V16" i="158"/>
  <c r="U17" i="158"/>
  <c r="V17" i="158"/>
  <c r="U18" i="158"/>
  <c r="V18" i="158"/>
  <c r="U19" i="158"/>
  <c r="V19" i="158"/>
  <c r="U20" i="158"/>
  <c r="V20" i="158"/>
  <c r="U21" i="158"/>
  <c r="V21" i="158"/>
  <c r="U22" i="158"/>
  <c r="V22" i="158"/>
  <c r="U23" i="158"/>
  <c r="V23" i="158"/>
  <c r="V9" i="158"/>
  <c r="U9" i="158"/>
  <c r="AC45" i="166"/>
  <c r="AB45" i="166"/>
  <c r="AD45" i="167"/>
  <c r="AB45" i="165"/>
  <c r="AE45" i="167"/>
  <c r="AC45" i="165"/>
  <c r="V27" i="160" l="1"/>
  <c r="AB44" i="165"/>
  <c r="AD44" i="167"/>
  <c r="AC39" i="166"/>
  <c r="AC40" i="166"/>
  <c r="AC37" i="166"/>
  <c r="AD36" i="167"/>
  <c r="AB38" i="166"/>
  <c r="AC43" i="166"/>
  <c r="AB38" i="165"/>
  <c r="AD41" i="167"/>
  <c r="AC36" i="166"/>
  <c r="AE40" i="167"/>
  <c r="AB43" i="166"/>
  <c r="AB36" i="165"/>
  <c r="AD42" i="167"/>
  <c r="AC43" i="165"/>
  <c r="AB37" i="165"/>
  <c r="AC41" i="166"/>
  <c r="AB37" i="166"/>
  <c r="AD40" i="167"/>
  <c r="AB36" i="166"/>
  <c r="AE42" i="167"/>
  <c r="AD37" i="167"/>
  <c r="AC44" i="165"/>
  <c r="AC44" i="166"/>
  <c r="AD43" i="167"/>
  <c r="AE43" i="167"/>
  <c r="AC42" i="166"/>
  <c r="AB42" i="166"/>
  <c r="AE36" i="167"/>
  <c r="AB44" i="166"/>
  <c r="AB41" i="165"/>
  <c r="AB42" i="165"/>
  <c r="AC39" i="165"/>
  <c r="AE39" i="167"/>
  <c r="AE44" i="167"/>
  <c r="AB39" i="165"/>
  <c r="AC41" i="165"/>
  <c r="AC38" i="166"/>
  <c r="AB40" i="165"/>
  <c r="AE41" i="167"/>
  <c r="AE38" i="167"/>
  <c r="AB39" i="166"/>
  <c r="AB43" i="165"/>
  <c r="AC40" i="165"/>
  <c r="AB40" i="166"/>
  <c r="AC37" i="165"/>
  <c r="AC42" i="165"/>
  <c r="AC36" i="165"/>
  <c r="AB41" i="166"/>
  <c r="AD39" i="167"/>
  <c r="AE37" i="167"/>
  <c r="AD38" i="167"/>
  <c r="AC38" i="165"/>
  <c r="T43" i="158" l="1"/>
  <c r="AE35" i="167"/>
  <c r="AD35" i="167"/>
  <c r="AB35" i="166"/>
  <c r="AC35" i="166"/>
  <c r="AC35" i="165"/>
  <c r="AB35" i="165"/>
  <c r="S26" i="159" l="1"/>
  <c r="M43" i="158"/>
  <c r="O43" i="158"/>
  <c r="Q43" i="158"/>
  <c r="D33" i="90"/>
  <c r="T10" i="164" l="1"/>
  <c r="T11" i="164"/>
  <c r="T12" i="164"/>
  <c r="T13" i="164"/>
  <c r="T14" i="164"/>
  <c r="T15" i="164"/>
  <c r="T16" i="164"/>
  <c r="T17" i="164"/>
  <c r="T18" i="164"/>
  <c r="T19" i="164"/>
  <c r="T20" i="164"/>
  <c r="T21" i="164"/>
  <c r="T22" i="164"/>
  <c r="T23" i="164"/>
  <c r="T24" i="164"/>
  <c r="T25" i="164"/>
  <c r="T26" i="164"/>
  <c r="T9" i="164"/>
  <c r="S10" i="164"/>
  <c r="S11" i="164"/>
  <c r="S12" i="164"/>
  <c r="S13" i="164"/>
  <c r="S14" i="164"/>
  <c r="S15" i="164"/>
  <c r="S16" i="164"/>
  <c r="S17" i="164"/>
  <c r="S18" i="164"/>
  <c r="S19" i="164"/>
  <c r="S20" i="164"/>
  <c r="S21" i="164"/>
  <c r="S22" i="164"/>
  <c r="S23" i="164"/>
  <c r="S24" i="164"/>
  <c r="S25" i="164"/>
  <c r="S26" i="164"/>
  <c r="S9" i="164"/>
  <c r="T10" i="163"/>
  <c r="T11" i="163"/>
  <c r="T12" i="163"/>
  <c r="T13" i="163"/>
  <c r="T14" i="163"/>
  <c r="T15" i="163"/>
  <c r="T16" i="163"/>
  <c r="T17" i="163"/>
  <c r="T18" i="163"/>
  <c r="T19" i="163"/>
  <c r="T20" i="163"/>
  <c r="T21" i="163"/>
  <c r="T22" i="163"/>
  <c r="T23" i="163"/>
  <c r="T24" i="163"/>
  <c r="T25" i="163"/>
  <c r="T26" i="163"/>
  <c r="T9" i="163"/>
  <c r="S10" i="163"/>
  <c r="S11" i="163"/>
  <c r="S12" i="163"/>
  <c r="S13" i="163"/>
  <c r="S14" i="163"/>
  <c r="S15" i="163"/>
  <c r="S16" i="163"/>
  <c r="S17" i="163"/>
  <c r="S18" i="163"/>
  <c r="S19" i="163"/>
  <c r="S20" i="163"/>
  <c r="S21" i="163"/>
  <c r="S22" i="163"/>
  <c r="S23" i="163"/>
  <c r="S24" i="163"/>
  <c r="S25" i="163"/>
  <c r="S26" i="163"/>
  <c r="S9" i="163"/>
  <c r="T10" i="162"/>
  <c r="T11" i="162"/>
  <c r="T12" i="162"/>
  <c r="T13" i="162"/>
  <c r="T14" i="162"/>
  <c r="T15" i="162"/>
  <c r="T16" i="162"/>
  <c r="T17" i="162"/>
  <c r="T18" i="162"/>
  <c r="T19" i="162"/>
  <c r="T20" i="162"/>
  <c r="T21" i="162"/>
  <c r="T22" i="162"/>
  <c r="T23" i="162"/>
  <c r="T24" i="162"/>
  <c r="T25" i="162"/>
  <c r="T26" i="162"/>
  <c r="T9" i="162"/>
  <c r="S10" i="162"/>
  <c r="S11" i="162"/>
  <c r="S12" i="162"/>
  <c r="S13" i="162"/>
  <c r="S14" i="162"/>
  <c r="S15" i="162"/>
  <c r="S16" i="162"/>
  <c r="S17" i="162"/>
  <c r="S18" i="162"/>
  <c r="S19" i="162"/>
  <c r="S20" i="162"/>
  <c r="S21" i="162"/>
  <c r="S22" i="162"/>
  <c r="S23" i="162"/>
  <c r="S24" i="162"/>
  <c r="S25" i="162"/>
  <c r="S26" i="162"/>
  <c r="S9" i="162"/>
  <c r="H7" i="162"/>
  <c r="T10" i="161"/>
  <c r="T11" i="161"/>
  <c r="T12" i="161"/>
  <c r="T13" i="161"/>
  <c r="T14" i="161"/>
  <c r="T15" i="161"/>
  <c r="T16" i="161"/>
  <c r="T17" i="161"/>
  <c r="T18" i="161"/>
  <c r="T19" i="161"/>
  <c r="T20" i="161"/>
  <c r="T21" i="161"/>
  <c r="T22" i="161"/>
  <c r="T23" i="161"/>
  <c r="T24" i="161"/>
  <c r="T25" i="161"/>
  <c r="T26" i="161"/>
  <c r="T9" i="161"/>
  <c r="S10" i="161"/>
  <c r="S11" i="161"/>
  <c r="S12" i="161"/>
  <c r="S13" i="161"/>
  <c r="S14" i="161"/>
  <c r="S15" i="161"/>
  <c r="S16" i="161"/>
  <c r="S17" i="161"/>
  <c r="S18" i="161"/>
  <c r="S19" i="161"/>
  <c r="S20" i="161"/>
  <c r="S21" i="161"/>
  <c r="S22" i="161"/>
  <c r="S23" i="161"/>
  <c r="S24" i="161"/>
  <c r="S25" i="161"/>
  <c r="S26" i="161"/>
  <c r="S9" i="161"/>
  <c r="T10" i="160"/>
  <c r="T11" i="160"/>
  <c r="T12" i="160"/>
  <c r="T13" i="160"/>
  <c r="T14" i="160"/>
  <c r="T15" i="160"/>
  <c r="T16" i="160"/>
  <c r="T17" i="160"/>
  <c r="T18" i="160"/>
  <c r="T19" i="160"/>
  <c r="T20" i="160"/>
  <c r="T21" i="160"/>
  <c r="T22" i="160"/>
  <c r="T23" i="160"/>
  <c r="T24" i="160"/>
  <c r="T25" i="160"/>
  <c r="T26" i="160"/>
  <c r="T9" i="160"/>
  <c r="S10" i="160"/>
  <c r="S11" i="160"/>
  <c r="S12" i="160"/>
  <c r="S13" i="160"/>
  <c r="S14" i="160"/>
  <c r="S15" i="160"/>
  <c r="S16" i="160"/>
  <c r="S17" i="160"/>
  <c r="S18" i="160"/>
  <c r="S19" i="160"/>
  <c r="S20" i="160"/>
  <c r="S21" i="160"/>
  <c r="S22" i="160"/>
  <c r="S23" i="160"/>
  <c r="S24" i="160"/>
  <c r="S25" i="160"/>
  <c r="S26" i="160"/>
  <c r="S9" i="160"/>
  <c r="S27" i="159"/>
  <c r="T27" i="159"/>
  <c r="S10" i="159"/>
  <c r="T10" i="159"/>
  <c r="S11" i="159"/>
  <c r="T11" i="159"/>
  <c r="S12" i="159"/>
  <c r="T12" i="159"/>
  <c r="S13" i="159"/>
  <c r="T13" i="159"/>
  <c r="S14" i="159"/>
  <c r="T14" i="159"/>
  <c r="S15" i="159"/>
  <c r="T15" i="159"/>
  <c r="S16" i="159"/>
  <c r="T16" i="159"/>
  <c r="S17" i="159"/>
  <c r="T17" i="159"/>
  <c r="S18" i="159"/>
  <c r="T18" i="159"/>
  <c r="S19" i="159"/>
  <c r="T19" i="159"/>
  <c r="S20" i="159"/>
  <c r="T20" i="159"/>
  <c r="S21" i="159"/>
  <c r="T21" i="159"/>
  <c r="S22" i="159"/>
  <c r="T22" i="159"/>
  <c r="S23" i="159"/>
  <c r="T23" i="159"/>
  <c r="S24" i="159"/>
  <c r="T24" i="159"/>
  <c r="S25" i="159"/>
  <c r="T25" i="159"/>
  <c r="T26" i="159"/>
  <c r="T9" i="159"/>
  <c r="S9" i="159"/>
  <c r="T29" i="158"/>
  <c r="T30" i="158"/>
  <c r="T31" i="158"/>
  <c r="T32" i="158"/>
  <c r="T33" i="158"/>
  <c r="T34" i="158"/>
  <c r="T35" i="158"/>
  <c r="T36" i="158"/>
  <c r="T37" i="158"/>
  <c r="T38" i="158"/>
  <c r="T39" i="158"/>
  <c r="T40" i="158"/>
  <c r="T41" i="158"/>
  <c r="T42" i="158"/>
  <c r="T28" i="158"/>
  <c r="S40" i="158"/>
  <c r="S29" i="158"/>
  <c r="S30" i="158"/>
  <c r="S31" i="158"/>
  <c r="S32" i="158"/>
  <c r="S33" i="158"/>
  <c r="S34" i="158"/>
  <c r="S35" i="158"/>
  <c r="S36" i="158"/>
  <c r="S37" i="158"/>
  <c r="S38" i="158"/>
  <c r="S39" i="158"/>
  <c r="S41" i="158"/>
  <c r="S42" i="158"/>
  <c r="S43" i="158"/>
  <c r="S28" i="158"/>
  <c r="T10" i="158"/>
  <c r="T11" i="158"/>
  <c r="T12" i="158"/>
  <c r="T13" i="158"/>
  <c r="T14" i="158"/>
  <c r="T15" i="158"/>
  <c r="T16" i="158"/>
  <c r="T17" i="158"/>
  <c r="T18" i="158"/>
  <c r="T19" i="158"/>
  <c r="T20" i="158"/>
  <c r="T21" i="158"/>
  <c r="T22" i="158"/>
  <c r="T23" i="158"/>
  <c r="T9" i="158"/>
  <c r="S10" i="158"/>
  <c r="S11" i="158"/>
  <c r="S12" i="158"/>
  <c r="S13" i="158"/>
  <c r="S14" i="158"/>
  <c r="S15" i="158"/>
  <c r="S16" i="158"/>
  <c r="S17" i="158"/>
  <c r="S18" i="158"/>
  <c r="S19" i="158"/>
  <c r="S20" i="158"/>
  <c r="S21" i="158"/>
  <c r="S22" i="158"/>
  <c r="S23" i="158"/>
  <c r="S9" i="158"/>
  <c r="Q9" i="158"/>
  <c r="L34" i="54"/>
  <c r="K34" i="54"/>
  <c r="G35" i="54"/>
  <c r="P35" i="54"/>
  <c r="L35" i="54"/>
  <c r="Q34" i="54"/>
  <c r="Q35" i="54"/>
  <c r="G34" i="54"/>
  <c r="K35" i="54"/>
  <c r="P34" i="54"/>
  <c r="G33" i="90" l="1"/>
  <c r="J33" i="90"/>
  <c r="D31" i="106" l="1"/>
  <c r="I13" i="155" l="1"/>
  <c r="I14" i="155"/>
  <c r="I15" i="155"/>
  <c r="I16" i="155"/>
  <c r="I17" i="155"/>
  <c r="I18" i="155"/>
  <c r="I19" i="155"/>
  <c r="I20" i="155"/>
  <c r="I21" i="155"/>
  <c r="O21" i="155" s="1"/>
  <c r="I22" i="155"/>
  <c r="I23" i="155"/>
  <c r="I24" i="155"/>
  <c r="I25" i="155"/>
  <c r="I26" i="155"/>
  <c r="I27" i="155"/>
  <c r="I28" i="155"/>
  <c r="I29" i="155"/>
  <c r="I12" i="155"/>
  <c r="L31" i="155"/>
  <c r="N31" i="155" l="1"/>
  <c r="M13" i="155" l="1"/>
  <c r="P31" i="155"/>
  <c r="Q29" i="155"/>
  <c r="O29" i="155"/>
  <c r="M29" i="155"/>
  <c r="Q25" i="155"/>
  <c r="O25" i="155"/>
  <c r="M25" i="155"/>
  <c r="Q23" i="155"/>
  <c r="O23" i="155"/>
  <c r="M23" i="155"/>
  <c r="Q22" i="155"/>
  <c r="O22" i="155"/>
  <c r="M22" i="155"/>
  <c r="Q21" i="155"/>
  <c r="M21" i="155"/>
  <c r="Q19" i="155"/>
  <c r="O19" i="155"/>
  <c r="M19" i="155"/>
  <c r="Q18" i="155"/>
  <c r="O18" i="155"/>
  <c r="M18" i="155"/>
  <c r="Q16" i="155"/>
  <c r="O16" i="155"/>
  <c r="M16" i="155"/>
  <c r="Q14" i="155"/>
  <c r="O14" i="155"/>
  <c r="M14" i="155"/>
  <c r="Q13" i="155"/>
  <c r="O13" i="155"/>
  <c r="Q12" i="155"/>
  <c r="O12" i="155"/>
  <c r="M12" i="155"/>
  <c r="C28" i="88" l="1"/>
  <c r="I31" i="155" l="1"/>
  <c r="M31" i="155" l="1"/>
  <c r="Q31" i="155"/>
  <c r="O31" i="155"/>
  <c r="R26" i="164" l="1"/>
  <c r="R25" i="164"/>
  <c r="R24" i="164"/>
  <c r="R23" i="164"/>
  <c r="R22" i="164"/>
  <c r="R21" i="164"/>
  <c r="R20" i="164"/>
  <c r="R19" i="164"/>
  <c r="R18" i="164"/>
  <c r="R17" i="164"/>
  <c r="R16" i="164"/>
  <c r="R15" i="164"/>
  <c r="R14" i="164"/>
  <c r="R13" i="164"/>
  <c r="R12" i="164"/>
  <c r="R11" i="164"/>
  <c r="R10" i="164"/>
  <c r="R9" i="164"/>
  <c r="R26" i="163"/>
  <c r="Q26" i="163"/>
  <c r="R25" i="163"/>
  <c r="Q25" i="163"/>
  <c r="R24" i="163"/>
  <c r="Q24" i="163"/>
  <c r="R23" i="163"/>
  <c r="Q23" i="163"/>
  <c r="R22" i="163"/>
  <c r="Q22" i="163"/>
  <c r="R21" i="163"/>
  <c r="Q21" i="163"/>
  <c r="R20" i="163"/>
  <c r="Q20" i="163"/>
  <c r="R19" i="163"/>
  <c r="Q19" i="163"/>
  <c r="R18" i="163"/>
  <c r="Q18" i="163"/>
  <c r="R17" i="163"/>
  <c r="Q17" i="163"/>
  <c r="R16" i="163"/>
  <c r="Q16" i="163"/>
  <c r="R15" i="163"/>
  <c r="Q15" i="163"/>
  <c r="R14" i="163"/>
  <c r="Q14" i="163"/>
  <c r="R13" i="163"/>
  <c r="Q13" i="163"/>
  <c r="R12" i="163"/>
  <c r="Q12" i="163"/>
  <c r="R11" i="163"/>
  <c r="Q11" i="163"/>
  <c r="R10" i="163"/>
  <c r="Q10" i="163"/>
  <c r="R9" i="163"/>
  <c r="Q9" i="163"/>
  <c r="R26" i="162"/>
  <c r="Q26" i="162"/>
  <c r="R25" i="162"/>
  <c r="Q25" i="162"/>
  <c r="R24" i="162"/>
  <c r="Q24" i="162"/>
  <c r="R23" i="162"/>
  <c r="Q23" i="162"/>
  <c r="R22" i="162"/>
  <c r="Q22" i="162"/>
  <c r="R21" i="162"/>
  <c r="Q21" i="162"/>
  <c r="R20" i="162"/>
  <c r="Q20" i="162"/>
  <c r="R19" i="162"/>
  <c r="Q19" i="162"/>
  <c r="R18" i="162"/>
  <c r="Q18" i="162"/>
  <c r="R17" i="162"/>
  <c r="Q17" i="162"/>
  <c r="R16" i="162"/>
  <c r="Q16" i="162"/>
  <c r="R15" i="162"/>
  <c r="Q15" i="162"/>
  <c r="R14" i="162"/>
  <c r="Q14" i="162"/>
  <c r="R13" i="162"/>
  <c r="Q13" i="162"/>
  <c r="R12" i="162"/>
  <c r="Q12" i="162"/>
  <c r="R11" i="162"/>
  <c r="Q11" i="162"/>
  <c r="R10" i="162"/>
  <c r="Q10" i="162"/>
  <c r="R9" i="162"/>
  <c r="Q9" i="162"/>
  <c r="R26" i="161"/>
  <c r="Q26" i="161"/>
  <c r="R25" i="161"/>
  <c r="Q25" i="161"/>
  <c r="R24" i="161"/>
  <c r="Q24" i="161"/>
  <c r="R23" i="161"/>
  <c r="Q23" i="161"/>
  <c r="R22" i="161"/>
  <c r="Q22" i="161"/>
  <c r="R21" i="161"/>
  <c r="Q21" i="161"/>
  <c r="R20" i="161"/>
  <c r="Q20" i="161"/>
  <c r="R19" i="161"/>
  <c r="Q19" i="161"/>
  <c r="R18" i="161"/>
  <c r="Q18" i="161"/>
  <c r="R17" i="161"/>
  <c r="Q17" i="161"/>
  <c r="R16" i="161"/>
  <c r="Q16" i="161"/>
  <c r="R15" i="161"/>
  <c r="Q15" i="161"/>
  <c r="R14" i="161"/>
  <c r="Q14" i="161"/>
  <c r="R13" i="161"/>
  <c r="Q13" i="161"/>
  <c r="R12" i="161"/>
  <c r="Q12" i="161"/>
  <c r="R11" i="161"/>
  <c r="Q11" i="161"/>
  <c r="R10" i="161"/>
  <c r="Q10" i="161"/>
  <c r="R9" i="161"/>
  <c r="Q9" i="161"/>
  <c r="R18" i="160"/>
  <c r="Q18" i="160"/>
  <c r="R26" i="160"/>
  <c r="Q26" i="160"/>
  <c r="R25" i="160"/>
  <c r="Q25" i="160"/>
  <c r="R24" i="160"/>
  <c r="Q24" i="160"/>
  <c r="R23" i="160"/>
  <c r="Q23" i="160"/>
  <c r="R22" i="160"/>
  <c r="Q22" i="160"/>
  <c r="R21" i="160"/>
  <c r="Q21" i="160"/>
  <c r="R20" i="160"/>
  <c r="Q20" i="160"/>
  <c r="R19" i="160"/>
  <c r="Q19" i="160"/>
  <c r="R17" i="160"/>
  <c r="Q17" i="160"/>
  <c r="R16" i="160"/>
  <c r="Q16" i="160"/>
  <c r="R15" i="160"/>
  <c r="Q15" i="160"/>
  <c r="R14" i="160"/>
  <c r="Q14" i="160"/>
  <c r="R13" i="160"/>
  <c r="Q13" i="160"/>
  <c r="R12" i="160"/>
  <c r="Q12" i="160"/>
  <c r="R11" i="160"/>
  <c r="Q11" i="160"/>
  <c r="R10" i="160"/>
  <c r="Q10" i="160"/>
  <c r="R9" i="160"/>
  <c r="Q9" i="160"/>
  <c r="R26" i="159"/>
  <c r="Q26" i="159"/>
  <c r="R25" i="159"/>
  <c r="Q25" i="159"/>
  <c r="R24" i="159"/>
  <c r="Q24" i="159"/>
  <c r="R23" i="159"/>
  <c r="Q23" i="159"/>
  <c r="R22" i="159"/>
  <c r="Q22" i="159"/>
  <c r="R21" i="159"/>
  <c r="Q21" i="159"/>
  <c r="R20" i="159"/>
  <c r="Q20" i="159"/>
  <c r="R19" i="159"/>
  <c r="Q19" i="159"/>
  <c r="R18" i="159"/>
  <c r="Q18" i="159"/>
  <c r="R17" i="159"/>
  <c r="Q17" i="159"/>
  <c r="R16" i="159"/>
  <c r="Q16" i="159"/>
  <c r="R15" i="159"/>
  <c r="Q15" i="159"/>
  <c r="R14" i="159"/>
  <c r="Q14" i="159"/>
  <c r="R13" i="159"/>
  <c r="Q13" i="159"/>
  <c r="R12" i="159"/>
  <c r="Q12" i="159"/>
  <c r="R11" i="159"/>
  <c r="Q11" i="159"/>
  <c r="R10" i="159"/>
  <c r="Q10" i="159"/>
  <c r="R9" i="159"/>
  <c r="Q9" i="159"/>
  <c r="G27" i="164"/>
  <c r="G27" i="160"/>
  <c r="G27" i="161"/>
  <c r="G27" i="162"/>
  <c r="G27" i="163"/>
  <c r="R20" i="158"/>
  <c r="R23" i="158"/>
  <c r="Q23" i="158"/>
  <c r="R22" i="158"/>
  <c r="Q22" i="158"/>
  <c r="R21" i="158"/>
  <c r="Q21" i="158"/>
  <c r="Q20" i="158"/>
  <c r="R19" i="158"/>
  <c r="Q19" i="158"/>
  <c r="R18" i="158"/>
  <c r="Q18" i="158"/>
  <c r="R17" i="158"/>
  <c r="Q17" i="158"/>
  <c r="R16" i="158"/>
  <c r="Q16" i="158"/>
  <c r="R15" i="158"/>
  <c r="Q15" i="158"/>
  <c r="R14" i="158"/>
  <c r="Q14" i="158"/>
  <c r="R13" i="158"/>
  <c r="Q13" i="158"/>
  <c r="R12" i="158"/>
  <c r="Q12" i="158"/>
  <c r="R11" i="158"/>
  <c r="Q11" i="158"/>
  <c r="R10" i="158"/>
  <c r="Q10" i="158"/>
  <c r="R9" i="158"/>
  <c r="R43" i="158"/>
  <c r="R42" i="158"/>
  <c r="Q42" i="158"/>
  <c r="R41" i="158"/>
  <c r="Q41" i="158"/>
  <c r="R40" i="158"/>
  <c r="Q40" i="158"/>
  <c r="R39" i="158"/>
  <c r="Q39" i="158"/>
  <c r="R38" i="158"/>
  <c r="Q38" i="158"/>
  <c r="R37" i="158"/>
  <c r="Q37" i="158"/>
  <c r="R36" i="158"/>
  <c r="Q36" i="158"/>
  <c r="R35" i="158"/>
  <c r="Q35" i="158"/>
  <c r="R34" i="158"/>
  <c r="Q34" i="158"/>
  <c r="R33" i="158"/>
  <c r="Q33" i="158"/>
  <c r="R32" i="158"/>
  <c r="Q32" i="158"/>
  <c r="R31" i="158"/>
  <c r="Q31" i="158"/>
  <c r="R30" i="158"/>
  <c r="Q30" i="158"/>
  <c r="R29" i="158"/>
  <c r="Q29" i="158"/>
  <c r="R28" i="158"/>
  <c r="Q28" i="158"/>
  <c r="T27" i="164" l="1"/>
  <c r="S27" i="164"/>
  <c r="S27" i="163"/>
  <c r="T27" i="163"/>
  <c r="S27" i="162"/>
  <c r="T27" i="162"/>
  <c r="S27" i="161"/>
  <c r="T27" i="161"/>
  <c r="S27" i="160"/>
  <c r="T27" i="160"/>
  <c r="F27" i="164" l="1"/>
  <c r="E27" i="164"/>
  <c r="D27" i="164"/>
  <c r="F27" i="163"/>
  <c r="E27" i="163"/>
  <c r="D27" i="163"/>
  <c r="F27" i="162"/>
  <c r="E27" i="162"/>
  <c r="D27" i="162"/>
  <c r="F27" i="161"/>
  <c r="E27" i="161"/>
  <c r="M27" i="161" s="1"/>
  <c r="D27" i="161"/>
  <c r="F27" i="160"/>
  <c r="E27" i="160"/>
  <c r="D27" i="160"/>
  <c r="F27" i="159"/>
  <c r="E27" i="159"/>
  <c r="D27" i="159"/>
  <c r="P43" i="158"/>
  <c r="N43" i="158"/>
  <c r="P23" i="158"/>
  <c r="O23" i="158"/>
  <c r="N23" i="158"/>
  <c r="M23" i="158"/>
  <c r="M27" i="163" l="1"/>
  <c r="N27" i="164"/>
  <c r="M27" i="162"/>
  <c r="M27" i="160"/>
  <c r="M27" i="159"/>
  <c r="X19" i="167"/>
  <c r="X28" i="167"/>
  <c r="X18" i="167"/>
  <c r="X25" i="167"/>
  <c r="X12" i="167"/>
  <c r="X27" i="167"/>
  <c r="X21" i="167"/>
  <c r="X15" i="167"/>
  <c r="X13" i="167"/>
  <c r="X16" i="167"/>
  <c r="X14" i="167"/>
  <c r="X24" i="167"/>
  <c r="X20" i="167"/>
  <c r="X26" i="167"/>
  <c r="X29" i="167"/>
  <c r="X22" i="167"/>
  <c r="X17" i="167"/>
  <c r="X23" i="167"/>
  <c r="O27" i="159"/>
  <c r="Q27" i="159"/>
  <c r="R27" i="159"/>
  <c r="P27" i="161"/>
  <c r="R27" i="161"/>
  <c r="Q27" i="161"/>
  <c r="P27" i="163"/>
  <c r="Q27" i="163"/>
  <c r="R27" i="163"/>
  <c r="P27" i="164"/>
  <c r="O27" i="164"/>
  <c r="R27" i="164"/>
  <c r="Q27" i="164"/>
  <c r="P27" i="160"/>
  <c r="Q27" i="160"/>
  <c r="R27" i="160"/>
  <c r="P27" i="162"/>
  <c r="Q27" i="162"/>
  <c r="R27" i="162"/>
  <c r="J7" i="164"/>
  <c r="W6" i="164" s="1"/>
  <c r="J7" i="163"/>
  <c r="J7" i="159"/>
  <c r="W6" i="159" s="1"/>
  <c r="W6" i="161" s="1"/>
  <c r="J7" i="162"/>
  <c r="J7" i="161"/>
  <c r="J7" i="160"/>
  <c r="W26" i="158"/>
  <c r="N27" i="162"/>
  <c r="O27" i="160"/>
  <c r="O27" i="161"/>
  <c r="O27" i="162"/>
  <c r="O27" i="163"/>
  <c r="N27" i="160"/>
  <c r="N27" i="161"/>
  <c r="P27" i="159"/>
  <c r="M27" i="164"/>
  <c r="N27" i="159"/>
  <c r="N27" i="163"/>
  <c r="W6" i="162" l="1"/>
  <c r="W6" i="163"/>
  <c r="W6" i="160"/>
  <c r="W31" i="167"/>
  <c r="X31" i="167" s="1"/>
  <c r="S38" i="134"/>
  <c r="N36" i="49"/>
  <c r="N35" i="48"/>
  <c r="AB38" i="134"/>
  <c r="N38" i="10"/>
  <c r="Q38" i="134"/>
  <c r="W38" i="10"/>
  <c r="G47" i="112"/>
  <c r="D35" i="47"/>
  <c r="S37" i="134"/>
  <c r="Z37" i="134"/>
  <c r="G46" i="111"/>
  <c r="N38" i="134"/>
  <c r="N37" i="134"/>
  <c r="D35" i="49"/>
  <c r="N36" i="48"/>
  <c r="K37" i="10"/>
  <c r="G46" i="110"/>
  <c r="W37" i="10"/>
  <c r="N37" i="10"/>
  <c r="D36" i="47"/>
  <c r="X37" i="134"/>
  <c r="Q38" i="10"/>
  <c r="G46" i="112"/>
  <c r="U38" i="134"/>
  <c r="K38" i="10"/>
  <c r="D36" i="49"/>
  <c r="Z38" i="134"/>
  <c r="N35" i="49"/>
  <c r="D36" i="48"/>
  <c r="L37" i="134"/>
  <c r="D35" i="48"/>
  <c r="Q37" i="134"/>
  <c r="G47" i="111"/>
  <c r="N35" i="47"/>
  <c r="L38" i="134"/>
  <c r="X38" i="134"/>
  <c r="Q37" i="10"/>
  <c r="U37" i="134"/>
  <c r="N36" i="47"/>
  <c r="AB37" i="134"/>
  <c r="G47" i="110"/>
  <c r="O38" i="10" l="1"/>
  <c r="L38" i="10"/>
  <c r="T38" i="10"/>
  <c r="U38" i="10" s="1"/>
  <c r="R38" i="10"/>
  <c r="X38" i="10"/>
  <c r="T37" i="10"/>
  <c r="U37" i="10" s="1"/>
  <c r="L37" i="10"/>
  <c r="R37" i="10"/>
  <c r="X37" i="10"/>
  <c r="O37" i="10"/>
  <c r="T38" i="134"/>
  <c r="AC38" i="134"/>
  <c r="M38" i="134"/>
  <c r="R38" i="134"/>
  <c r="AA38" i="134"/>
  <c r="O38" i="134"/>
  <c r="Y38" i="134"/>
  <c r="V38" i="134"/>
  <c r="M37" i="134"/>
  <c r="R37" i="134"/>
  <c r="V37" i="134"/>
  <c r="AA37" i="134"/>
  <c r="O37" i="134"/>
  <c r="T37" i="134"/>
  <c r="Y37" i="134"/>
  <c r="AC37" i="134"/>
  <c r="D29" i="155" l="1"/>
  <c r="F29" i="155" s="1"/>
  <c r="B34" i="36" l="1"/>
  <c r="B33" i="36"/>
  <c r="B34" i="43"/>
  <c r="B33" i="43"/>
  <c r="B34" i="136"/>
  <c r="B34" i="138" s="1"/>
  <c r="B34" i="140" l="1"/>
  <c r="K28" i="152" l="1"/>
  <c r="I28" i="152"/>
  <c r="G28" i="152"/>
  <c r="E28" i="152"/>
  <c r="D30" i="141" l="1"/>
  <c r="L30" i="141"/>
  <c r="M28" i="101"/>
  <c r="M27" i="101"/>
  <c r="M26" i="101"/>
  <c r="M25" i="101"/>
  <c r="M24" i="101"/>
  <c r="M23" i="101"/>
  <c r="M22" i="101"/>
  <c r="M21" i="101"/>
  <c r="M20" i="101"/>
  <c r="M19" i="101"/>
  <c r="M18" i="101"/>
  <c r="M17" i="101"/>
  <c r="M16" i="101"/>
  <c r="M15" i="101"/>
  <c r="M14" i="101"/>
  <c r="M13" i="101"/>
  <c r="M12" i="101"/>
  <c r="M11" i="101"/>
  <c r="J28" i="101"/>
  <c r="J27" i="101"/>
  <c r="J26" i="101"/>
  <c r="J25" i="101"/>
  <c r="J24" i="101"/>
  <c r="J23" i="101"/>
  <c r="J22" i="101"/>
  <c r="J21" i="101"/>
  <c r="J20" i="101"/>
  <c r="J19" i="101"/>
  <c r="J18" i="101"/>
  <c r="J17" i="101"/>
  <c r="J16" i="101"/>
  <c r="J15" i="101"/>
  <c r="J14" i="101"/>
  <c r="J13" i="101"/>
  <c r="J12" i="101"/>
  <c r="J11" i="101"/>
  <c r="G28" i="101"/>
  <c r="G27" i="101"/>
  <c r="G26" i="101"/>
  <c r="G25" i="101"/>
  <c r="G24" i="101"/>
  <c r="G23" i="101"/>
  <c r="G22" i="101"/>
  <c r="G21" i="101"/>
  <c r="G20" i="101"/>
  <c r="G19" i="101"/>
  <c r="G18" i="101"/>
  <c r="G17" i="101"/>
  <c r="G16" i="101"/>
  <c r="G15" i="101"/>
  <c r="G14" i="101"/>
  <c r="G13" i="101"/>
  <c r="G12" i="101"/>
  <c r="G11" i="101"/>
  <c r="M28" i="100"/>
  <c r="M27" i="100"/>
  <c r="M26" i="100"/>
  <c r="M25" i="100"/>
  <c r="M24" i="100"/>
  <c r="M23" i="100"/>
  <c r="M22" i="100"/>
  <c r="M21" i="100"/>
  <c r="M20" i="100"/>
  <c r="M19" i="100"/>
  <c r="M18" i="100"/>
  <c r="M17" i="100"/>
  <c r="M16" i="100"/>
  <c r="M15" i="100"/>
  <c r="M14" i="100"/>
  <c r="M13" i="100"/>
  <c r="M12" i="100"/>
  <c r="M11" i="100"/>
  <c r="J28" i="100"/>
  <c r="J27" i="100"/>
  <c r="J26" i="100"/>
  <c r="J25" i="100"/>
  <c r="J24" i="100"/>
  <c r="J23" i="100"/>
  <c r="J22" i="100"/>
  <c r="J21" i="100"/>
  <c r="J20" i="100"/>
  <c r="J19" i="100"/>
  <c r="J18" i="100"/>
  <c r="J17" i="100"/>
  <c r="J16" i="100"/>
  <c r="J15" i="100"/>
  <c r="J14" i="100"/>
  <c r="J13" i="100"/>
  <c r="J12" i="100"/>
  <c r="J11" i="100"/>
  <c r="G28" i="100"/>
  <c r="G27" i="100"/>
  <c r="G26" i="100"/>
  <c r="G25" i="100"/>
  <c r="G24" i="100"/>
  <c r="G23" i="100"/>
  <c r="G22" i="100"/>
  <c r="G21" i="100"/>
  <c r="G20" i="100"/>
  <c r="G19" i="100"/>
  <c r="G18" i="100"/>
  <c r="G17" i="100"/>
  <c r="G16" i="100"/>
  <c r="G15" i="100"/>
  <c r="G14" i="100"/>
  <c r="G13" i="100"/>
  <c r="G12" i="100"/>
  <c r="G11" i="100"/>
  <c r="J29" i="135" l="1"/>
  <c r="J28" i="135"/>
  <c r="J27" i="135"/>
  <c r="J26" i="135"/>
  <c r="J25" i="135"/>
  <c r="J24" i="135"/>
  <c r="J23" i="135"/>
  <c r="J22" i="135"/>
  <c r="J21" i="135"/>
  <c r="J20" i="135"/>
  <c r="J19" i="135"/>
  <c r="J18" i="135"/>
  <c r="J17" i="135"/>
  <c r="J16" i="135"/>
  <c r="J15" i="135"/>
  <c r="J14" i="135"/>
  <c r="J13" i="135"/>
  <c r="J12" i="135"/>
  <c r="D12" i="135" l="1"/>
  <c r="M11" i="103"/>
  <c r="M11" i="104"/>
  <c r="M11" i="105"/>
  <c r="M15" i="103"/>
  <c r="M15" i="105"/>
  <c r="M15" i="104"/>
  <c r="M19" i="103"/>
  <c r="M19" i="105"/>
  <c r="M19" i="104"/>
  <c r="M23" i="103"/>
  <c r="M23" i="104"/>
  <c r="M23" i="105"/>
  <c r="M27" i="103"/>
  <c r="M27" i="105"/>
  <c r="M27" i="104"/>
  <c r="M12" i="103"/>
  <c r="M12" i="105"/>
  <c r="M12" i="104"/>
  <c r="M16" i="105"/>
  <c r="M16" i="104"/>
  <c r="M16" i="103"/>
  <c r="M20" i="105"/>
  <c r="M20" i="104"/>
  <c r="M20" i="103"/>
  <c r="M24" i="103"/>
  <c r="M24" i="105"/>
  <c r="M24" i="104"/>
  <c r="M28" i="103"/>
  <c r="M28" i="105"/>
  <c r="M28" i="104"/>
  <c r="M13" i="105"/>
  <c r="M13" i="104"/>
  <c r="M13" i="103"/>
  <c r="M17" i="105"/>
  <c r="M17" i="104"/>
  <c r="M17" i="103"/>
  <c r="M21" i="105"/>
  <c r="M21" i="104"/>
  <c r="M21" i="103"/>
  <c r="M25" i="105"/>
  <c r="M25" i="104"/>
  <c r="M25" i="103"/>
  <c r="M14" i="105"/>
  <c r="M14" i="104"/>
  <c r="M14" i="103"/>
  <c r="M18" i="105"/>
  <c r="M18" i="104"/>
  <c r="M18" i="103"/>
  <c r="M22" i="105"/>
  <c r="M22" i="104"/>
  <c r="M22" i="103"/>
  <c r="M26" i="105"/>
  <c r="M26" i="104"/>
  <c r="M26" i="103"/>
  <c r="J13" i="103"/>
  <c r="J13" i="104"/>
  <c r="J13" i="105"/>
  <c r="J17" i="103"/>
  <c r="J17" i="104"/>
  <c r="J17" i="105"/>
  <c r="J21" i="103"/>
  <c r="J21" i="104"/>
  <c r="J21" i="105"/>
  <c r="J25" i="103"/>
  <c r="J25" i="104"/>
  <c r="J25" i="105"/>
  <c r="J14" i="103"/>
  <c r="J14" i="104"/>
  <c r="J14" i="105"/>
  <c r="J18" i="103"/>
  <c r="J18" i="104"/>
  <c r="J18" i="105"/>
  <c r="J22" i="103"/>
  <c r="J22" i="104"/>
  <c r="J22" i="105"/>
  <c r="J26" i="103"/>
  <c r="J26" i="104"/>
  <c r="J26" i="105"/>
  <c r="J11" i="104"/>
  <c r="J11" i="105"/>
  <c r="J11" i="103"/>
  <c r="J15" i="104"/>
  <c r="J15" i="105"/>
  <c r="J15" i="103"/>
  <c r="J19" i="104"/>
  <c r="J19" i="105"/>
  <c r="J19" i="103"/>
  <c r="J23" i="104"/>
  <c r="J23" i="105"/>
  <c r="J23" i="103"/>
  <c r="J27" i="104"/>
  <c r="J27" i="105"/>
  <c r="J27" i="103"/>
  <c r="J12" i="105"/>
  <c r="J12" i="103"/>
  <c r="J12" i="104"/>
  <c r="J16" i="105"/>
  <c r="J16" i="103"/>
  <c r="J16" i="104"/>
  <c r="J20" i="105"/>
  <c r="J20" i="103"/>
  <c r="J20" i="104"/>
  <c r="J24" i="105"/>
  <c r="J24" i="103"/>
  <c r="J24" i="104"/>
  <c r="J28" i="105"/>
  <c r="J28" i="103"/>
  <c r="J28" i="104"/>
  <c r="G11" i="104"/>
  <c r="G11" i="103"/>
  <c r="G11" i="105"/>
  <c r="G15" i="104"/>
  <c r="G15" i="105"/>
  <c r="G15" i="103"/>
  <c r="G19" i="104"/>
  <c r="G19" i="103"/>
  <c r="G19" i="105"/>
  <c r="G23" i="104"/>
  <c r="G23" i="103"/>
  <c r="G23" i="105"/>
  <c r="G27" i="104"/>
  <c r="G27" i="105"/>
  <c r="G27" i="103"/>
  <c r="G12" i="103"/>
  <c r="G12" i="104"/>
  <c r="G12" i="105"/>
  <c r="G16" i="103"/>
  <c r="G16" i="105"/>
  <c r="G16" i="104"/>
  <c r="G20" i="103"/>
  <c r="G20" i="104"/>
  <c r="G20" i="105"/>
  <c r="G24" i="103"/>
  <c r="G24" i="104"/>
  <c r="G24" i="105"/>
  <c r="G28" i="103"/>
  <c r="G28" i="105"/>
  <c r="G28" i="104"/>
  <c r="G13" i="105"/>
  <c r="G13" i="103"/>
  <c r="G13" i="104"/>
  <c r="G17" i="105"/>
  <c r="G17" i="104"/>
  <c r="G17" i="103"/>
  <c r="G21" i="103"/>
  <c r="G21" i="105"/>
  <c r="G21" i="104"/>
  <c r="G25" i="105"/>
  <c r="G25" i="103"/>
  <c r="G25" i="104"/>
  <c r="G14" i="105"/>
  <c r="G14" i="104"/>
  <c r="G14" i="103"/>
  <c r="G18" i="105"/>
  <c r="G18" i="104"/>
  <c r="G18" i="103"/>
  <c r="G22" i="105"/>
  <c r="G22" i="104"/>
  <c r="G22" i="103"/>
  <c r="G26" i="105"/>
  <c r="G26" i="104"/>
  <c r="G26" i="103"/>
  <c r="N31" i="135"/>
  <c r="G12" i="135"/>
  <c r="X31" i="135"/>
  <c r="D16" i="135"/>
  <c r="K16" i="135" s="1"/>
  <c r="AC16" i="135"/>
  <c r="E18" i="135"/>
  <c r="L31" i="135"/>
  <c r="E12" i="135"/>
  <c r="U31" i="135"/>
  <c r="E14" i="135"/>
  <c r="D20" i="135"/>
  <c r="AC20" i="135"/>
  <c r="E22" i="135"/>
  <c r="G24" i="135"/>
  <c r="S31" i="135"/>
  <c r="AB31" i="135"/>
  <c r="AC12" i="135"/>
  <c r="D28" i="135"/>
  <c r="AC28" i="135"/>
  <c r="E13" i="135"/>
  <c r="D14" i="135"/>
  <c r="AC14" i="135"/>
  <c r="E16" i="135"/>
  <c r="G18" i="135"/>
  <c r="D24" i="135"/>
  <c r="K24" i="135" s="1"/>
  <c r="AC24" i="135"/>
  <c r="E26" i="135"/>
  <c r="G28" i="135"/>
  <c r="Q31" i="135"/>
  <c r="Z31" i="135"/>
  <c r="G16" i="135"/>
  <c r="D13" i="135"/>
  <c r="K13" i="135" s="1"/>
  <c r="G13" i="135"/>
  <c r="AC13" i="135"/>
  <c r="G14" i="135"/>
  <c r="D18" i="135"/>
  <c r="G20" i="135"/>
  <c r="D15" i="135"/>
  <c r="K15" i="135" s="1"/>
  <c r="G15" i="135"/>
  <c r="AC15" i="135"/>
  <c r="E17" i="135"/>
  <c r="D19" i="135"/>
  <c r="K19" i="135" s="1"/>
  <c r="G19" i="135"/>
  <c r="AC19" i="135"/>
  <c r="E21" i="135"/>
  <c r="D23" i="135"/>
  <c r="K23" i="135" s="1"/>
  <c r="G23" i="135"/>
  <c r="AC23" i="135"/>
  <c r="E25" i="135"/>
  <c r="D27" i="135"/>
  <c r="K27" i="135" s="1"/>
  <c r="G27" i="135"/>
  <c r="AC27" i="135"/>
  <c r="E29" i="135"/>
  <c r="AC18" i="135"/>
  <c r="E20" i="135"/>
  <c r="D22" i="135"/>
  <c r="G22" i="135"/>
  <c r="AC22" i="135"/>
  <c r="E24" i="135"/>
  <c r="D26" i="135"/>
  <c r="G26" i="135"/>
  <c r="AC26" i="135"/>
  <c r="E28" i="135"/>
  <c r="E15" i="135"/>
  <c r="D17" i="135"/>
  <c r="K17" i="135" s="1"/>
  <c r="G17" i="135"/>
  <c r="AC17" i="135"/>
  <c r="E19" i="135"/>
  <c r="D21" i="135"/>
  <c r="K21" i="135" s="1"/>
  <c r="G21" i="135"/>
  <c r="AC21" i="135"/>
  <c r="E23" i="135"/>
  <c r="D25" i="135"/>
  <c r="K25" i="135" s="1"/>
  <c r="G25" i="135"/>
  <c r="AC25" i="135"/>
  <c r="E27" i="135"/>
  <c r="D29" i="135"/>
  <c r="K29" i="135" s="1"/>
  <c r="G29" i="135"/>
  <c r="AC29" i="135"/>
  <c r="AA31" i="135" l="1"/>
  <c r="J31" i="135"/>
  <c r="M31" i="135" s="1"/>
  <c r="K28" i="135"/>
  <c r="F23" i="135"/>
  <c r="F28" i="135"/>
  <c r="H13" i="135"/>
  <c r="K12" i="135"/>
  <c r="K20" i="135"/>
  <c r="H28" i="135"/>
  <c r="AC31" i="135"/>
  <c r="F20" i="135"/>
  <c r="H23" i="135"/>
  <c r="H15" i="135"/>
  <c r="T31" i="135"/>
  <c r="H24" i="135"/>
  <c r="H14" i="135"/>
  <c r="H12" i="135"/>
  <c r="F24" i="135"/>
  <c r="F15" i="135"/>
  <c r="F19" i="135"/>
  <c r="K18" i="135"/>
  <c r="H18" i="135"/>
  <c r="F27" i="135"/>
  <c r="H27" i="135"/>
  <c r="H19" i="135"/>
  <c r="H20" i="135"/>
  <c r="F13" i="135"/>
  <c r="F18" i="135"/>
  <c r="F12" i="135"/>
  <c r="F29" i="135"/>
  <c r="F25" i="135"/>
  <c r="F21" i="135"/>
  <c r="F17" i="135"/>
  <c r="K26" i="135"/>
  <c r="K22" i="135"/>
  <c r="H16" i="135"/>
  <c r="F16" i="135"/>
  <c r="K14" i="135"/>
  <c r="F14" i="135"/>
  <c r="H29" i="135"/>
  <c r="H25" i="135"/>
  <c r="H21" i="135"/>
  <c r="H17" i="135"/>
  <c r="H26" i="135"/>
  <c r="H22" i="135"/>
  <c r="F22" i="135"/>
  <c r="E31" i="135"/>
  <c r="G31" i="135"/>
  <c r="F26" i="135"/>
  <c r="V31" i="135"/>
  <c r="D31" i="135" l="1"/>
  <c r="K31" i="135" s="1"/>
  <c r="O31" i="135"/>
  <c r="H31" i="135" l="1"/>
  <c r="R31" i="135"/>
  <c r="Y31" i="135"/>
  <c r="F31" i="135"/>
  <c r="D27" i="94" l="1"/>
  <c r="B5" i="155" l="1"/>
  <c r="B5" i="90"/>
  <c r="B7" i="80"/>
  <c r="B5" i="77"/>
  <c r="B5" i="58"/>
  <c r="B4" i="109"/>
  <c r="B5" i="54"/>
  <c r="B5" i="50"/>
  <c r="B5" i="167"/>
  <c r="B5" i="147"/>
  <c r="B4" i="97"/>
  <c r="B4" i="95"/>
  <c r="B6" i="152"/>
  <c r="B5" i="104"/>
  <c r="B5" i="143"/>
  <c r="B4" i="141"/>
  <c r="B5" i="165"/>
  <c r="B5" i="102"/>
  <c r="B7" i="107"/>
  <c r="B7" i="83"/>
  <c r="B7" i="76"/>
  <c r="B7" i="67"/>
  <c r="B5" i="88"/>
  <c r="B4" i="112"/>
  <c r="B5" i="57"/>
  <c r="B5" i="53"/>
  <c r="B5" i="45"/>
  <c r="B5" i="105"/>
  <c r="B5" i="146"/>
  <c r="B4" i="49"/>
  <c r="B4" i="47"/>
  <c r="B6" i="92"/>
  <c r="B5" i="138"/>
  <c r="B5" i="142"/>
  <c r="B4" i="108"/>
  <c r="B5" i="103"/>
  <c r="B5" i="3"/>
  <c r="B7" i="84"/>
  <c r="B7" i="82"/>
  <c r="B7" i="75"/>
  <c r="B7" i="66"/>
  <c r="B5" i="87"/>
  <c r="B4" i="111"/>
  <c r="B5" i="56"/>
  <c r="B5" i="52"/>
  <c r="B6" i="98"/>
  <c r="B5" i="140"/>
  <c r="B5" i="139"/>
  <c r="B4" i="96"/>
  <c r="B4" i="94"/>
  <c r="B6" i="68"/>
  <c r="B5" i="145"/>
  <c r="B5" i="137"/>
  <c r="B5" i="10"/>
  <c r="B5" i="136"/>
  <c r="B7" i="106"/>
  <c r="B7" i="81"/>
  <c r="B7" i="74"/>
  <c r="B7" i="59"/>
  <c r="B8" i="86"/>
  <c r="B4" i="110"/>
  <c r="B5" i="55"/>
  <c r="B5" i="51"/>
  <c r="B6" i="79"/>
  <c r="B5" i="148"/>
  <c r="B5" i="36"/>
  <c r="B4" i="48"/>
  <c r="B4" i="34"/>
  <c r="B5" i="166"/>
  <c r="B5" i="144"/>
  <c r="B5" i="43"/>
  <c r="B6" i="125"/>
  <c r="B5" i="134"/>
  <c r="B5" i="101"/>
  <c r="B5" i="100"/>
  <c r="B5" i="4"/>
  <c r="D30" i="108" l="1"/>
  <c r="M30" i="105" l="1"/>
  <c r="N28" i="105" s="1"/>
  <c r="J30" i="105"/>
  <c r="K18" i="105" s="1"/>
  <c r="G30" i="105"/>
  <c r="H23" i="105" s="1"/>
  <c r="D28" i="105"/>
  <c r="D27" i="105"/>
  <c r="D26" i="105"/>
  <c r="D25" i="105"/>
  <c r="D24" i="105"/>
  <c r="D23" i="105"/>
  <c r="D22" i="105"/>
  <c r="D21" i="105"/>
  <c r="D20" i="105"/>
  <c r="D19" i="105"/>
  <c r="D18" i="105"/>
  <c r="D17" i="105"/>
  <c r="D16" i="105"/>
  <c r="D15" i="105"/>
  <c r="D14" i="105"/>
  <c r="D13" i="105"/>
  <c r="D12" i="105"/>
  <c r="D11" i="105"/>
  <c r="M30" i="104"/>
  <c r="N28" i="104" s="1"/>
  <c r="J30" i="104"/>
  <c r="K27" i="104" s="1"/>
  <c r="G30" i="104"/>
  <c r="H27" i="104" s="1"/>
  <c r="D28" i="104"/>
  <c r="D27" i="104"/>
  <c r="D26" i="104"/>
  <c r="D25" i="104"/>
  <c r="D24" i="104"/>
  <c r="D23" i="104"/>
  <c r="D22" i="104"/>
  <c r="D21" i="104"/>
  <c r="D20" i="104"/>
  <c r="D19" i="104"/>
  <c r="D18" i="104"/>
  <c r="D17" i="104"/>
  <c r="D16" i="104"/>
  <c r="D15" i="104"/>
  <c r="D14" i="104"/>
  <c r="D13" i="104"/>
  <c r="D12" i="104"/>
  <c r="D11" i="104"/>
  <c r="M30" i="103"/>
  <c r="N16" i="103" s="1"/>
  <c r="J30" i="103"/>
  <c r="K28" i="103" s="1"/>
  <c r="G30" i="103"/>
  <c r="H26" i="103" s="1"/>
  <c r="D28" i="103"/>
  <c r="D27" i="103"/>
  <c r="D26" i="103"/>
  <c r="D25" i="103"/>
  <c r="D24" i="103"/>
  <c r="D23" i="103"/>
  <c r="D22" i="103"/>
  <c r="D21" i="103"/>
  <c r="D20" i="103"/>
  <c r="D19" i="103"/>
  <c r="D18" i="103"/>
  <c r="D17" i="103"/>
  <c r="D16" i="103"/>
  <c r="D15" i="103"/>
  <c r="D14" i="103"/>
  <c r="D13" i="103"/>
  <c r="D12" i="103"/>
  <c r="D11" i="103"/>
  <c r="G29" i="102"/>
  <c r="L27" i="102"/>
  <c r="H23" i="103" l="1"/>
  <c r="H14" i="103"/>
  <c r="N17" i="105"/>
  <c r="H18" i="103"/>
  <c r="N21" i="105"/>
  <c r="N25" i="105"/>
  <c r="N13" i="105"/>
  <c r="N11" i="105"/>
  <c r="N19" i="105"/>
  <c r="N15" i="105"/>
  <c r="N23" i="105"/>
  <c r="H28" i="103"/>
  <c r="H11" i="103"/>
  <c r="H15" i="103"/>
  <c r="H19" i="103"/>
  <c r="H24" i="103"/>
  <c r="H12" i="103"/>
  <c r="H16" i="103"/>
  <c r="H20" i="103"/>
  <c r="H25" i="103"/>
  <c r="N12" i="105"/>
  <c r="N14" i="105"/>
  <c r="N16" i="105"/>
  <c r="N18" i="105"/>
  <c r="N20" i="105"/>
  <c r="N22" i="105"/>
  <c r="N24" i="105"/>
  <c r="N26" i="105"/>
  <c r="H13" i="103"/>
  <c r="H17" i="103"/>
  <c r="H21" i="103"/>
  <c r="H27" i="103"/>
  <c r="K17" i="103"/>
  <c r="N16" i="104"/>
  <c r="H17" i="105"/>
  <c r="N11" i="104"/>
  <c r="N14" i="104"/>
  <c r="K15" i="103"/>
  <c r="H22" i="103"/>
  <c r="N26" i="104"/>
  <c r="K16" i="105"/>
  <c r="K13" i="103"/>
  <c r="K11" i="103"/>
  <c r="K26" i="105"/>
  <c r="K14" i="103"/>
  <c r="K16" i="103"/>
  <c r="H21" i="105"/>
  <c r="K19" i="103"/>
  <c r="K21" i="103"/>
  <c r="K23" i="103"/>
  <c r="K25" i="103"/>
  <c r="K27" i="103"/>
  <c r="K12" i="103"/>
  <c r="K18" i="103"/>
  <c r="H12" i="104"/>
  <c r="N18" i="103"/>
  <c r="K20" i="103"/>
  <c r="K22" i="103"/>
  <c r="K24" i="103"/>
  <c r="K26" i="103"/>
  <c r="H11" i="104"/>
  <c r="N12" i="104"/>
  <c r="H25" i="104"/>
  <c r="K20" i="105"/>
  <c r="N17" i="103"/>
  <c r="K24" i="104"/>
  <c r="N20" i="103"/>
  <c r="K20" i="104"/>
  <c r="N24" i="104"/>
  <c r="H11" i="105"/>
  <c r="K13" i="105"/>
  <c r="H19" i="105"/>
  <c r="K28" i="105"/>
  <c r="K25" i="105"/>
  <c r="N19" i="103"/>
  <c r="K11" i="104"/>
  <c r="K12" i="104"/>
  <c r="N13" i="104"/>
  <c r="K15" i="104"/>
  <c r="N20" i="104"/>
  <c r="K26" i="104"/>
  <c r="K11" i="105"/>
  <c r="H26" i="105"/>
  <c r="N27" i="105"/>
  <c r="K21" i="104"/>
  <c r="K25" i="104"/>
  <c r="H28" i="105"/>
  <c r="N11" i="103"/>
  <c r="N12" i="103"/>
  <c r="N25" i="103"/>
  <c r="N26" i="103"/>
  <c r="N27" i="103"/>
  <c r="N28" i="103"/>
  <c r="H13" i="104"/>
  <c r="H14" i="104"/>
  <c r="H17" i="104"/>
  <c r="K18" i="104"/>
  <c r="K19" i="104"/>
  <c r="K22" i="104"/>
  <c r="K23" i="104"/>
  <c r="K28" i="104"/>
  <c r="H16" i="105"/>
  <c r="H24" i="105"/>
  <c r="H25" i="105"/>
  <c r="H27" i="105"/>
  <c r="N21" i="103"/>
  <c r="N22" i="103"/>
  <c r="N23" i="103"/>
  <c r="N24" i="103"/>
  <c r="D30" i="104"/>
  <c r="E16" i="104" s="1"/>
  <c r="K13" i="104"/>
  <c r="K14" i="104"/>
  <c r="H15" i="104"/>
  <c r="K16" i="104"/>
  <c r="K17" i="104"/>
  <c r="N18" i="104"/>
  <c r="H21" i="104"/>
  <c r="N22" i="104"/>
  <c r="D30" i="105"/>
  <c r="E23" i="105" s="1"/>
  <c r="H12" i="105"/>
  <c r="H13" i="105"/>
  <c r="H14" i="105"/>
  <c r="H15" i="105"/>
  <c r="H18" i="105"/>
  <c r="H20" i="105"/>
  <c r="H22" i="105"/>
  <c r="N13" i="103"/>
  <c r="N14" i="103"/>
  <c r="N15" i="103"/>
  <c r="H19" i="104"/>
  <c r="H23" i="104"/>
  <c r="K27" i="105"/>
  <c r="K23" i="105"/>
  <c r="K21" i="105"/>
  <c r="K19" i="105"/>
  <c r="K17" i="105"/>
  <c r="K15" i="105"/>
  <c r="K12" i="105"/>
  <c r="K14" i="105"/>
  <c r="K22" i="105"/>
  <c r="K24" i="105"/>
  <c r="N27" i="104"/>
  <c r="N25" i="104"/>
  <c r="N23" i="104"/>
  <c r="N21" i="104"/>
  <c r="N19" i="104"/>
  <c r="N17" i="104"/>
  <c r="N15" i="104"/>
  <c r="H28" i="104"/>
  <c r="H26" i="104"/>
  <c r="H24" i="104"/>
  <c r="H22" i="104"/>
  <c r="H20" i="104"/>
  <c r="H18" i="104"/>
  <c r="H16" i="104"/>
  <c r="D30" i="103"/>
  <c r="E28" i="103" s="1"/>
  <c r="N30" i="105" l="1"/>
  <c r="H29" i="102"/>
  <c r="E15" i="104"/>
  <c r="K30" i="104"/>
  <c r="H30" i="103"/>
  <c r="K30" i="103"/>
  <c r="E17" i="105"/>
  <c r="E18" i="105"/>
  <c r="E28" i="104"/>
  <c r="E26" i="105"/>
  <c r="E19" i="104"/>
  <c r="E21" i="104"/>
  <c r="E28" i="105"/>
  <c r="E19" i="105"/>
  <c r="E22" i="104"/>
  <c r="E12" i="105"/>
  <c r="E14" i="105"/>
  <c r="E22" i="105"/>
  <c r="H30" i="105"/>
  <c r="H30" i="104"/>
  <c r="E18" i="104"/>
  <c r="E27" i="104"/>
  <c r="E26" i="104"/>
  <c r="E21" i="105"/>
  <c r="E11" i="105"/>
  <c r="E16" i="105"/>
  <c r="E24" i="105"/>
  <c r="E15" i="105"/>
  <c r="E13" i="105"/>
  <c r="E27" i="105"/>
  <c r="E25" i="105"/>
  <c r="E20" i="105"/>
  <c r="E12" i="104"/>
  <c r="E23" i="104"/>
  <c r="E24" i="104"/>
  <c r="N30" i="104"/>
  <c r="E20" i="104"/>
  <c r="E14" i="104"/>
  <c r="E25" i="104"/>
  <c r="E17" i="104"/>
  <c r="E11" i="104"/>
  <c r="E13" i="104"/>
  <c r="N30" i="103"/>
  <c r="K30" i="105"/>
  <c r="E26" i="103"/>
  <c r="E22" i="103"/>
  <c r="E18" i="103"/>
  <c r="E25" i="103"/>
  <c r="E21" i="103"/>
  <c r="E17" i="103"/>
  <c r="E14" i="103"/>
  <c r="E13" i="103"/>
  <c r="E27" i="103"/>
  <c r="E23" i="103"/>
  <c r="E19" i="103"/>
  <c r="E11" i="103"/>
  <c r="E15" i="103"/>
  <c r="E12" i="103"/>
  <c r="E20" i="103"/>
  <c r="E16" i="103"/>
  <c r="E24" i="103"/>
  <c r="G29" i="155" l="1"/>
  <c r="J29" i="155"/>
  <c r="E30" i="105"/>
  <c r="E30" i="104"/>
  <c r="E30" i="103"/>
  <c r="M30" i="101" l="1"/>
  <c r="N24" i="101" s="1"/>
  <c r="J30" i="101"/>
  <c r="K26" i="101" s="1"/>
  <c r="G30" i="101"/>
  <c r="H26" i="101" s="1"/>
  <c r="D28" i="101"/>
  <c r="D27" i="101"/>
  <c r="D26" i="101"/>
  <c r="D25" i="101"/>
  <c r="D24" i="101"/>
  <c r="D23" i="101"/>
  <c r="D22" i="101"/>
  <c r="D21" i="101"/>
  <c r="D20" i="101"/>
  <c r="D19" i="101"/>
  <c r="D18" i="101"/>
  <c r="D17" i="101"/>
  <c r="D16" i="101"/>
  <c r="D15" i="101"/>
  <c r="D14" i="101"/>
  <c r="D13" i="101"/>
  <c r="D12" i="101"/>
  <c r="D11" i="101"/>
  <c r="M30" i="100"/>
  <c r="N26" i="100" s="1"/>
  <c r="J30" i="100"/>
  <c r="K26" i="100" s="1"/>
  <c r="G30" i="100"/>
  <c r="H28" i="100" s="1"/>
  <c r="D28" i="100"/>
  <c r="D27" i="100"/>
  <c r="D26" i="100"/>
  <c r="D25" i="100"/>
  <c r="D24" i="100"/>
  <c r="D23" i="100"/>
  <c r="D22" i="100"/>
  <c r="D21" i="100"/>
  <c r="D20" i="100"/>
  <c r="D19" i="100"/>
  <c r="D18" i="100"/>
  <c r="D17" i="100"/>
  <c r="D16" i="100"/>
  <c r="D15" i="100"/>
  <c r="D14" i="100"/>
  <c r="D13" i="100"/>
  <c r="D12" i="100"/>
  <c r="D11" i="100"/>
  <c r="G30" i="4"/>
  <c r="H28" i="4" s="1"/>
  <c r="J30" i="4"/>
  <c r="K26" i="4" s="1"/>
  <c r="N27" i="101" l="1"/>
  <c r="N15" i="101"/>
  <c r="N13" i="100"/>
  <c r="K11" i="101"/>
  <c r="N13" i="101"/>
  <c r="N21" i="101"/>
  <c r="N11" i="101"/>
  <c r="N19" i="101"/>
  <c r="N17" i="101"/>
  <c r="N25" i="100"/>
  <c r="N12" i="101"/>
  <c r="N14" i="101"/>
  <c r="N16" i="101"/>
  <c r="N18" i="101"/>
  <c r="N20" i="101"/>
  <c r="N22" i="101"/>
  <c r="N11" i="100"/>
  <c r="N20" i="100"/>
  <c r="H21" i="101"/>
  <c r="K16" i="101"/>
  <c r="K15" i="101"/>
  <c r="K12" i="101"/>
  <c r="K14" i="101"/>
  <c r="H17" i="4"/>
  <c r="H16" i="100"/>
  <c r="H21" i="100"/>
  <c r="K12" i="100"/>
  <c r="K18" i="100"/>
  <c r="K22" i="100"/>
  <c r="K13" i="100"/>
  <c r="N18" i="100"/>
  <c r="H24" i="100"/>
  <c r="K13" i="101"/>
  <c r="K17" i="101"/>
  <c r="K22" i="101"/>
  <c r="H27" i="100"/>
  <c r="H12" i="100"/>
  <c r="H17" i="100"/>
  <c r="H19" i="100"/>
  <c r="H22" i="100"/>
  <c r="H25" i="100"/>
  <c r="H14" i="100"/>
  <c r="H18" i="100"/>
  <c r="H20" i="100"/>
  <c r="H11" i="100"/>
  <c r="H13" i="100"/>
  <c r="H15" i="100"/>
  <c r="H23" i="100"/>
  <c r="H26" i="100"/>
  <c r="K11" i="100"/>
  <c r="N12" i="100"/>
  <c r="N15" i="100"/>
  <c r="N17" i="100"/>
  <c r="N22" i="100"/>
  <c r="N24" i="100"/>
  <c r="N27" i="100"/>
  <c r="H20" i="101"/>
  <c r="K14" i="100"/>
  <c r="N19" i="100"/>
  <c r="N21" i="100"/>
  <c r="N28" i="100"/>
  <c r="H19" i="101"/>
  <c r="H25" i="101"/>
  <c r="N14" i="100"/>
  <c r="N16" i="100"/>
  <c r="N23" i="100"/>
  <c r="H11" i="101"/>
  <c r="H12" i="101"/>
  <c r="H13" i="101"/>
  <c r="H14" i="101"/>
  <c r="H15" i="101"/>
  <c r="H16" i="101"/>
  <c r="H17" i="101"/>
  <c r="H18" i="101"/>
  <c r="H22" i="101"/>
  <c r="H23" i="101"/>
  <c r="H28" i="101"/>
  <c r="N28" i="101"/>
  <c r="H21" i="4"/>
  <c r="K18" i="101"/>
  <c r="K19" i="101"/>
  <c r="K20" i="101"/>
  <c r="H24" i="101"/>
  <c r="H27" i="101"/>
  <c r="K28" i="101"/>
  <c r="D30" i="100"/>
  <c r="E27" i="100" s="1"/>
  <c r="K24" i="101"/>
  <c r="H13" i="4"/>
  <c r="D30" i="101"/>
  <c r="E23" i="101" s="1"/>
  <c r="N25" i="101"/>
  <c r="N26" i="101"/>
  <c r="N23" i="101"/>
  <c r="K27" i="101"/>
  <c r="K25" i="101"/>
  <c r="K23" i="101"/>
  <c r="K21" i="101"/>
  <c r="K25" i="100"/>
  <c r="K21" i="100"/>
  <c r="K17" i="100"/>
  <c r="K28" i="100"/>
  <c r="K24" i="100"/>
  <c r="K20" i="100"/>
  <c r="K16" i="100"/>
  <c r="K27" i="100"/>
  <c r="K23" i="100"/>
  <c r="K19" i="100"/>
  <c r="K15" i="100"/>
  <c r="H25" i="4"/>
  <c r="K15" i="4"/>
  <c r="K19" i="4"/>
  <c r="K23" i="4"/>
  <c r="K27" i="4"/>
  <c r="H14" i="4"/>
  <c r="H18" i="4"/>
  <c r="H22" i="4"/>
  <c r="H26" i="4"/>
  <c r="K12" i="4"/>
  <c r="K16" i="4"/>
  <c r="K20" i="4"/>
  <c r="K24" i="4"/>
  <c r="K28" i="4"/>
  <c r="K11" i="4"/>
  <c r="H11" i="4"/>
  <c r="H15" i="4"/>
  <c r="H19" i="4"/>
  <c r="H23" i="4"/>
  <c r="H27" i="4"/>
  <c r="K13" i="4"/>
  <c r="K17" i="4"/>
  <c r="K21" i="4"/>
  <c r="K25" i="4"/>
  <c r="H12" i="4"/>
  <c r="H16" i="4"/>
  <c r="H20" i="4"/>
  <c r="H24" i="4"/>
  <c r="K14" i="4"/>
  <c r="K18" i="4"/>
  <c r="K22" i="4"/>
  <c r="E21" i="101" l="1"/>
  <c r="E11" i="100"/>
  <c r="E19" i="100"/>
  <c r="E21" i="100"/>
  <c r="E17" i="101"/>
  <c r="E20" i="101"/>
  <c r="E12" i="101"/>
  <c r="H30" i="100"/>
  <c r="E27" i="101"/>
  <c r="E24" i="101"/>
  <c r="H30" i="101"/>
  <c r="E15" i="101"/>
  <c r="E18" i="101"/>
  <c r="E19" i="101"/>
  <c r="E26" i="101"/>
  <c r="N30" i="100"/>
  <c r="E11" i="101"/>
  <c r="E28" i="101"/>
  <c r="E13" i="101"/>
  <c r="E16" i="101"/>
  <c r="E25" i="101"/>
  <c r="E15" i="100"/>
  <c r="E16" i="100"/>
  <c r="E17" i="100"/>
  <c r="E20" i="100"/>
  <c r="E14" i="100"/>
  <c r="E14" i="101"/>
  <c r="E22" i="101"/>
  <c r="K30" i="100"/>
  <c r="N30" i="101"/>
  <c r="E26" i="100"/>
  <c r="E13" i="100"/>
  <c r="E24" i="100"/>
  <c r="E18" i="100"/>
  <c r="E23" i="100"/>
  <c r="E22" i="100"/>
  <c r="E12" i="100"/>
  <c r="E25" i="100"/>
  <c r="E28" i="100"/>
  <c r="K30" i="101"/>
  <c r="E30" i="101" l="1"/>
  <c r="E30" i="100"/>
  <c r="H19" i="98"/>
  <c r="J19" i="98"/>
  <c r="L19" i="98"/>
  <c r="N19" i="98"/>
  <c r="P19" i="98"/>
  <c r="R19" i="98"/>
  <c r="T19" i="98"/>
  <c r="H15" i="98"/>
  <c r="J15" i="98"/>
  <c r="L15" i="98"/>
  <c r="N15" i="98"/>
  <c r="P15" i="98"/>
  <c r="R15" i="98"/>
  <c r="T15" i="98"/>
  <c r="D27" i="97"/>
  <c r="D27" i="96"/>
  <c r="D27" i="95"/>
  <c r="P21" i="98" l="1"/>
  <c r="H21" i="98"/>
  <c r="T21" i="98"/>
  <c r="R21" i="98"/>
  <c r="L21" i="98"/>
  <c r="J21" i="98"/>
  <c r="N21" i="98"/>
  <c r="K28" i="92"/>
  <c r="I28" i="92"/>
  <c r="G28" i="92"/>
  <c r="E28" i="92"/>
  <c r="G31" i="36" l="1"/>
  <c r="O26" i="79"/>
  <c r="N26" i="79"/>
  <c r="L26" i="79"/>
  <c r="K26" i="79"/>
  <c r="I26" i="79"/>
  <c r="H26" i="79"/>
  <c r="F26" i="79"/>
  <c r="E26" i="79"/>
  <c r="W27" i="49"/>
  <c r="W26" i="49"/>
  <c r="W25" i="49"/>
  <c r="W24" i="49"/>
  <c r="W23" i="49"/>
  <c r="W22" i="49"/>
  <c r="W21" i="49"/>
  <c r="W20" i="49"/>
  <c r="W19" i="49"/>
  <c r="W18" i="49"/>
  <c r="W17" i="49"/>
  <c r="W16" i="49"/>
  <c r="W15" i="49"/>
  <c r="W14" i="49"/>
  <c r="W13" i="49"/>
  <c r="W12" i="49"/>
  <c r="W11" i="49"/>
  <c r="W10" i="49"/>
  <c r="W27" i="48"/>
  <c r="W26" i="48"/>
  <c r="W25" i="48"/>
  <c r="W24" i="48"/>
  <c r="W23" i="48"/>
  <c r="W22" i="48"/>
  <c r="W21" i="48"/>
  <c r="W20" i="48"/>
  <c r="W19" i="48"/>
  <c r="W18" i="48"/>
  <c r="W17" i="48"/>
  <c r="W16" i="48"/>
  <c r="W15" i="48"/>
  <c r="W14" i="48"/>
  <c r="W13" i="48"/>
  <c r="W12" i="48"/>
  <c r="W11" i="48"/>
  <c r="W10" i="48"/>
  <c r="W27" i="47"/>
  <c r="W26" i="47"/>
  <c r="W25" i="47"/>
  <c r="W24" i="47"/>
  <c r="W23" i="47"/>
  <c r="W22" i="47"/>
  <c r="W21" i="47"/>
  <c r="W20" i="47"/>
  <c r="W19" i="47"/>
  <c r="W18" i="47"/>
  <c r="W17" i="47"/>
  <c r="W16" i="47"/>
  <c r="W15" i="47"/>
  <c r="W14" i="47"/>
  <c r="W13" i="47"/>
  <c r="W12" i="47"/>
  <c r="W11" i="47"/>
  <c r="W10" i="47"/>
  <c r="O28" i="68"/>
  <c r="N28" i="68"/>
  <c r="L28" i="68"/>
  <c r="K28" i="68"/>
  <c r="I28" i="68"/>
  <c r="H28" i="68"/>
  <c r="F28" i="68"/>
  <c r="E28" i="68"/>
  <c r="G31" i="43"/>
  <c r="M30" i="4"/>
  <c r="D30" i="4"/>
  <c r="E28" i="4" s="1"/>
  <c r="C22" i="88" l="1"/>
  <c r="C12" i="88"/>
  <c r="C25" i="88"/>
  <c r="C27" i="88"/>
  <c r="C11" i="88"/>
  <c r="C23" i="88"/>
  <c r="C24" i="88"/>
  <c r="C20" i="88"/>
  <c r="C16" i="88"/>
  <c r="C17" i="88"/>
  <c r="C13" i="88"/>
  <c r="C26" i="88"/>
  <c r="C19" i="88"/>
  <c r="C15" i="88"/>
  <c r="C14" i="88"/>
  <c r="C18" i="88"/>
  <c r="C10" i="88"/>
  <c r="C21" i="88"/>
  <c r="N18" i="4"/>
  <c r="N11" i="4"/>
  <c r="N15" i="4"/>
  <c r="N19" i="4"/>
  <c r="N24" i="4"/>
  <c r="N12" i="4"/>
  <c r="N16" i="4"/>
  <c r="N20" i="4"/>
  <c r="N28" i="4"/>
  <c r="N14" i="4"/>
  <c r="N22" i="4"/>
  <c r="N13" i="4"/>
  <c r="N17" i="4"/>
  <c r="N21" i="4"/>
  <c r="N25" i="4"/>
  <c r="N23" i="4"/>
  <c r="N26" i="4"/>
  <c r="N27" i="4"/>
  <c r="H30" i="4"/>
  <c r="E12" i="4"/>
  <c r="E13" i="4"/>
  <c r="E14" i="4"/>
  <c r="E15" i="4"/>
  <c r="E16" i="4"/>
  <c r="E17" i="4"/>
  <c r="E18" i="4"/>
  <c r="E19" i="4"/>
  <c r="E20" i="4"/>
  <c r="E21" i="4"/>
  <c r="E22" i="4"/>
  <c r="E23" i="4"/>
  <c r="E24" i="4"/>
  <c r="E25" i="4"/>
  <c r="E26" i="4"/>
  <c r="E11" i="4"/>
  <c r="E27" i="4"/>
  <c r="C24" i="87" l="1"/>
  <c r="C17" i="87"/>
  <c r="C13" i="87"/>
  <c r="C11" i="87"/>
  <c r="C28" i="87"/>
  <c r="C22" i="87"/>
  <c r="C20" i="87"/>
  <c r="C16" i="87"/>
  <c r="C25" i="87"/>
  <c r="C18" i="87"/>
  <c r="C19" i="87"/>
  <c r="C14" i="87"/>
  <c r="C10" i="87"/>
  <c r="C12" i="87"/>
  <c r="C15" i="87"/>
  <c r="C26" i="87"/>
  <c r="C21" i="87"/>
  <c r="C27" i="87"/>
  <c r="C23" i="87"/>
  <c r="H31" i="36"/>
  <c r="N30" i="4"/>
  <c r="E30" i="4"/>
  <c r="K30" i="4"/>
  <c r="H31" i="43"/>
  <c r="K28" i="111" l="1"/>
  <c r="I28" i="111"/>
  <c r="K28" i="112"/>
  <c r="K28" i="109"/>
  <c r="I28" i="112"/>
  <c r="M28" i="112"/>
  <c r="K28" i="110"/>
  <c r="I28" i="110"/>
  <c r="E28" i="112"/>
  <c r="I28" i="109"/>
  <c r="M28" i="110"/>
  <c r="M28" i="111"/>
  <c r="M28" i="109"/>
  <c r="H20" i="94"/>
  <c r="G28" i="112"/>
  <c r="G28" i="110"/>
  <c r="E28" i="109"/>
  <c r="E28" i="111"/>
  <c r="E28" i="110"/>
  <c r="G28" i="111"/>
  <c r="G28" i="109"/>
  <c r="Y13" i="101"/>
  <c r="Y11" i="4"/>
  <c r="S20" i="4"/>
  <c r="S21" i="100"/>
  <c r="V15" i="4"/>
  <c r="V27" i="100"/>
  <c r="Y20" i="101"/>
  <c r="S25" i="101"/>
  <c r="V14" i="101"/>
  <c r="S17" i="100"/>
  <c r="Y15" i="4"/>
  <c r="S22" i="100"/>
  <c r="Y21" i="4"/>
  <c r="V28" i="100"/>
  <c r="S12" i="100"/>
  <c r="S16" i="100"/>
  <c r="S13" i="100"/>
  <c r="V22" i="100"/>
  <c r="Y14" i="4"/>
  <c r="V27" i="4"/>
  <c r="Y27" i="4"/>
  <c r="S15" i="100"/>
  <c r="V19" i="4"/>
  <c r="V18" i="101"/>
  <c r="Y17" i="4"/>
  <c r="V23" i="101"/>
  <c r="S28" i="4"/>
  <c r="Y25" i="100"/>
  <c r="Y19" i="100"/>
  <c r="Y21" i="100"/>
  <c r="V27" i="101"/>
  <c r="Y24" i="100"/>
  <c r="Y18" i="101"/>
  <c r="V22" i="101"/>
  <c r="S21" i="4"/>
  <c r="V25" i="4"/>
  <c r="Y27" i="101"/>
  <c r="S24" i="101"/>
  <c r="V13" i="101"/>
  <c r="V14" i="4"/>
  <c r="V11" i="100"/>
  <c r="V26" i="100"/>
  <c r="V17" i="101"/>
  <c r="Y15" i="101"/>
  <c r="S23" i="101"/>
  <c r="S26" i="100"/>
  <c r="Y16" i="100"/>
  <c r="S14" i="4"/>
  <c r="S25" i="100"/>
  <c r="Y22" i="100"/>
  <c r="S26" i="101"/>
  <c r="Y17" i="101"/>
  <c r="S28" i="100"/>
  <c r="V13" i="4"/>
  <c r="S17" i="101"/>
  <c r="V12" i="100"/>
  <c r="Y16" i="4"/>
  <c r="S19" i="101"/>
  <c r="S22" i="101"/>
  <c r="V11" i="4"/>
  <c r="S22" i="4"/>
  <c r="S27" i="4"/>
  <c r="V23" i="4"/>
  <c r="V24" i="101"/>
  <c r="S11" i="101"/>
  <c r="Y23" i="100"/>
  <c r="V21" i="4"/>
  <c r="S11" i="100"/>
  <c r="S11" i="4"/>
  <c r="V16" i="4"/>
  <c r="Y20" i="4"/>
  <c r="Y25" i="4"/>
  <c r="Y22" i="4"/>
  <c r="V28" i="4"/>
  <c r="Y24" i="4"/>
  <c r="S25" i="4"/>
  <c r="V25" i="101"/>
  <c r="S15" i="4"/>
  <c r="Y17" i="100"/>
  <c r="Y26" i="101"/>
  <c r="S21" i="101"/>
  <c r="V26" i="4"/>
  <c r="S20" i="101"/>
  <c r="S24" i="4"/>
  <c r="S27" i="101"/>
  <c r="Y18" i="4"/>
  <c r="Y28" i="101"/>
  <c r="V12" i="4"/>
  <c r="V12" i="101"/>
  <c r="V22" i="4"/>
  <c r="Y12" i="101"/>
  <c r="S16" i="101"/>
  <c r="V26" i="101"/>
  <c r="V20" i="100"/>
  <c r="V28" i="101"/>
  <c r="V19" i="101"/>
  <c r="V15" i="100"/>
  <c r="Y16" i="101"/>
  <c r="S12" i="4"/>
  <c r="S23" i="4"/>
  <c r="S14" i="101"/>
  <c r="V15" i="101"/>
  <c r="Y12" i="4"/>
  <c r="S13" i="101"/>
  <c r="V24" i="100"/>
  <c r="Y22" i="101"/>
  <c r="V23" i="100"/>
  <c r="S18" i="101"/>
  <c r="V18" i="100"/>
  <c r="Y28" i="100"/>
  <c r="Y14" i="100"/>
  <c r="Y20" i="100"/>
  <c r="V11" i="101"/>
  <c r="S12" i="101"/>
  <c r="V18" i="4"/>
  <c r="S24" i="100"/>
  <c r="Y13" i="100"/>
  <c r="V20" i="101"/>
  <c r="Y21" i="101"/>
  <c r="Y15" i="100"/>
  <c r="Y23" i="101"/>
  <c r="Y19" i="101"/>
  <c r="Y11" i="101"/>
  <c r="S26" i="4"/>
  <c r="S19" i="4"/>
  <c r="S27" i="100"/>
  <c r="V19" i="100"/>
  <c r="Y24" i="101"/>
  <c r="S13" i="4"/>
  <c r="V25" i="100"/>
  <c r="V16" i="101"/>
  <c r="S23" i="100"/>
  <c r="Y18" i="100"/>
  <c r="Y19" i="4"/>
  <c r="Y13" i="4"/>
  <c r="S14" i="100"/>
  <c r="S28" i="101"/>
  <c r="V16" i="100"/>
  <c r="S20" i="100"/>
  <c r="V20" i="4"/>
  <c r="V17" i="100"/>
  <c r="S17" i="4"/>
  <c r="S16" i="4"/>
  <c r="V21" i="100"/>
  <c r="S15" i="101"/>
  <c r="S18" i="100"/>
  <c r="Y27" i="100"/>
  <c r="Y26" i="4"/>
  <c r="S19" i="100"/>
  <c r="V21" i="101"/>
  <c r="V14" i="100"/>
  <c r="Y12" i="100"/>
  <c r="Y28" i="4"/>
  <c r="Y23" i="4"/>
  <c r="V24" i="4"/>
  <c r="Y14" i="101"/>
  <c r="V13" i="100"/>
  <c r="S18" i="4"/>
  <c r="Y25" i="101"/>
  <c r="Y11" i="100"/>
  <c r="Y26" i="100"/>
  <c r="V17" i="4"/>
  <c r="O27" i="112"/>
  <c r="O27" i="110"/>
  <c r="O27" i="111"/>
  <c r="O27" i="109"/>
  <c r="G29" i="146" l="1"/>
  <c r="L31" i="144"/>
  <c r="E12" i="144"/>
  <c r="J12" i="144"/>
  <c r="C14" i="112"/>
  <c r="P14" i="112" s="1"/>
  <c r="D27" i="51"/>
  <c r="J26" i="145"/>
  <c r="E26" i="145"/>
  <c r="D27" i="136"/>
  <c r="E27" i="136" s="1"/>
  <c r="V13" i="47"/>
  <c r="Y13" i="47" s="1"/>
  <c r="F13" i="95"/>
  <c r="D19" i="56"/>
  <c r="C17" i="110"/>
  <c r="P17" i="110" s="1"/>
  <c r="C23" i="109"/>
  <c r="P23" i="109" s="1"/>
  <c r="V17" i="47"/>
  <c r="Y17" i="47" s="1"/>
  <c r="F17" i="95"/>
  <c r="J26" i="97"/>
  <c r="Z20" i="100"/>
  <c r="D23" i="96"/>
  <c r="J13" i="141"/>
  <c r="J13" i="108"/>
  <c r="G29" i="50"/>
  <c r="D11" i="50"/>
  <c r="L28" i="43"/>
  <c r="K28" i="43"/>
  <c r="G23" i="143"/>
  <c r="E26" i="137"/>
  <c r="H18" i="96"/>
  <c r="D15" i="57"/>
  <c r="K13" i="92"/>
  <c r="K13" i="152"/>
  <c r="D20" i="53"/>
  <c r="C37" i="77"/>
  <c r="J14" i="146"/>
  <c r="E14" i="146"/>
  <c r="G27" i="146"/>
  <c r="C14" i="111"/>
  <c r="P14" i="111" s="1"/>
  <c r="J15" i="145"/>
  <c r="E15" i="145"/>
  <c r="J22" i="96"/>
  <c r="G15" i="144"/>
  <c r="K14" i="152"/>
  <c r="K14" i="92"/>
  <c r="E12" i="134"/>
  <c r="L31" i="134"/>
  <c r="W19" i="4"/>
  <c r="C25" i="111"/>
  <c r="C12" i="112"/>
  <c r="J23" i="95"/>
  <c r="J27" i="141"/>
  <c r="J27" i="108"/>
  <c r="D28" i="53"/>
  <c r="V25" i="103"/>
  <c r="W25" i="103" s="1"/>
  <c r="C17" i="109"/>
  <c r="P17" i="109" s="1"/>
  <c r="D12" i="51"/>
  <c r="S22" i="104"/>
  <c r="D23" i="138"/>
  <c r="E23" i="138" s="1"/>
  <c r="G29" i="142"/>
  <c r="E29" i="147"/>
  <c r="J29" i="147"/>
  <c r="H18" i="97"/>
  <c r="E14" i="134"/>
  <c r="D24" i="50"/>
  <c r="H19" i="94"/>
  <c r="S13" i="92"/>
  <c r="S13" i="152"/>
  <c r="L29" i="54"/>
  <c r="D12" i="53"/>
  <c r="AC23" i="139"/>
  <c r="E29" i="142"/>
  <c r="J29" i="142"/>
  <c r="E28" i="146"/>
  <c r="J28" i="146"/>
  <c r="D16" i="138"/>
  <c r="E16" i="138" s="1"/>
  <c r="S15" i="104"/>
  <c r="G14" i="146"/>
  <c r="L15" i="96"/>
  <c r="D14" i="136"/>
  <c r="E14" i="136" s="1"/>
  <c r="G23" i="146"/>
  <c r="L19" i="94"/>
  <c r="D28" i="155"/>
  <c r="D26" i="94"/>
  <c r="J18" i="146"/>
  <c r="E18" i="146"/>
  <c r="Q15" i="92"/>
  <c r="AC13" i="134"/>
  <c r="G19" i="146"/>
  <c r="G13" i="146"/>
  <c r="F24" i="96"/>
  <c r="V24" i="48"/>
  <c r="Y24" i="48" s="1"/>
  <c r="H13" i="94"/>
  <c r="D31" i="36"/>
  <c r="P19" i="4"/>
  <c r="Q19" i="4" s="1"/>
  <c r="T19" i="4"/>
  <c r="V14" i="103"/>
  <c r="W14" i="103" s="1"/>
  <c r="D20" i="50"/>
  <c r="C26" i="110"/>
  <c r="D14" i="134"/>
  <c r="S13" i="103"/>
  <c r="S24" i="104"/>
  <c r="D25" i="138"/>
  <c r="E25" i="138" s="1"/>
  <c r="O28" i="112"/>
  <c r="C10" i="112"/>
  <c r="C20" i="110"/>
  <c r="P20" i="110" s="1"/>
  <c r="J24" i="94"/>
  <c r="S20" i="103"/>
  <c r="D21" i="134"/>
  <c r="I13" i="92"/>
  <c r="I13" i="152"/>
  <c r="Q19" i="152"/>
  <c r="Q19" i="92"/>
  <c r="Y27" i="103"/>
  <c r="Z27" i="103" s="1"/>
  <c r="K18" i="102"/>
  <c r="L18" i="102"/>
  <c r="C21" i="111"/>
  <c r="D17" i="107"/>
  <c r="C13" i="3"/>
  <c r="D23" i="137"/>
  <c r="AC24" i="134"/>
  <c r="C16" i="112"/>
  <c r="P16" i="112" s="1"/>
  <c r="C18" i="109"/>
  <c r="Q29" i="54"/>
  <c r="D12" i="56"/>
  <c r="K14" i="102"/>
  <c r="L14" i="102"/>
  <c r="L23" i="96"/>
  <c r="G21" i="146"/>
  <c r="L20" i="95"/>
  <c r="C13" i="109"/>
  <c r="P13" i="109" s="1"/>
  <c r="F23" i="97"/>
  <c r="V23" i="49"/>
  <c r="Y23" i="49" s="1"/>
  <c r="J25" i="97"/>
  <c r="D23" i="54"/>
  <c r="C15" i="111"/>
  <c r="G21" i="134"/>
  <c r="S18" i="152"/>
  <c r="S18" i="92"/>
  <c r="E15" i="144"/>
  <c r="J15" i="144"/>
  <c r="G26" i="146"/>
  <c r="F22" i="45"/>
  <c r="N30" i="34"/>
  <c r="C26" i="111"/>
  <c r="G18" i="98"/>
  <c r="T17" i="53"/>
  <c r="C19" i="110"/>
  <c r="P19" i="110" s="1"/>
  <c r="C27" i="109"/>
  <c r="L26" i="43"/>
  <c r="K26" i="43"/>
  <c r="K14" i="43"/>
  <c r="L14" i="43"/>
  <c r="G22" i="142"/>
  <c r="J13" i="146"/>
  <c r="E13" i="146"/>
  <c r="E21" i="146"/>
  <c r="J21" i="146"/>
  <c r="J24" i="146"/>
  <c r="E24" i="146"/>
  <c r="AC14" i="146"/>
  <c r="D25" i="51"/>
  <c r="D29" i="107"/>
  <c r="C25" i="3"/>
  <c r="C10" i="109"/>
  <c r="O28" i="109"/>
  <c r="C26" i="109"/>
  <c r="C19" i="112"/>
  <c r="D13" i="52"/>
  <c r="J26" i="146"/>
  <c r="E26" i="146"/>
  <c r="J23" i="96"/>
  <c r="H11" i="95"/>
  <c r="D27" i="45"/>
  <c r="C25" i="110"/>
  <c r="D20" i="96"/>
  <c r="J20" i="94"/>
  <c r="C21" i="110"/>
  <c r="P21" i="110" s="1"/>
  <c r="W21" i="4"/>
  <c r="H21" i="97"/>
  <c r="D23" i="53"/>
  <c r="J17" i="141"/>
  <c r="J17" i="108"/>
  <c r="C20" i="112"/>
  <c r="P20" i="112" s="1"/>
  <c r="K13" i="102"/>
  <c r="L13" i="102"/>
  <c r="L24" i="96"/>
  <c r="L13" i="108"/>
  <c r="L29" i="56"/>
  <c r="L29" i="52"/>
  <c r="D24" i="137"/>
  <c r="V23" i="34"/>
  <c r="Y23" i="34" s="1"/>
  <c r="F23" i="94"/>
  <c r="K21" i="102"/>
  <c r="L21" i="102"/>
  <c r="C21" i="112"/>
  <c r="S31" i="137"/>
  <c r="C20" i="109"/>
  <c r="J26" i="96"/>
  <c r="Z31" i="146"/>
  <c r="C26" i="112"/>
  <c r="P26" i="112" s="1"/>
  <c r="AC15" i="146"/>
  <c r="G24" i="146"/>
  <c r="AC25" i="146"/>
  <c r="G16" i="146"/>
  <c r="H25" i="96"/>
  <c r="H19" i="97"/>
  <c r="D26" i="56"/>
  <c r="D17" i="57"/>
  <c r="C17" i="112"/>
  <c r="D12" i="134"/>
  <c r="S11" i="103"/>
  <c r="J31" i="134"/>
  <c r="W21" i="100"/>
  <c r="D14" i="52"/>
  <c r="C24" i="110"/>
  <c r="AC25" i="137"/>
  <c r="E29" i="144"/>
  <c r="J29" i="144"/>
  <c r="J22" i="146"/>
  <c r="E22" i="146"/>
  <c r="C24" i="109"/>
  <c r="P24" i="109" s="1"/>
  <c r="J25" i="142"/>
  <c r="E25" i="142"/>
  <c r="H26" i="95"/>
  <c r="S31" i="134"/>
  <c r="G20" i="92"/>
  <c r="V27" i="104"/>
  <c r="W27" i="104" s="1"/>
  <c r="AC25" i="134"/>
  <c r="G15" i="146"/>
  <c r="S31" i="142"/>
  <c r="Z12" i="100"/>
  <c r="C19" i="111"/>
  <c r="C13" i="112"/>
  <c r="AC15" i="134"/>
  <c r="I14" i="152"/>
  <c r="I14" i="92"/>
  <c r="AC17" i="79"/>
  <c r="AA17" i="79" s="1"/>
  <c r="E17" i="98"/>
  <c r="V11" i="49"/>
  <c r="Y11" i="49" s="1"/>
  <c r="F11" i="97"/>
  <c r="K16" i="43"/>
  <c r="L16" i="43"/>
  <c r="T28" i="100"/>
  <c r="P28" i="100"/>
  <c r="Q28" i="100" s="1"/>
  <c r="F27" i="97"/>
  <c r="V27" i="49"/>
  <c r="Y27" i="49" s="1"/>
  <c r="P15" i="101"/>
  <c r="Q15" i="101" s="1"/>
  <c r="T15" i="101"/>
  <c r="AC18" i="134"/>
  <c r="D18" i="51"/>
  <c r="D18" i="56"/>
  <c r="C25" i="112"/>
  <c r="D27" i="55"/>
  <c r="L17" i="96"/>
  <c r="F21" i="95"/>
  <c r="V21" i="47"/>
  <c r="Y21" i="47" s="1"/>
  <c r="L19" i="95"/>
  <c r="V19" i="103"/>
  <c r="W19" i="103" s="1"/>
  <c r="J16" i="146"/>
  <c r="E16" i="146"/>
  <c r="L26" i="102"/>
  <c r="K26" i="102"/>
  <c r="C23" i="110"/>
  <c r="P23" i="110" s="1"/>
  <c r="D24" i="136"/>
  <c r="E24" i="136" s="1"/>
  <c r="H23" i="94"/>
  <c r="L11" i="94"/>
  <c r="V26" i="34"/>
  <c r="Y26" i="34" s="1"/>
  <c r="F26" i="94"/>
  <c r="Z16" i="101"/>
  <c r="D14" i="45"/>
  <c r="L23" i="97"/>
  <c r="D13" i="50"/>
  <c r="D16" i="53"/>
  <c r="U31" i="143"/>
  <c r="F22" i="95"/>
  <c r="V22" i="47"/>
  <c r="Y22" i="47" s="1"/>
  <c r="G29" i="137"/>
  <c r="H21" i="94"/>
  <c r="AC17" i="134"/>
  <c r="AC26" i="146"/>
  <c r="AC13" i="145"/>
  <c r="H15" i="94"/>
  <c r="C15" i="112"/>
  <c r="D26" i="55"/>
  <c r="W18" i="100"/>
  <c r="J12" i="96"/>
  <c r="N21" i="140"/>
  <c r="Y20" i="105"/>
  <c r="Z20" i="105" s="1"/>
  <c r="D24" i="139"/>
  <c r="J27" i="146"/>
  <c r="E27" i="146"/>
  <c r="C24" i="111"/>
  <c r="P24" i="111" s="1"/>
  <c r="V20" i="104"/>
  <c r="W20" i="104" s="1"/>
  <c r="L29" i="57"/>
  <c r="D13" i="53"/>
  <c r="N29" i="138"/>
  <c r="Y28" i="104"/>
  <c r="Z28" i="104" s="1"/>
  <c r="H16" i="96"/>
  <c r="C11" i="110"/>
  <c r="G17" i="139"/>
  <c r="AC27" i="146"/>
  <c r="G20" i="146"/>
  <c r="J21" i="97"/>
  <c r="L14" i="97"/>
  <c r="D27" i="138"/>
  <c r="E27" i="138" s="1"/>
  <c r="S26" i="104"/>
  <c r="H30" i="49"/>
  <c r="T27" i="100"/>
  <c r="P27" i="100"/>
  <c r="Q27" i="100" s="1"/>
  <c r="G28" i="142"/>
  <c r="W13" i="100"/>
  <c r="Y21" i="104"/>
  <c r="Z21" i="104" s="1"/>
  <c r="N22" i="138"/>
  <c r="D15" i="51"/>
  <c r="G28" i="146"/>
  <c r="U31" i="146"/>
  <c r="U31" i="144"/>
  <c r="C21" i="109"/>
  <c r="G24" i="147"/>
  <c r="C17" i="111"/>
  <c r="T12" i="4"/>
  <c r="P12" i="4"/>
  <c r="Q12" i="4" s="1"/>
  <c r="J15" i="96"/>
  <c r="F20" i="94"/>
  <c r="V20" i="34"/>
  <c r="J31" i="138"/>
  <c r="K31" i="138" s="1"/>
  <c r="V11" i="104"/>
  <c r="C12" i="109"/>
  <c r="P12" i="109" s="1"/>
  <c r="S31" i="146"/>
  <c r="AC29" i="146"/>
  <c r="J19" i="146"/>
  <c r="E19" i="146"/>
  <c r="AC28" i="134"/>
  <c r="D22" i="54"/>
  <c r="C14" i="110"/>
  <c r="P14" i="110" s="1"/>
  <c r="C27" i="110"/>
  <c r="P27" i="110" s="1"/>
  <c r="F19" i="95"/>
  <c r="V19" i="47"/>
  <c r="Y19" i="47" s="1"/>
  <c r="G25" i="146"/>
  <c r="G29" i="51"/>
  <c r="D11" i="51"/>
  <c r="J11" i="94"/>
  <c r="K27" i="43"/>
  <c r="L27" i="43"/>
  <c r="J12" i="97"/>
  <c r="Y16" i="104"/>
  <c r="Z16" i="104" s="1"/>
  <c r="N17" i="138"/>
  <c r="D19" i="107"/>
  <c r="C15" i="3"/>
  <c r="J12" i="141"/>
  <c r="J12" i="108"/>
  <c r="F11" i="96"/>
  <c r="V11" i="48"/>
  <c r="Y11" i="48" s="1"/>
  <c r="C22" i="110"/>
  <c r="C26" i="84"/>
  <c r="I26" i="84" s="1"/>
  <c r="D15" i="54"/>
  <c r="D26" i="54"/>
  <c r="W24" i="4"/>
  <c r="H10" i="94"/>
  <c r="P30" i="34"/>
  <c r="Z31" i="142"/>
  <c r="V22" i="34"/>
  <c r="F22" i="94"/>
  <c r="J27" i="94"/>
  <c r="S19" i="152"/>
  <c r="S19" i="92"/>
  <c r="H22" i="95"/>
  <c r="D21" i="97"/>
  <c r="L14" i="96"/>
  <c r="L14" i="94"/>
  <c r="AC16" i="146"/>
  <c r="L25" i="96"/>
  <c r="V15" i="48"/>
  <c r="Y15" i="48" s="1"/>
  <c r="F15" i="96"/>
  <c r="J21" i="95"/>
  <c r="I20" i="92"/>
  <c r="J24" i="144"/>
  <c r="E24" i="144"/>
  <c r="H25" i="95"/>
  <c r="G29" i="134"/>
  <c r="J17" i="96"/>
  <c r="Y25" i="103"/>
  <c r="Z25" i="103" s="1"/>
  <c r="L17" i="94"/>
  <c r="J12" i="146"/>
  <c r="L31" i="146"/>
  <c r="E12" i="146"/>
  <c r="E25" i="146"/>
  <c r="J25" i="146"/>
  <c r="E20" i="146"/>
  <c r="J20" i="146"/>
  <c r="L12" i="108"/>
  <c r="I29" i="54"/>
  <c r="C23" i="112"/>
  <c r="P23" i="112" s="1"/>
  <c r="D13" i="57"/>
  <c r="F21" i="97"/>
  <c r="V21" i="49"/>
  <c r="Y21" i="49" s="1"/>
  <c r="F12" i="95"/>
  <c r="V12" i="47"/>
  <c r="Y12" i="47" s="1"/>
  <c r="J14" i="97"/>
  <c r="J24" i="142"/>
  <c r="E24" i="142"/>
  <c r="L27" i="96"/>
  <c r="E17" i="146"/>
  <c r="J17" i="146"/>
  <c r="C16" i="111"/>
  <c r="C10" i="110"/>
  <c r="O28" i="110"/>
  <c r="H12" i="97"/>
  <c r="J13" i="96"/>
  <c r="V15" i="103"/>
  <c r="W15" i="103" s="1"/>
  <c r="N28" i="138"/>
  <c r="Y27" i="104"/>
  <c r="Z27" i="104" s="1"/>
  <c r="L22" i="97"/>
  <c r="E15" i="146"/>
  <c r="J15" i="146"/>
  <c r="D14" i="55"/>
  <c r="H14" i="96"/>
  <c r="AC23" i="134"/>
  <c r="T12" i="101"/>
  <c r="P12" i="101"/>
  <c r="Q12" i="101" s="1"/>
  <c r="E27" i="137"/>
  <c r="J14" i="142"/>
  <c r="E14" i="142"/>
  <c r="J23" i="94"/>
  <c r="D25" i="53"/>
  <c r="N31" i="146"/>
  <c r="G12" i="146"/>
  <c r="L13" i="43"/>
  <c r="K13" i="43"/>
  <c r="L22" i="94"/>
  <c r="G14" i="134"/>
  <c r="H14" i="134" s="1"/>
  <c r="J14" i="108"/>
  <c r="J14" i="141"/>
  <c r="D24" i="51"/>
  <c r="E27" i="143"/>
  <c r="J27" i="143"/>
  <c r="H21" i="96"/>
  <c r="Z17" i="101"/>
  <c r="D16" i="50"/>
  <c r="AC27" i="137"/>
  <c r="C11" i="111"/>
  <c r="AC25" i="147"/>
  <c r="J20" i="97"/>
  <c r="AC13" i="142"/>
  <c r="J18" i="96"/>
  <c r="L11" i="97"/>
  <c r="D16" i="97"/>
  <c r="E23" i="146"/>
  <c r="J23" i="146"/>
  <c r="D12" i="139"/>
  <c r="J31" i="139"/>
  <c r="C15" i="109"/>
  <c r="V28" i="104"/>
  <c r="W28" i="104" s="1"/>
  <c r="C18" i="112"/>
  <c r="J22" i="95"/>
  <c r="K12" i="98"/>
  <c r="N15" i="79"/>
  <c r="D22" i="57"/>
  <c r="J23" i="142"/>
  <c r="E23" i="142"/>
  <c r="S31" i="139"/>
  <c r="C16" i="109"/>
  <c r="P16" i="109" s="1"/>
  <c r="Y18" i="104"/>
  <c r="Z18" i="104" s="1"/>
  <c r="N19" i="138"/>
  <c r="D25" i="137"/>
  <c r="D19" i="57"/>
  <c r="C11" i="109"/>
  <c r="H25" i="97"/>
  <c r="H26" i="94"/>
  <c r="T23" i="100"/>
  <c r="P23" i="100"/>
  <c r="Q23" i="100" s="1"/>
  <c r="G13" i="152"/>
  <c r="G13" i="92"/>
  <c r="E29" i="134"/>
  <c r="G14" i="143"/>
  <c r="J16" i="97"/>
  <c r="L23" i="43"/>
  <c r="K23" i="43"/>
  <c r="T14" i="4"/>
  <c r="P14" i="4"/>
  <c r="Q14" i="4" s="1"/>
  <c r="AC21" i="137"/>
  <c r="D15" i="136"/>
  <c r="E15" i="136" s="1"/>
  <c r="U26" i="34"/>
  <c r="L26" i="94"/>
  <c r="E17" i="134"/>
  <c r="L13" i="96"/>
  <c r="D23" i="51"/>
  <c r="G27" i="145"/>
  <c r="AC19" i="137"/>
  <c r="H30" i="47"/>
  <c r="V17" i="104"/>
  <c r="W17" i="104" s="1"/>
  <c r="Z31" i="144"/>
  <c r="D11" i="94"/>
  <c r="D13" i="155"/>
  <c r="G12" i="147"/>
  <c r="N31" i="147"/>
  <c r="F17" i="108"/>
  <c r="T17" i="10"/>
  <c r="F17" i="141"/>
  <c r="G24" i="143"/>
  <c r="L15" i="94"/>
  <c r="T24" i="51"/>
  <c r="P18" i="101"/>
  <c r="Q18" i="101" s="1"/>
  <c r="T18" i="101"/>
  <c r="L27" i="95"/>
  <c r="V16" i="49"/>
  <c r="Y16" i="49" s="1"/>
  <c r="F16" i="97"/>
  <c r="N26" i="136"/>
  <c r="S23" i="103"/>
  <c r="D24" i="134"/>
  <c r="S16" i="104"/>
  <c r="D17" i="138"/>
  <c r="E17" i="138" s="1"/>
  <c r="F24" i="95"/>
  <c r="V24" i="47"/>
  <c r="Y24" i="47" s="1"/>
  <c r="D19" i="54"/>
  <c r="L16" i="102"/>
  <c r="K16" i="102"/>
  <c r="F16" i="95"/>
  <c r="V16" i="47"/>
  <c r="Y16" i="47" s="1"/>
  <c r="G28" i="139"/>
  <c r="F14" i="94"/>
  <c r="V14" i="34"/>
  <c r="N24" i="136"/>
  <c r="N29" i="56"/>
  <c r="O29" i="56" s="1"/>
  <c r="D29" i="45"/>
  <c r="G15" i="142"/>
  <c r="K25" i="43"/>
  <c r="L25" i="43"/>
  <c r="G28" i="148"/>
  <c r="F11" i="94"/>
  <c r="V11" i="34"/>
  <c r="Y11" i="34" s="1"/>
  <c r="N30" i="45"/>
  <c r="W27" i="4"/>
  <c r="D24" i="57"/>
  <c r="D19" i="51"/>
  <c r="L17" i="97"/>
  <c r="C14" i="109"/>
  <c r="P14" i="109" s="1"/>
  <c r="P18" i="100"/>
  <c r="Q18" i="100" s="1"/>
  <c r="T18" i="100"/>
  <c r="N25" i="136"/>
  <c r="C16" i="110"/>
  <c r="P16" i="110" s="1"/>
  <c r="C27" i="111"/>
  <c r="P27" i="111" s="1"/>
  <c r="D22" i="50"/>
  <c r="H12" i="108"/>
  <c r="H12" i="141"/>
  <c r="G20" i="134"/>
  <c r="J25" i="94"/>
  <c r="AC22" i="137"/>
  <c r="L19" i="96"/>
  <c r="J12" i="94"/>
  <c r="D28" i="54"/>
  <c r="T28" i="101"/>
  <c r="P28" i="101"/>
  <c r="Q28" i="101" s="1"/>
  <c r="Z31" i="148"/>
  <c r="I19" i="152"/>
  <c r="I19" i="92"/>
  <c r="V24" i="49"/>
  <c r="Y24" i="49" s="1"/>
  <c r="F24" i="97"/>
  <c r="G29" i="144"/>
  <c r="G14" i="145"/>
  <c r="N13" i="136"/>
  <c r="G15" i="145"/>
  <c r="J16" i="145"/>
  <c r="E16" i="145"/>
  <c r="V12" i="103"/>
  <c r="W12" i="103" s="1"/>
  <c r="D21" i="51"/>
  <c r="O13" i="92"/>
  <c r="O13" i="152"/>
  <c r="E18" i="145"/>
  <c r="J18" i="145"/>
  <c r="G23" i="137"/>
  <c r="H23" i="137" s="1"/>
  <c r="AC12" i="134"/>
  <c r="AB31" i="134"/>
  <c r="O18" i="92"/>
  <c r="O18" i="152"/>
  <c r="D18" i="52"/>
  <c r="J11" i="97"/>
  <c r="H20" i="96"/>
  <c r="G20" i="137"/>
  <c r="D20" i="56"/>
  <c r="V17" i="49"/>
  <c r="Y17" i="49" s="1"/>
  <c r="F17" i="97"/>
  <c r="S31" i="144"/>
  <c r="V14" i="48"/>
  <c r="Y14" i="48" s="1"/>
  <c r="F14" i="96"/>
  <c r="H16" i="97"/>
  <c r="L10" i="95"/>
  <c r="T30" i="47"/>
  <c r="H17" i="96"/>
  <c r="H20" i="108"/>
  <c r="H20" i="141"/>
  <c r="Q29" i="55"/>
  <c r="G16" i="148"/>
  <c r="I29" i="50"/>
  <c r="J29" i="50" s="1"/>
  <c r="T19" i="79"/>
  <c r="O16" i="98"/>
  <c r="E26" i="139"/>
  <c r="M15" i="92"/>
  <c r="U31" i="147"/>
  <c r="H13" i="97"/>
  <c r="S28" i="103"/>
  <c r="D29" i="134"/>
  <c r="O15" i="92"/>
  <c r="D15" i="140"/>
  <c r="S14" i="105"/>
  <c r="W16" i="101"/>
  <c r="Z24" i="100"/>
  <c r="D21" i="45"/>
  <c r="J31" i="140"/>
  <c r="K31" i="140" s="1"/>
  <c r="V11" i="105"/>
  <c r="J13" i="94"/>
  <c r="D17" i="50"/>
  <c r="H17" i="108"/>
  <c r="H17" i="141"/>
  <c r="D17" i="45"/>
  <c r="L20" i="102"/>
  <c r="K20" i="102"/>
  <c r="N31" i="137"/>
  <c r="G12" i="137"/>
  <c r="AB31" i="145"/>
  <c r="J25" i="108"/>
  <c r="J25" i="141"/>
  <c r="D28" i="51"/>
  <c r="F37" i="77"/>
  <c r="J13" i="97"/>
  <c r="AC29" i="145"/>
  <c r="T20" i="54"/>
  <c r="Z18" i="100"/>
  <c r="J17" i="94"/>
  <c r="E19" i="143"/>
  <c r="J19" i="143"/>
  <c r="J15" i="94"/>
  <c r="D15" i="52"/>
  <c r="AC17" i="139"/>
  <c r="G17" i="98"/>
  <c r="D19" i="45"/>
  <c r="N22" i="136"/>
  <c r="C14" i="84"/>
  <c r="F19" i="97"/>
  <c r="V19" i="49"/>
  <c r="Y19" i="49" s="1"/>
  <c r="P30" i="47"/>
  <c r="H10" i="95"/>
  <c r="D22" i="51"/>
  <c r="H27" i="94"/>
  <c r="E12" i="147"/>
  <c r="J12" i="147"/>
  <c r="L31" i="147"/>
  <c r="G13" i="145"/>
  <c r="H18" i="107"/>
  <c r="V27" i="105"/>
  <c r="W27" i="105" s="1"/>
  <c r="J18" i="142"/>
  <c r="E18" i="142"/>
  <c r="D13" i="136"/>
  <c r="E13" i="136" s="1"/>
  <c r="Z19" i="101"/>
  <c r="P21" i="4"/>
  <c r="Q21" i="4" s="1"/>
  <c r="T21" i="4"/>
  <c r="L24" i="94"/>
  <c r="I17" i="98"/>
  <c r="P30" i="45"/>
  <c r="D19" i="50"/>
  <c r="H27" i="141"/>
  <c r="H27" i="108"/>
  <c r="W16" i="68"/>
  <c r="Q12" i="152"/>
  <c r="Q12" i="92"/>
  <c r="Y16" i="103"/>
  <c r="Z16" i="103" s="1"/>
  <c r="G26" i="148"/>
  <c r="K15" i="43"/>
  <c r="L15" i="43"/>
  <c r="H23" i="97"/>
  <c r="D30" i="107"/>
  <c r="C26" i="3"/>
  <c r="K17" i="152"/>
  <c r="K17" i="92"/>
  <c r="N21" i="68"/>
  <c r="T25" i="57"/>
  <c r="N29" i="54"/>
  <c r="T28" i="52"/>
  <c r="G26" i="145"/>
  <c r="G21" i="148"/>
  <c r="J17" i="97"/>
  <c r="D28" i="56"/>
  <c r="G23" i="142"/>
  <c r="E14" i="147"/>
  <c r="J14" i="147"/>
  <c r="AB31" i="142"/>
  <c r="AC12" i="142"/>
  <c r="F15" i="94"/>
  <c r="V15" i="34"/>
  <c r="Y15" i="34" s="1"/>
  <c r="N14" i="136"/>
  <c r="E25" i="144"/>
  <c r="J25" i="144"/>
  <c r="G17" i="145"/>
  <c r="E14" i="137"/>
  <c r="J11" i="141"/>
  <c r="J11" i="108"/>
  <c r="F21" i="96"/>
  <c r="V21" i="48"/>
  <c r="Y21" i="48" s="1"/>
  <c r="C24" i="3"/>
  <c r="D28" i="107"/>
  <c r="D23" i="139"/>
  <c r="H13" i="141"/>
  <c r="H13" i="108"/>
  <c r="H26" i="97"/>
  <c r="Z26" i="4"/>
  <c r="D27" i="54"/>
  <c r="W26" i="4"/>
  <c r="D21" i="57"/>
  <c r="G22" i="143"/>
  <c r="D18" i="54"/>
  <c r="D26" i="52"/>
  <c r="G17" i="143"/>
  <c r="D17" i="136"/>
  <c r="E17" i="136" s="1"/>
  <c r="L18" i="97"/>
  <c r="N30" i="48"/>
  <c r="D27" i="52"/>
  <c r="J19" i="145"/>
  <c r="E19" i="145"/>
  <c r="L29" i="51"/>
  <c r="G22" i="145"/>
  <c r="AC14" i="134"/>
  <c r="D13" i="55"/>
  <c r="F20" i="97"/>
  <c r="V20" i="49"/>
  <c r="Y20" i="49" s="1"/>
  <c r="W15" i="125"/>
  <c r="F25" i="141"/>
  <c r="F25" i="108"/>
  <c r="T25" i="10"/>
  <c r="V16" i="105"/>
  <c r="W16" i="105" s="1"/>
  <c r="J10" i="108"/>
  <c r="Q29" i="10"/>
  <c r="J10" i="141"/>
  <c r="Q15" i="125"/>
  <c r="K18" i="43"/>
  <c r="L18" i="43"/>
  <c r="D13" i="45"/>
  <c r="H30" i="45"/>
  <c r="D11" i="54"/>
  <c r="G29" i="54"/>
  <c r="G19" i="145"/>
  <c r="T24" i="54"/>
  <c r="J18" i="141"/>
  <c r="J18" i="108"/>
  <c r="N30" i="49"/>
  <c r="D20" i="51"/>
  <c r="J24" i="97"/>
  <c r="V27" i="34"/>
  <c r="F27" i="94"/>
  <c r="F21" i="94"/>
  <c r="V21" i="34"/>
  <c r="Y21" i="34" s="1"/>
  <c r="Y22" i="103"/>
  <c r="Z22" i="103" s="1"/>
  <c r="H20" i="97"/>
  <c r="L10" i="96"/>
  <c r="T30" i="48"/>
  <c r="Q29" i="57"/>
  <c r="H25" i="108"/>
  <c r="H25" i="141"/>
  <c r="S15" i="103"/>
  <c r="D16" i="134"/>
  <c r="V20" i="105"/>
  <c r="W20" i="105" s="1"/>
  <c r="Y25" i="104"/>
  <c r="Z25" i="104" s="1"/>
  <c r="N26" i="138"/>
  <c r="L30" i="45"/>
  <c r="D12" i="45"/>
  <c r="D17" i="51"/>
  <c r="J29" i="102"/>
  <c r="K10" i="102"/>
  <c r="L10" i="102"/>
  <c r="K23" i="102"/>
  <c r="L23" i="102"/>
  <c r="D24" i="45"/>
  <c r="N16" i="136"/>
  <c r="L21" i="97"/>
  <c r="G12" i="134"/>
  <c r="H12" i="134" s="1"/>
  <c r="N31" i="134"/>
  <c r="C22" i="3"/>
  <c r="D26" i="107"/>
  <c r="R30" i="49"/>
  <c r="J10" i="97"/>
  <c r="W20" i="101"/>
  <c r="G13" i="143"/>
  <c r="W23" i="101"/>
  <c r="G18" i="144"/>
  <c r="N29" i="136"/>
  <c r="J30" i="48"/>
  <c r="F22" i="97"/>
  <c r="V22" i="49"/>
  <c r="Y22" i="49" s="1"/>
  <c r="J30" i="49"/>
  <c r="D12" i="55"/>
  <c r="G25" i="137"/>
  <c r="H25" i="137" s="1"/>
  <c r="J14" i="94"/>
  <c r="D20" i="54"/>
  <c r="L14" i="95"/>
  <c r="E16" i="137"/>
  <c r="J22" i="97"/>
  <c r="G20" i="147"/>
  <c r="N24" i="138"/>
  <c r="Y23" i="104"/>
  <c r="Z23" i="104" s="1"/>
  <c r="D22" i="140"/>
  <c r="S21" i="105"/>
  <c r="P17" i="100"/>
  <c r="Q17" i="100" s="1"/>
  <c r="T17" i="100"/>
  <c r="F19" i="141"/>
  <c r="F19" i="108"/>
  <c r="T19" i="10"/>
  <c r="V21" i="103"/>
  <c r="W21" i="103" s="1"/>
  <c r="D19" i="136"/>
  <c r="E19" i="136" s="1"/>
  <c r="W21" i="101"/>
  <c r="W27" i="101"/>
  <c r="R30" i="48"/>
  <c r="J10" i="96"/>
  <c r="D18" i="137"/>
  <c r="D11" i="57"/>
  <c r="G29" i="57"/>
  <c r="AB31" i="146"/>
  <c r="AC12" i="146"/>
  <c r="V19" i="48"/>
  <c r="Y19" i="48" s="1"/>
  <c r="F19" i="96"/>
  <c r="C13" i="111"/>
  <c r="P13" i="111" s="1"/>
  <c r="V14" i="47"/>
  <c r="Y14" i="47" s="1"/>
  <c r="F14" i="95"/>
  <c r="S20" i="104"/>
  <c r="D21" i="138"/>
  <c r="E21" i="138" s="1"/>
  <c r="E26" i="134"/>
  <c r="L25" i="94"/>
  <c r="D19" i="53"/>
  <c r="J21" i="108"/>
  <c r="J21" i="141"/>
  <c r="E29" i="146"/>
  <c r="J29" i="146"/>
  <c r="E21" i="137"/>
  <c r="D17" i="140"/>
  <c r="S16" i="105"/>
  <c r="D26" i="57"/>
  <c r="Z31" i="137"/>
  <c r="E18" i="144"/>
  <c r="J18" i="144"/>
  <c r="D17" i="56"/>
  <c r="J15" i="147"/>
  <c r="E15" i="147"/>
  <c r="D19" i="55"/>
  <c r="D24" i="52"/>
  <c r="G28" i="143"/>
  <c r="W21" i="68"/>
  <c r="Q17" i="92"/>
  <c r="Q17" i="152"/>
  <c r="D28" i="134"/>
  <c r="S27" i="103"/>
  <c r="D24" i="56"/>
  <c r="T16" i="4"/>
  <c r="P16" i="4"/>
  <c r="Q16" i="4" s="1"/>
  <c r="G20" i="145"/>
  <c r="E26" i="142"/>
  <c r="J26" i="142"/>
  <c r="H31" i="84"/>
  <c r="H14" i="107"/>
  <c r="L16" i="97"/>
  <c r="E14" i="145"/>
  <c r="J14" i="145"/>
  <c r="G29" i="147"/>
  <c r="E13" i="148"/>
  <c r="J13" i="148"/>
  <c r="H25" i="94"/>
  <c r="P24" i="100"/>
  <c r="Q24" i="100" s="1"/>
  <c r="T24" i="100"/>
  <c r="H11" i="94"/>
  <c r="W24" i="100"/>
  <c r="J26" i="144"/>
  <c r="E26" i="144"/>
  <c r="D21" i="107"/>
  <c r="C17" i="3"/>
  <c r="D23" i="55"/>
  <c r="D21" i="96"/>
  <c r="D20" i="134"/>
  <c r="S19" i="103"/>
  <c r="E14" i="144"/>
  <c r="J14" i="144"/>
  <c r="J15" i="97"/>
  <c r="W15" i="100"/>
  <c r="D17" i="54"/>
  <c r="Q18" i="152"/>
  <c r="Q18" i="92"/>
  <c r="D16" i="57"/>
  <c r="D21" i="53"/>
  <c r="Z13" i="100"/>
  <c r="V15" i="104"/>
  <c r="W15" i="104" s="1"/>
  <c r="AC29" i="134"/>
  <c r="Z21" i="4"/>
  <c r="K12" i="102"/>
  <c r="L12" i="102"/>
  <c r="T17" i="101"/>
  <c r="P17" i="101"/>
  <c r="Q17" i="101" s="1"/>
  <c r="J31" i="43"/>
  <c r="L11" i="43"/>
  <c r="K11" i="43"/>
  <c r="G22" i="134"/>
  <c r="E26" i="147"/>
  <c r="J26" i="147"/>
  <c r="T21" i="55"/>
  <c r="AC27" i="134"/>
  <c r="T27" i="50"/>
  <c r="AC21" i="142"/>
  <c r="G20" i="139"/>
  <c r="J16" i="96"/>
  <c r="AC16" i="144"/>
  <c r="E12" i="137"/>
  <c r="L31" i="137"/>
  <c r="L31" i="139"/>
  <c r="E12" i="139"/>
  <c r="F12" i="139" s="1"/>
  <c r="E20" i="147"/>
  <c r="J20" i="147"/>
  <c r="D14" i="51"/>
  <c r="L23" i="94"/>
  <c r="U23" i="34"/>
  <c r="I18" i="98"/>
  <c r="D22" i="53"/>
  <c r="E13" i="98"/>
  <c r="AC13" i="79"/>
  <c r="D22" i="136"/>
  <c r="E22" i="136" s="1"/>
  <c r="H14" i="95"/>
  <c r="D31" i="43"/>
  <c r="D22" i="52"/>
  <c r="D25" i="57"/>
  <c r="L13" i="95"/>
  <c r="G26" i="142"/>
  <c r="E27" i="134"/>
  <c r="D27" i="50"/>
  <c r="T14" i="56"/>
  <c r="P26" i="100"/>
  <c r="Q26" i="100" s="1"/>
  <c r="T26" i="100"/>
  <c r="G22" i="144"/>
  <c r="D12" i="52"/>
  <c r="N31" i="144"/>
  <c r="G12" i="144"/>
  <c r="D20" i="52"/>
  <c r="D22" i="56"/>
  <c r="G24" i="148"/>
  <c r="M18" i="152"/>
  <c r="M18" i="92"/>
  <c r="J27" i="95"/>
  <c r="F25" i="96"/>
  <c r="V25" i="48"/>
  <c r="Y25" i="48" s="1"/>
  <c r="G21" i="142"/>
  <c r="D15" i="139"/>
  <c r="W12" i="100"/>
  <c r="AC23" i="145"/>
  <c r="T17" i="56"/>
  <c r="D22" i="137"/>
  <c r="AC17" i="146"/>
  <c r="C15" i="110"/>
  <c r="C18" i="111"/>
  <c r="C11" i="112"/>
  <c r="P11" i="112" s="1"/>
  <c r="T15" i="10"/>
  <c r="F15" i="141"/>
  <c r="F15" i="108"/>
  <c r="C20" i="111"/>
  <c r="C13" i="110"/>
  <c r="L11" i="95"/>
  <c r="J30" i="34"/>
  <c r="J23" i="97"/>
  <c r="J17" i="95"/>
  <c r="C18" i="110"/>
  <c r="P18" i="110" s="1"/>
  <c r="W19" i="100"/>
  <c r="D19" i="52"/>
  <c r="D24" i="54"/>
  <c r="O28" i="111"/>
  <c r="C10" i="111"/>
  <c r="V13" i="104"/>
  <c r="W13" i="104" s="1"/>
  <c r="L20" i="97"/>
  <c r="G15" i="143"/>
  <c r="G22" i="139"/>
  <c r="H18" i="95"/>
  <c r="L25" i="95"/>
  <c r="D26" i="136"/>
  <c r="E26" i="136" s="1"/>
  <c r="H27" i="97"/>
  <c r="D26" i="51"/>
  <c r="D28" i="137"/>
  <c r="H23" i="95"/>
  <c r="E13" i="139"/>
  <c r="D13" i="56"/>
  <c r="AC15" i="137"/>
  <c r="G19" i="144"/>
  <c r="D20" i="45"/>
  <c r="H11" i="96"/>
  <c r="F10" i="97"/>
  <c r="F30" i="49"/>
  <c r="V10" i="49"/>
  <c r="W13" i="4"/>
  <c r="L27" i="94"/>
  <c r="U27" i="34"/>
  <c r="J11" i="96"/>
  <c r="H13" i="96"/>
  <c r="V22" i="48"/>
  <c r="Y22" i="48" s="1"/>
  <c r="F22" i="96"/>
  <c r="D17" i="137"/>
  <c r="Z31" i="145"/>
  <c r="D27" i="53"/>
  <c r="K20" i="43"/>
  <c r="L20" i="43"/>
  <c r="L26" i="96"/>
  <c r="L22" i="96"/>
  <c r="M14" i="152"/>
  <c r="M14" i="92"/>
  <c r="H15" i="95"/>
  <c r="G23" i="134"/>
  <c r="W28" i="101"/>
  <c r="V12" i="34"/>
  <c r="F12" i="94"/>
  <c r="Q31" i="137"/>
  <c r="Q18" i="98"/>
  <c r="J26" i="94"/>
  <c r="G12" i="143"/>
  <c r="N31" i="143"/>
  <c r="L17" i="43"/>
  <c r="K17" i="43"/>
  <c r="J23" i="141"/>
  <c r="J23" i="108"/>
  <c r="E37" i="77"/>
  <c r="S14" i="98"/>
  <c r="K18" i="152"/>
  <c r="K18" i="92"/>
  <c r="V12" i="104"/>
  <c r="W12" i="104" s="1"/>
  <c r="E28" i="139"/>
  <c r="J16" i="147"/>
  <c r="E16" i="147"/>
  <c r="J22" i="143"/>
  <c r="E22" i="143"/>
  <c r="H19" i="96"/>
  <c r="H10" i="108"/>
  <c r="H10" i="141"/>
  <c r="N29" i="10"/>
  <c r="AC13" i="144"/>
  <c r="E23" i="148"/>
  <c r="J23" i="148"/>
  <c r="Q29" i="56"/>
  <c r="Z15" i="4"/>
  <c r="L16" i="96"/>
  <c r="AC22" i="134"/>
  <c r="T12" i="100"/>
  <c r="P12" i="100"/>
  <c r="Q12" i="100" s="1"/>
  <c r="D14" i="53"/>
  <c r="D23" i="50"/>
  <c r="P19" i="100"/>
  <c r="Q19" i="100" s="1"/>
  <c r="T19" i="100"/>
  <c r="S16" i="103"/>
  <c r="D17" i="134"/>
  <c r="W18" i="4"/>
  <c r="E26" i="143"/>
  <c r="J26" i="143"/>
  <c r="C22" i="111"/>
  <c r="P22" i="111" s="1"/>
  <c r="D15" i="56"/>
  <c r="D21" i="50"/>
  <c r="C19" i="109"/>
  <c r="J17" i="143"/>
  <c r="E17" i="143"/>
  <c r="S26" i="103"/>
  <c r="D27" i="134"/>
  <c r="E22" i="134"/>
  <c r="D25" i="55"/>
  <c r="G29" i="148"/>
  <c r="J19" i="95"/>
  <c r="G23" i="144"/>
  <c r="T15" i="125"/>
  <c r="L19" i="125" s="1"/>
  <c r="D25" i="50"/>
  <c r="F22" i="108"/>
  <c r="F22" i="141"/>
  <c r="T22" i="10"/>
  <c r="T23" i="4"/>
  <c r="P23" i="4"/>
  <c r="Q23" i="4" s="1"/>
  <c r="E25" i="143"/>
  <c r="J25" i="143"/>
  <c r="G29" i="56"/>
  <c r="D11" i="56"/>
  <c r="AC21" i="134"/>
  <c r="T27" i="57"/>
  <c r="D15" i="50"/>
  <c r="L19" i="102"/>
  <c r="K19" i="102"/>
  <c r="J16" i="94"/>
  <c r="J26" i="95"/>
  <c r="Z16" i="68"/>
  <c r="S12" i="92"/>
  <c r="S12" i="152"/>
  <c r="H22" i="96"/>
  <c r="L23" i="108"/>
  <c r="Z19" i="79"/>
  <c r="S16" i="98"/>
  <c r="N16" i="140"/>
  <c r="Y15" i="105"/>
  <c r="Z15" i="105" s="1"/>
  <c r="J24" i="96"/>
  <c r="T27" i="4"/>
  <c r="P27" i="4"/>
  <c r="Q27" i="4" s="1"/>
  <c r="M20" i="92"/>
  <c r="AC25" i="144"/>
  <c r="AC24" i="145"/>
  <c r="K21" i="68"/>
  <c r="I17" i="92"/>
  <c r="I17" i="152"/>
  <c r="L25" i="97"/>
  <c r="H24" i="95"/>
  <c r="L20" i="96"/>
  <c r="M17" i="98"/>
  <c r="O14" i="92"/>
  <c r="O14" i="152"/>
  <c r="T12" i="53"/>
  <c r="V13" i="103"/>
  <c r="W13" i="103" s="1"/>
  <c r="L19" i="108"/>
  <c r="X19" i="10"/>
  <c r="D29" i="10"/>
  <c r="T18" i="4"/>
  <c r="P18" i="4"/>
  <c r="Q18" i="4" s="1"/>
  <c r="L18" i="96"/>
  <c r="J24" i="95"/>
  <c r="S25" i="103"/>
  <c r="D26" i="134"/>
  <c r="AC13" i="139"/>
  <c r="L14" i="108"/>
  <c r="L21" i="95"/>
  <c r="W12" i="101"/>
  <c r="F26" i="45"/>
  <c r="T25" i="55"/>
  <c r="W17" i="4"/>
  <c r="J21" i="142"/>
  <c r="E21" i="142"/>
  <c r="M13" i="98"/>
  <c r="G17" i="134"/>
  <c r="Z15" i="79"/>
  <c r="S12" i="98"/>
  <c r="J20" i="108"/>
  <c r="J20" i="141"/>
  <c r="V27" i="47"/>
  <c r="Y27" i="47" s="1"/>
  <c r="F27" i="95"/>
  <c r="D18" i="57"/>
  <c r="G24" i="134"/>
  <c r="H24" i="134" s="1"/>
  <c r="Z22" i="100"/>
  <c r="G20" i="143"/>
  <c r="C22" i="109"/>
  <c r="D23" i="45"/>
  <c r="C23" i="111"/>
  <c r="H12" i="95"/>
  <c r="D23" i="57"/>
  <c r="J27" i="96"/>
  <c r="W22" i="100"/>
  <c r="G18" i="146"/>
  <c r="G22" i="146"/>
  <c r="G17" i="146"/>
  <c r="T21" i="100"/>
  <c r="P21" i="100"/>
  <c r="Q21" i="100" s="1"/>
  <c r="C27" i="112"/>
  <c r="T11" i="10"/>
  <c r="F11" i="141"/>
  <c r="F11" i="108"/>
  <c r="C24" i="112"/>
  <c r="C25" i="109"/>
  <c r="G14" i="92"/>
  <c r="G14" i="152"/>
  <c r="J21" i="148"/>
  <c r="E21" i="148"/>
  <c r="V26" i="103"/>
  <c r="W26" i="103" s="1"/>
  <c r="AC23" i="146"/>
  <c r="H14" i="94"/>
  <c r="D13" i="137"/>
  <c r="Z24" i="4"/>
  <c r="C12" i="110"/>
  <c r="P12" i="110" s="1"/>
  <c r="C12" i="111"/>
  <c r="D17" i="95"/>
  <c r="I18" i="92"/>
  <c r="I18" i="152"/>
  <c r="D28" i="139"/>
  <c r="L30" i="48"/>
  <c r="D24" i="53"/>
  <c r="D12" i="50"/>
  <c r="F20" i="141"/>
  <c r="T20" i="10"/>
  <c r="F20" i="108"/>
  <c r="G19" i="143"/>
  <c r="Q29" i="51"/>
  <c r="W14" i="4"/>
  <c r="D13" i="51"/>
  <c r="V15" i="49"/>
  <c r="Y15" i="49" s="1"/>
  <c r="F15" i="97"/>
  <c r="H26" i="96"/>
  <c r="O17" i="152"/>
  <c r="O17" i="92"/>
  <c r="T21" i="68"/>
  <c r="S15" i="92"/>
  <c r="W16" i="100"/>
  <c r="G21" i="143"/>
  <c r="G25" i="142"/>
  <c r="M31" i="136"/>
  <c r="N31" i="136" s="1"/>
  <c r="N12" i="136"/>
  <c r="H15" i="141"/>
  <c r="H15" i="108"/>
  <c r="J27" i="142"/>
  <c r="E27" i="142"/>
  <c r="G27" i="143"/>
  <c r="F25" i="97"/>
  <c r="V25" i="49"/>
  <c r="Y25" i="49" s="1"/>
  <c r="P23" i="101"/>
  <c r="Q23" i="101" s="1"/>
  <c r="T23" i="101"/>
  <c r="E19" i="139"/>
  <c r="E16" i="142"/>
  <c r="J16" i="142"/>
  <c r="T12" i="51"/>
  <c r="J31" i="137"/>
  <c r="D12" i="137"/>
  <c r="J28" i="144"/>
  <c r="E28" i="144"/>
  <c r="D15" i="55"/>
  <c r="E23" i="143"/>
  <c r="J23" i="143"/>
  <c r="AC16" i="143"/>
  <c r="D18" i="45"/>
  <c r="Z12" i="4"/>
  <c r="J15" i="95"/>
  <c r="D14" i="57"/>
  <c r="T15" i="100"/>
  <c r="P15" i="100"/>
  <c r="Q15" i="100" s="1"/>
  <c r="H10" i="96"/>
  <c r="P30" i="48"/>
  <c r="D31" i="107"/>
  <c r="C27" i="3"/>
  <c r="J29" i="145"/>
  <c r="E29" i="145"/>
  <c r="D21" i="52"/>
  <c r="AB31" i="144"/>
  <c r="AC12" i="144"/>
  <c r="J25" i="95"/>
  <c r="T28" i="50"/>
  <c r="J20" i="95"/>
  <c r="H10" i="97"/>
  <c r="P30" i="49"/>
  <c r="K15" i="92"/>
  <c r="H11" i="108"/>
  <c r="H11" i="141"/>
  <c r="L21" i="96"/>
  <c r="L22" i="95"/>
  <c r="E18" i="134"/>
  <c r="T20" i="101"/>
  <c r="P20" i="101"/>
  <c r="Q20" i="101" s="1"/>
  <c r="W20" i="4"/>
  <c r="Y14" i="104"/>
  <c r="Z14" i="104" s="1"/>
  <c r="N15" i="138"/>
  <c r="X31" i="137"/>
  <c r="N27" i="136"/>
  <c r="T25" i="100"/>
  <c r="P25" i="100"/>
  <c r="Q25" i="100" s="1"/>
  <c r="V13" i="34"/>
  <c r="F13" i="94"/>
  <c r="W23" i="100"/>
  <c r="C22" i="112"/>
  <c r="L15" i="102"/>
  <c r="K15" i="102"/>
  <c r="H24" i="96"/>
  <c r="D23" i="52"/>
  <c r="V26" i="105"/>
  <c r="W26" i="105" s="1"/>
  <c r="Y26" i="103"/>
  <c r="Z26" i="103" s="1"/>
  <c r="D16" i="56"/>
  <c r="J16" i="95"/>
  <c r="J12" i="95"/>
  <c r="G18" i="134"/>
  <c r="Q29" i="53"/>
  <c r="Q31" i="134"/>
  <c r="V11" i="103"/>
  <c r="D16" i="136"/>
  <c r="E16" i="136" s="1"/>
  <c r="AC17" i="142"/>
  <c r="S17" i="98"/>
  <c r="T30" i="49"/>
  <c r="L10" i="97"/>
  <c r="F16" i="45"/>
  <c r="T22" i="100"/>
  <c r="P22" i="100"/>
  <c r="Q22" i="100" s="1"/>
  <c r="D11" i="95"/>
  <c r="D23" i="107"/>
  <c r="C19" i="3"/>
  <c r="K22" i="102"/>
  <c r="L22" i="102"/>
  <c r="T15" i="4"/>
  <c r="P15" i="4"/>
  <c r="Q15" i="4" s="1"/>
  <c r="K19" i="92"/>
  <c r="K19" i="152"/>
  <c r="F15" i="95"/>
  <c r="V15" i="47"/>
  <c r="Y15" i="47" s="1"/>
  <c r="D14" i="54"/>
  <c r="D21" i="137"/>
  <c r="G29" i="145"/>
  <c r="L30" i="34"/>
  <c r="H30" i="48"/>
  <c r="D26" i="97"/>
  <c r="N20" i="136"/>
  <c r="N16" i="68"/>
  <c r="K12" i="92"/>
  <c r="K12" i="152"/>
  <c r="U20" i="34"/>
  <c r="L20" i="94"/>
  <c r="V30" i="100"/>
  <c r="W30" i="100" s="1"/>
  <c r="W11" i="100"/>
  <c r="U31" i="142"/>
  <c r="F20" i="96"/>
  <c r="V20" i="48"/>
  <c r="Y20" i="48" s="1"/>
  <c r="J19" i="94"/>
  <c r="G13" i="144"/>
  <c r="Y19" i="105"/>
  <c r="Z19" i="105" s="1"/>
  <c r="N20" i="140"/>
  <c r="AC12" i="68"/>
  <c r="E12" i="152"/>
  <c r="E16" i="68"/>
  <c r="E12" i="92"/>
  <c r="L24" i="95"/>
  <c r="D16" i="137"/>
  <c r="N19" i="136"/>
  <c r="T13" i="4"/>
  <c r="P13" i="4"/>
  <c r="Q13" i="4" s="1"/>
  <c r="AC13" i="137"/>
  <c r="D26" i="53"/>
  <c r="Z13" i="101"/>
  <c r="Z23" i="4"/>
  <c r="J12" i="143"/>
  <c r="L31" i="143"/>
  <c r="E12" i="143"/>
  <c r="Z27" i="4"/>
  <c r="O20" i="92"/>
  <c r="N30" i="47"/>
  <c r="Z19" i="100"/>
  <c r="Z14" i="100"/>
  <c r="N23" i="138"/>
  <c r="Y22" i="104"/>
  <c r="Z22" i="104" s="1"/>
  <c r="F14" i="97"/>
  <c r="V14" i="49"/>
  <c r="Y14" i="49" s="1"/>
  <c r="T22" i="4"/>
  <c r="P22" i="4"/>
  <c r="Q22" i="4" s="1"/>
  <c r="D22" i="55"/>
  <c r="H27" i="95"/>
  <c r="L16" i="94"/>
  <c r="E20" i="137"/>
  <c r="AC23" i="137"/>
  <c r="D19" i="137"/>
  <c r="S30" i="4"/>
  <c r="P11" i="4"/>
  <c r="Q11" i="4" s="1"/>
  <c r="T11" i="4"/>
  <c r="Y19" i="104"/>
  <c r="Z19" i="104" s="1"/>
  <c r="N20" i="138"/>
  <c r="D22" i="94"/>
  <c r="D24" i="155"/>
  <c r="L27" i="97"/>
  <c r="Q29" i="52"/>
  <c r="T30" i="34"/>
  <c r="L10" i="94"/>
  <c r="E20" i="143"/>
  <c r="J20" i="143"/>
  <c r="E24" i="134"/>
  <c r="F24" i="134" s="1"/>
  <c r="D13" i="95"/>
  <c r="F14" i="141"/>
  <c r="T14" i="10"/>
  <c r="R14" i="10"/>
  <c r="F14" i="108"/>
  <c r="R30" i="45"/>
  <c r="G28" i="147"/>
  <c r="L30" i="49"/>
  <c r="L24" i="102"/>
  <c r="K24" i="102"/>
  <c r="E17" i="148"/>
  <c r="J17" i="148"/>
  <c r="V27" i="103"/>
  <c r="W27" i="103" s="1"/>
  <c r="H23" i="96"/>
  <c r="H16" i="108"/>
  <c r="H16" i="141"/>
  <c r="L19" i="97"/>
  <c r="J22" i="94"/>
  <c r="E21" i="144"/>
  <c r="J21" i="144"/>
  <c r="P20" i="4"/>
  <c r="Q20" i="4" s="1"/>
  <c r="T20" i="4"/>
  <c r="AC15" i="145"/>
  <c r="D13" i="94"/>
  <c r="D15" i="155"/>
  <c r="D23" i="94"/>
  <c r="D25" i="155"/>
  <c r="D15" i="94"/>
  <c r="D17" i="155"/>
  <c r="Z18" i="101"/>
  <c r="AC20" i="137"/>
  <c r="N17" i="136"/>
  <c r="Z20" i="4"/>
  <c r="E15" i="134"/>
  <c r="E13" i="134"/>
  <c r="D15" i="95"/>
  <c r="AC15" i="147"/>
  <c r="E21" i="139"/>
  <c r="J13" i="145"/>
  <c r="E13" i="145"/>
  <c r="L12" i="95"/>
  <c r="F18" i="108"/>
  <c r="F18" i="141"/>
  <c r="T18" i="10"/>
  <c r="C13" i="84"/>
  <c r="I13" i="84" s="1"/>
  <c r="D31" i="84"/>
  <c r="Y11" i="104"/>
  <c r="N12" i="138"/>
  <c r="M31" i="138"/>
  <c r="N31" i="138" s="1"/>
  <c r="L29" i="55"/>
  <c r="E17" i="142"/>
  <c r="J17" i="142"/>
  <c r="G14" i="144"/>
  <c r="V21" i="104"/>
  <c r="W21" i="104" s="1"/>
  <c r="D21" i="95"/>
  <c r="T24" i="101"/>
  <c r="P24" i="101"/>
  <c r="Q24" i="101" s="1"/>
  <c r="D18" i="95"/>
  <c r="V28" i="105"/>
  <c r="W28" i="105" s="1"/>
  <c r="N21" i="136"/>
  <c r="Y24" i="103"/>
  <c r="Z24" i="103" s="1"/>
  <c r="G23" i="139"/>
  <c r="G28" i="137"/>
  <c r="H28" i="137" s="1"/>
  <c r="K20" i="92"/>
  <c r="V25" i="105"/>
  <c r="W25" i="105" s="1"/>
  <c r="T27" i="51"/>
  <c r="N19" i="79"/>
  <c r="K16" i="98"/>
  <c r="D26" i="45"/>
  <c r="H18" i="108"/>
  <c r="H18" i="141"/>
  <c r="H23" i="141"/>
  <c r="H23" i="108"/>
  <c r="L22" i="108"/>
  <c r="D28" i="57"/>
  <c r="D21" i="94"/>
  <c r="D23" i="155"/>
  <c r="E22" i="142"/>
  <c r="J22" i="142"/>
  <c r="L21" i="43"/>
  <c r="K21" i="43"/>
  <c r="D26" i="137"/>
  <c r="S29" i="57"/>
  <c r="T11" i="57"/>
  <c r="T14" i="50"/>
  <c r="D16" i="51"/>
  <c r="E18" i="107"/>
  <c r="T18" i="53"/>
  <c r="E25" i="137"/>
  <c r="D37" i="77"/>
  <c r="S28" i="104"/>
  <c r="D29" i="138"/>
  <c r="E29" i="138" s="1"/>
  <c r="G18" i="143"/>
  <c r="D21" i="56"/>
  <c r="D15" i="53"/>
  <c r="Z28" i="100"/>
  <c r="W20" i="100"/>
  <c r="S29" i="51"/>
  <c r="T29" i="51" s="1"/>
  <c r="T11" i="51"/>
  <c r="G25" i="143"/>
  <c r="AC14" i="144"/>
  <c r="E28" i="137"/>
  <c r="F28" i="137" s="1"/>
  <c r="AC22" i="143"/>
  <c r="C23" i="106"/>
  <c r="Z23" i="100"/>
  <c r="P26" i="101"/>
  <c r="Q26" i="101" s="1"/>
  <c r="T26" i="101"/>
  <c r="J18" i="143"/>
  <c r="E18" i="143"/>
  <c r="G14" i="142"/>
  <c r="S22" i="103"/>
  <c r="D23" i="134"/>
  <c r="D23" i="136"/>
  <c r="E23" i="136" s="1"/>
  <c r="D23" i="140"/>
  <c r="S22" i="105"/>
  <c r="D14" i="107"/>
  <c r="D29" i="3"/>
  <c r="E25" i="3" s="1"/>
  <c r="C10" i="3"/>
  <c r="V18" i="105"/>
  <c r="W18" i="105" s="1"/>
  <c r="P13" i="101"/>
  <c r="Q13" i="101" s="1"/>
  <c r="T13" i="101"/>
  <c r="AC13" i="125"/>
  <c r="AA13" i="125" s="1"/>
  <c r="E25" i="139"/>
  <c r="W19" i="79"/>
  <c r="Q16" i="98"/>
  <c r="F17" i="45"/>
  <c r="T25" i="50"/>
  <c r="E19" i="92"/>
  <c r="AC19" i="68"/>
  <c r="E19" i="152"/>
  <c r="V27" i="48"/>
  <c r="Y27" i="48" s="1"/>
  <c r="F27" i="96"/>
  <c r="D16" i="96"/>
  <c r="Q29" i="50"/>
  <c r="E15" i="137"/>
  <c r="L27" i="108"/>
  <c r="Z20" i="101"/>
  <c r="N14" i="138"/>
  <c r="Y13" i="104"/>
  <c r="Z13" i="104" s="1"/>
  <c r="D29" i="139"/>
  <c r="AC20" i="139"/>
  <c r="S18" i="105"/>
  <c r="D19" i="140"/>
  <c r="P14" i="100"/>
  <c r="Q14" i="100" s="1"/>
  <c r="T14" i="100"/>
  <c r="G16" i="142"/>
  <c r="T18" i="56"/>
  <c r="S17" i="103"/>
  <c r="D18" i="134"/>
  <c r="S31" i="147"/>
  <c r="Y17" i="105"/>
  <c r="Z17" i="105" s="1"/>
  <c r="N18" i="140"/>
  <c r="N28" i="136"/>
  <c r="F30" i="48"/>
  <c r="F10" i="96"/>
  <c r="V10" i="48"/>
  <c r="T22" i="55"/>
  <c r="C25" i="84"/>
  <c r="AC21" i="145"/>
  <c r="L12" i="43"/>
  <c r="K12" i="43"/>
  <c r="K15" i="79"/>
  <c r="I12" i="98"/>
  <c r="T18" i="54"/>
  <c r="H19" i="95"/>
  <c r="P16" i="100"/>
  <c r="Q16" i="100" s="1"/>
  <c r="T16" i="100"/>
  <c r="F24" i="94"/>
  <c r="V24" i="34"/>
  <c r="Y24" i="34" s="1"/>
  <c r="G18" i="147"/>
  <c r="T15" i="54"/>
  <c r="D12" i="96"/>
  <c r="E20" i="144"/>
  <c r="J20" i="144"/>
  <c r="T14" i="51"/>
  <c r="U21" i="34"/>
  <c r="L21" i="94"/>
  <c r="J31" i="36"/>
  <c r="D15" i="45"/>
  <c r="F24" i="141"/>
  <c r="T24" i="10"/>
  <c r="F24" i="108"/>
  <c r="N29" i="55"/>
  <c r="Z28" i="101"/>
  <c r="T26" i="10"/>
  <c r="F26" i="108"/>
  <c r="F26" i="141"/>
  <c r="V21" i="105"/>
  <c r="W21" i="105" s="1"/>
  <c r="W11" i="4"/>
  <c r="V30" i="4"/>
  <c r="W30" i="4" s="1"/>
  <c r="N15" i="125"/>
  <c r="Z11" i="101"/>
  <c r="Y30" i="101"/>
  <c r="Z30" i="101" s="1"/>
  <c r="L13" i="97"/>
  <c r="T12" i="10"/>
  <c r="F12" i="141"/>
  <c r="F12" i="108"/>
  <c r="T19" i="55"/>
  <c r="V22" i="104"/>
  <c r="W22" i="104" s="1"/>
  <c r="E21" i="3"/>
  <c r="D25" i="107"/>
  <c r="C21" i="3"/>
  <c r="D14" i="50"/>
  <c r="D28" i="136"/>
  <c r="E28" i="136" s="1"/>
  <c r="Y14" i="103"/>
  <c r="Z14" i="103" s="1"/>
  <c r="D27" i="56"/>
  <c r="G25" i="145"/>
  <c r="L11" i="96"/>
  <c r="F23" i="141"/>
  <c r="T23" i="10"/>
  <c r="F23" i="108"/>
  <c r="F18" i="97"/>
  <c r="V18" i="49"/>
  <c r="Y18" i="49" s="1"/>
  <c r="G13" i="98"/>
  <c r="Z15" i="100"/>
  <c r="D14" i="95"/>
  <c r="G20" i="142"/>
  <c r="D20" i="140"/>
  <c r="S19" i="105"/>
  <c r="G18" i="92"/>
  <c r="G18" i="152"/>
  <c r="M13" i="152"/>
  <c r="M13" i="92"/>
  <c r="L29" i="50"/>
  <c r="T21" i="56"/>
  <c r="S31" i="148"/>
  <c r="D20" i="137"/>
  <c r="AB31" i="143"/>
  <c r="T26" i="52"/>
  <c r="J25" i="96"/>
  <c r="G21" i="139"/>
  <c r="Z26" i="101"/>
  <c r="Y15" i="103"/>
  <c r="Z15" i="103" s="1"/>
  <c r="D15" i="97"/>
  <c r="S14" i="103"/>
  <c r="D15" i="134"/>
  <c r="T22" i="101"/>
  <c r="P22" i="101"/>
  <c r="Q22" i="101" s="1"/>
  <c r="E21" i="147"/>
  <c r="J21" i="147"/>
  <c r="E16" i="107"/>
  <c r="AC20" i="144"/>
  <c r="Y28" i="103"/>
  <c r="Z28" i="103" s="1"/>
  <c r="T22" i="50"/>
  <c r="J14" i="96"/>
  <c r="T11" i="101"/>
  <c r="S30" i="101"/>
  <c r="T30" i="101" s="1"/>
  <c r="P11" i="101"/>
  <c r="G14" i="139"/>
  <c r="AC19" i="134"/>
  <c r="E25" i="134"/>
  <c r="D20" i="136"/>
  <c r="E20" i="136" s="1"/>
  <c r="F27" i="108"/>
  <c r="F27" i="141"/>
  <c r="T27" i="10"/>
  <c r="G27" i="142"/>
  <c r="N15" i="140"/>
  <c r="Y14" i="105"/>
  <c r="Z14" i="105" s="1"/>
  <c r="G13" i="148"/>
  <c r="Q13" i="98"/>
  <c r="AC14" i="148"/>
  <c r="J27" i="144"/>
  <c r="E27" i="144"/>
  <c r="J18" i="94"/>
  <c r="E28" i="143"/>
  <c r="J28" i="143"/>
  <c r="F18" i="94"/>
  <c r="V18" i="34"/>
  <c r="F25" i="45"/>
  <c r="E19" i="137"/>
  <c r="F19" i="137" s="1"/>
  <c r="T11" i="50"/>
  <c r="S29" i="50"/>
  <c r="J18" i="97"/>
  <c r="Z25" i="100"/>
  <c r="D24" i="55"/>
  <c r="S17" i="92"/>
  <c r="S17" i="152"/>
  <c r="Z21" i="68"/>
  <c r="D14" i="137"/>
  <c r="L12" i="97"/>
  <c r="H29" i="107"/>
  <c r="G16" i="143"/>
  <c r="Q13" i="92"/>
  <c r="Q13" i="152"/>
  <c r="R22" i="10"/>
  <c r="J22" i="108"/>
  <c r="J22" i="141"/>
  <c r="Z25" i="4"/>
  <c r="H20" i="95"/>
  <c r="S28" i="105"/>
  <c r="D29" i="140"/>
  <c r="D19" i="139"/>
  <c r="L15" i="97"/>
  <c r="D24" i="96"/>
  <c r="D12" i="57"/>
  <c r="S18" i="103"/>
  <c r="D19" i="134"/>
  <c r="O13" i="98"/>
  <c r="L15" i="95"/>
  <c r="AC24" i="137"/>
  <c r="W16" i="4"/>
  <c r="N18" i="136"/>
  <c r="Q14" i="92"/>
  <c r="Q14" i="152"/>
  <c r="K15" i="125"/>
  <c r="F12" i="96"/>
  <c r="V12" i="48"/>
  <c r="Y12" i="48" s="1"/>
  <c r="C18" i="84"/>
  <c r="S31" i="143"/>
  <c r="C20" i="106"/>
  <c r="Z27" i="101"/>
  <c r="D28" i="55"/>
  <c r="E30" i="107"/>
  <c r="T15" i="56"/>
  <c r="G15" i="137"/>
  <c r="T13" i="52"/>
  <c r="G19" i="137"/>
  <c r="H19" i="137" s="1"/>
  <c r="G16" i="144"/>
  <c r="AC12" i="79"/>
  <c r="E15" i="79"/>
  <c r="E12" i="98"/>
  <c r="T19" i="50"/>
  <c r="X31" i="139"/>
  <c r="G27" i="144"/>
  <c r="G26" i="137"/>
  <c r="L21" i="108"/>
  <c r="G17" i="137"/>
  <c r="H17" i="137" s="1"/>
  <c r="E14" i="139"/>
  <c r="D22" i="45"/>
  <c r="H25" i="107"/>
  <c r="C20" i="3"/>
  <c r="D24" i="107"/>
  <c r="E20" i="3"/>
  <c r="L11" i="102"/>
  <c r="K11" i="102"/>
  <c r="Z13" i="4"/>
  <c r="L29" i="53"/>
  <c r="E12" i="145"/>
  <c r="L31" i="145"/>
  <c r="J12" i="145"/>
  <c r="L15" i="108"/>
  <c r="P28" i="4"/>
  <c r="Q28" i="4" s="1"/>
  <c r="T28" i="4"/>
  <c r="Z28" i="4"/>
  <c r="T27" i="101"/>
  <c r="P27" i="101"/>
  <c r="Q27" i="101" s="1"/>
  <c r="G14" i="98"/>
  <c r="V24" i="104"/>
  <c r="W24" i="104" s="1"/>
  <c r="E24" i="145"/>
  <c r="J24" i="145"/>
  <c r="D20" i="139"/>
  <c r="K29" i="10"/>
  <c r="F10" i="108"/>
  <c r="F10" i="141"/>
  <c r="T10" i="10"/>
  <c r="E22" i="139"/>
  <c r="Z16" i="100"/>
  <c r="C16" i="3"/>
  <c r="D20" i="107"/>
  <c r="E16" i="3"/>
  <c r="V26" i="47"/>
  <c r="Y26" i="47" s="1"/>
  <c r="F26" i="95"/>
  <c r="H18" i="94"/>
  <c r="T19" i="54"/>
  <c r="T27" i="56"/>
  <c r="G27" i="137"/>
  <c r="D22" i="139"/>
  <c r="L26" i="97"/>
  <c r="E11" i="3"/>
  <c r="D15" i="107"/>
  <c r="C11" i="3"/>
  <c r="E29" i="139"/>
  <c r="F29" i="139" s="1"/>
  <c r="J23" i="144"/>
  <c r="E23" i="144"/>
  <c r="W12" i="4"/>
  <c r="Y13" i="103"/>
  <c r="Z13" i="103" s="1"/>
  <c r="L12" i="96"/>
  <c r="E22" i="144"/>
  <c r="J22" i="144"/>
  <c r="V25" i="104"/>
  <c r="W25" i="104" s="1"/>
  <c r="J11" i="95"/>
  <c r="AC17" i="144"/>
  <c r="E19" i="134"/>
  <c r="V25" i="47"/>
  <c r="Y25" i="47" s="1"/>
  <c r="F25" i="95"/>
  <c r="D13" i="54"/>
  <c r="D28" i="50"/>
  <c r="H16" i="107"/>
  <c r="L25" i="102"/>
  <c r="K25" i="102"/>
  <c r="G25" i="144"/>
  <c r="W27" i="100"/>
  <c r="D14" i="56"/>
  <c r="D20" i="138"/>
  <c r="E20" i="138" s="1"/>
  <c r="S19" i="104"/>
  <c r="AC22" i="139"/>
  <c r="W26" i="101"/>
  <c r="F17" i="94"/>
  <c r="V17" i="34"/>
  <c r="H24" i="94"/>
  <c r="K22" i="43"/>
  <c r="L22" i="43"/>
  <c r="D25" i="52"/>
  <c r="D16" i="45"/>
  <c r="J30" i="45"/>
  <c r="F12" i="45"/>
  <c r="J17" i="144"/>
  <c r="D17" i="144" s="1"/>
  <c r="K17" i="144" s="1"/>
  <c r="E17" i="144"/>
  <c r="H17" i="107"/>
  <c r="J14" i="95"/>
  <c r="T26" i="50"/>
  <c r="AC22" i="145"/>
  <c r="W25" i="100"/>
  <c r="L30" i="47"/>
  <c r="M18" i="98"/>
  <c r="E18" i="152"/>
  <c r="AC18" i="68"/>
  <c r="E18" i="92"/>
  <c r="H17" i="94"/>
  <c r="T14" i="57"/>
  <c r="V30" i="101"/>
  <c r="W30" i="101" s="1"/>
  <c r="W11" i="101"/>
  <c r="J18" i="95"/>
  <c r="S13" i="104"/>
  <c r="D14" i="138"/>
  <c r="E14" i="138" s="1"/>
  <c r="T11" i="100"/>
  <c r="S30" i="100"/>
  <c r="T30" i="100" s="1"/>
  <c r="P11" i="100"/>
  <c r="D26" i="138"/>
  <c r="E26" i="138" s="1"/>
  <c r="S25" i="104"/>
  <c r="L24" i="97"/>
  <c r="U31" i="145"/>
  <c r="AC20" i="134"/>
  <c r="D21" i="55"/>
  <c r="H15" i="96"/>
  <c r="J20" i="142"/>
  <c r="E20" i="142"/>
  <c r="C24" i="84"/>
  <c r="I24" i="84" s="1"/>
  <c r="D24" i="97"/>
  <c r="J31" i="136"/>
  <c r="K31" i="136" s="1"/>
  <c r="AC28" i="137"/>
  <c r="G16" i="134"/>
  <c r="H16" i="134" s="1"/>
  <c r="Y27" i="105"/>
  <c r="Z27" i="105" s="1"/>
  <c r="N28" i="140"/>
  <c r="G15" i="92"/>
  <c r="Q15" i="79"/>
  <c r="M12" i="98"/>
  <c r="I29" i="52"/>
  <c r="S18" i="98"/>
  <c r="J19" i="96"/>
  <c r="F10" i="95"/>
  <c r="F30" i="47"/>
  <c r="V10" i="47"/>
  <c r="AC19" i="148"/>
  <c r="D19" i="138"/>
  <c r="E19" i="138" s="1"/>
  <c r="S18" i="104"/>
  <c r="D28" i="138"/>
  <c r="E28" i="138" s="1"/>
  <c r="S27" i="104"/>
  <c r="D24" i="140"/>
  <c r="S23" i="105"/>
  <c r="T12" i="55"/>
  <c r="M31" i="140"/>
  <c r="N31" i="140" s="1"/>
  <c r="Y11" i="105"/>
  <c r="N12" i="140"/>
  <c r="D18" i="96"/>
  <c r="T15" i="52"/>
  <c r="V20" i="103"/>
  <c r="W20" i="103" s="1"/>
  <c r="P17" i="4"/>
  <c r="Q17" i="4" s="1"/>
  <c r="T17" i="4"/>
  <c r="U31" i="137"/>
  <c r="T27" i="54"/>
  <c r="C23" i="84"/>
  <c r="AC15" i="143"/>
  <c r="G18" i="139"/>
  <c r="G27" i="139"/>
  <c r="T28" i="57"/>
  <c r="T18" i="51"/>
  <c r="N15" i="136"/>
  <c r="K18" i="98"/>
  <c r="S31" i="145"/>
  <c r="X11" i="10"/>
  <c r="L11" i="108"/>
  <c r="D25" i="54"/>
  <c r="F18" i="96"/>
  <c r="V18" i="48"/>
  <c r="Y18" i="48" s="1"/>
  <c r="V16" i="103"/>
  <c r="W16" i="103" s="1"/>
  <c r="G15" i="134"/>
  <c r="J20" i="96"/>
  <c r="T15" i="55"/>
  <c r="N29" i="51"/>
  <c r="D17" i="52"/>
  <c r="F13" i="96"/>
  <c r="V13" i="48"/>
  <c r="Y13" i="48" s="1"/>
  <c r="M12" i="92"/>
  <c r="M12" i="152"/>
  <c r="Q16" i="68"/>
  <c r="D25" i="56"/>
  <c r="I16" i="98"/>
  <c r="K19" i="79"/>
  <c r="D18" i="107"/>
  <c r="C14" i="3"/>
  <c r="D18" i="55"/>
  <c r="G14" i="148"/>
  <c r="F19" i="94"/>
  <c r="V19" i="34"/>
  <c r="V19" i="105"/>
  <c r="W19" i="105" s="1"/>
  <c r="N13" i="140"/>
  <c r="Y12" i="105"/>
  <c r="Z12" i="105" s="1"/>
  <c r="V24" i="103"/>
  <c r="W24" i="103" s="1"/>
  <c r="N23" i="136"/>
  <c r="Q20" i="92"/>
  <c r="D18" i="136"/>
  <c r="E18" i="136" s="1"/>
  <c r="Z11" i="4"/>
  <c r="Y30" i="4"/>
  <c r="Z30" i="4" s="1"/>
  <c r="D24" i="138"/>
  <c r="E24" i="138" s="1"/>
  <c r="S23" i="104"/>
  <c r="W17" i="101"/>
  <c r="J12" i="142"/>
  <c r="E12" i="142"/>
  <c r="L31" i="142"/>
  <c r="E31" i="142" s="1"/>
  <c r="D20" i="55"/>
  <c r="G29" i="143"/>
  <c r="Y21" i="103"/>
  <c r="Z21" i="103" s="1"/>
  <c r="D21" i="54"/>
  <c r="C18" i="3"/>
  <c r="D22" i="107"/>
  <c r="E18" i="3"/>
  <c r="F16" i="108"/>
  <c r="F16" i="141"/>
  <c r="T16" i="10"/>
  <c r="H17" i="97"/>
  <c r="L26" i="108"/>
  <c r="X26" i="10"/>
  <c r="T25" i="51"/>
  <c r="E17" i="152"/>
  <c r="E17" i="92"/>
  <c r="AC17" i="68"/>
  <c r="E21" i="68"/>
  <c r="Z14" i="4"/>
  <c r="W19" i="101"/>
  <c r="J22" i="147"/>
  <c r="E22" i="147"/>
  <c r="Z19" i="4"/>
  <c r="F26" i="97"/>
  <c r="V26" i="49"/>
  <c r="Y26" i="49" s="1"/>
  <c r="N23" i="140"/>
  <c r="Y22" i="105"/>
  <c r="Z22" i="105" s="1"/>
  <c r="T26" i="53"/>
  <c r="Z18" i="4"/>
  <c r="S12" i="104"/>
  <c r="D13" i="138"/>
  <c r="E13" i="138" s="1"/>
  <c r="T23" i="51"/>
  <c r="Z31" i="143"/>
  <c r="H12" i="96"/>
  <c r="Y15" i="104"/>
  <c r="Z15" i="104" s="1"/>
  <c r="N16" i="138"/>
  <c r="H16" i="95"/>
  <c r="D21" i="136"/>
  <c r="E21" i="136" s="1"/>
  <c r="AC26" i="145"/>
  <c r="H22" i="97"/>
  <c r="Y17" i="103"/>
  <c r="Z17" i="103" s="1"/>
  <c r="Y30" i="100"/>
  <c r="Z30" i="100" s="1"/>
  <c r="Z11" i="100"/>
  <c r="F16" i="96"/>
  <c r="V16" i="48"/>
  <c r="Y16" i="48" s="1"/>
  <c r="S29" i="54"/>
  <c r="T11" i="54"/>
  <c r="G18" i="142"/>
  <c r="E13" i="137"/>
  <c r="F13" i="137" s="1"/>
  <c r="AC14" i="68"/>
  <c r="E14" i="152"/>
  <c r="E14" i="92"/>
  <c r="T24" i="56"/>
  <c r="E23" i="134"/>
  <c r="AC23" i="143"/>
  <c r="D18" i="139"/>
  <c r="S29" i="55"/>
  <c r="T29" i="55" s="1"/>
  <c r="T11" i="55"/>
  <c r="T20" i="57"/>
  <c r="S14" i="104"/>
  <c r="D15" i="138"/>
  <c r="E15" i="138" s="1"/>
  <c r="D28" i="52"/>
  <c r="G26" i="143"/>
  <c r="G26" i="144"/>
  <c r="AC17" i="137"/>
  <c r="H12" i="94"/>
  <c r="U12" i="34"/>
  <c r="L12" i="94"/>
  <c r="J17" i="145"/>
  <c r="E17" i="145"/>
  <c r="T13" i="50"/>
  <c r="C30" i="84"/>
  <c r="J18" i="148"/>
  <c r="E18" i="148"/>
  <c r="E14" i="143"/>
  <c r="J14" i="143"/>
  <c r="Q14" i="98"/>
  <c r="D18" i="50"/>
  <c r="I12" i="92"/>
  <c r="I12" i="152"/>
  <c r="I16" i="152" s="1"/>
  <c r="K16" i="68"/>
  <c r="K23" i="68" s="1"/>
  <c r="R15" i="10"/>
  <c r="J15" i="141"/>
  <c r="J15" i="108"/>
  <c r="H19" i="108"/>
  <c r="H19" i="141"/>
  <c r="V22" i="105"/>
  <c r="W22" i="105" s="1"/>
  <c r="AC14" i="145"/>
  <c r="E21" i="134"/>
  <c r="F21" i="134" s="1"/>
  <c r="AC28" i="147"/>
  <c r="F25" i="94"/>
  <c r="N25" i="94" s="1"/>
  <c r="V25" i="34"/>
  <c r="D13" i="139"/>
  <c r="D12" i="54"/>
  <c r="P21" i="101"/>
  <c r="Q21" i="101" s="1"/>
  <c r="T21" i="101"/>
  <c r="E21" i="145"/>
  <c r="J21" i="145"/>
  <c r="D19" i="97"/>
  <c r="H21" i="95"/>
  <c r="T24" i="4"/>
  <c r="P24" i="4"/>
  <c r="Q24" i="4" s="1"/>
  <c r="G19" i="142"/>
  <c r="D23" i="97"/>
  <c r="G23" i="148"/>
  <c r="D29" i="136"/>
  <c r="E29" i="136" s="1"/>
  <c r="G22" i="137"/>
  <c r="H22" i="137" s="1"/>
  <c r="AC16" i="148"/>
  <c r="G19" i="92"/>
  <c r="G19" i="152"/>
  <c r="AC25" i="143"/>
  <c r="T26" i="51"/>
  <c r="I13" i="98"/>
  <c r="J19" i="147"/>
  <c r="E19" i="147"/>
  <c r="AC16" i="137"/>
  <c r="W22" i="4"/>
  <c r="AC27" i="143"/>
  <c r="G19" i="148"/>
  <c r="F15" i="45"/>
  <c r="W23" i="4"/>
  <c r="D26" i="140"/>
  <c r="S25" i="105"/>
  <c r="L16" i="95"/>
  <c r="AC12" i="137"/>
  <c r="AB31" i="137"/>
  <c r="AC31" i="137" s="1"/>
  <c r="V23" i="103"/>
  <c r="W23" i="103" s="1"/>
  <c r="T15" i="53"/>
  <c r="T21" i="52"/>
  <c r="AC18" i="139"/>
  <c r="T13" i="55"/>
  <c r="T24" i="50"/>
  <c r="H27" i="96"/>
  <c r="W14" i="100"/>
  <c r="D25" i="45"/>
  <c r="H19" i="79"/>
  <c r="G16" i="98"/>
  <c r="F18" i="95"/>
  <c r="V18" i="47"/>
  <c r="Y18" i="47" s="1"/>
  <c r="C27" i="84"/>
  <c r="I27" i="84" s="1"/>
  <c r="G17" i="147"/>
  <c r="T17" i="55"/>
  <c r="T16" i="68"/>
  <c r="O12" i="152"/>
  <c r="O12" i="92"/>
  <c r="L17" i="95"/>
  <c r="L23" i="95"/>
  <c r="J30" i="47"/>
  <c r="D14" i="96"/>
  <c r="Z31" i="134"/>
  <c r="D18" i="53"/>
  <c r="E13" i="144"/>
  <c r="J13" i="144"/>
  <c r="W25" i="4"/>
  <c r="G25" i="134"/>
  <c r="E17" i="137"/>
  <c r="F17" i="137" s="1"/>
  <c r="Y20" i="103"/>
  <c r="Z20" i="103" s="1"/>
  <c r="G13" i="142"/>
  <c r="G24" i="137"/>
  <c r="H24" i="137" s="1"/>
  <c r="AC16" i="134"/>
  <c r="T24" i="52"/>
  <c r="U31" i="148"/>
  <c r="T13" i="100"/>
  <c r="P13" i="100"/>
  <c r="Q13" i="100" s="1"/>
  <c r="G28" i="145"/>
  <c r="G24" i="144"/>
  <c r="V26" i="48"/>
  <c r="Y26" i="48" s="1"/>
  <c r="F26" i="96"/>
  <c r="G26" i="139"/>
  <c r="D11" i="52"/>
  <c r="G29" i="52"/>
  <c r="T19" i="53"/>
  <c r="H13" i="95"/>
  <c r="W17" i="100"/>
  <c r="AC15" i="148"/>
  <c r="E15" i="92"/>
  <c r="AC15" i="68"/>
  <c r="Z23" i="101"/>
  <c r="G23" i="147"/>
  <c r="G26" i="134"/>
  <c r="V16" i="104"/>
  <c r="W16" i="104" s="1"/>
  <c r="T16" i="101"/>
  <c r="P16" i="101"/>
  <c r="Q16" i="101" s="1"/>
  <c r="AC16" i="79"/>
  <c r="E19" i="79"/>
  <c r="E16" i="98"/>
  <c r="J13" i="95"/>
  <c r="T12" i="54"/>
  <c r="G21" i="144"/>
  <c r="G29" i="139"/>
  <c r="G18" i="148"/>
  <c r="T26" i="4"/>
  <c r="P26" i="4"/>
  <c r="Q26" i="4" s="1"/>
  <c r="Z16" i="4"/>
  <c r="D25" i="97"/>
  <c r="D13" i="97"/>
  <c r="T25" i="4"/>
  <c r="P25" i="4"/>
  <c r="Q25" i="4" s="1"/>
  <c r="C18" i="106"/>
  <c r="E28" i="134"/>
  <c r="F28" i="134" s="1"/>
  <c r="H30" i="34"/>
  <c r="D16" i="139"/>
  <c r="F23" i="96"/>
  <c r="V23" i="48"/>
  <c r="Y23" i="48" s="1"/>
  <c r="C22" i="84"/>
  <c r="D12" i="140"/>
  <c r="S11" i="105"/>
  <c r="G31" i="140"/>
  <c r="AC22" i="144"/>
  <c r="O18" i="98"/>
  <c r="F13" i="97"/>
  <c r="V13" i="49"/>
  <c r="Y13" i="49" s="1"/>
  <c r="Y12" i="103"/>
  <c r="Z12" i="103" s="1"/>
  <c r="D10" i="95"/>
  <c r="D30" i="47"/>
  <c r="V14" i="105"/>
  <c r="W14" i="105" s="1"/>
  <c r="T17" i="51"/>
  <c r="C29" i="106"/>
  <c r="H14" i="97"/>
  <c r="F17" i="96"/>
  <c r="V17" i="48"/>
  <c r="Y17" i="48" s="1"/>
  <c r="V23" i="104"/>
  <c r="W23" i="104" s="1"/>
  <c r="W28" i="4"/>
  <c r="N26" i="140"/>
  <c r="Y25" i="105"/>
  <c r="Z25" i="105" s="1"/>
  <c r="T15" i="50"/>
  <c r="D23" i="56"/>
  <c r="Q21" i="68"/>
  <c r="M17" i="92"/>
  <c r="M17" i="152"/>
  <c r="V22" i="103"/>
  <c r="W22" i="103" s="1"/>
  <c r="G13" i="134"/>
  <c r="G27" i="134"/>
  <c r="H27" i="134" s="1"/>
  <c r="Y23" i="103"/>
  <c r="Z23" i="103" s="1"/>
  <c r="F20" i="95"/>
  <c r="V20" i="47"/>
  <c r="Y20" i="47" s="1"/>
  <c r="E18" i="147"/>
  <c r="J18" i="147"/>
  <c r="J10" i="95"/>
  <c r="R30" i="47"/>
  <c r="E13" i="143"/>
  <c r="J13" i="143"/>
  <c r="J27" i="97"/>
  <c r="J19" i="97"/>
  <c r="D20" i="57"/>
  <c r="Z15" i="125"/>
  <c r="S14" i="152"/>
  <c r="S14" i="92"/>
  <c r="AA14" i="68"/>
  <c r="V11" i="47"/>
  <c r="Y11" i="47" s="1"/>
  <c r="F11" i="95"/>
  <c r="N11" i="95" s="1"/>
  <c r="G19" i="134"/>
  <c r="H19" i="134" s="1"/>
  <c r="D12" i="136"/>
  <c r="E12" i="136" s="1"/>
  <c r="G31" i="136"/>
  <c r="K13" i="98"/>
  <c r="D16" i="54"/>
  <c r="D28" i="45"/>
  <c r="F23" i="95"/>
  <c r="V23" i="47"/>
  <c r="Y23" i="47" s="1"/>
  <c r="G12" i="142"/>
  <c r="N31" i="142"/>
  <c r="E24" i="147"/>
  <c r="J24" i="147"/>
  <c r="D17" i="53"/>
  <c r="Z12" i="101"/>
  <c r="Z21" i="100"/>
  <c r="AC29" i="142"/>
  <c r="E15" i="139"/>
  <c r="F15" i="139" s="1"/>
  <c r="AC19" i="139"/>
  <c r="D30" i="34"/>
  <c r="D12" i="155"/>
  <c r="D10" i="94"/>
  <c r="G15" i="147"/>
  <c r="Y18" i="103"/>
  <c r="Z18" i="103" s="1"/>
  <c r="D22" i="138"/>
  <c r="E22" i="138" s="1"/>
  <c r="S21" i="104"/>
  <c r="AC29" i="139"/>
  <c r="H15" i="97"/>
  <c r="L26" i="95"/>
  <c r="J15" i="148"/>
  <c r="E15" i="148"/>
  <c r="D22" i="95"/>
  <c r="C17" i="106"/>
  <c r="J22" i="145"/>
  <c r="E22" i="145"/>
  <c r="AC21" i="139"/>
  <c r="S12" i="105"/>
  <c r="D13" i="140"/>
  <c r="F28" i="45"/>
  <c r="J20" i="145"/>
  <c r="E20" i="145"/>
  <c r="V26" i="104"/>
  <c r="W26" i="104" s="1"/>
  <c r="E13" i="142"/>
  <c r="J13" i="142"/>
  <c r="G28" i="134"/>
  <c r="H28" i="134" s="1"/>
  <c r="I29" i="57"/>
  <c r="J29" i="57" s="1"/>
  <c r="AC22" i="147"/>
  <c r="T23" i="56"/>
  <c r="J21" i="96"/>
  <c r="R30" i="34"/>
  <c r="J10" i="94"/>
  <c r="N31" i="145"/>
  <c r="G12" i="145"/>
  <c r="D24" i="95"/>
  <c r="Z14" i="101"/>
  <c r="G24" i="145"/>
  <c r="J25" i="148"/>
  <c r="E25" i="148"/>
  <c r="T14" i="55"/>
  <c r="Y24" i="105"/>
  <c r="Z24" i="105" s="1"/>
  <c r="N25" i="140"/>
  <c r="AC18" i="137"/>
  <c r="D25" i="136"/>
  <c r="E25" i="136" s="1"/>
  <c r="E29" i="107"/>
  <c r="AC14" i="139"/>
  <c r="W15" i="4"/>
  <c r="H15" i="125"/>
  <c r="G17" i="148"/>
  <c r="E15" i="143"/>
  <c r="J15" i="143"/>
  <c r="T20" i="51"/>
  <c r="G19" i="139"/>
  <c r="G16" i="147"/>
  <c r="T18" i="57"/>
  <c r="G24" i="142"/>
  <c r="C19" i="84"/>
  <c r="D16" i="52"/>
  <c r="AC13" i="143"/>
  <c r="T17" i="52"/>
  <c r="Y18" i="105"/>
  <c r="Z18" i="105" s="1"/>
  <c r="N19" i="140"/>
  <c r="D17" i="139"/>
  <c r="K27" i="102"/>
  <c r="T23" i="55"/>
  <c r="D19" i="96"/>
  <c r="T22" i="57"/>
  <c r="E23" i="107"/>
  <c r="J28" i="145"/>
  <c r="E28" i="145"/>
  <c r="V15" i="105"/>
  <c r="W15" i="105" s="1"/>
  <c r="T27" i="52"/>
  <c r="G23" i="145"/>
  <c r="H16" i="94"/>
  <c r="AC29" i="137"/>
  <c r="H27" i="107"/>
  <c r="AC26" i="144"/>
  <c r="I15" i="92"/>
  <c r="G29" i="53"/>
  <c r="D11" i="53"/>
  <c r="J25" i="147"/>
  <c r="E25" i="147"/>
  <c r="H22" i="107"/>
  <c r="T12" i="56"/>
  <c r="T12" i="57"/>
  <c r="X24" i="10"/>
  <c r="L24" i="108"/>
  <c r="D11" i="97"/>
  <c r="Y20" i="104"/>
  <c r="Z20" i="104" s="1"/>
  <c r="N21" i="138"/>
  <c r="Q19" i="79"/>
  <c r="M16" i="98"/>
  <c r="C16" i="84"/>
  <c r="T23" i="50"/>
  <c r="S12" i="103"/>
  <c r="D13" i="134"/>
  <c r="Z31" i="139"/>
  <c r="Y13" i="105"/>
  <c r="Z13" i="105" s="1"/>
  <c r="N14" i="140"/>
  <c r="T21" i="51"/>
  <c r="G17" i="144"/>
  <c r="H17" i="144" s="1"/>
  <c r="W14" i="101"/>
  <c r="AC28" i="142"/>
  <c r="Z25" i="101"/>
  <c r="D23" i="95"/>
  <c r="J12" i="148"/>
  <c r="L31" i="148"/>
  <c r="E12" i="148"/>
  <c r="D29" i="102"/>
  <c r="H31" i="107"/>
  <c r="W25" i="101"/>
  <c r="F16" i="94"/>
  <c r="V16" i="34"/>
  <c r="AC26" i="139"/>
  <c r="J27" i="148"/>
  <c r="E27" i="148"/>
  <c r="D16" i="95"/>
  <c r="D20" i="155"/>
  <c r="D18" i="94"/>
  <c r="D25" i="139"/>
  <c r="D21" i="139"/>
  <c r="J25" i="145"/>
  <c r="E25" i="145"/>
  <c r="G17" i="142"/>
  <c r="H28" i="107"/>
  <c r="T28" i="51"/>
  <c r="T27" i="53"/>
  <c r="D14" i="139"/>
  <c r="G13" i="139"/>
  <c r="G12" i="98"/>
  <c r="H15" i="79"/>
  <c r="E28" i="107"/>
  <c r="E23" i="139"/>
  <c r="F23" i="139" s="1"/>
  <c r="E26" i="107"/>
  <c r="Q12" i="98"/>
  <c r="W15" i="79"/>
  <c r="E29" i="137"/>
  <c r="T19" i="57"/>
  <c r="O19" i="92"/>
  <c r="O19" i="152"/>
  <c r="D26" i="155"/>
  <c r="D24" i="94"/>
  <c r="T13" i="57"/>
  <c r="S13" i="105"/>
  <c r="D14" i="140"/>
  <c r="D17" i="55"/>
  <c r="E14" i="107"/>
  <c r="H31" i="106"/>
  <c r="E24" i="137"/>
  <c r="F24" i="137" s="1"/>
  <c r="I29" i="53"/>
  <c r="Q31" i="139"/>
  <c r="T19" i="101"/>
  <c r="P19" i="101"/>
  <c r="Q19" i="101" s="1"/>
  <c r="N22" i="140"/>
  <c r="Y21" i="105"/>
  <c r="Z21" i="105" s="1"/>
  <c r="G15" i="139"/>
  <c r="H15" i="139" s="1"/>
  <c r="D22" i="96"/>
  <c r="D25" i="134"/>
  <c r="S24" i="103"/>
  <c r="E22" i="107"/>
  <c r="T13" i="54"/>
  <c r="AC29" i="147"/>
  <c r="H30" i="107"/>
  <c r="E22" i="148"/>
  <c r="J22" i="148"/>
  <c r="F13" i="45"/>
  <c r="S20" i="105"/>
  <c r="D21" i="140"/>
  <c r="I29" i="55"/>
  <c r="G18" i="145"/>
  <c r="AC15" i="139"/>
  <c r="J16" i="148"/>
  <c r="E16" i="148"/>
  <c r="Z21" i="101"/>
  <c r="T20" i="52"/>
  <c r="AC27" i="144"/>
  <c r="AC14" i="137"/>
  <c r="C21" i="84"/>
  <c r="E19" i="148"/>
  <c r="J19" i="148"/>
  <c r="AC24" i="147"/>
  <c r="N29" i="53"/>
  <c r="N29" i="140"/>
  <c r="Y28" i="105"/>
  <c r="Z28" i="105" s="1"/>
  <c r="V12" i="105"/>
  <c r="W12" i="105" s="1"/>
  <c r="P14" i="101"/>
  <c r="Q14" i="101" s="1"/>
  <c r="T14" i="101"/>
  <c r="T25" i="54"/>
  <c r="T28" i="54"/>
  <c r="W22" i="101"/>
  <c r="S21" i="103"/>
  <c r="D22" i="134"/>
  <c r="E19" i="107"/>
  <c r="G16" i="139"/>
  <c r="H16" i="139" s="1"/>
  <c r="Z17" i="100"/>
  <c r="X16" i="10"/>
  <c r="L16" i="108"/>
  <c r="S13" i="98"/>
  <c r="G20" i="148"/>
  <c r="AC26" i="134"/>
  <c r="Y19" i="103"/>
  <c r="Z19" i="103" s="1"/>
  <c r="T28" i="55"/>
  <c r="E24" i="107"/>
  <c r="I23" i="106"/>
  <c r="T14" i="52"/>
  <c r="J15" i="142"/>
  <c r="E15" i="142"/>
  <c r="W26" i="100"/>
  <c r="G27" i="148"/>
  <c r="T24" i="57"/>
  <c r="G19" i="147"/>
  <c r="AC17" i="147"/>
  <c r="E17" i="107"/>
  <c r="T20" i="53"/>
  <c r="E18" i="137"/>
  <c r="F18" i="137" s="1"/>
  <c r="T20" i="55"/>
  <c r="O14" i="98"/>
  <c r="D15" i="137"/>
  <c r="T22" i="54"/>
  <c r="N31" i="148"/>
  <c r="G12" i="148"/>
  <c r="Z26" i="100"/>
  <c r="J23" i="145"/>
  <c r="D23" i="145" s="1"/>
  <c r="K23" i="145" s="1"/>
  <c r="E23" i="145"/>
  <c r="T14" i="53"/>
  <c r="E18" i="139"/>
  <c r="F18" i="139" s="1"/>
  <c r="N25" i="138"/>
  <c r="Y24" i="104"/>
  <c r="Z24" i="104" s="1"/>
  <c r="T13" i="53"/>
  <c r="T21" i="57"/>
  <c r="E31" i="107"/>
  <c r="T16" i="57"/>
  <c r="H21" i="108"/>
  <c r="H21" i="141"/>
  <c r="D29" i="137"/>
  <c r="W29" i="10"/>
  <c r="X10" i="10"/>
  <c r="L10" i="108"/>
  <c r="T21" i="53"/>
  <c r="G21" i="137"/>
  <c r="H21" i="137" s="1"/>
  <c r="N27" i="140"/>
  <c r="Y26" i="105"/>
  <c r="Z26" i="105" s="1"/>
  <c r="G16" i="145"/>
  <c r="H24" i="108"/>
  <c r="H24" i="141"/>
  <c r="T23" i="54"/>
  <c r="D17" i="96"/>
  <c r="D16" i="140"/>
  <c r="S15" i="105"/>
  <c r="E14" i="148"/>
  <c r="J14" i="148"/>
  <c r="D14" i="148" s="1"/>
  <c r="K14" i="148" s="1"/>
  <c r="C15" i="84"/>
  <c r="I15" i="84" s="1"/>
  <c r="L13" i="94"/>
  <c r="U13" i="34"/>
  <c r="D14" i="94"/>
  <c r="D16" i="155"/>
  <c r="T16" i="54"/>
  <c r="G12" i="92"/>
  <c r="G12" i="152"/>
  <c r="H16" i="68"/>
  <c r="G16" i="137"/>
  <c r="H16" i="137" s="1"/>
  <c r="D20" i="97"/>
  <c r="J29" i="148"/>
  <c r="E29" i="148"/>
  <c r="N29" i="52"/>
  <c r="O29" i="52" s="1"/>
  <c r="H14" i="141"/>
  <c r="H14" i="108"/>
  <c r="E29" i="143"/>
  <c r="J29" i="143"/>
  <c r="J19" i="144"/>
  <c r="E19" i="144"/>
  <c r="N31" i="139"/>
  <c r="G12" i="139"/>
  <c r="H12" i="139" s="1"/>
  <c r="D25" i="140"/>
  <c r="S24" i="105"/>
  <c r="Z17" i="4"/>
  <c r="T26" i="56"/>
  <c r="G15" i="148"/>
  <c r="D10" i="97"/>
  <c r="D30" i="49"/>
  <c r="T26" i="55"/>
  <c r="X20" i="10"/>
  <c r="L20" i="108"/>
  <c r="T16" i="51"/>
  <c r="AC18" i="144"/>
  <c r="AC28" i="144"/>
  <c r="E23" i="147"/>
  <c r="J23" i="147"/>
  <c r="F20" i="45"/>
  <c r="AC24" i="139"/>
  <c r="D12" i="95"/>
  <c r="H17" i="95"/>
  <c r="T18" i="52"/>
  <c r="T26" i="54"/>
  <c r="E17" i="139"/>
  <c r="I14" i="98"/>
  <c r="W13" i="101"/>
  <c r="F31" i="84"/>
  <c r="G25" i="147"/>
  <c r="J24" i="141"/>
  <c r="R24" i="10"/>
  <c r="J24" i="108"/>
  <c r="E24" i="143"/>
  <c r="J24" i="143"/>
  <c r="L18" i="95"/>
  <c r="T20" i="50"/>
  <c r="D20" i="94"/>
  <c r="D22" i="155"/>
  <c r="Q17" i="98"/>
  <c r="F13" i="141"/>
  <c r="F13" i="108"/>
  <c r="T13" i="10"/>
  <c r="E15" i="125"/>
  <c r="AC12" i="125"/>
  <c r="AC19" i="144"/>
  <c r="T16" i="55"/>
  <c r="T24" i="55"/>
  <c r="Z22" i="4"/>
  <c r="V24" i="105"/>
  <c r="W24" i="105" s="1"/>
  <c r="E27" i="139"/>
  <c r="F29" i="45"/>
  <c r="T12" i="50"/>
  <c r="F18" i="45"/>
  <c r="G28" i="144"/>
  <c r="D26" i="95"/>
  <c r="D15" i="96"/>
  <c r="J21" i="143"/>
  <c r="E21" i="143"/>
  <c r="T27" i="55"/>
  <c r="T19" i="51"/>
  <c r="H26" i="141"/>
  <c r="H26" i="108"/>
  <c r="T13" i="56"/>
  <c r="AC13" i="147"/>
  <c r="I29" i="51"/>
  <c r="E27" i="107"/>
  <c r="E20" i="139"/>
  <c r="E27" i="145"/>
  <c r="J27" i="145"/>
  <c r="G26" i="147"/>
  <c r="T19" i="56"/>
  <c r="F21" i="45"/>
  <c r="T23" i="53"/>
  <c r="G24" i="139"/>
  <c r="H24" i="139" s="1"/>
  <c r="F19" i="45"/>
  <c r="T18" i="50"/>
  <c r="T16" i="53"/>
  <c r="G13" i="147"/>
  <c r="T23" i="52"/>
  <c r="AC26" i="148"/>
  <c r="V13" i="105"/>
  <c r="W13" i="105" s="1"/>
  <c r="G22" i="147"/>
  <c r="G25" i="148"/>
  <c r="O17" i="98"/>
  <c r="T16" i="56"/>
  <c r="C28" i="84"/>
  <c r="D20" i="95"/>
  <c r="G25" i="139"/>
  <c r="J13" i="147"/>
  <c r="E13" i="147"/>
  <c r="E17" i="147"/>
  <c r="J17" i="147"/>
  <c r="AC29" i="144"/>
  <c r="E18" i="98"/>
  <c r="AC18" i="79"/>
  <c r="T26" i="57"/>
  <c r="E16" i="139"/>
  <c r="F16" i="139" s="1"/>
  <c r="W15" i="101"/>
  <c r="T22" i="51"/>
  <c r="Y12" i="104"/>
  <c r="Z12" i="104" s="1"/>
  <c r="N13" i="138"/>
  <c r="T16" i="50"/>
  <c r="Z24" i="101"/>
  <c r="AC25" i="139"/>
  <c r="E23" i="3"/>
  <c r="C23" i="3"/>
  <c r="D27" i="107"/>
  <c r="D26" i="96"/>
  <c r="E26" i="148"/>
  <c r="J26" i="148"/>
  <c r="G17" i="92"/>
  <c r="G17" i="152"/>
  <c r="G21" i="152" s="1"/>
  <c r="W17" i="152" s="1"/>
  <c r="H21" i="68"/>
  <c r="T15" i="79"/>
  <c r="O12" i="98"/>
  <c r="E20" i="107"/>
  <c r="AC16" i="139"/>
  <c r="AB31" i="147"/>
  <c r="D18" i="97"/>
  <c r="AC28" i="148"/>
  <c r="R19" i="10"/>
  <c r="J19" i="108"/>
  <c r="J19" i="141"/>
  <c r="E25" i="107"/>
  <c r="AC25" i="142"/>
  <c r="E21" i="107"/>
  <c r="I20" i="106"/>
  <c r="AC18" i="148"/>
  <c r="D27" i="155"/>
  <c r="D25" i="94"/>
  <c r="AB31" i="139"/>
  <c r="AC31" i="139" s="1"/>
  <c r="AC12" i="139"/>
  <c r="D17" i="97"/>
  <c r="T22" i="53"/>
  <c r="D25" i="96"/>
  <c r="T17" i="57"/>
  <c r="AC18" i="147"/>
  <c r="J16" i="143"/>
  <c r="E16" i="143"/>
  <c r="G14" i="147"/>
  <c r="T24" i="53"/>
  <c r="J20" i="148"/>
  <c r="E20" i="148"/>
  <c r="T11" i="56"/>
  <c r="S29" i="56"/>
  <c r="T29" i="56" s="1"/>
  <c r="Z27" i="100"/>
  <c r="T28" i="56"/>
  <c r="E27" i="147"/>
  <c r="J27" i="147"/>
  <c r="S29" i="52"/>
  <c r="T29" i="52" s="1"/>
  <c r="T11" i="52"/>
  <c r="I29" i="56"/>
  <c r="J29" i="56" s="1"/>
  <c r="AC28" i="139"/>
  <c r="T11" i="53"/>
  <c r="S29" i="53"/>
  <c r="T29" i="53" s="1"/>
  <c r="Y26" i="104"/>
  <c r="Z26" i="104" s="1"/>
  <c r="N27" i="138"/>
  <c r="F14" i="45"/>
  <c r="J16" i="108"/>
  <c r="J16" i="141"/>
  <c r="R16" i="10"/>
  <c r="Y17" i="104"/>
  <c r="Z17" i="104" s="1"/>
  <c r="N18" i="138"/>
  <c r="G13" i="137"/>
  <c r="H13" i="137" s="1"/>
  <c r="G21" i="145"/>
  <c r="U31" i="134"/>
  <c r="V31" i="134" s="1"/>
  <c r="J19" i="142"/>
  <c r="E19" i="142"/>
  <c r="S20" i="92"/>
  <c r="D27" i="57"/>
  <c r="V18" i="103"/>
  <c r="W18" i="103" s="1"/>
  <c r="E14" i="98"/>
  <c r="AC14" i="79"/>
  <c r="T14" i="54"/>
  <c r="T12" i="52"/>
  <c r="T25" i="101"/>
  <c r="P25" i="101"/>
  <c r="Q25" i="101" s="1"/>
  <c r="AC12" i="148"/>
  <c r="AB31" i="148"/>
  <c r="K17" i="98"/>
  <c r="D17" i="94"/>
  <c r="D19" i="155"/>
  <c r="I14" i="84"/>
  <c r="H15" i="107"/>
  <c r="L18" i="108"/>
  <c r="X18" i="10"/>
  <c r="T21" i="54"/>
  <c r="T13" i="51"/>
  <c r="D28" i="140"/>
  <c r="S27" i="105"/>
  <c r="T20" i="56"/>
  <c r="D19" i="95"/>
  <c r="K19" i="43"/>
  <c r="L19" i="43"/>
  <c r="AC26" i="137"/>
  <c r="Z15" i="101"/>
  <c r="G20" i="144"/>
  <c r="F27" i="45"/>
  <c r="C20" i="84"/>
  <c r="E22" i="137"/>
  <c r="F22" i="137" s="1"/>
  <c r="G22" i="148"/>
  <c r="T25" i="53"/>
  <c r="C29" i="84"/>
  <c r="I29" i="84" s="1"/>
  <c r="D18" i="155"/>
  <c r="D16" i="94"/>
  <c r="V14" i="104"/>
  <c r="W14" i="104" s="1"/>
  <c r="M14" i="98"/>
  <c r="N17" i="140"/>
  <c r="Y16" i="105"/>
  <c r="Z16" i="105" s="1"/>
  <c r="V18" i="104"/>
  <c r="W18" i="104" s="1"/>
  <c r="G21" i="147"/>
  <c r="D25" i="95"/>
  <c r="E24" i="148"/>
  <c r="J24" i="148"/>
  <c r="J28" i="148"/>
  <c r="E28" i="148"/>
  <c r="T28" i="53"/>
  <c r="H26" i="107"/>
  <c r="I25" i="84"/>
  <c r="AC19" i="143"/>
  <c r="S26" i="105"/>
  <c r="D27" i="140"/>
  <c r="L18" i="94"/>
  <c r="U18" i="34"/>
  <c r="E16" i="144"/>
  <c r="J16" i="144"/>
  <c r="E28" i="147"/>
  <c r="J28" i="147"/>
  <c r="H22" i="94"/>
  <c r="T20" i="100"/>
  <c r="P20" i="100"/>
  <c r="Q20" i="100" s="1"/>
  <c r="C17" i="84"/>
  <c r="I17" i="84" s="1"/>
  <c r="T19" i="52"/>
  <c r="I18" i="84"/>
  <c r="H19" i="107"/>
  <c r="G27" i="147"/>
  <c r="L24" i="43"/>
  <c r="K24" i="43"/>
  <c r="D16" i="55"/>
  <c r="W28" i="100"/>
  <c r="E13" i="92"/>
  <c r="E13" i="152"/>
  <c r="AC13" i="68"/>
  <c r="V17" i="103"/>
  <c r="W17" i="103" s="1"/>
  <c r="D27" i="139"/>
  <c r="D12" i="94"/>
  <c r="D14" i="155"/>
  <c r="W24" i="101"/>
  <c r="T15" i="57"/>
  <c r="K14" i="98"/>
  <c r="C12" i="3"/>
  <c r="D16" i="107"/>
  <c r="E12" i="3"/>
  <c r="L25" i="108"/>
  <c r="X25" i="10"/>
  <c r="W18" i="101"/>
  <c r="V23" i="105"/>
  <c r="W23" i="105" s="1"/>
  <c r="J28" i="142"/>
  <c r="E28" i="142"/>
  <c r="V17" i="105"/>
  <c r="W17" i="105" s="1"/>
  <c r="X17" i="10"/>
  <c r="L17" i="108"/>
  <c r="T22" i="52"/>
  <c r="U31" i="139"/>
  <c r="Z31" i="147"/>
  <c r="T21" i="50"/>
  <c r="E24" i="139"/>
  <c r="F24" i="139" s="1"/>
  <c r="N29" i="50"/>
  <c r="O29" i="50" s="1"/>
  <c r="Z22" i="101"/>
  <c r="T18" i="55"/>
  <c r="D22" i="97"/>
  <c r="T25" i="56"/>
  <c r="D13" i="96"/>
  <c r="E15" i="107"/>
  <c r="H20" i="107"/>
  <c r="I19" i="84"/>
  <c r="AC20" i="148"/>
  <c r="N29" i="57"/>
  <c r="O29" i="57" s="1"/>
  <c r="E23" i="137"/>
  <c r="F23" i="137" s="1"/>
  <c r="AC27" i="139"/>
  <c r="AC27" i="142"/>
  <c r="D27" i="137"/>
  <c r="L17" i="102"/>
  <c r="K17" i="102"/>
  <c r="J21" i="94"/>
  <c r="M19" i="92"/>
  <c r="M19" i="152"/>
  <c r="T17" i="54"/>
  <c r="G14" i="137"/>
  <c r="H14" i="137" s="1"/>
  <c r="D30" i="48"/>
  <c r="D10" i="96"/>
  <c r="T21" i="10"/>
  <c r="F21" i="141"/>
  <c r="N21" i="141" s="1"/>
  <c r="G21" i="141" s="1"/>
  <c r="F21" i="108"/>
  <c r="N21" i="108" s="1"/>
  <c r="G21" i="108" s="1"/>
  <c r="T25" i="52"/>
  <c r="E20" i="134"/>
  <c r="F20" i="134" s="1"/>
  <c r="S17" i="104"/>
  <c r="D18" i="138"/>
  <c r="E18" i="138" s="1"/>
  <c r="T23" i="57"/>
  <c r="D11" i="96"/>
  <c r="T15" i="51"/>
  <c r="S17" i="105"/>
  <c r="D18" i="140"/>
  <c r="V28" i="103"/>
  <c r="W28" i="103" s="1"/>
  <c r="E16" i="134"/>
  <c r="F16" i="134" s="1"/>
  <c r="X31" i="134"/>
  <c r="Y11" i="103"/>
  <c r="V12" i="49"/>
  <c r="Y12" i="49" s="1"/>
  <c r="F12" i="97"/>
  <c r="F24" i="45"/>
  <c r="H24" i="107"/>
  <c r="I23" i="84"/>
  <c r="AC20" i="68"/>
  <c r="E20" i="92"/>
  <c r="T17" i="50"/>
  <c r="V19" i="104"/>
  <c r="W19" i="104" s="1"/>
  <c r="H24" i="97"/>
  <c r="T16" i="52"/>
  <c r="D12" i="97"/>
  <c r="D26" i="50"/>
  <c r="G18" i="137"/>
  <c r="H18" i="137" s="1"/>
  <c r="J26" i="141"/>
  <c r="J26" i="108"/>
  <c r="R26" i="10"/>
  <c r="H11" i="97"/>
  <c r="F30" i="34"/>
  <c r="V10" i="34"/>
  <c r="F10" i="94"/>
  <c r="N24" i="140"/>
  <c r="Y23" i="105"/>
  <c r="Z23" i="105" s="1"/>
  <c r="G31" i="138"/>
  <c r="S11" i="104"/>
  <c r="D12" i="138"/>
  <c r="E12" i="138" s="1"/>
  <c r="G29" i="55"/>
  <c r="D11" i="55"/>
  <c r="D26" i="139"/>
  <c r="T22" i="56"/>
  <c r="H21" i="107"/>
  <c r="D14" i="97"/>
  <c r="F23" i="45"/>
  <c r="D21" i="155"/>
  <c r="D19" i="94"/>
  <c r="H23" i="107"/>
  <c r="I22" i="84"/>
  <c r="H22" i="141"/>
  <c r="H22" i="108"/>
  <c r="F20" i="139" l="1"/>
  <c r="H13" i="139"/>
  <c r="H29" i="139"/>
  <c r="H19" i="139"/>
  <c r="N13" i="97"/>
  <c r="E10" i="3"/>
  <c r="AC19" i="142"/>
  <c r="F19" i="134"/>
  <c r="U19" i="10"/>
  <c r="O29" i="55"/>
  <c r="J29" i="51"/>
  <c r="Q21" i="152"/>
  <c r="AB17" i="152" s="1"/>
  <c r="AC20" i="145"/>
  <c r="V31" i="137"/>
  <c r="F25" i="137"/>
  <c r="U27" i="10"/>
  <c r="U13" i="10"/>
  <c r="R25" i="10"/>
  <c r="U14" i="10"/>
  <c r="U24" i="10"/>
  <c r="H18" i="134"/>
  <c r="O29" i="54"/>
  <c r="T29" i="54"/>
  <c r="F27" i="139"/>
  <c r="D30" i="94"/>
  <c r="U23" i="10"/>
  <c r="H13" i="134"/>
  <c r="AC15" i="144"/>
  <c r="N26" i="97"/>
  <c r="H21" i="134"/>
  <c r="C28" i="106"/>
  <c r="I28" i="106" s="1"/>
  <c r="F26" i="134"/>
  <c r="H25" i="139"/>
  <c r="F14" i="148"/>
  <c r="I30" i="84"/>
  <c r="H26" i="134"/>
  <c r="F23" i="134"/>
  <c r="T29" i="50"/>
  <c r="U15" i="10"/>
  <c r="R20" i="10"/>
  <c r="H29" i="134"/>
  <c r="U21" i="10"/>
  <c r="H15" i="134"/>
  <c r="G31" i="144"/>
  <c r="I20" i="84"/>
  <c r="V31" i="139"/>
  <c r="O29" i="53"/>
  <c r="X15" i="10"/>
  <c r="H26" i="137"/>
  <c r="AC18" i="145"/>
  <c r="F17" i="139"/>
  <c r="N23" i="95"/>
  <c r="U20" i="10"/>
  <c r="X23" i="10"/>
  <c r="U25" i="10"/>
  <c r="F29" i="134"/>
  <c r="AC24" i="146"/>
  <c r="AC12" i="147"/>
  <c r="X31" i="147"/>
  <c r="AC31" i="147" s="1"/>
  <c r="F30" i="94"/>
  <c r="N10" i="94"/>
  <c r="G10" i="94" s="1"/>
  <c r="R21" i="10"/>
  <c r="C24" i="106"/>
  <c r="D13" i="147"/>
  <c r="F13" i="147" s="1"/>
  <c r="K27" i="107"/>
  <c r="L27" i="107" s="1"/>
  <c r="F27" i="107"/>
  <c r="N17" i="96"/>
  <c r="Q17" i="96" s="1"/>
  <c r="D30" i="95"/>
  <c r="E12" i="140"/>
  <c r="P25" i="105"/>
  <c r="Q25" i="105" s="1"/>
  <c r="T25" i="105"/>
  <c r="G25" i="94"/>
  <c r="Q25" i="94"/>
  <c r="N13" i="96"/>
  <c r="G13" i="96" s="1"/>
  <c r="Q31" i="145"/>
  <c r="H27" i="139"/>
  <c r="P30" i="100"/>
  <c r="Q30" i="100" s="1"/>
  <c r="Q11" i="100"/>
  <c r="N10" i="141"/>
  <c r="F29" i="141"/>
  <c r="F30" i="141"/>
  <c r="H19" i="125"/>
  <c r="T28" i="105"/>
  <c r="P28" i="105"/>
  <c r="Q28" i="105" s="1"/>
  <c r="K16" i="107"/>
  <c r="L16" i="107" s="1"/>
  <c r="F16" i="107"/>
  <c r="R12" i="10"/>
  <c r="X12" i="10"/>
  <c r="C15" i="106"/>
  <c r="T22" i="105"/>
  <c r="P22" i="105"/>
  <c r="Q22" i="105" s="1"/>
  <c r="AA13" i="68"/>
  <c r="F20" i="107"/>
  <c r="K20" i="107"/>
  <c r="L20" i="107" s="1"/>
  <c r="F26" i="107"/>
  <c r="K26" i="107"/>
  <c r="L26" i="107" s="1"/>
  <c r="AC19" i="145"/>
  <c r="D27" i="148"/>
  <c r="K27" i="148" s="1"/>
  <c r="D12" i="148"/>
  <c r="J31" i="148"/>
  <c r="F29" i="107"/>
  <c r="K29" i="107"/>
  <c r="L29" i="107" s="1"/>
  <c r="V30" i="34"/>
  <c r="Y30" i="34" s="1"/>
  <c r="Y10" i="34"/>
  <c r="U10" i="34"/>
  <c r="F14" i="155"/>
  <c r="G14" i="155" s="1"/>
  <c r="J14" i="155"/>
  <c r="D28" i="148"/>
  <c r="K28" i="148" s="1"/>
  <c r="AA18" i="79"/>
  <c r="E19" i="125"/>
  <c r="AC15" i="125"/>
  <c r="U15" i="125" s="1"/>
  <c r="D24" i="143"/>
  <c r="K24" i="143" s="1"/>
  <c r="T24" i="105"/>
  <c r="P24" i="105"/>
  <c r="Q24" i="105" s="1"/>
  <c r="J16" i="155"/>
  <c r="F16" i="155"/>
  <c r="G16" i="155" s="1"/>
  <c r="P21" i="103"/>
  <c r="Q21" i="103" s="1"/>
  <c r="T21" i="103"/>
  <c r="K14" i="107"/>
  <c r="F14" i="107"/>
  <c r="E32" i="107"/>
  <c r="D29" i="53"/>
  <c r="E29" i="53" s="1"/>
  <c r="AC14" i="142"/>
  <c r="G31" i="145"/>
  <c r="AC21" i="147"/>
  <c r="D15" i="148"/>
  <c r="G11" i="95"/>
  <c r="Q11" i="95"/>
  <c r="I30" i="34"/>
  <c r="AC24" i="142"/>
  <c r="D13" i="144"/>
  <c r="M23" i="95"/>
  <c r="E26" i="140"/>
  <c r="D21" i="145"/>
  <c r="D17" i="145"/>
  <c r="AC22" i="148"/>
  <c r="U16" i="10"/>
  <c r="F30" i="95"/>
  <c r="N10" i="95"/>
  <c r="Q10" i="95" s="1"/>
  <c r="N10" i="108"/>
  <c r="F30" i="108"/>
  <c r="F29" i="108"/>
  <c r="U12" i="10"/>
  <c r="D22" i="142"/>
  <c r="H22" i="142" s="1"/>
  <c r="AC21" i="148"/>
  <c r="H29" i="53"/>
  <c r="D25" i="148"/>
  <c r="H25" i="148" s="1"/>
  <c r="N18" i="95"/>
  <c r="Q18" i="95" s="1"/>
  <c r="D19" i="147"/>
  <c r="K19" i="147" s="1"/>
  <c r="N16" i="141"/>
  <c r="K16" i="141" s="1"/>
  <c r="H18" i="139"/>
  <c r="Z11" i="105"/>
  <c r="Y30" i="105"/>
  <c r="Z30" i="105" s="1"/>
  <c r="D21" i="147"/>
  <c r="H21" i="147" s="1"/>
  <c r="N23" i="141"/>
  <c r="I23" i="141" s="1"/>
  <c r="Y10" i="48"/>
  <c r="V30" i="48"/>
  <c r="E25" i="140"/>
  <c r="D29" i="148"/>
  <c r="H29" i="148" s="1"/>
  <c r="H21" i="79"/>
  <c r="J20" i="155"/>
  <c r="F20" i="155"/>
  <c r="G20" i="155" s="1"/>
  <c r="F21" i="155"/>
  <c r="G21" i="155" s="1"/>
  <c r="J21" i="155"/>
  <c r="P17" i="104"/>
  <c r="Q17" i="104" s="1"/>
  <c r="T17" i="104"/>
  <c r="K15" i="107"/>
  <c r="L15" i="107" s="1"/>
  <c r="F15" i="107"/>
  <c r="D28" i="147"/>
  <c r="H28" i="147" s="1"/>
  <c r="E27" i="140"/>
  <c r="D24" i="148"/>
  <c r="K24" i="148" s="1"/>
  <c r="AC22" i="142"/>
  <c r="P27" i="105"/>
  <c r="Q27" i="105" s="1"/>
  <c r="T27" i="105"/>
  <c r="AA20" i="68"/>
  <c r="D20" i="148"/>
  <c r="O15" i="98"/>
  <c r="AA13" i="98" s="1"/>
  <c r="C16" i="106"/>
  <c r="R13" i="10"/>
  <c r="X13" i="10"/>
  <c r="M18" i="95"/>
  <c r="I21" i="141"/>
  <c r="D29" i="55"/>
  <c r="E29" i="55" s="1"/>
  <c r="J26" i="155"/>
  <c r="F26" i="155"/>
  <c r="G26" i="155" s="1"/>
  <c r="AC27" i="148"/>
  <c r="G15" i="98"/>
  <c r="J30" i="94"/>
  <c r="K10" i="94"/>
  <c r="D20" i="145"/>
  <c r="F20" i="145" s="1"/>
  <c r="G31" i="142"/>
  <c r="D13" i="143"/>
  <c r="F13" i="143" s="1"/>
  <c r="AA15" i="68"/>
  <c r="N16" i="108"/>
  <c r="K16" i="108" s="1"/>
  <c r="N17" i="94"/>
  <c r="Q17" i="94" s="1"/>
  <c r="X21" i="10"/>
  <c r="E15" i="98"/>
  <c r="V14" i="98" s="1"/>
  <c r="E21" i="79"/>
  <c r="N27" i="141"/>
  <c r="I27" i="141" s="1"/>
  <c r="Q11" i="101"/>
  <c r="P30" i="101"/>
  <c r="Q30" i="101" s="1"/>
  <c r="Q31" i="148"/>
  <c r="V31" i="148" s="1"/>
  <c r="C19" i="106"/>
  <c r="Y13" i="34"/>
  <c r="N20" i="108"/>
  <c r="K20" i="108" s="1"/>
  <c r="AC21" i="143"/>
  <c r="D26" i="142"/>
  <c r="F26" i="142" s="1"/>
  <c r="D29" i="146"/>
  <c r="K29" i="146" s="1"/>
  <c r="AC23" i="147"/>
  <c r="T12" i="103"/>
  <c r="P12" i="103"/>
  <c r="Q12" i="103" s="1"/>
  <c r="D30" i="96"/>
  <c r="T26" i="105"/>
  <c r="P26" i="105"/>
  <c r="Q26" i="105" s="1"/>
  <c r="F24" i="148"/>
  <c r="F19" i="155"/>
  <c r="G19" i="155" s="1"/>
  <c r="J19" i="155"/>
  <c r="D16" i="143"/>
  <c r="F27" i="155"/>
  <c r="G27" i="155" s="1"/>
  <c r="J27" i="155"/>
  <c r="T21" i="79"/>
  <c r="N13" i="108"/>
  <c r="M13" i="108" s="1"/>
  <c r="L30" i="108"/>
  <c r="L29" i="108"/>
  <c r="M10" i="108"/>
  <c r="I21" i="108"/>
  <c r="F23" i="145"/>
  <c r="D15" i="142"/>
  <c r="AC20" i="147"/>
  <c r="S30" i="34"/>
  <c r="AC26" i="143"/>
  <c r="G13" i="97"/>
  <c r="Q13" i="97"/>
  <c r="D29" i="52"/>
  <c r="E17" i="52" s="1"/>
  <c r="G19" i="98"/>
  <c r="W18" i="98" s="1"/>
  <c r="AC16" i="142"/>
  <c r="D14" i="143"/>
  <c r="H14" i="143" s="1"/>
  <c r="N16" i="96"/>
  <c r="Q16" i="96" s="1"/>
  <c r="AC21" i="68"/>
  <c r="F21" i="68" s="1"/>
  <c r="I19" i="98"/>
  <c r="X18" i="98" s="1"/>
  <c r="N18" i="96"/>
  <c r="Q18" i="96" s="1"/>
  <c r="AA18" i="68"/>
  <c r="D24" i="145"/>
  <c r="K24" i="145" s="1"/>
  <c r="M21" i="108"/>
  <c r="AC15" i="79"/>
  <c r="I15" i="79" s="1"/>
  <c r="AA12" i="79"/>
  <c r="AC29" i="148"/>
  <c r="AA17" i="68"/>
  <c r="N27" i="108"/>
  <c r="I27" i="108" s="1"/>
  <c r="F15" i="137"/>
  <c r="S15" i="98"/>
  <c r="AC12" i="98" s="1"/>
  <c r="D16" i="147"/>
  <c r="K16" i="147" s="1"/>
  <c r="Y12" i="34"/>
  <c r="H22" i="134"/>
  <c r="F24" i="143"/>
  <c r="E28" i="140"/>
  <c r="D27" i="147"/>
  <c r="H27" i="147" s="1"/>
  <c r="K25" i="107"/>
  <c r="L25" i="107" s="1"/>
  <c r="F25" i="107"/>
  <c r="D17" i="147"/>
  <c r="D27" i="145"/>
  <c r="D23" i="147"/>
  <c r="K23" i="147" s="1"/>
  <c r="AC16" i="147"/>
  <c r="Y16" i="34"/>
  <c r="U16" i="34"/>
  <c r="I16" i="84"/>
  <c r="D28" i="145"/>
  <c r="D15" i="143"/>
  <c r="K15" i="143" s="1"/>
  <c r="E18" i="53"/>
  <c r="O16" i="92"/>
  <c r="AA12" i="92" s="1"/>
  <c r="AC28" i="145"/>
  <c r="E21" i="92"/>
  <c r="V20" i="92" s="1"/>
  <c r="H14" i="148"/>
  <c r="T13" i="104"/>
  <c r="P13" i="104"/>
  <c r="Q13" i="104" s="1"/>
  <c r="F17" i="144"/>
  <c r="J31" i="145"/>
  <c r="D12" i="145"/>
  <c r="K12" i="145" s="1"/>
  <c r="AC21" i="144"/>
  <c r="E19" i="140"/>
  <c r="D20" i="143"/>
  <c r="AC24" i="144"/>
  <c r="P12" i="111"/>
  <c r="D12" i="111"/>
  <c r="D23" i="148"/>
  <c r="E18" i="140"/>
  <c r="D16" i="144"/>
  <c r="H16" i="144" s="1"/>
  <c r="N13" i="141"/>
  <c r="K13" i="141" s="1"/>
  <c r="O31" i="139"/>
  <c r="G31" i="139"/>
  <c r="T15" i="105"/>
  <c r="P15" i="105"/>
  <c r="Q15" i="105" s="1"/>
  <c r="D19" i="148"/>
  <c r="F19" i="148" s="1"/>
  <c r="J29" i="55"/>
  <c r="J29" i="53"/>
  <c r="F29" i="137"/>
  <c r="N16" i="94"/>
  <c r="Q16" i="94" s="1"/>
  <c r="E13" i="140"/>
  <c r="D22" i="145"/>
  <c r="F22" i="145" s="1"/>
  <c r="T21" i="104"/>
  <c r="P21" i="104"/>
  <c r="Q21" i="104" s="1"/>
  <c r="D31" i="155"/>
  <c r="J31" i="155" s="1"/>
  <c r="F12" i="155"/>
  <c r="J12" i="155"/>
  <c r="D31" i="136"/>
  <c r="E31" i="136" s="1"/>
  <c r="H31" i="136"/>
  <c r="AA12" i="125"/>
  <c r="J30" i="95"/>
  <c r="K10" i="95"/>
  <c r="N23" i="96"/>
  <c r="Q23" i="96" s="1"/>
  <c r="I18" i="106"/>
  <c r="H26" i="139"/>
  <c r="H25" i="134"/>
  <c r="O16" i="152"/>
  <c r="AA12" i="152" s="1"/>
  <c r="X12" i="152"/>
  <c r="G26" i="97"/>
  <c r="Q26" i="97"/>
  <c r="E21" i="152"/>
  <c r="V19" i="152" s="1"/>
  <c r="J31" i="142"/>
  <c r="D12" i="142"/>
  <c r="J29" i="52"/>
  <c r="K18" i="95"/>
  <c r="M26" i="97"/>
  <c r="Q31" i="143"/>
  <c r="T31" i="143" s="1"/>
  <c r="I16" i="141"/>
  <c r="N20" i="96"/>
  <c r="Q20" i="96" s="1"/>
  <c r="S30" i="104"/>
  <c r="T30" i="104" s="1"/>
  <c r="P11" i="104"/>
  <c r="T11" i="104"/>
  <c r="T17" i="105"/>
  <c r="P17" i="105"/>
  <c r="Q17" i="105" s="1"/>
  <c r="F16" i="144"/>
  <c r="AA14" i="79"/>
  <c r="D19" i="142"/>
  <c r="F19" i="142" s="1"/>
  <c r="AC25" i="145"/>
  <c r="E16" i="140"/>
  <c r="K17" i="107"/>
  <c r="L17" i="107" s="1"/>
  <c r="F17" i="107"/>
  <c r="E21" i="140"/>
  <c r="E14" i="140"/>
  <c r="D25" i="145"/>
  <c r="K25" i="145" s="1"/>
  <c r="M19" i="98"/>
  <c r="Z17" i="98" s="1"/>
  <c r="K23" i="107"/>
  <c r="L23" i="107" s="1"/>
  <c r="F23" i="107"/>
  <c r="I17" i="106"/>
  <c r="O19" i="125"/>
  <c r="D18" i="147"/>
  <c r="K18" i="147" s="1"/>
  <c r="AC27" i="145"/>
  <c r="T23" i="68"/>
  <c r="D18" i="148"/>
  <c r="T14" i="104"/>
  <c r="P14" i="104"/>
  <c r="Q14" i="104" s="1"/>
  <c r="Q23" i="68"/>
  <c r="P23" i="105"/>
  <c r="Q23" i="105" s="1"/>
  <c r="T23" i="105"/>
  <c r="AC14" i="147"/>
  <c r="F30" i="45"/>
  <c r="F22" i="139"/>
  <c r="E20" i="140"/>
  <c r="F21" i="139"/>
  <c r="D28" i="142"/>
  <c r="F28" i="142" s="1"/>
  <c r="AC25" i="148"/>
  <c r="D31" i="138"/>
  <c r="E31" i="138" s="1"/>
  <c r="H31" i="138"/>
  <c r="N12" i="97"/>
  <c r="Q12" i="97" s="1"/>
  <c r="G21" i="92"/>
  <c r="W17" i="92" s="1"/>
  <c r="AC23" i="148"/>
  <c r="D19" i="144"/>
  <c r="F19" i="144" s="1"/>
  <c r="H23" i="68"/>
  <c r="H12" i="148"/>
  <c r="H20" i="148"/>
  <c r="S30" i="105"/>
  <c r="T30" i="105" s="1"/>
  <c r="T13" i="105"/>
  <c r="P13" i="105"/>
  <c r="Q13" i="105" s="1"/>
  <c r="W21" i="79"/>
  <c r="AA31" i="139"/>
  <c r="I21" i="84"/>
  <c r="P12" i="105"/>
  <c r="Q12" i="105" s="1"/>
  <c r="T12" i="105"/>
  <c r="G23" i="95"/>
  <c r="Q23" i="95"/>
  <c r="M21" i="152"/>
  <c r="Z19" i="152" s="1"/>
  <c r="H18" i="148"/>
  <c r="AA31" i="134"/>
  <c r="I16" i="92"/>
  <c r="X15" i="92" s="1"/>
  <c r="AC14" i="143"/>
  <c r="X31" i="143"/>
  <c r="AA31" i="143" s="1"/>
  <c r="AC12" i="143"/>
  <c r="M16" i="152"/>
  <c r="E24" i="140"/>
  <c r="M15" i="98"/>
  <c r="D20" i="142"/>
  <c r="H20" i="142" s="1"/>
  <c r="AC26" i="142"/>
  <c r="K11" i="95"/>
  <c r="H27" i="137"/>
  <c r="I29" i="106"/>
  <c r="H21" i="139"/>
  <c r="N18" i="97"/>
  <c r="Q18" i="97" s="1"/>
  <c r="N24" i="141"/>
  <c r="I24" i="141" s="1"/>
  <c r="AC18" i="142"/>
  <c r="AC13" i="148"/>
  <c r="F21" i="107"/>
  <c r="K21" i="107"/>
  <c r="L21" i="107" s="1"/>
  <c r="I15" i="98"/>
  <c r="X12" i="98" s="1"/>
  <c r="D30" i="97"/>
  <c r="G16" i="152"/>
  <c r="G23" i="152" s="1"/>
  <c r="F31" i="107"/>
  <c r="K31" i="107"/>
  <c r="L31" i="107" s="1"/>
  <c r="G31" i="148"/>
  <c r="P20" i="105"/>
  <c r="Q20" i="105" s="1"/>
  <c r="T20" i="105"/>
  <c r="K22" i="107"/>
  <c r="L22" i="107" s="1"/>
  <c r="F22" i="107"/>
  <c r="F28" i="107"/>
  <c r="K28" i="107"/>
  <c r="L28" i="107" s="1"/>
  <c r="AC17" i="148"/>
  <c r="I27" i="107"/>
  <c r="D13" i="142"/>
  <c r="M21" i="92"/>
  <c r="Z20" i="92" s="1"/>
  <c r="E19" i="98"/>
  <c r="V18" i="98" s="1"/>
  <c r="AC18" i="143"/>
  <c r="Q21" i="79"/>
  <c r="P25" i="104"/>
  <c r="Q25" i="104" s="1"/>
  <c r="T25" i="104"/>
  <c r="I16" i="107"/>
  <c r="N26" i="95"/>
  <c r="Q26" i="95" s="1"/>
  <c r="M29" i="53"/>
  <c r="K30" i="107"/>
  <c r="L30" i="107" s="1"/>
  <c r="F30" i="107"/>
  <c r="D28" i="143"/>
  <c r="H28" i="143" s="1"/>
  <c r="T14" i="103"/>
  <c r="P14" i="103"/>
  <c r="Q14" i="103" s="1"/>
  <c r="Q19" i="98"/>
  <c r="AB18" i="98" s="1"/>
  <c r="T28" i="104"/>
  <c r="P28" i="104"/>
  <c r="Q28" i="104" s="1"/>
  <c r="AC16" i="68"/>
  <c r="AA12" i="68"/>
  <c r="I21" i="152"/>
  <c r="X19" i="152" s="1"/>
  <c r="Z11" i="103"/>
  <c r="Y30" i="103"/>
  <c r="Z30" i="103" s="1"/>
  <c r="AC17" i="143"/>
  <c r="AD13" i="68"/>
  <c r="J18" i="155"/>
  <c r="F18" i="155"/>
  <c r="G18" i="155" s="1"/>
  <c r="AC20" i="143"/>
  <c r="D26" i="148"/>
  <c r="K26" i="148" s="1"/>
  <c r="D21" i="143"/>
  <c r="K21" i="143" s="1"/>
  <c r="F22" i="155"/>
  <c r="G22" i="155" s="1"/>
  <c r="J22" i="155"/>
  <c r="AC19" i="147"/>
  <c r="G16" i="92"/>
  <c r="W12" i="92" s="1"/>
  <c r="K19" i="107"/>
  <c r="L19" i="107" s="1"/>
  <c r="F19" i="107"/>
  <c r="D16" i="148"/>
  <c r="F16" i="148" s="1"/>
  <c r="T24" i="103"/>
  <c r="P24" i="103"/>
  <c r="Q24" i="103" s="1"/>
  <c r="Q15" i="98"/>
  <c r="F12" i="148"/>
  <c r="H23" i="145"/>
  <c r="E17" i="53"/>
  <c r="N20" i="95"/>
  <c r="Q20" i="95" s="1"/>
  <c r="H31" i="140"/>
  <c r="D31" i="140"/>
  <c r="E31" i="140" s="1"/>
  <c r="AC19" i="79"/>
  <c r="O19" i="79" s="1"/>
  <c r="AA16" i="79"/>
  <c r="N26" i="96"/>
  <c r="Q26" i="96" s="1"/>
  <c r="T23" i="104"/>
  <c r="P23" i="104"/>
  <c r="Q23" i="104" s="1"/>
  <c r="Y19" i="34"/>
  <c r="U19" i="34"/>
  <c r="AC23" i="144"/>
  <c r="M16" i="92"/>
  <c r="T27" i="104"/>
  <c r="P27" i="104"/>
  <c r="Q27" i="104" s="1"/>
  <c r="D23" i="144"/>
  <c r="F23" i="144" s="1"/>
  <c r="N12" i="96"/>
  <c r="Q12" i="96" s="1"/>
  <c r="I19" i="125"/>
  <c r="O15" i="125"/>
  <c r="U26" i="10"/>
  <c r="D22" i="112"/>
  <c r="P22" i="112"/>
  <c r="D21" i="142"/>
  <c r="H21" i="142" s="1"/>
  <c r="H13" i="147"/>
  <c r="M20" i="108"/>
  <c r="D29" i="143"/>
  <c r="H27" i="148"/>
  <c r="F24" i="107"/>
  <c r="K24" i="107"/>
  <c r="L24" i="107" s="1"/>
  <c r="D22" i="148"/>
  <c r="K22" i="148" s="1"/>
  <c r="F27" i="148"/>
  <c r="E31" i="148"/>
  <c r="M31" i="148"/>
  <c r="D25" i="147"/>
  <c r="K25" i="147" s="1"/>
  <c r="F19" i="125"/>
  <c r="I15" i="125"/>
  <c r="H12" i="145"/>
  <c r="F15" i="148"/>
  <c r="D24" i="147"/>
  <c r="P11" i="105"/>
  <c r="T11" i="105"/>
  <c r="Q18" i="70"/>
  <c r="Q31" i="70"/>
  <c r="Q21" i="70"/>
  <c r="Q30" i="70"/>
  <c r="Q20" i="70"/>
  <c r="Q13" i="70"/>
  <c r="Q26" i="70"/>
  <c r="Q19" i="70"/>
  <c r="Q22" i="70"/>
  <c r="Q27" i="70"/>
  <c r="Q28" i="70"/>
  <c r="Q29" i="70"/>
  <c r="Q23" i="70"/>
  <c r="Q15" i="70"/>
  <c r="Q14" i="70"/>
  <c r="Q16" i="70"/>
  <c r="Q24" i="70"/>
  <c r="Q25" i="70"/>
  <c r="Q17" i="70"/>
  <c r="Q32" i="70"/>
  <c r="W19" i="152"/>
  <c r="Y25" i="34"/>
  <c r="U25" i="34"/>
  <c r="T12" i="104"/>
  <c r="P12" i="104"/>
  <c r="Q12" i="104" s="1"/>
  <c r="D22" i="147"/>
  <c r="H29" i="143"/>
  <c r="N19" i="94"/>
  <c r="Q19" i="94" s="1"/>
  <c r="T31" i="145"/>
  <c r="Y10" i="47"/>
  <c r="V30" i="47"/>
  <c r="Y30" i="47" s="1"/>
  <c r="F14" i="139"/>
  <c r="I28" i="84"/>
  <c r="AC20" i="142"/>
  <c r="W11" i="103"/>
  <c r="V30" i="103"/>
  <c r="W30" i="103" s="1"/>
  <c r="P24" i="112"/>
  <c r="D24" i="112"/>
  <c r="D29" i="56"/>
  <c r="E25" i="56" s="1"/>
  <c r="F22" i="134"/>
  <c r="AA13" i="79"/>
  <c r="H25" i="145"/>
  <c r="G30" i="48"/>
  <c r="M27" i="108"/>
  <c r="D32" i="107"/>
  <c r="H23" i="139"/>
  <c r="I23" i="96"/>
  <c r="F24" i="155"/>
  <c r="G24" i="155" s="1"/>
  <c r="J24" i="155"/>
  <c r="N14" i="97"/>
  <c r="Q14" i="97" s="1"/>
  <c r="E16" i="152"/>
  <c r="E23" i="152" s="1"/>
  <c r="F18" i="134"/>
  <c r="K20" i="95"/>
  <c r="E27" i="3"/>
  <c r="F19" i="139"/>
  <c r="P25" i="109"/>
  <c r="D25" i="109"/>
  <c r="P25" i="103"/>
  <c r="Q25" i="103" s="1"/>
  <c r="T25" i="103"/>
  <c r="N22" i="108"/>
  <c r="K22" i="108" s="1"/>
  <c r="M11" i="95"/>
  <c r="P18" i="111"/>
  <c r="D18" i="111"/>
  <c r="AC28" i="143"/>
  <c r="E22" i="52"/>
  <c r="E31" i="139"/>
  <c r="M31" i="139"/>
  <c r="D14" i="145"/>
  <c r="H20" i="145"/>
  <c r="K21" i="108"/>
  <c r="N14" i="95"/>
  <c r="N19" i="141"/>
  <c r="K19" i="141" s="1"/>
  <c r="P15" i="103"/>
  <c r="Q15" i="103" s="1"/>
  <c r="T15" i="103"/>
  <c r="W17" i="98"/>
  <c r="P16" i="104"/>
  <c r="Q16" i="104" s="1"/>
  <c r="T16" i="104"/>
  <c r="J13" i="155"/>
  <c r="F13" i="155"/>
  <c r="G13" i="155" s="1"/>
  <c r="P11" i="109"/>
  <c r="D11" i="109"/>
  <c r="N19" i="95"/>
  <c r="Q19" i="95" s="1"/>
  <c r="T26" i="104"/>
  <c r="P26" i="104"/>
  <c r="Q26" i="104" s="1"/>
  <c r="AT20" i="105"/>
  <c r="N26" i="94"/>
  <c r="Q26" i="94" s="1"/>
  <c r="D29" i="144"/>
  <c r="D26" i="112"/>
  <c r="D21" i="146"/>
  <c r="F21" i="146" s="1"/>
  <c r="P26" i="111"/>
  <c r="D26" i="111"/>
  <c r="D13" i="109"/>
  <c r="E13" i="3"/>
  <c r="F14" i="134"/>
  <c r="K23" i="95"/>
  <c r="D26" i="145"/>
  <c r="P15" i="110"/>
  <c r="D15" i="110"/>
  <c r="D26" i="144"/>
  <c r="D30" i="45"/>
  <c r="E25" i="45" s="1"/>
  <c r="K19" i="125"/>
  <c r="D19" i="145"/>
  <c r="E26" i="52"/>
  <c r="X17" i="98"/>
  <c r="D19" i="143"/>
  <c r="F19" i="143" s="1"/>
  <c r="AA15" i="92"/>
  <c r="H16" i="148"/>
  <c r="D14" i="109"/>
  <c r="H15" i="142"/>
  <c r="E25" i="53"/>
  <c r="D23" i="112"/>
  <c r="D25" i="146"/>
  <c r="H25" i="146" s="1"/>
  <c r="N22" i="94"/>
  <c r="Q22" i="94" s="1"/>
  <c r="E15" i="3"/>
  <c r="I26" i="95"/>
  <c r="D20" i="112"/>
  <c r="AB19" i="152"/>
  <c r="T24" i="104"/>
  <c r="P24" i="104"/>
  <c r="Q24" i="104" s="1"/>
  <c r="T15" i="104"/>
  <c r="P15" i="104"/>
  <c r="Q15" i="104" s="1"/>
  <c r="D15" i="145"/>
  <c r="F15" i="145" s="1"/>
  <c r="D13" i="145"/>
  <c r="K13" i="145" s="1"/>
  <c r="J17" i="155"/>
  <c r="F17" i="155"/>
  <c r="G17" i="155" s="1"/>
  <c r="D21" i="144"/>
  <c r="K21" i="144" s="1"/>
  <c r="F20" i="143"/>
  <c r="E31" i="143"/>
  <c r="I30" i="48"/>
  <c r="U21" i="68"/>
  <c r="P23" i="111"/>
  <c r="D23" i="111"/>
  <c r="Z21" i="79"/>
  <c r="AA15" i="79"/>
  <c r="M18" i="96"/>
  <c r="I21" i="92"/>
  <c r="X18" i="92" s="1"/>
  <c r="D26" i="143"/>
  <c r="F28" i="139"/>
  <c r="AC14" i="98"/>
  <c r="H23" i="134"/>
  <c r="H15" i="143"/>
  <c r="P13" i="110"/>
  <c r="D13" i="110"/>
  <c r="E31" i="137"/>
  <c r="M31" i="137"/>
  <c r="D15" i="147"/>
  <c r="F15" i="147" s="1"/>
  <c r="T16" i="105"/>
  <c r="P16" i="105"/>
  <c r="Q16" i="105" s="1"/>
  <c r="J30" i="141"/>
  <c r="J29" i="141"/>
  <c r="K10" i="141"/>
  <c r="N19" i="125"/>
  <c r="E27" i="52"/>
  <c r="N21" i="96"/>
  <c r="Q21" i="96" s="1"/>
  <c r="D25" i="144"/>
  <c r="U24" i="34"/>
  <c r="D18" i="142"/>
  <c r="E31" i="147"/>
  <c r="N19" i="97"/>
  <c r="Q19" i="97" s="1"/>
  <c r="F26" i="139"/>
  <c r="D27" i="143"/>
  <c r="J29" i="54"/>
  <c r="Y22" i="34"/>
  <c r="D19" i="146"/>
  <c r="K19" i="146" s="1"/>
  <c r="P21" i="109"/>
  <c r="D21" i="109"/>
  <c r="P11" i="110"/>
  <c r="D11" i="110"/>
  <c r="D24" i="111"/>
  <c r="U11" i="34"/>
  <c r="E27" i="55"/>
  <c r="X14" i="152"/>
  <c r="C27" i="106"/>
  <c r="X31" i="146"/>
  <c r="AA31" i="146" s="1"/>
  <c r="P18" i="109"/>
  <c r="D18" i="109"/>
  <c r="D17" i="109"/>
  <c r="D14" i="111"/>
  <c r="AA21" i="68"/>
  <c r="K21" i="79"/>
  <c r="Q31" i="147"/>
  <c r="V31" i="147" s="1"/>
  <c r="P18" i="105"/>
  <c r="Q18" i="105" s="1"/>
  <c r="T18" i="105"/>
  <c r="E23" i="140"/>
  <c r="J23" i="155"/>
  <c r="F23" i="155"/>
  <c r="G23" i="155" s="1"/>
  <c r="U18" i="10"/>
  <c r="J31" i="143"/>
  <c r="M31" i="143" s="1"/>
  <c r="D12" i="143"/>
  <c r="H12" i="143" s="1"/>
  <c r="AT19" i="105"/>
  <c r="E19" i="3"/>
  <c r="E23" i="52"/>
  <c r="O21" i="92"/>
  <c r="AA19" i="92" s="1"/>
  <c r="D12" i="110"/>
  <c r="N11" i="108"/>
  <c r="M11" i="108" s="1"/>
  <c r="H17" i="134"/>
  <c r="AA14" i="152"/>
  <c r="L21" i="68"/>
  <c r="K16" i="94"/>
  <c r="P26" i="103"/>
  <c r="Q26" i="103" s="1"/>
  <c r="T26" i="103"/>
  <c r="D18" i="110"/>
  <c r="H24" i="148"/>
  <c r="F12" i="137"/>
  <c r="K31" i="43"/>
  <c r="L31" i="43"/>
  <c r="N31" i="43" s="1"/>
  <c r="D13" i="148"/>
  <c r="K13" i="148" s="1"/>
  <c r="Q21" i="92"/>
  <c r="AB20" i="92" s="1"/>
  <c r="E19" i="53"/>
  <c r="D13" i="111"/>
  <c r="D29" i="57"/>
  <c r="R29" i="57" s="1"/>
  <c r="F16" i="137"/>
  <c r="O31" i="134"/>
  <c r="G31" i="134"/>
  <c r="AC29" i="143"/>
  <c r="O30" i="48"/>
  <c r="I26" i="97"/>
  <c r="R11" i="10"/>
  <c r="D14" i="147"/>
  <c r="D12" i="147"/>
  <c r="H12" i="147" s="1"/>
  <c r="J31" i="147"/>
  <c r="N14" i="96"/>
  <c r="Q14" i="96" s="1"/>
  <c r="H14" i="145"/>
  <c r="Y14" i="34"/>
  <c r="P23" i="103"/>
  <c r="Q23" i="103" s="1"/>
  <c r="T23" i="103"/>
  <c r="X31" i="144"/>
  <c r="AA31" i="144" s="1"/>
  <c r="H27" i="145"/>
  <c r="N21" i="79"/>
  <c r="O15" i="79"/>
  <c r="D31" i="139"/>
  <c r="Y31" i="139" s="1"/>
  <c r="X31" i="142"/>
  <c r="AC31" i="142" s="1"/>
  <c r="N27" i="110"/>
  <c r="H27" i="110"/>
  <c r="D27" i="110"/>
  <c r="L27" i="110"/>
  <c r="J27" i="110"/>
  <c r="F27" i="110"/>
  <c r="Y20" i="34"/>
  <c r="I16" i="96"/>
  <c r="P25" i="112"/>
  <c r="D25" i="112"/>
  <c r="W23" i="34"/>
  <c r="R17" i="10"/>
  <c r="O30" i="34"/>
  <c r="P21" i="111"/>
  <c r="D21" i="111"/>
  <c r="P13" i="103"/>
  <c r="Q13" i="103" s="1"/>
  <c r="T13" i="103"/>
  <c r="D29" i="147"/>
  <c r="K29" i="147" s="1"/>
  <c r="E20" i="53"/>
  <c r="F26" i="137"/>
  <c r="E31" i="145"/>
  <c r="M31" i="145"/>
  <c r="S21" i="152"/>
  <c r="AC18" i="152" s="1"/>
  <c r="K31" i="36"/>
  <c r="L31" i="36"/>
  <c r="N31" i="36" s="1"/>
  <c r="N24" i="94"/>
  <c r="K18" i="107"/>
  <c r="L18" i="107" s="1"/>
  <c r="F18" i="107"/>
  <c r="T29" i="57"/>
  <c r="N18" i="141"/>
  <c r="K18" i="141" s="1"/>
  <c r="J25" i="155"/>
  <c r="F25" i="155"/>
  <c r="G25" i="155" s="1"/>
  <c r="D17" i="148"/>
  <c r="L30" i="94"/>
  <c r="M30" i="34"/>
  <c r="Q30" i="48"/>
  <c r="D31" i="137"/>
  <c r="Y31" i="137" s="1"/>
  <c r="O21" i="152"/>
  <c r="O23" i="152" s="1"/>
  <c r="N11" i="141"/>
  <c r="I11" i="141" s="1"/>
  <c r="AA14" i="92"/>
  <c r="D25" i="143"/>
  <c r="R29" i="56"/>
  <c r="R23" i="10"/>
  <c r="E27" i="53"/>
  <c r="P20" i="111"/>
  <c r="D20" i="111"/>
  <c r="H26" i="142"/>
  <c r="I14" i="95"/>
  <c r="D26" i="147"/>
  <c r="H26" i="147" s="1"/>
  <c r="AB18" i="152"/>
  <c r="X21" i="68"/>
  <c r="E17" i="140"/>
  <c r="T21" i="105"/>
  <c r="P21" i="105"/>
  <c r="Q21" i="105" s="1"/>
  <c r="E12" i="55"/>
  <c r="H13" i="143"/>
  <c r="J30" i="108"/>
  <c r="J29" i="108"/>
  <c r="K10" i="108"/>
  <c r="H22" i="145"/>
  <c r="K17" i="94"/>
  <c r="AC26" i="147"/>
  <c r="AC31" i="134"/>
  <c r="K25" i="94"/>
  <c r="N11" i="94"/>
  <c r="Q11" i="94" s="1"/>
  <c r="N14" i="94"/>
  <c r="Q14" i="94" s="1"/>
  <c r="N17" i="141"/>
  <c r="I17" i="141" s="1"/>
  <c r="W13" i="92"/>
  <c r="K15" i="98"/>
  <c r="P11" i="111"/>
  <c r="D11" i="111"/>
  <c r="K13" i="96"/>
  <c r="D24" i="142"/>
  <c r="H24" i="142" s="1"/>
  <c r="N15" i="96"/>
  <c r="Q15" i="96" s="1"/>
  <c r="D14" i="110"/>
  <c r="N20" i="94"/>
  <c r="G20" i="94" s="1"/>
  <c r="N23" i="94"/>
  <c r="Q23" i="94" s="1"/>
  <c r="P25" i="110"/>
  <c r="D25" i="110"/>
  <c r="P19" i="112"/>
  <c r="D19" i="112"/>
  <c r="P27" i="109"/>
  <c r="L27" i="109"/>
  <c r="J27" i="109"/>
  <c r="H27" i="109"/>
  <c r="F27" i="109"/>
  <c r="N27" i="109"/>
  <c r="D27" i="109"/>
  <c r="D16" i="112"/>
  <c r="X13" i="152"/>
  <c r="D28" i="146"/>
  <c r="H28" i="146" s="1"/>
  <c r="P12" i="112"/>
  <c r="D12" i="112"/>
  <c r="O29" i="51"/>
  <c r="P18" i="104"/>
  <c r="Q18" i="104" s="1"/>
  <c r="T18" i="104"/>
  <c r="I17" i="94"/>
  <c r="E25" i="52"/>
  <c r="N25" i="95"/>
  <c r="Q25" i="95" s="1"/>
  <c r="D22" i="144"/>
  <c r="R10" i="10"/>
  <c r="H29" i="10"/>
  <c r="I29" i="10" s="1"/>
  <c r="W14" i="98"/>
  <c r="F12" i="145"/>
  <c r="H15" i="137"/>
  <c r="S21" i="92"/>
  <c r="AC20" i="92" s="1"/>
  <c r="Y18" i="34"/>
  <c r="AT14" i="105"/>
  <c r="F25" i="134"/>
  <c r="Z13" i="92"/>
  <c r="N24" i="108"/>
  <c r="I24" i="108" s="1"/>
  <c r="D20" i="144"/>
  <c r="D18" i="143"/>
  <c r="F18" i="143" s="1"/>
  <c r="E15" i="53"/>
  <c r="N18" i="108"/>
  <c r="M18" i="108" s="1"/>
  <c r="F13" i="134"/>
  <c r="U30" i="34"/>
  <c r="H13" i="144"/>
  <c r="C30" i="106"/>
  <c r="K16" i="152"/>
  <c r="Y13" i="152" s="1"/>
  <c r="N15" i="95"/>
  <c r="Q15" i="95" s="1"/>
  <c r="H30" i="96"/>
  <c r="D23" i="143"/>
  <c r="E24" i="53"/>
  <c r="D21" i="148"/>
  <c r="H21" i="148" s="1"/>
  <c r="U11" i="10"/>
  <c r="Z13" i="98"/>
  <c r="C13" i="106"/>
  <c r="S16" i="152"/>
  <c r="AC12" i="152" s="1"/>
  <c r="H29" i="141"/>
  <c r="H30" i="141"/>
  <c r="I10" i="141"/>
  <c r="Y10" i="49"/>
  <c r="V30" i="49"/>
  <c r="U30" i="49" s="1"/>
  <c r="N15" i="108"/>
  <c r="M15" i="108" s="1"/>
  <c r="E20" i="52"/>
  <c r="H32" i="107"/>
  <c r="I14" i="107"/>
  <c r="E24" i="56"/>
  <c r="D18" i="144"/>
  <c r="M25" i="94"/>
  <c r="E22" i="140"/>
  <c r="D29" i="54"/>
  <c r="E29" i="54" s="1"/>
  <c r="N20" i="97"/>
  <c r="Q20" i="97" s="1"/>
  <c r="M18" i="97"/>
  <c r="I13" i="108"/>
  <c r="C25" i="106"/>
  <c r="W11" i="105"/>
  <c r="V30" i="105"/>
  <c r="W30" i="105" s="1"/>
  <c r="T28" i="103"/>
  <c r="P28" i="103"/>
  <c r="Q28" i="103" s="1"/>
  <c r="X31" i="148"/>
  <c r="N27" i="111"/>
  <c r="D27" i="111"/>
  <c r="J27" i="111"/>
  <c r="H27" i="111"/>
  <c r="F27" i="111"/>
  <c r="L27" i="111"/>
  <c r="H28" i="139"/>
  <c r="AC24" i="143"/>
  <c r="U17" i="10"/>
  <c r="W13" i="152"/>
  <c r="D23" i="146"/>
  <c r="E31" i="146"/>
  <c r="AA19" i="68"/>
  <c r="P22" i="110"/>
  <c r="D22" i="110"/>
  <c r="N16" i="43"/>
  <c r="P13" i="112"/>
  <c r="D13" i="112"/>
  <c r="D25" i="142"/>
  <c r="D31" i="134"/>
  <c r="Y31" i="134" s="1"/>
  <c r="P26" i="109"/>
  <c r="D26" i="109"/>
  <c r="D13" i="146"/>
  <c r="K13" i="146" s="1"/>
  <c r="D19" i="110"/>
  <c r="P15" i="111"/>
  <c r="D15" i="111"/>
  <c r="M23" i="96"/>
  <c r="X13" i="92"/>
  <c r="N24" i="96"/>
  <c r="Q24" i="96" s="1"/>
  <c r="D18" i="146"/>
  <c r="K18" i="146" s="1"/>
  <c r="D25" i="111"/>
  <c r="K26" i="97"/>
  <c r="N13" i="95"/>
  <c r="Q13" i="95" s="1"/>
  <c r="D14" i="112"/>
  <c r="V18" i="92"/>
  <c r="M30" i="47"/>
  <c r="N22" i="43"/>
  <c r="U17" i="34"/>
  <c r="Y17" i="34"/>
  <c r="U10" i="10"/>
  <c r="T29" i="10"/>
  <c r="P18" i="103"/>
  <c r="Q18" i="103" s="1"/>
  <c r="T18" i="103"/>
  <c r="E29" i="140"/>
  <c r="E24" i="55"/>
  <c r="N18" i="94"/>
  <c r="Q18" i="94" s="1"/>
  <c r="Z13" i="152"/>
  <c r="C26" i="106"/>
  <c r="N12" i="108"/>
  <c r="K12" i="108" s="1"/>
  <c r="N26" i="141"/>
  <c r="I26" i="141" s="1"/>
  <c r="T17" i="103"/>
  <c r="P17" i="103"/>
  <c r="Q17" i="103" s="1"/>
  <c r="N27" i="96"/>
  <c r="Q27" i="96" s="1"/>
  <c r="X22" i="10"/>
  <c r="Z11" i="104"/>
  <c r="Y30" i="104"/>
  <c r="Z30" i="104" s="1"/>
  <c r="F15" i="134"/>
  <c r="J15" i="155"/>
  <c r="F15" i="155"/>
  <c r="G15" i="155" s="1"/>
  <c r="N14" i="108"/>
  <c r="M14" i="108" s="1"/>
  <c r="T30" i="4"/>
  <c r="P30" i="4"/>
  <c r="Q30" i="4" s="1"/>
  <c r="K16" i="92"/>
  <c r="Y14" i="92" s="1"/>
  <c r="AC17" i="145"/>
  <c r="N25" i="97"/>
  <c r="G25" i="97" s="1"/>
  <c r="M30" i="48"/>
  <c r="P22" i="109"/>
  <c r="D22" i="109"/>
  <c r="AT15" i="105"/>
  <c r="S16" i="92"/>
  <c r="AC14" i="92" s="1"/>
  <c r="C21" i="106"/>
  <c r="D17" i="143"/>
  <c r="H17" i="143" s="1"/>
  <c r="E14" i="53"/>
  <c r="H30" i="108"/>
  <c r="H29" i="108"/>
  <c r="I10" i="108"/>
  <c r="K23" i="141"/>
  <c r="Z14" i="92"/>
  <c r="F13" i="139"/>
  <c r="N15" i="141"/>
  <c r="K15" i="141" s="1"/>
  <c r="K16" i="96"/>
  <c r="F21" i="137"/>
  <c r="N19" i="96"/>
  <c r="Q19" i="96" s="1"/>
  <c r="J30" i="96"/>
  <c r="R18" i="10"/>
  <c r="I30" i="45"/>
  <c r="I13" i="141"/>
  <c r="F14" i="137"/>
  <c r="H26" i="148"/>
  <c r="E17" i="45"/>
  <c r="I13" i="97"/>
  <c r="O19" i="98"/>
  <c r="AA17" i="98" s="1"/>
  <c r="H20" i="137"/>
  <c r="H20" i="134"/>
  <c r="U15" i="34"/>
  <c r="N17" i="108"/>
  <c r="I17" i="108" s="1"/>
  <c r="I30" i="47"/>
  <c r="D16" i="109"/>
  <c r="D15" i="146"/>
  <c r="F15" i="146" s="1"/>
  <c r="I12" i="97"/>
  <c r="J31" i="146"/>
  <c r="O31" i="146" s="1"/>
  <c r="D12" i="146"/>
  <c r="Q31" i="146"/>
  <c r="V31" i="146" s="1"/>
  <c r="P15" i="112"/>
  <c r="D15" i="112"/>
  <c r="H29" i="137"/>
  <c r="D16" i="146"/>
  <c r="P19" i="111"/>
  <c r="D19" i="111"/>
  <c r="D24" i="109"/>
  <c r="T11" i="103"/>
  <c r="P11" i="103"/>
  <c r="S30" i="103"/>
  <c r="T30" i="103" s="1"/>
  <c r="K26" i="96"/>
  <c r="E23" i="53"/>
  <c r="K24" i="94"/>
  <c r="P26" i="110"/>
  <c r="D26" i="110"/>
  <c r="AN25" i="103"/>
  <c r="P25" i="111"/>
  <c r="N17" i="95"/>
  <c r="Q17" i="95" s="1"/>
  <c r="W18" i="152"/>
  <c r="N23" i="108"/>
  <c r="K23" i="108" s="1"/>
  <c r="N12" i="141"/>
  <c r="K12" i="141" s="1"/>
  <c r="N26" i="108"/>
  <c r="I26" i="108" s="1"/>
  <c r="M22" i="108"/>
  <c r="R29" i="52"/>
  <c r="O30" i="47"/>
  <c r="E26" i="53"/>
  <c r="N23" i="68"/>
  <c r="O16" i="68"/>
  <c r="N13" i="94"/>
  <c r="Q13" i="94" s="1"/>
  <c r="I11" i="108"/>
  <c r="E21" i="52"/>
  <c r="N15" i="97"/>
  <c r="Q15" i="97" s="1"/>
  <c r="W14" i="152"/>
  <c r="P27" i="112"/>
  <c r="L27" i="112"/>
  <c r="J27" i="112"/>
  <c r="F27" i="112"/>
  <c r="H27" i="112"/>
  <c r="D27" i="112"/>
  <c r="N27" i="112"/>
  <c r="N27" i="95"/>
  <c r="Q27" i="95" s="1"/>
  <c r="F21" i="142"/>
  <c r="X14" i="10"/>
  <c r="M20" i="96"/>
  <c r="Z23" i="68"/>
  <c r="AA16" i="68"/>
  <c r="P19" i="109"/>
  <c r="D19" i="109"/>
  <c r="AC13" i="146"/>
  <c r="N12" i="94"/>
  <c r="Q12" i="94" s="1"/>
  <c r="Z14" i="152"/>
  <c r="AC12" i="145"/>
  <c r="X31" i="145"/>
  <c r="F30" i="97"/>
  <c r="N10" i="97"/>
  <c r="Q10" i="97" s="1"/>
  <c r="I23" i="95"/>
  <c r="P10" i="111"/>
  <c r="D10" i="111"/>
  <c r="C28" i="111"/>
  <c r="N25" i="96"/>
  <c r="Q25" i="96" s="1"/>
  <c r="D20" i="147"/>
  <c r="F20" i="147" s="1"/>
  <c r="H20" i="139"/>
  <c r="D14" i="144"/>
  <c r="F14" i="144" s="1"/>
  <c r="E17" i="3"/>
  <c r="T27" i="103"/>
  <c r="P27" i="103"/>
  <c r="Q27" i="103" s="1"/>
  <c r="S30" i="48"/>
  <c r="M14" i="95"/>
  <c r="N22" i="97"/>
  <c r="Q22" i="97" s="1"/>
  <c r="N21" i="94"/>
  <c r="Q21" i="94" s="1"/>
  <c r="O21" i="68"/>
  <c r="H13" i="145"/>
  <c r="C22" i="106"/>
  <c r="U19" i="79"/>
  <c r="I20" i="108"/>
  <c r="Q31" i="144"/>
  <c r="T31" i="144" s="1"/>
  <c r="D16" i="110"/>
  <c r="AC20" i="146"/>
  <c r="H28" i="148"/>
  <c r="N16" i="97"/>
  <c r="Q16" i="97" s="1"/>
  <c r="D14" i="142"/>
  <c r="M17" i="94"/>
  <c r="D24" i="144"/>
  <c r="K24" i="144" s="1"/>
  <c r="AC19" i="152"/>
  <c r="Q30" i="34"/>
  <c r="D29" i="51"/>
  <c r="E29" i="51" s="1"/>
  <c r="H28" i="142"/>
  <c r="E13" i="53"/>
  <c r="N11" i="97"/>
  <c r="Q11" i="97" s="1"/>
  <c r="P24" i="110"/>
  <c r="D24" i="110"/>
  <c r="P20" i="109"/>
  <c r="D20" i="109"/>
  <c r="I11" i="95"/>
  <c r="E23" i="54"/>
  <c r="AC22" i="146"/>
  <c r="D29" i="142"/>
  <c r="E28" i="53"/>
  <c r="D29" i="50"/>
  <c r="E15" i="50" s="1"/>
  <c r="J31" i="144"/>
  <c r="M31" i="144" s="1"/>
  <c r="D12" i="144"/>
  <c r="K21" i="92"/>
  <c r="Y18" i="92" s="1"/>
  <c r="AT16" i="103"/>
  <c r="AC27" i="147"/>
  <c r="E19" i="45"/>
  <c r="I17" i="96"/>
  <c r="N17" i="97"/>
  <c r="M17" i="97" s="1"/>
  <c r="I20" i="96"/>
  <c r="D18" i="145"/>
  <c r="H29" i="144"/>
  <c r="M13" i="96"/>
  <c r="N23" i="43"/>
  <c r="T31" i="139"/>
  <c r="P18" i="112"/>
  <c r="D18" i="112"/>
  <c r="P10" i="110"/>
  <c r="C28" i="110"/>
  <c r="D10" i="110"/>
  <c r="N12" i="95"/>
  <c r="I10" i="94"/>
  <c r="H30" i="94"/>
  <c r="N11" i="96"/>
  <c r="I11" i="96" s="1"/>
  <c r="D27" i="146"/>
  <c r="F27" i="146" s="1"/>
  <c r="N22" i="95"/>
  <c r="I22" i="95" s="1"/>
  <c r="M19" i="95"/>
  <c r="P17" i="112"/>
  <c r="D17" i="112"/>
  <c r="K23" i="96"/>
  <c r="AC18" i="146"/>
  <c r="K25" i="97"/>
  <c r="P20" i="103"/>
  <c r="Q20" i="103" s="1"/>
  <c r="T20" i="103"/>
  <c r="D20" i="110"/>
  <c r="D14" i="146"/>
  <c r="N21" i="43"/>
  <c r="E26" i="45"/>
  <c r="D17" i="142"/>
  <c r="H17" i="142" s="1"/>
  <c r="N14" i="141"/>
  <c r="K14" i="141" s="1"/>
  <c r="R31" i="134"/>
  <c r="D16" i="142"/>
  <c r="U22" i="10"/>
  <c r="K19" i="95"/>
  <c r="E21" i="50"/>
  <c r="F23" i="148"/>
  <c r="M25" i="95"/>
  <c r="V13" i="98"/>
  <c r="E24" i="52"/>
  <c r="F29" i="146"/>
  <c r="J30" i="97"/>
  <c r="L29" i="102"/>
  <c r="N29" i="102" s="1"/>
  <c r="K29" i="102"/>
  <c r="U30" i="48"/>
  <c r="N25" i="108"/>
  <c r="M25" i="108" s="1"/>
  <c r="E24" i="3"/>
  <c r="H26" i="145"/>
  <c r="K21" i="152"/>
  <c r="Y17" i="152" s="1"/>
  <c r="Q16" i="92"/>
  <c r="AB15" i="92" s="1"/>
  <c r="K13" i="97"/>
  <c r="H12" i="137"/>
  <c r="P14" i="105"/>
  <c r="Q14" i="105" s="1"/>
  <c r="T14" i="105"/>
  <c r="U30" i="47"/>
  <c r="D16" i="145"/>
  <c r="N24" i="97"/>
  <c r="Q24" i="97" s="1"/>
  <c r="N25" i="43"/>
  <c r="N24" i="95"/>
  <c r="Q24" i="95" s="1"/>
  <c r="G31" i="147"/>
  <c r="F17" i="134"/>
  <c r="I26" i="94"/>
  <c r="I21" i="96"/>
  <c r="F27" i="137"/>
  <c r="P16" i="111"/>
  <c r="D16" i="111"/>
  <c r="D20" i="146"/>
  <c r="F20" i="146" s="1"/>
  <c r="AT25" i="103"/>
  <c r="U14" i="34"/>
  <c r="K12" i="97"/>
  <c r="P17" i="111"/>
  <c r="D17" i="111"/>
  <c r="AD17" i="79"/>
  <c r="Q31" i="142"/>
  <c r="T31" i="142" s="1"/>
  <c r="T31" i="137"/>
  <c r="P10" i="109"/>
  <c r="D10" i="109"/>
  <c r="C28" i="109"/>
  <c r="P28" i="109" s="1"/>
  <c r="D24" i="146"/>
  <c r="AT27" i="103"/>
  <c r="AC28" i="146"/>
  <c r="P10" i="112"/>
  <c r="D10" i="112"/>
  <c r="C28" i="112"/>
  <c r="AC24" i="148"/>
  <c r="P22" i="104"/>
  <c r="Q22" i="104" s="1"/>
  <c r="T22" i="104"/>
  <c r="R27" i="10"/>
  <c r="D23" i="109"/>
  <c r="E31" i="144"/>
  <c r="E16" i="92"/>
  <c r="E23" i="92" s="1"/>
  <c r="AT26" i="103"/>
  <c r="H30" i="97"/>
  <c r="D29" i="145"/>
  <c r="K15" i="95"/>
  <c r="N20" i="141"/>
  <c r="K20" i="141" s="1"/>
  <c r="X18" i="152"/>
  <c r="K26" i="95"/>
  <c r="P16" i="103"/>
  <c r="Q16" i="103" s="1"/>
  <c r="T16" i="103"/>
  <c r="M16" i="96"/>
  <c r="D22" i="143"/>
  <c r="G31" i="143"/>
  <c r="O31" i="143"/>
  <c r="N22" i="96"/>
  <c r="Q22" i="96" s="1"/>
  <c r="I18" i="95"/>
  <c r="Z18" i="92"/>
  <c r="E21" i="53"/>
  <c r="P19" i="103"/>
  <c r="Q19" i="103" s="1"/>
  <c r="T19" i="103"/>
  <c r="E19" i="55"/>
  <c r="AA31" i="137"/>
  <c r="T20" i="104"/>
  <c r="P20" i="104"/>
  <c r="Q20" i="104" s="1"/>
  <c r="AC31" i="146"/>
  <c r="N19" i="108"/>
  <c r="G19" i="108" s="1"/>
  <c r="L30" i="96"/>
  <c r="N27" i="94"/>
  <c r="Q27" i="94" s="1"/>
  <c r="N18" i="43"/>
  <c r="N25" i="141"/>
  <c r="K25" i="141" s="1"/>
  <c r="E13" i="55"/>
  <c r="E26" i="3"/>
  <c r="Q16" i="152"/>
  <c r="AB12" i="152" s="1"/>
  <c r="E15" i="52"/>
  <c r="L30" i="95"/>
  <c r="M10" i="95"/>
  <c r="E18" i="52"/>
  <c r="AC16" i="145"/>
  <c r="G31" i="146"/>
  <c r="D17" i="146"/>
  <c r="N21" i="97"/>
  <c r="Q21" i="97" s="1"/>
  <c r="K17" i="96"/>
  <c r="M14" i="94"/>
  <c r="D12" i="109"/>
  <c r="H17" i="139"/>
  <c r="AC15" i="142"/>
  <c r="V31" i="143"/>
  <c r="D23" i="110"/>
  <c r="N21" i="95"/>
  <c r="Q21" i="95" s="1"/>
  <c r="V17" i="98"/>
  <c r="W20" i="92"/>
  <c r="D22" i="146"/>
  <c r="K22" i="146" s="1"/>
  <c r="E14" i="52"/>
  <c r="P21" i="112"/>
  <c r="D21" i="112"/>
  <c r="D26" i="146"/>
  <c r="D15" i="144"/>
  <c r="K15" i="144" s="1"/>
  <c r="N23" i="97"/>
  <c r="Q23" i="97" s="1"/>
  <c r="E20" i="50"/>
  <c r="E31" i="36"/>
  <c r="M15" i="96"/>
  <c r="K27" i="108"/>
  <c r="E15" i="57"/>
  <c r="N28" i="43"/>
  <c r="T19" i="104"/>
  <c r="P19" i="104"/>
  <c r="Q19" i="104" s="1"/>
  <c r="M12" i="97"/>
  <c r="D27" i="144"/>
  <c r="H14" i="139"/>
  <c r="P19" i="105"/>
  <c r="Q19" i="105" s="1"/>
  <c r="T19" i="105"/>
  <c r="W13" i="98"/>
  <c r="M13" i="97"/>
  <c r="F30" i="96"/>
  <c r="N10" i="96"/>
  <c r="I10" i="96" s="1"/>
  <c r="X27" i="10"/>
  <c r="F25" i="139"/>
  <c r="E14" i="3"/>
  <c r="E29" i="3"/>
  <c r="P22" i="103"/>
  <c r="Q22" i="103" s="1"/>
  <c r="T22" i="103"/>
  <c r="K19" i="98"/>
  <c r="Y17" i="98" s="1"/>
  <c r="C31" i="84"/>
  <c r="G31" i="84" s="1"/>
  <c r="I16" i="108"/>
  <c r="F20" i="137"/>
  <c r="E23" i="68"/>
  <c r="F16" i="68"/>
  <c r="L30" i="97"/>
  <c r="R29" i="53"/>
  <c r="N15" i="102"/>
  <c r="D28" i="144"/>
  <c r="H28" i="144" s="1"/>
  <c r="D27" i="142"/>
  <c r="E23" i="57"/>
  <c r="AN13" i="103"/>
  <c r="S19" i="98"/>
  <c r="AC17" i="98" s="1"/>
  <c r="N22" i="141"/>
  <c r="I22" i="141" s="1"/>
  <c r="D22" i="111"/>
  <c r="F16" i="147"/>
  <c r="N20" i="43"/>
  <c r="H19" i="144"/>
  <c r="H22" i="139"/>
  <c r="K30" i="34"/>
  <c r="D11" i="112"/>
  <c r="Z18" i="152"/>
  <c r="E12" i="52"/>
  <c r="F27" i="134"/>
  <c r="E22" i="53"/>
  <c r="E16" i="57"/>
  <c r="I25" i="94"/>
  <c r="K21" i="141"/>
  <c r="E22" i="3"/>
  <c r="Y27" i="34"/>
  <c r="W27" i="34"/>
  <c r="H17" i="145"/>
  <c r="N15" i="94"/>
  <c r="Q15" i="94" s="1"/>
  <c r="K17" i="97"/>
  <c r="W23" i="68"/>
  <c r="X16" i="68"/>
  <c r="I10" i="95"/>
  <c r="H30" i="95"/>
  <c r="O31" i="137"/>
  <c r="G31" i="137"/>
  <c r="H31" i="137" s="1"/>
  <c r="E15" i="140"/>
  <c r="Z15" i="92"/>
  <c r="E20" i="56"/>
  <c r="AA13" i="152"/>
  <c r="K12" i="94"/>
  <c r="N16" i="95"/>
  <c r="Q16" i="95" s="1"/>
  <c r="H24" i="143"/>
  <c r="M26" i="94"/>
  <c r="D23" i="142"/>
  <c r="P15" i="109"/>
  <c r="D15" i="109"/>
  <c r="K18" i="96"/>
  <c r="U22" i="34"/>
  <c r="X20" i="92"/>
  <c r="AC23" i="142"/>
  <c r="W11" i="104"/>
  <c r="V30" i="104"/>
  <c r="W30" i="104" s="1"/>
  <c r="E16" i="53"/>
  <c r="W26" i="34"/>
  <c r="M17" i="96"/>
  <c r="N27" i="97"/>
  <c r="Q27" i="97" s="1"/>
  <c r="T31" i="134"/>
  <c r="M29" i="52"/>
  <c r="D21" i="110"/>
  <c r="E13" i="52"/>
  <c r="C14" i="106"/>
  <c r="AC19" i="146"/>
  <c r="F28" i="155"/>
  <c r="G28" i="155" s="1"/>
  <c r="J28" i="155"/>
  <c r="E12" i="53"/>
  <c r="AC21" i="146"/>
  <c r="K27" i="141"/>
  <c r="M31" i="134"/>
  <c r="E31" i="134"/>
  <c r="F31" i="134" s="1"/>
  <c r="I18" i="96"/>
  <c r="K13" i="108"/>
  <c r="D17" i="110"/>
  <c r="F26" i="145"/>
  <c r="H29" i="146"/>
  <c r="I25" i="107" l="1"/>
  <c r="I17" i="107"/>
  <c r="I26" i="107"/>
  <c r="H29" i="147"/>
  <c r="O26" i="97"/>
  <c r="I20" i="97"/>
  <c r="I12" i="108"/>
  <c r="F17" i="146"/>
  <c r="Y18" i="152"/>
  <c r="F29" i="142"/>
  <c r="M21" i="98"/>
  <c r="I21" i="68"/>
  <c r="N19" i="36"/>
  <c r="I18" i="107"/>
  <c r="N28" i="36"/>
  <c r="N11" i="36"/>
  <c r="AH19" i="104"/>
  <c r="G11" i="97"/>
  <c r="I18" i="108"/>
  <c r="F26" i="143"/>
  <c r="X15" i="79"/>
  <c r="E16" i="52"/>
  <c r="W16" i="98"/>
  <c r="F28" i="147"/>
  <c r="Y13" i="92"/>
  <c r="AA13" i="92"/>
  <c r="H16" i="147"/>
  <c r="Z18" i="98"/>
  <c r="R15" i="79"/>
  <c r="F20" i="148"/>
  <c r="K20" i="148"/>
  <c r="F22" i="142"/>
  <c r="AT28" i="105"/>
  <c r="G25" i="96"/>
  <c r="F22" i="144"/>
  <c r="F29" i="147"/>
  <c r="F12" i="147"/>
  <c r="G21" i="96"/>
  <c r="X17" i="92"/>
  <c r="Q30" i="47"/>
  <c r="Q21" i="98"/>
  <c r="F27" i="145"/>
  <c r="M23" i="92"/>
  <c r="G26" i="141"/>
  <c r="AA31" i="142"/>
  <c r="K11" i="141"/>
  <c r="K22" i="94"/>
  <c r="E29" i="45"/>
  <c r="M29" i="56"/>
  <c r="R21" i="68"/>
  <c r="AD21" i="68" s="1"/>
  <c r="F15" i="143"/>
  <c r="H15" i="148"/>
  <c r="X16" i="98"/>
  <c r="K22" i="96"/>
  <c r="F15" i="144"/>
  <c r="K18" i="108"/>
  <c r="H25" i="143"/>
  <c r="N21" i="102"/>
  <c r="E15" i="51"/>
  <c r="M25" i="97"/>
  <c r="AC15" i="92"/>
  <c r="N24" i="102"/>
  <c r="I14" i="94"/>
  <c r="E24" i="50"/>
  <c r="G12" i="94"/>
  <c r="K16" i="146"/>
  <c r="G15" i="141"/>
  <c r="I18" i="141"/>
  <c r="N13" i="102"/>
  <c r="G18" i="108"/>
  <c r="G22" i="94"/>
  <c r="H16" i="143"/>
  <c r="F27" i="147"/>
  <c r="AT13" i="105"/>
  <c r="F23" i="146"/>
  <c r="H23" i="146"/>
  <c r="AN21" i="103"/>
  <c r="AT30" i="103"/>
  <c r="AN19" i="103"/>
  <c r="AT30" i="104"/>
  <c r="E26" i="56"/>
  <c r="E28" i="56"/>
  <c r="E19" i="56"/>
  <c r="E17" i="56"/>
  <c r="E12" i="56"/>
  <c r="E15" i="56"/>
  <c r="E18" i="56"/>
  <c r="E13" i="56"/>
  <c r="E11" i="50"/>
  <c r="E16" i="50"/>
  <c r="E21" i="45"/>
  <c r="E20" i="45"/>
  <c r="E27" i="45"/>
  <c r="E14" i="45"/>
  <c r="Q30" i="45"/>
  <c r="E23" i="45"/>
  <c r="M30" i="45"/>
  <c r="E12" i="45"/>
  <c r="Z12" i="98"/>
  <c r="Z16" i="98"/>
  <c r="K17" i="148"/>
  <c r="K20" i="147"/>
  <c r="V12" i="152"/>
  <c r="V17" i="152"/>
  <c r="X17" i="152"/>
  <c r="M23" i="152"/>
  <c r="V18" i="152"/>
  <c r="V12" i="92"/>
  <c r="W14" i="92"/>
  <c r="X19" i="92"/>
  <c r="K28" i="142"/>
  <c r="R31" i="137"/>
  <c r="G13" i="108"/>
  <c r="G24" i="108"/>
  <c r="G25" i="141"/>
  <c r="G20" i="141"/>
  <c r="G26" i="108"/>
  <c r="G25" i="108"/>
  <c r="G11" i="141"/>
  <c r="I25" i="108"/>
  <c r="R15" i="125"/>
  <c r="X15" i="125"/>
  <c r="AA15" i="125"/>
  <c r="AN24" i="104"/>
  <c r="AN30" i="105"/>
  <c r="K31" i="134"/>
  <c r="E11" i="56"/>
  <c r="E25" i="55"/>
  <c r="E22" i="55"/>
  <c r="E26" i="55"/>
  <c r="E23" i="55"/>
  <c r="R29" i="55"/>
  <c r="E14" i="55"/>
  <c r="E11" i="52"/>
  <c r="H29" i="52"/>
  <c r="E24" i="45"/>
  <c r="X14" i="98"/>
  <c r="K18" i="148"/>
  <c r="F18" i="148"/>
  <c r="K15" i="148"/>
  <c r="F21" i="147"/>
  <c r="H24" i="147"/>
  <c r="H23" i="147"/>
  <c r="K26" i="147"/>
  <c r="K24" i="147"/>
  <c r="H17" i="147"/>
  <c r="H19" i="147"/>
  <c r="F23" i="147"/>
  <c r="K26" i="146"/>
  <c r="F13" i="146"/>
  <c r="K23" i="146"/>
  <c r="G21" i="97"/>
  <c r="G22" i="97"/>
  <c r="K19" i="97"/>
  <c r="G24" i="97"/>
  <c r="M20" i="97"/>
  <c r="G10" i="95"/>
  <c r="K22" i="95"/>
  <c r="G19" i="95"/>
  <c r="G20" i="95"/>
  <c r="W19" i="34"/>
  <c r="K19" i="94"/>
  <c r="I19" i="94"/>
  <c r="G30" i="34"/>
  <c r="W14" i="34"/>
  <c r="G18" i="94"/>
  <c r="M16" i="94"/>
  <c r="W11" i="34"/>
  <c r="W24" i="34"/>
  <c r="W20" i="34"/>
  <c r="K26" i="94"/>
  <c r="G26" i="94"/>
  <c r="M22" i="94"/>
  <c r="W18" i="34"/>
  <c r="K26" i="145"/>
  <c r="K16" i="145"/>
  <c r="H28" i="145"/>
  <c r="K22" i="145"/>
  <c r="K20" i="145"/>
  <c r="K28" i="145"/>
  <c r="F24" i="144"/>
  <c r="K13" i="144"/>
  <c r="H22" i="144"/>
  <c r="K22" i="144"/>
  <c r="K29" i="144"/>
  <c r="H14" i="144"/>
  <c r="F22" i="143"/>
  <c r="K22" i="143"/>
  <c r="K17" i="143"/>
  <c r="K25" i="143"/>
  <c r="K23" i="142"/>
  <c r="K21" i="142"/>
  <c r="F14" i="142"/>
  <c r="K20" i="142"/>
  <c r="K12" i="142"/>
  <c r="K27" i="142"/>
  <c r="F27" i="142"/>
  <c r="K14" i="142"/>
  <c r="F18" i="142"/>
  <c r="K22" i="142"/>
  <c r="M10" i="96"/>
  <c r="F12" i="144"/>
  <c r="N18" i="36"/>
  <c r="F22" i="146"/>
  <c r="M29" i="57"/>
  <c r="K12" i="144"/>
  <c r="G27" i="95"/>
  <c r="G15" i="95"/>
  <c r="AT24" i="103"/>
  <c r="M20" i="95"/>
  <c r="K22" i="147"/>
  <c r="I19" i="141"/>
  <c r="AT26" i="105"/>
  <c r="F25" i="145"/>
  <c r="K23" i="148"/>
  <c r="K27" i="147"/>
  <c r="G16" i="108"/>
  <c r="K25" i="148"/>
  <c r="I15" i="95"/>
  <c r="E14" i="57"/>
  <c r="F25" i="147"/>
  <c r="I22" i="108"/>
  <c r="H22" i="147"/>
  <c r="F13" i="144"/>
  <c r="H29" i="51"/>
  <c r="G11" i="96"/>
  <c r="G23" i="108"/>
  <c r="G17" i="108"/>
  <c r="K10" i="96"/>
  <c r="AC18" i="98"/>
  <c r="AN14" i="105"/>
  <c r="K21" i="148"/>
  <c r="Y12" i="152"/>
  <c r="E28" i="57"/>
  <c r="G15" i="96"/>
  <c r="K15" i="145"/>
  <c r="K19" i="143"/>
  <c r="K21" i="95"/>
  <c r="K30" i="47"/>
  <c r="AT30" i="105"/>
  <c r="AN30" i="104"/>
  <c r="AC16" i="98"/>
  <c r="M27" i="95"/>
  <c r="AA20" i="92"/>
  <c r="K17" i="95"/>
  <c r="W21" i="34"/>
  <c r="E31" i="43"/>
  <c r="E27" i="51"/>
  <c r="I17" i="97"/>
  <c r="AD13" i="125"/>
  <c r="E22" i="51"/>
  <c r="F13" i="148"/>
  <c r="G19" i="97"/>
  <c r="AN12" i="103"/>
  <c r="F22" i="147"/>
  <c r="Z17" i="152"/>
  <c r="AD16" i="79"/>
  <c r="AD14" i="79"/>
  <c r="G23" i="96"/>
  <c r="K16" i="144"/>
  <c r="K20" i="143"/>
  <c r="G18" i="96"/>
  <c r="E28" i="52"/>
  <c r="U15" i="79"/>
  <c r="G27" i="141"/>
  <c r="K17" i="145"/>
  <c r="F28" i="144"/>
  <c r="AN20" i="105"/>
  <c r="M19" i="108"/>
  <c r="E11" i="51"/>
  <c r="W17" i="34"/>
  <c r="AH27" i="103"/>
  <c r="G17" i="95"/>
  <c r="I11" i="94"/>
  <c r="AN12" i="104"/>
  <c r="G27" i="96"/>
  <c r="U29" i="10"/>
  <c r="AA18" i="92"/>
  <c r="AA17" i="92"/>
  <c r="F21" i="144"/>
  <c r="H18" i="142"/>
  <c r="E22" i="45"/>
  <c r="F21" i="143"/>
  <c r="K19" i="148"/>
  <c r="E17" i="55"/>
  <c r="E11" i="55"/>
  <c r="AD18" i="79"/>
  <c r="I27" i="95"/>
  <c r="AD19" i="68"/>
  <c r="E25" i="57"/>
  <c r="K29" i="145"/>
  <c r="N14" i="43"/>
  <c r="K18" i="145"/>
  <c r="Y17" i="92"/>
  <c r="I21" i="97"/>
  <c r="F17" i="148"/>
  <c r="F25" i="143"/>
  <c r="H19" i="143"/>
  <c r="G14" i="96"/>
  <c r="K18" i="142"/>
  <c r="AN14" i="103"/>
  <c r="E26" i="57"/>
  <c r="K14" i="145"/>
  <c r="G22" i="108"/>
  <c r="AT28" i="103"/>
  <c r="E15" i="55"/>
  <c r="M29" i="55"/>
  <c r="O21" i="108"/>
  <c r="K26" i="142"/>
  <c r="G16" i="141"/>
  <c r="O16" i="141" s="1"/>
  <c r="F29" i="148"/>
  <c r="K13" i="147"/>
  <c r="M14" i="96"/>
  <c r="AN28" i="105"/>
  <c r="M21" i="95"/>
  <c r="AN17" i="104"/>
  <c r="E14" i="51"/>
  <c r="F21" i="148"/>
  <c r="K14" i="96"/>
  <c r="I13" i="94"/>
  <c r="W25" i="34"/>
  <c r="V14" i="152"/>
  <c r="H19" i="148"/>
  <c r="F14" i="143"/>
  <c r="H29" i="55"/>
  <c r="E13" i="51"/>
  <c r="G27" i="94"/>
  <c r="K24" i="146"/>
  <c r="H12" i="146"/>
  <c r="E16" i="51"/>
  <c r="H22" i="143"/>
  <c r="H25" i="142"/>
  <c r="F20" i="144"/>
  <c r="F28" i="146"/>
  <c r="N24" i="36"/>
  <c r="G25" i="95"/>
  <c r="K28" i="146"/>
  <c r="H21" i="146"/>
  <c r="AH21" i="105"/>
  <c r="H13" i="148"/>
  <c r="M11" i="94"/>
  <c r="G11" i="108"/>
  <c r="F29" i="144"/>
  <c r="AT22" i="103"/>
  <c r="F14" i="145"/>
  <c r="K27" i="95"/>
  <c r="K18" i="94"/>
  <c r="E29" i="102"/>
  <c r="I22" i="107"/>
  <c r="E18" i="55"/>
  <c r="X12" i="92"/>
  <c r="AD17" i="68"/>
  <c r="K16" i="143"/>
  <c r="G23" i="141"/>
  <c r="AD15" i="68"/>
  <c r="G23" i="97"/>
  <c r="G21" i="95"/>
  <c r="AN20" i="104"/>
  <c r="K20" i="146"/>
  <c r="H24" i="146"/>
  <c r="K27" i="146"/>
  <c r="G15" i="97"/>
  <c r="K15" i="96"/>
  <c r="K14" i="97"/>
  <c r="K20" i="144"/>
  <c r="K31" i="137"/>
  <c r="K26" i="144"/>
  <c r="E26" i="51"/>
  <c r="AD12" i="125"/>
  <c r="K16" i="148"/>
  <c r="H25" i="147"/>
  <c r="I16" i="94"/>
  <c r="AT18" i="103"/>
  <c r="H23" i="148"/>
  <c r="W12" i="34"/>
  <c r="G21" i="98"/>
  <c r="N21" i="36"/>
  <c r="N26" i="43"/>
  <c r="N12" i="36"/>
  <c r="N17" i="36"/>
  <c r="N27" i="102"/>
  <c r="N13" i="43"/>
  <c r="N11" i="43"/>
  <c r="N30" i="96"/>
  <c r="Q30" i="96" s="1"/>
  <c r="AC31" i="148"/>
  <c r="H29" i="54"/>
  <c r="G24" i="94"/>
  <c r="Q24" i="94"/>
  <c r="O31" i="147"/>
  <c r="D31" i="147"/>
  <c r="K31" i="147" s="1"/>
  <c r="H14" i="146"/>
  <c r="G16" i="95"/>
  <c r="Y16" i="98"/>
  <c r="AB14" i="92"/>
  <c r="H19" i="146"/>
  <c r="K27" i="94"/>
  <c r="AH14" i="105"/>
  <c r="G14" i="141"/>
  <c r="K14" i="108"/>
  <c r="M29" i="51"/>
  <c r="K29" i="142"/>
  <c r="V31" i="144"/>
  <c r="I22" i="106"/>
  <c r="G21" i="94"/>
  <c r="D28" i="111"/>
  <c r="N28" i="111"/>
  <c r="L28" i="111"/>
  <c r="F28" i="111"/>
  <c r="H28" i="111"/>
  <c r="J28" i="111"/>
  <c r="N30" i="97"/>
  <c r="Q30" i="97" s="1"/>
  <c r="G13" i="94"/>
  <c r="H29" i="142"/>
  <c r="N18" i="102"/>
  <c r="AH11" i="103"/>
  <c r="K12" i="146"/>
  <c r="AA16" i="98"/>
  <c r="G19" i="96"/>
  <c r="M13" i="95"/>
  <c r="Y12" i="92"/>
  <c r="K23" i="92"/>
  <c r="AT11" i="104"/>
  <c r="K17" i="141"/>
  <c r="O30" i="49"/>
  <c r="G15" i="108"/>
  <c r="AB13" i="92"/>
  <c r="F25" i="142"/>
  <c r="G11" i="94"/>
  <c r="I25" i="141"/>
  <c r="O25" i="141" s="1"/>
  <c r="AA17" i="152"/>
  <c r="F27" i="143"/>
  <c r="AB18" i="92"/>
  <c r="I18" i="97"/>
  <c r="E25" i="51"/>
  <c r="N15" i="43"/>
  <c r="E20" i="51"/>
  <c r="N15" i="36"/>
  <c r="AC18" i="92"/>
  <c r="E26" i="54"/>
  <c r="K21" i="146"/>
  <c r="M27" i="96"/>
  <c r="AH16" i="104"/>
  <c r="F19" i="145"/>
  <c r="G14" i="95"/>
  <c r="Q14" i="95"/>
  <c r="F31" i="139"/>
  <c r="AN26" i="105"/>
  <c r="H29" i="56"/>
  <c r="E29" i="56"/>
  <c r="K25" i="96"/>
  <c r="AT20" i="104"/>
  <c r="G12" i="96"/>
  <c r="E14" i="56"/>
  <c r="I21" i="95"/>
  <c r="AB12" i="98"/>
  <c r="W15" i="92"/>
  <c r="G23" i="92"/>
  <c r="AD12" i="68"/>
  <c r="AT17" i="103"/>
  <c r="N27" i="36"/>
  <c r="I28" i="107"/>
  <c r="W12" i="152"/>
  <c r="N25" i="36"/>
  <c r="E16" i="56"/>
  <c r="E12" i="50"/>
  <c r="F20" i="142"/>
  <c r="AN13" i="105"/>
  <c r="P30" i="104"/>
  <c r="Q30" i="104" s="1"/>
  <c r="Q11" i="104"/>
  <c r="N23" i="36"/>
  <c r="M19" i="97"/>
  <c r="AT27" i="105"/>
  <c r="AT25" i="105"/>
  <c r="K27" i="96"/>
  <c r="M15" i="95"/>
  <c r="AT13" i="103"/>
  <c r="K14" i="143"/>
  <c r="V15" i="92"/>
  <c r="M12" i="96"/>
  <c r="H18" i="145"/>
  <c r="AH27" i="105"/>
  <c r="K30" i="48"/>
  <c r="W30" i="48" s="1"/>
  <c r="Y30" i="48"/>
  <c r="L29" i="10"/>
  <c r="AN16" i="104"/>
  <c r="M26" i="95"/>
  <c r="N30" i="95"/>
  <c r="Q30" i="95" s="1"/>
  <c r="H13" i="142"/>
  <c r="E28" i="45"/>
  <c r="H14" i="142"/>
  <c r="P11" i="43"/>
  <c r="G27" i="97"/>
  <c r="G22" i="141"/>
  <c r="K28" i="144"/>
  <c r="K17" i="146"/>
  <c r="G24" i="95"/>
  <c r="K16" i="142"/>
  <c r="K14" i="146"/>
  <c r="G22" i="95"/>
  <c r="Q22" i="95"/>
  <c r="E28" i="54"/>
  <c r="E22" i="54"/>
  <c r="I27" i="94"/>
  <c r="K14" i="144"/>
  <c r="G12" i="141"/>
  <c r="N14" i="102"/>
  <c r="H12" i="144"/>
  <c r="E29" i="10"/>
  <c r="M24" i="95"/>
  <c r="G12" i="108"/>
  <c r="AH18" i="103"/>
  <c r="E24" i="51"/>
  <c r="N19" i="102"/>
  <c r="H29" i="145"/>
  <c r="AN27" i="105"/>
  <c r="E25" i="50"/>
  <c r="G18" i="141"/>
  <c r="K31" i="139"/>
  <c r="M24" i="94"/>
  <c r="R29" i="10"/>
  <c r="M27" i="94"/>
  <c r="H22" i="146"/>
  <c r="AT19" i="104"/>
  <c r="T31" i="147"/>
  <c r="R31" i="147"/>
  <c r="N27" i="43"/>
  <c r="E19" i="57"/>
  <c r="E17" i="50"/>
  <c r="K25" i="144"/>
  <c r="F31" i="137"/>
  <c r="M29" i="54"/>
  <c r="E28" i="51"/>
  <c r="H19" i="145"/>
  <c r="AN30" i="103"/>
  <c r="H27" i="142"/>
  <c r="AH12" i="104"/>
  <c r="I22" i="97"/>
  <c r="I27" i="96"/>
  <c r="L16" i="68"/>
  <c r="AC23" i="68"/>
  <c r="O23" i="68" s="1"/>
  <c r="I15" i="96"/>
  <c r="K13" i="142"/>
  <c r="R19" i="79"/>
  <c r="H27" i="143"/>
  <c r="AH30" i="104"/>
  <c r="I19" i="95"/>
  <c r="O19" i="95" s="1"/>
  <c r="N25" i="102"/>
  <c r="M31" i="142"/>
  <c r="D31" i="142"/>
  <c r="F31" i="142" s="1"/>
  <c r="E12" i="54"/>
  <c r="G16" i="94"/>
  <c r="G13" i="141"/>
  <c r="O13" i="141" s="1"/>
  <c r="M20" i="94"/>
  <c r="H21" i="144"/>
  <c r="AT24" i="104"/>
  <c r="AH26" i="105"/>
  <c r="W13" i="34"/>
  <c r="G17" i="94"/>
  <c r="O17" i="94" s="1"/>
  <c r="AT19" i="103"/>
  <c r="I16" i="106"/>
  <c r="N24" i="43"/>
  <c r="K19" i="96"/>
  <c r="Y18" i="98"/>
  <c r="K21" i="145"/>
  <c r="G10" i="141"/>
  <c r="O10" i="141" s="1"/>
  <c r="N29" i="141"/>
  <c r="O29" i="141" s="1"/>
  <c r="V31" i="145"/>
  <c r="Y13" i="98"/>
  <c r="K21" i="98"/>
  <c r="E19" i="50"/>
  <c r="AT21" i="104"/>
  <c r="E15" i="54"/>
  <c r="M19" i="96"/>
  <c r="K24" i="97"/>
  <c r="M30" i="49"/>
  <c r="AN23" i="103"/>
  <c r="AN11" i="103"/>
  <c r="M12" i="94"/>
  <c r="M16" i="95"/>
  <c r="AN23" i="105"/>
  <c r="H16" i="145"/>
  <c r="I11" i="97"/>
  <c r="H14" i="147"/>
  <c r="G12" i="155"/>
  <c r="F31" i="155"/>
  <c r="G31" i="155" s="1"/>
  <c r="I24" i="107"/>
  <c r="D31" i="145"/>
  <c r="H31" i="145" s="1"/>
  <c r="S30" i="47"/>
  <c r="F17" i="142"/>
  <c r="W12" i="98"/>
  <c r="F15" i="142"/>
  <c r="AN24" i="105"/>
  <c r="M24" i="108"/>
  <c r="K15" i="108"/>
  <c r="AT12" i="103"/>
  <c r="AN16" i="103"/>
  <c r="O31" i="145"/>
  <c r="F24" i="147"/>
  <c r="I31" i="107"/>
  <c r="W30" i="34"/>
  <c r="AH22" i="105"/>
  <c r="O25" i="94"/>
  <c r="AC31" i="145"/>
  <c r="Y31" i="145"/>
  <c r="D31" i="146"/>
  <c r="Y31" i="146" s="1"/>
  <c r="H15" i="146"/>
  <c r="AH19" i="105"/>
  <c r="M22" i="97"/>
  <c r="O13" i="97"/>
  <c r="G12" i="95"/>
  <c r="Q12" i="95"/>
  <c r="AT25" i="104"/>
  <c r="E18" i="51"/>
  <c r="E18" i="57"/>
  <c r="F16" i="146"/>
  <c r="E19" i="51"/>
  <c r="I20" i="141"/>
  <c r="O20" i="141" s="1"/>
  <c r="I25" i="106"/>
  <c r="K30" i="49"/>
  <c r="AC13" i="152"/>
  <c r="S23" i="152"/>
  <c r="K23" i="152"/>
  <c r="K23" i="94"/>
  <c r="Y12" i="98"/>
  <c r="AA31" i="148"/>
  <c r="F14" i="147"/>
  <c r="AN21" i="104"/>
  <c r="M14" i="97"/>
  <c r="N23" i="102"/>
  <c r="K25" i="95"/>
  <c r="AH15" i="104"/>
  <c r="E13" i="50"/>
  <c r="I14" i="96"/>
  <c r="O14" i="96" s="1"/>
  <c r="AH15" i="103"/>
  <c r="K18" i="97"/>
  <c r="N13" i="36"/>
  <c r="F13" i="142"/>
  <c r="AH24" i="103"/>
  <c r="M17" i="108"/>
  <c r="AN27" i="103"/>
  <c r="AH14" i="103"/>
  <c r="F18" i="147"/>
  <c r="I16" i="68"/>
  <c r="E22" i="56"/>
  <c r="AH23" i="105"/>
  <c r="AT17" i="104"/>
  <c r="E27" i="56"/>
  <c r="O23" i="96"/>
  <c r="X29" i="10"/>
  <c r="F24" i="145"/>
  <c r="AC14" i="152"/>
  <c r="I14" i="108"/>
  <c r="Y20" i="92"/>
  <c r="AD12" i="79"/>
  <c r="O27" i="141"/>
  <c r="AN20" i="103"/>
  <c r="I15" i="97"/>
  <c r="N26" i="36"/>
  <c r="AT26" i="104"/>
  <c r="O23" i="141"/>
  <c r="AT24" i="105"/>
  <c r="AT11" i="105"/>
  <c r="F21" i="145"/>
  <c r="E31" i="84"/>
  <c r="H19" i="142"/>
  <c r="F32" i="107"/>
  <c r="H15" i="147"/>
  <c r="AN18" i="103"/>
  <c r="M21" i="97"/>
  <c r="F27" i="144"/>
  <c r="E13" i="54"/>
  <c r="I13" i="96"/>
  <c r="O13" i="96" s="1"/>
  <c r="Q13" i="96"/>
  <c r="W19" i="92"/>
  <c r="K27" i="97"/>
  <c r="AD20" i="68"/>
  <c r="E16" i="55"/>
  <c r="AH22" i="104"/>
  <c r="H28" i="112"/>
  <c r="D28" i="112"/>
  <c r="J28" i="112"/>
  <c r="N28" i="112"/>
  <c r="F28" i="112"/>
  <c r="L28" i="112"/>
  <c r="I15" i="94"/>
  <c r="E22" i="50"/>
  <c r="AH20" i="104"/>
  <c r="E17" i="54"/>
  <c r="Y19" i="152"/>
  <c r="F18" i="144"/>
  <c r="O18" i="96"/>
  <c r="E13" i="57"/>
  <c r="AH22" i="103"/>
  <c r="P28" i="112"/>
  <c r="AT27" i="104"/>
  <c r="E24" i="57"/>
  <c r="AB13" i="152"/>
  <c r="Q23" i="152"/>
  <c r="F16" i="142"/>
  <c r="I12" i="141"/>
  <c r="F29" i="145"/>
  <c r="K17" i="142"/>
  <c r="H15" i="144"/>
  <c r="AH20" i="103"/>
  <c r="F16" i="145"/>
  <c r="O31" i="144"/>
  <c r="D31" i="144"/>
  <c r="K31" i="144" s="1"/>
  <c r="H13" i="146"/>
  <c r="E23" i="51"/>
  <c r="K21" i="97"/>
  <c r="K15" i="146"/>
  <c r="AN16" i="105"/>
  <c r="I31" i="84"/>
  <c r="I26" i="96"/>
  <c r="G14" i="108"/>
  <c r="I26" i="106"/>
  <c r="H27" i="146"/>
  <c r="K25" i="142"/>
  <c r="I23" i="94"/>
  <c r="K15" i="97"/>
  <c r="AN13" i="104"/>
  <c r="K24" i="96"/>
  <c r="K23" i="143"/>
  <c r="I30" i="106"/>
  <c r="AT14" i="103"/>
  <c r="H25" i="144"/>
  <c r="AC13" i="92"/>
  <c r="K11" i="108"/>
  <c r="O11" i="108" s="1"/>
  <c r="AN15" i="104"/>
  <c r="H31" i="134"/>
  <c r="M23" i="94"/>
  <c r="E23" i="50"/>
  <c r="AN25" i="105"/>
  <c r="N12" i="43"/>
  <c r="I27" i="106"/>
  <c r="N16" i="102"/>
  <c r="M21" i="96"/>
  <c r="M19" i="94"/>
  <c r="K25" i="146"/>
  <c r="E13" i="45"/>
  <c r="E30" i="45"/>
  <c r="H15" i="145"/>
  <c r="M29" i="50"/>
  <c r="F12" i="143"/>
  <c r="G19" i="94"/>
  <c r="I19" i="108"/>
  <c r="K29" i="143"/>
  <c r="X19" i="79"/>
  <c r="H27" i="144"/>
  <c r="AN23" i="104"/>
  <c r="G26" i="95"/>
  <c r="X13" i="98"/>
  <c r="I21" i="98"/>
  <c r="M18" i="94"/>
  <c r="E21" i="54"/>
  <c r="X14" i="92"/>
  <c r="I23" i="92"/>
  <c r="AN18" i="105"/>
  <c r="U16" i="68"/>
  <c r="K19" i="142"/>
  <c r="AT12" i="104"/>
  <c r="E21" i="56"/>
  <c r="E25" i="54"/>
  <c r="G20" i="108"/>
  <c r="O20" i="108" s="1"/>
  <c r="V19" i="92"/>
  <c r="L19" i="79"/>
  <c r="M22" i="96"/>
  <c r="AT17" i="105"/>
  <c r="K14" i="95"/>
  <c r="F19" i="147"/>
  <c r="F25" i="148"/>
  <c r="AH24" i="105"/>
  <c r="V13" i="92"/>
  <c r="F28" i="148"/>
  <c r="I29" i="107"/>
  <c r="AH25" i="105"/>
  <c r="AN26" i="104"/>
  <c r="AA31" i="147"/>
  <c r="Y31" i="147"/>
  <c r="AH28" i="103"/>
  <c r="Q30" i="49"/>
  <c r="Y30" i="49"/>
  <c r="C31" i="106"/>
  <c r="I13" i="106"/>
  <c r="E18" i="54"/>
  <c r="I24" i="96"/>
  <c r="W22" i="34"/>
  <c r="K22" i="97"/>
  <c r="O23" i="95"/>
  <c r="E17" i="51"/>
  <c r="O22" i="108"/>
  <c r="AD13" i="79"/>
  <c r="M27" i="97"/>
  <c r="AH11" i="105"/>
  <c r="R31" i="139"/>
  <c r="H17" i="146"/>
  <c r="AH27" i="104"/>
  <c r="N14" i="36"/>
  <c r="AH20" i="105"/>
  <c r="AB17" i="98"/>
  <c r="I19" i="107"/>
  <c r="M21" i="94"/>
  <c r="O11" i="95"/>
  <c r="AN22" i="105"/>
  <c r="E20" i="57"/>
  <c r="F17" i="147"/>
  <c r="P28" i="111"/>
  <c r="R16" i="68"/>
  <c r="U23" i="68"/>
  <c r="W16" i="34"/>
  <c r="N19" i="43"/>
  <c r="AH21" i="104"/>
  <c r="AA19" i="152"/>
  <c r="AH15" i="105"/>
  <c r="K21" i="96"/>
  <c r="AN22" i="104"/>
  <c r="I24" i="97"/>
  <c r="AT16" i="105"/>
  <c r="AN21" i="105"/>
  <c r="O21" i="141"/>
  <c r="AA14" i="98"/>
  <c r="O21" i="98"/>
  <c r="H23" i="144"/>
  <c r="W18" i="92"/>
  <c r="K32" i="107"/>
  <c r="L32" i="107" s="1"/>
  <c r="L14" i="107"/>
  <c r="V13" i="152"/>
  <c r="E20" i="55"/>
  <c r="H20" i="146"/>
  <c r="G30" i="49"/>
  <c r="Y14" i="152"/>
  <c r="I21" i="94"/>
  <c r="G17" i="141"/>
  <c r="I27" i="97"/>
  <c r="K12" i="95"/>
  <c r="I25" i="95"/>
  <c r="K14" i="147"/>
  <c r="AB17" i="92"/>
  <c r="AH26" i="103"/>
  <c r="K26" i="143"/>
  <c r="E12" i="51"/>
  <c r="AH26" i="104"/>
  <c r="F26" i="144"/>
  <c r="I15" i="108"/>
  <c r="I23" i="108"/>
  <c r="AN24" i="103"/>
  <c r="I13" i="95"/>
  <c r="Q11" i="105"/>
  <c r="P30" i="105"/>
  <c r="Q30" i="105" s="1"/>
  <c r="H18" i="147"/>
  <c r="K23" i="144"/>
  <c r="G26" i="96"/>
  <c r="K28" i="143"/>
  <c r="K20" i="96"/>
  <c r="F19" i="79"/>
  <c r="AN17" i="103"/>
  <c r="G24" i="141"/>
  <c r="I24" i="94"/>
  <c r="O24" i="94" s="1"/>
  <c r="AH13" i="105"/>
  <c r="K19" i="144"/>
  <c r="AN14" i="104"/>
  <c r="H22" i="148"/>
  <c r="N17" i="43"/>
  <c r="AD14" i="68"/>
  <c r="I19" i="79"/>
  <c r="I14" i="141"/>
  <c r="O14" i="141" s="1"/>
  <c r="H24" i="145"/>
  <c r="L15" i="79"/>
  <c r="AC21" i="79"/>
  <c r="I21" i="79" s="1"/>
  <c r="AD18" i="68"/>
  <c r="H12" i="142"/>
  <c r="AT23" i="105"/>
  <c r="I19" i="106"/>
  <c r="F15" i="79"/>
  <c r="AA12" i="98"/>
  <c r="Z19" i="92"/>
  <c r="K24" i="95"/>
  <c r="E23" i="56"/>
  <c r="I14" i="97"/>
  <c r="AH21" i="103"/>
  <c r="N16" i="36"/>
  <c r="E15" i="45"/>
  <c r="AH28" i="105"/>
  <c r="K26" i="108"/>
  <c r="I30" i="97"/>
  <c r="G24" i="96"/>
  <c r="M11" i="97"/>
  <c r="AB12" i="92"/>
  <c r="Q23" i="92"/>
  <c r="I21" i="106"/>
  <c r="I25" i="97"/>
  <c r="O25" i="97" s="1"/>
  <c r="Q25" i="97"/>
  <c r="AT28" i="104"/>
  <c r="O15" i="96"/>
  <c r="F24" i="142"/>
  <c r="E27" i="57"/>
  <c r="E29" i="57"/>
  <c r="F25" i="146"/>
  <c r="E21" i="51"/>
  <c r="M31" i="147"/>
  <c r="AH16" i="105"/>
  <c r="V31" i="142"/>
  <c r="AH24" i="104"/>
  <c r="F19" i="146"/>
  <c r="K20" i="97"/>
  <c r="I23" i="97"/>
  <c r="K15" i="94"/>
  <c r="K14" i="94"/>
  <c r="H18" i="143"/>
  <c r="K22" i="141"/>
  <c r="AT13" i="104"/>
  <c r="AH28" i="104"/>
  <c r="AH30" i="105"/>
  <c r="AB14" i="152"/>
  <c r="I12" i="96"/>
  <c r="AN22" i="103"/>
  <c r="H31" i="139"/>
  <c r="F12" i="142"/>
  <c r="O23" i="92"/>
  <c r="G27" i="108"/>
  <c r="O27" i="108" s="1"/>
  <c r="G16" i="96"/>
  <c r="O16" i="96" s="1"/>
  <c r="AT21" i="105"/>
  <c r="E18" i="45"/>
  <c r="M11" i="96"/>
  <c r="E21" i="98"/>
  <c r="AH17" i="104"/>
  <c r="H20" i="143"/>
  <c r="K21" i="147"/>
  <c r="G18" i="95"/>
  <c r="O18" i="95" s="1"/>
  <c r="E21" i="55"/>
  <c r="Y14" i="98"/>
  <c r="AT18" i="105"/>
  <c r="L15" i="125"/>
  <c r="E16" i="45"/>
  <c r="H24" i="144"/>
  <c r="K26" i="141"/>
  <c r="O26" i="141" s="1"/>
  <c r="E24" i="54"/>
  <c r="AH16" i="103"/>
  <c r="M15" i="94"/>
  <c r="AA31" i="145"/>
  <c r="AT18" i="104"/>
  <c r="K17" i="108"/>
  <c r="M30" i="97"/>
  <c r="K27" i="144"/>
  <c r="AN28" i="104"/>
  <c r="S30" i="49"/>
  <c r="G22" i="96"/>
  <c r="K16" i="97"/>
  <c r="E27" i="50"/>
  <c r="H23" i="142"/>
  <c r="F14" i="146"/>
  <c r="M12" i="108"/>
  <c r="G16" i="97"/>
  <c r="H23" i="143"/>
  <c r="AT16" i="104"/>
  <c r="N10" i="102"/>
  <c r="F23" i="143"/>
  <c r="AH17" i="103"/>
  <c r="H26" i="146"/>
  <c r="M31" i="146"/>
  <c r="AN11" i="105"/>
  <c r="G20" i="97"/>
  <c r="O20" i="97" s="1"/>
  <c r="K18" i="144"/>
  <c r="AC31" i="144"/>
  <c r="K18" i="143"/>
  <c r="AH18" i="104"/>
  <c r="F18" i="146"/>
  <c r="G23" i="94"/>
  <c r="G14" i="94"/>
  <c r="K13" i="94"/>
  <c r="H18" i="146"/>
  <c r="AC17" i="152"/>
  <c r="AN15" i="103"/>
  <c r="F25" i="144"/>
  <c r="E11" i="57"/>
  <c r="K12" i="143"/>
  <c r="AT15" i="103"/>
  <c r="AA18" i="152"/>
  <c r="F31" i="147"/>
  <c r="K15" i="147"/>
  <c r="M23" i="108"/>
  <c r="O23" i="108" s="1"/>
  <c r="AB19" i="92"/>
  <c r="G19" i="141"/>
  <c r="O19" i="141" s="1"/>
  <c r="AA19" i="79"/>
  <c r="AT23" i="103"/>
  <c r="Z12" i="92"/>
  <c r="H26" i="144"/>
  <c r="AT11" i="103"/>
  <c r="N22" i="36"/>
  <c r="K19" i="108"/>
  <c r="I12" i="95"/>
  <c r="G18" i="97"/>
  <c r="Z12" i="152"/>
  <c r="AC31" i="143"/>
  <c r="AA18" i="98"/>
  <c r="M13" i="94"/>
  <c r="H21" i="143"/>
  <c r="I12" i="94"/>
  <c r="K21" i="94"/>
  <c r="V17" i="92"/>
  <c r="K27" i="145"/>
  <c r="N20" i="36"/>
  <c r="P12" i="36" s="1"/>
  <c r="K24" i="108"/>
  <c r="AN28" i="103"/>
  <c r="AT22" i="105"/>
  <c r="K13" i="143"/>
  <c r="F16" i="143"/>
  <c r="Y15" i="92"/>
  <c r="AT12" i="105"/>
  <c r="I20" i="95"/>
  <c r="O20" i="95" s="1"/>
  <c r="AN15" i="105"/>
  <c r="H21" i="145"/>
  <c r="AN17" i="105"/>
  <c r="W10" i="34"/>
  <c r="I19" i="96"/>
  <c r="I15" i="106"/>
  <c r="F22" i="148"/>
  <c r="M10" i="94"/>
  <c r="O10" i="94" s="1"/>
  <c r="Q10" i="94"/>
  <c r="M24" i="96"/>
  <c r="AH19" i="103"/>
  <c r="G17" i="97"/>
  <c r="O17" i="97" s="1"/>
  <c r="Q17" i="97"/>
  <c r="O27" i="95"/>
  <c r="AC19" i="92"/>
  <c r="I29" i="141"/>
  <c r="AT14" i="104"/>
  <c r="K20" i="94"/>
  <c r="I20" i="94"/>
  <c r="Q20" i="94"/>
  <c r="N20" i="102"/>
  <c r="AH13" i="103"/>
  <c r="AH23" i="103"/>
  <c r="M16" i="97"/>
  <c r="I22" i="96"/>
  <c r="M23" i="97"/>
  <c r="AN26" i="103"/>
  <c r="E22" i="57"/>
  <c r="I16" i="97"/>
  <c r="H18" i="144"/>
  <c r="AH25" i="103"/>
  <c r="AN25" i="104"/>
  <c r="M22" i="95"/>
  <c r="AH12" i="105"/>
  <c r="AH17" i="105"/>
  <c r="N22" i="102"/>
  <c r="AH13" i="104"/>
  <c r="AB13" i="98"/>
  <c r="N11" i="102"/>
  <c r="O13" i="108"/>
  <c r="I16" i="95"/>
  <c r="F13" i="145"/>
  <c r="E12" i="57"/>
  <c r="I15" i="107"/>
  <c r="I21" i="107"/>
  <c r="I15" i="141"/>
  <c r="O15" i="141" s="1"/>
  <c r="H26" i="143"/>
  <c r="I20" i="107"/>
  <c r="M16" i="108"/>
  <c r="O16" i="108" s="1"/>
  <c r="T31" i="146"/>
  <c r="O21" i="95"/>
  <c r="D28" i="109"/>
  <c r="L28" i="109"/>
  <c r="H28" i="109"/>
  <c r="J28" i="109"/>
  <c r="N28" i="109"/>
  <c r="F28" i="109"/>
  <c r="R29" i="50"/>
  <c r="E29" i="50"/>
  <c r="I14" i="106"/>
  <c r="M10" i="97"/>
  <c r="I30" i="49"/>
  <c r="F23" i="142"/>
  <c r="E20" i="54"/>
  <c r="F18" i="145"/>
  <c r="H16" i="146"/>
  <c r="AT23" i="104"/>
  <c r="N12" i="102"/>
  <c r="F12" i="146"/>
  <c r="O11" i="141"/>
  <c r="AN11" i="104"/>
  <c r="G15" i="94"/>
  <c r="H20" i="147"/>
  <c r="E14" i="54"/>
  <c r="G10" i="96"/>
  <c r="O10" i="96" s="1"/>
  <c r="Q10" i="96"/>
  <c r="E17" i="57"/>
  <c r="M26" i="96"/>
  <c r="I24" i="95"/>
  <c r="I10" i="97"/>
  <c r="F26" i="146"/>
  <c r="H31" i="147"/>
  <c r="K11" i="97"/>
  <c r="W15" i="34"/>
  <c r="K10" i="97"/>
  <c r="K23" i="97"/>
  <c r="H29" i="50"/>
  <c r="F24" i="146"/>
  <c r="AN27" i="104"/>
  <c r="K11" i="96"/>
  <c r="Q11" i="96"/>
  <c r="P28" i="110"/>
  <c r="H28" i="110"/>
  <c r="J28" i="110"/>
  <c r="N28" i="110"/>
  <c r="F28" i="110"/>
  <c r="L28" i="110"/>
  <c r="D28" i="110"/>
  <c r="E21" i="57"/>
  <c r="E19" i="54"/>
  <c r="G10" i="97"/>
  <c r="AH30" i="103"/>
  <c r="M25" i="96"/>
  <c r="K30" i="96"/>
  <c r="F26" i="147"/>
  <c r="AC12" i="92"/>
  <c r="S23" i="92"/>
  <c r="M12" i="95"/>
  <c r="P20" i="36"/>
  <c r="G13" i="95"/>
  <c r="K11" i="94"/>
  <c r="E11" i="54"/>
  <c r="F17" i="143"/>
  <c r="K16" i="95"/>
  <c r="AC17" i="92"/>
  <c r="I25" i="96"/>
  <c r="K24" i="142"/>
  <c r="K25" i="108"/>
  <c r="O25" i="108" s="1"/>
  <c r="O29" i="10"/>
  <c r="N26" i="102"/>
  <c r="K12" i="147"/>
  <c r="R29" i="51"/>
  <c r="D31" i="143"/>
  <c r="K31" i="143" s="1"/>
  <c r="AH18" i="105"/>
  <c r="M15" i="97"/>
  <c r="K12" i="96"/>
  <c r="K27" i="143"/>
  <c r="K29" i="141"/>
  <c r="AT22" i="104"/>
  <c r="R29" i="54"/>
  <c r="K19" i="145"/>
  <c r="H29" i="57"/>
  <c r="I19" i="97"/>
  <c r="O19" i="97" s="1"/>
  <c r="E27" i="54"/>
  <c r="G14" i="97"/>
  <c r="E14" i="50"/>
  <c r="E28" i="50"/>
  <c r="F28" i="143"/>
  <c r="AH23" i="104"/>
  <c r="E18" i="50"/>
  <c r="AB16" i="98"/>
  <c r="AT21" i="103"/>
  <c r="Z17" i="92"/>
  <c r="V14" i="92"/>
  <c r="V16" i="98"/>
  <c r="AN12" i="105"/>
  <c r="G12" i="97"/>
  <c r="O12" i="97" s="1"/>
  <c r="AH14" i="104"/>
  <c r="AN19" i="104"/>
  <c r="G20" i="96"/>
  <c r="O20" i="96" s="1"/>
  <c r="AN19" i="105"/>
  <c r="I23" i="152"/>
  <c r="I17" i="95"/>
  <c r="M24" i="97"/>
  <c r="O24" i="97" s="1"/>
  <c r="AT15" i="104"/>
  <c r="K17" i="147"/>
  <c r="AC13" i="98"/>
  <c r="S21" i="98"/>
  <c r="E19" i="52"/>
  <c r="E29" i="52"/>
  <c r="K15" i="142"/>
  <c r="AB14" i="98"/>
  <c r="F28" i="145"/>
  <c r="K28" i="147"/>
  <c r="AT20" i="103"/>
  <c r="N30" i="108"/>
  <c r="Q30" i="108" s="1"/>
  <c r="O10" i="95"/>
  <c r="H20" i="144"/>
  <c r="I23" i="107"/>
  <c r="K12" i="148"/>
  <c r="F26" i="148"/>
  <c r="E28" i="55"/>
  <c r="G30" i="47"/>
  <c r="F17" i="145"/>
  <c r="N17" i="102"/>
  <c r="N30" i="94"/>
  <c r="M30" i="94" s="1"/>
  <c r="Q11" i="103"/>
  <c r="P30" i="103"/>
  <c r="Q30" i="103" s="1"/>
  <c r="AN18" i="104"/>
  <c r="E26" i="50"/>
  <c r="AH25" i="104"/>
  <c r="M26" i="108"/>
  <c r="H17" i="148"/>
  <c r="AH11" i="104"/>
  <c r="I18" i="94"/>
  <c r="O18" i="94" s="1"/>
  <c r="K13" i="95"/>
  <c r="K24" i="141"/>
  <c r="Z14" i="98"/>
  <c r="AH12" i="103"/>
  <c r="T31" i="148"/>
  <c r="M17" i="95"/>
  <c r="O31" i="142"/>
  <c r="I30" i="107"/>
  <c r="K29" i="148"/>
  <c r="H16" i="142"/>
  <c r="V12" i="98"/>
  <c r="E16" i="54"/>
  <c r="Y19" i="92"/>
  <c r="G10" i="108"/>
  <c r="O10" i="108" s="1"/>
  <c r="N29" i="108"/>
  <c r="O29" i="108" s="1"/>
  <c r="E11" i="53"/>
  <c r="F15" i="125"/>
  <c r="AD15" i="125" s="1"/>
  <c r="O31" i="148"/>
  <c r="D31" i="148"/>
  <c r="K31" i="148" s="1"/>
  <c r="I22" i="94"/>
  <c r="O22" i="94" s="1"/>
  <c r="N30" i="141"/>
  <c r="I30" i="141" s="1"/>
  <c r="G17" i="96"/>
  <c r="O17" i="96" s="1"/>
  <c r="F29" i="143"/>
  <c r="I24" i="106"/>
  <c r="P14" i="36" l="1"/>
  <c r="P28" i="36"/>
  <c r="O18" i="108"/>
  <c r="P24" i="36"/>
  <c r="P11" i="36"/>
  <c r="P26" i="36"/>
  <c r="O26" i="94"/>
  <c r="P29" i="36"/>
  <c r="O22" i="97"/>
  <c r="AB12" i="105"/>
  <c r="O27" i="94"/>
  <c r="O15" i="95"/>
  <c r="Y31" i="142"/>
  <c r="O27" i="96"/>
  <c r="O11" i="96"/>
  <c r="I30" i="96"/>
  <c r="R31" i="142"/>
  <c r="K31" i="145"/>
  <c r="O16" i="94"/>
  <c r="O18" i="141"/>
  <c r="P27" i="36"/>
  <c r="W30" i="47"/>
  <c r="M30" i="96"/>
  <c r="O20" i="94"/>
  <c r="O14" i="97"/>
  <c r="P13" i="36"/>
  <c r="P17" i="36"/>
  <c r="K30" i="95"/>
  <c r="AA23" i="68"/>
  <c r="P23" i="36"/>
  <c r="O12" i="94"/>
  <c r="F31" i="144"/>
  <c r="O17" i="141"/>
  <c r="O26" i="95"/>
  <c r="F23" i="68"/>
  <c r="AB27" i="104"/>
  <c r="O25" i="96"/>
  <c r="R31" i="146"/>
  <c r="O14" i="95"/>
  <c r="M30" i="95"/>
  <c r="I30" i="95"/>
  <c r="AB30" i="103"/>
  <c r="AB21" i="105"/>
  <c r="O26" i="108"/>
  <c r="O19" i="108"/>
  <c r="AB14" i="104"/>
  <c r="AB23" i="104"/>
  <c r="AB17" i="104"/>
  <c r="AB13" i="104"/>
  <c r="AB24" i="104"/>
  <c r="AB21" i="104"/>
  <c r="AB17" i="105"/>
  <c r="AB30" i="105"/>
  <c r="AB15" i="104"/>
  <c r="H31" i="148"/>
  <c r="G30" i="96"/>
  <c r="O17" i="95"/>
  <c r="G30" i="95"/>
  <c r="K31" i="142"/>
  <c r="F31" i="146"/>
  <c r="AB28" i="103"/>
  <c r="G30" i="141"/>
  <c r="P22" i="36"/>
  <c r="AB27" i="103"/>
  <c r="O23" i="94"/>
  <c r="AB22" i="105"/>
  <c r="O15" i="97"/>
  <c r="G30" i="108"/>
  <c r="O21" i="96"/>
  <c r="AB22" i="104"/>
  <c r="O21" i="97"/>
  <c r="P25" i="36"/>
  <c r="Q25" i="36" s="1"/>
  <c r="AB28" i="105"/>
  <c r="AB26" i="104"/>
  <c r="AB14" i="105"/>
  <c r="P18" i="36"/>
  <c r="O19" i="94"/>
  <c r="I32" i="107"/>
  <c r="AB24" i="105"/>
  <c r="P19" i="36"/>
  <c r="AB28" i="104"/>
  <c r="O25" i="95"/>
  <c r="AB19" i="104"/>
  <c r="AB11" i="104"/>
  <c r="L21" i="79"/>
  <c r="P16" i="36"/>
  <c r="O23" i="97"/>
  <c r="AB18" i="104"/>
  <c r="O22" i="96"/>
  <c r="AD16" i="68"/>
  <c r="R31" i="145"/>
  <c r="H31" i="146"/>
  <c r="AB16" i="104"/>
  <c r="P21" i="43"/>
  <c r="R21" i="43" s="1"/>
  <c r="Q28" i="36"/>
  <c r="R28" i="36"/>
  <c r="R23" i="36"/>
  <c r="Q23" i="36"/>
  <c r="AA21" i="79"/>
  <c r="O12" i="108"/>
  <c r="P24" i="43"/>
  <c r="P26" i="43"/>
  <c r="O15" i="108"/>
  <c r="AJ23" i="103"/>
  <c r="AJ22" i="103"/>
  <c r="AJ24" i="103"/>
  <c r="AJ14" i="103"/>
  <c r="AJ25" i="103"/>
  <c r="AJ16" i="103"/>
  <c r="AJ11" i="103"/>
  <c r="AJ18" i="103"/>
  <c r="AJ28" i="103"/>
  <c r="AJ29" i="103"/>
  <c r="AJ21" i="103"/>
  <c r="AJ15" i="103"/>
  <c r="AJ20" i="103"/>
  <c r="AJ27" i="103"/>
  <c r="AJ17" i="103"/>
  <c r="AJ12" i="103"/>
  <c r="AJ13" i="103"/>
  <c r="AJ26" i="103"/>
  <c r="AJ19" i="103"/>
  <c r="O21" i="94"/>
  <c r="O16" i="95"/>
  <c r="AB18" i="103"/>
  <c r="I23" i="68"/>
  <c r="L23" i="68"/>
  <c r="O17" i="70"/>
  <c r="P17" i="70"/>
  <c r="O32" i="70"/>
  <c r="P32" i="70"/>
  <c r="K30" i="108"/>
  <c r="Q11" i="36"/>
  <c r="R11" i="36"/>
  <c r="Q24" i="36"/>
  <c r="R24" i="36"/>
  <c r="O10" i="97"/>
  <c r="O16" i="97"/>
  <c r="AB20" i="103"/>
  <c r="AB25" i="105"/>
  <c r="AJ17" i="105"/>
  <c r="AJ18" i="105"/>
  <c r="AJ15" i="105"/>
  <c r="AJ14" i="105"/>
  <c r="AJ22" i="105"/>
  <c r="AJ26" i="105"/>
  <c r="AJ21" i="105"/>
  <c r="AJ11" i="105"/>
  <c r="AJ13" i="105"/>
  <c r="AJ25" i="105"/>
  <c r="AJ19" i="105"/>
  <c r="AJ12" i="105"/>
  <c r="AJ27" i="105"/>
  <c r="AJ28" i="105"/>
  <c r="AJ23" i="105"/>
  <c r="AJ16" i="105"/>
  <c r="AJ24" i="105"/>
  <c r="AJ20" i="105"/>
  <c r="AJ29" i="105"/>
  <c r="AB15" i="105"/>
  <c r="I30" i="108"/>
  <c r="O17" i="108"/>
  <c r="P25" i="43"/>
  <c r="P12" i="43"/>
  <c r="AV26" i="103"/>
  <c r="P15" i="102"/>
  <c r="X23" i="68"/>
  <c r="R23" i="68"/>
  <c r="AB20" i="104"/>
  <c r="O24" i="108"/>
  <c r="AP11" i="103"/>
  <c r="AP19" i="103"/>
  <c r="AP27" i="103"/>
  <c r="AP24" i="103"/>
  <c r="AP12" i="103"/>
  <c r="AP16" i="103"/>
  <c r="AP25" i="103"/>
  <c r="AP28" i="103"/>
  <c r="AP23" i="103"/>
  <c r="AP13" i="103"/>
  <c r="AP26" i="103"/>
  <c r="AP21" i="103"/>
  <c r="AP18" i="103"/>
  <c r="AP20" i="103"/>
  <c r="AP22" i="103"/>
  <c r="AP29" i="103"/>
  <c r="AP14" i="103"/>
  <c r="AP17" i="103"/>
  <c r="AP15" i="103"/>
  <c r="O22" i="95"/>
  <c r="P15" i="43"/>
  <c r="P28" i="43"/>
  <c r="I30" i="94"/>
  <c r="R12" i="36"/>
  <c r="Q12" i="36"/>
  <c r="K30" i="94"/>
  <c r="U21" i="79"/>
  <c r="F31" i="145"/>
  <c r="I29" i="108"/>
  <c r="P22" i="43"/>
  <c r="P29" i="43"/>
  <c r="O13" i="94"/>
  <c r="AB18" i="105"/>
  <c r="O30" i="96"/>
  <c r="R20" i="36"/>
  <c r="Q20" i="36"/>
  <c r="Q22" i="36"/>
  <c r="R22" i="36"/>
  <c r="O25" i="70"/>
  <c r="P25" i="70"/>
  <c r="P31" i="70"/>
  <c r="O31" i="70"/>
  <c r="AJ26" i="104"/>
  <c r="AJ28" i="104"/>
  <c r="AJ22" i="104"/>
  <c r="AJ14" i="104"/>
  <c r="AJ23" i="104"/>
  <c r="AJ15" i="104"/>
  <c r="AJ17" i="104"/>
  <c r="AJ13" i="104"/>
  <c r="AJ25" i="104"/>
  <c r="AJ12" i="104"/>
  <c r="AJ29" i="104"/>
  <c r="AJ18" i="104"/>
  <c r="AJ20" i="104"/>
  <c r="AJ21" i="104"/>
  <c r="AJ16" i="104"/>
  <c r="AJ19" i="104"/>
  <c r="AJ27" i="104"/>
  <c r="AJ24" i="104"/>
  <c r="AJ11" i="104"/>
  <c r="AB11" i="103"/>
  <c r="AB25" i="103"/>
  <c r="R25" i="36"/>
  <c r="R31" i="143"/>
  <c r="AV11" i="103"/>
  <c r="AV23" i="103"/>
  <c r="AV17" i="103"/>
  <c r="AV24" i="103"/>
  <c r="AV15" i="103"/>
  <c r="AV21" i="103"/>
  <c r="AV19" i="103"/>
  <c r="AV28" i="103"/>
  <c r="AV25" i="103"/>
  <c r="AV20" i="103"/>
  <c r="AV13" i="103"/>
  <c r="AV14" i="103"/>
  <c r="AV27" i="103"/>
  <c r="AV29" i="103"/>
  <c r="AV22" i="103"/>
  <c r="AV16" i="103"/>
  <c r="AV18" i="103"/>
  <c r="AV12" i="103"/>
  <c r="AP21" i="105"/>
  <c r="AP11" i="105"/>
  <c r="AP15" i="105"/>
  <c r="AP24" i="105"/>
  <c r="AP28" i="105"/>
  <c r="AP20" i="105"/>
  <c r="AP19" i="105"/>
  <c r="AP23" i="105"/>
  <c r="AP13" i="105"/>
  <c r="AP26" i="105"/>
  <c r="AP25" i="105"/>
  <c r="AP17" i="105"/>
  <c r="AP18" i="105"/>
  <c r="AP29" i="105"/>
  <c r="AP14" i="105"/>
  <c r="AP27" i="105"/>
  <c r="AP22" i="105"/>
  <c r="AP16" i="105"/>
  <c r="AP12" i="105"/>
  <c r="F21" i="79"/>
  <c r="O26" i="96"/>
  <c r="E31" i="106"/>
  <c r="I31" i="106"/>
  <c r="O11" i="97"/>
  <c r="P16" i="43"/>
  <c r="P13" i="43"/>
  <c r="G29" i="141"/>
  <c r="G30" i="97"/>
  <c r="O15" i="70"/>
  <c r="P15" i="70"/>
  <c r="P29" i="70"/>
  <c r="O29" i="70"/>
  <c r="G30" i="94"/>
  <c r="Q30" i="94"/>
  <c r="AB17" i="103"/>
  <c r="F31" i="106"/>
  <c r="G31" i="106" s="1"/>
  <c r="Q11" i="43"/>
  <c r="R11" i="43"/>
  <c r="AV18" i="104"/>
  <c r="AV14" i="104"/>
  <c r="AV26" i="104"/>
  <c r="AV13" i="104"/>
  <c r="AV21" i="104"/>
  <c r="AV19" i="104"/>
  <c r="AV17" i="104"/>
  <c r="AV20" i="104"/>
  <c r="AV11" i="104"/>
  <c r="AV27" i="104"/>
  <c r="AV25" i="104"/>
  <c r="AV23" i="104"/>
  <c r="AV15" i="104"/>
  <c r="AV22" i="104"/>
  <c r="AV28" i="104"/>
  <c r="AV29" i="104"/>
  <c r="AV24" i="104"/>
  <c r="AV16" i="104"/>
  <c r="AV12" i="104"/>
  <c r="P30" i="70"/>
  <c r="O30" i="70"/>
  <c r="O13" i="70"/>
  <c r="P13" i="70"/>
  <c r="M30" i="141"/>
  <c r="Q30" i="141"/>
  <c r="P24" i="70"/>
  <c r="O24" i="70"/>
  <c r="AB15" i="103"/>
  <c r="AB27" i="105"/>
  <c r="O12" i="141"/>
  <c r="O24" i="95"/>
  <c r="P18" i="43"/>
  <c r="K30" i="141"/>
  <c r="O12" i="96"/>
  <c r="R18" i="36"/>
  <c r="Q18" i="36"/>
  <c r="R19" i="36"/>
  <c r="Q19" i="36"/>
  <c r="R29" i="36"/>
  <c r="Q29" i="36"/>
  <c r="AB26" i="103"/>
  <c r="R31" i="144"/>
  <c r="H31" i="144"/>
  <c r="P14" i="70"/>
  <c r="O14" i="70"/>
  <c r="R17" i="36"/>
  <c r="Q17" i="36"/>
  <c r="P19" i="70"/>
  <c r="O19" i="70"/>
  <c r="R31" i="148"/>
  <c r="P21" i="36"/>
  <c r="O14" i="94"/>
  <c r="M29" i="108"/>
  <c r="AB14" i="103"/>
  <c r="P19" i="43"/>
  <c r="H31" i="142"/>
  <c r="O20" i="70"/>
  <c r="P20" i="70"/>
  <c r="P18" i="70"/>
  <c r="O18" i="70"/>
  <c r="R14" i="36"/>
  <c r="Q14" i="36"/>
  <c r="P21" i="70"/>
  <c r="O21" i="70"/>
  <c r="P15" i="36"/>
  <c r="K29" i="108"/>
  <c r="Y31" i="143"/>
  <c r="AB16" i="103"/>
  <c r="AB21" i="103"/>
  <c r="Y31" i="144"/>
  <c r="AD15" i="79"/>
  <c r="M30" i="108"/>
  <c r="O30" i="108" s="1"/>
  <c r="AB23" i="105"/>
  <c r="O14" i="108"/>
  <c r="AB19" i="105"/>
  <c r="K31" i="146"/>
  <c r="P14" i="43"/>
  <c r="AB12" i="104"/>
  <c r="AD16" i="104" s="1"/>
  <c r="P23" i="70"/>
  <c r="O23" i="70"/>
  <c r="P10" i="102"/>
  <c r="P13" i="102"/>
  <c r="P25" i="102"/>
  <c r="P22" i="102"/>
  <c r="P23" i="102"/>
  <c r="P27" i="102"/>
  <c r="P19" i="102"/>
  <c r="P14" i="102"/>
  <c r="P16" i="102"/>
  <c r="P20" i="102"/>
  <c r="P12" i="102"/>
  <c r="P28" i="102"/>
  <c r="P18" i="102"/>
  <c r="P17" i="102"/>
  <c r="P24" i="102"/>
  <c r="P21" i="102"/>
  <c r="P26" i="102"/>
  <c r="P11" i="102"/>
  <c r="O24" i="141"/>
  <c r="AB13" i="105"/>
  <c r="AV27" i="105"/>
  <c r="AV14" i="105"/>
  <c r="AV12" i="105"/>
  <c r="AV17" i="105"/>
  <c r="AV25" i="105"/>
  <c r="AV15" i="105"/>
  <c r="AV22" i="105"/>
  <c r="AV16" i="105"/>
  <c r="AV18" i="105"/>
  <c r="AV29" i="105"/>
  <c r="AV24" i="105"/>
  <c r="AV20" i="105"/>
  <c r="AV11" i="105"/>
  <c r="AV28" i="105"/>
  <c r="AV21" i="105"/>
  <c r="AV13" i="105"/>
  <c r="AV23" i="105"/>
  <c r="AV26" i="105"/>
  <c r="AV19" i="105"/>
  <c r="AD19" i="79"/>
  <c r="P17" i="43"/>
  <c r="O30" i="95"/>
  <c r="AD22" i="104"/>
  <c r="AD25" i="104"/>
  <c r="AD15" i="104"/>
  <c r="AD20" i="104"/>
  <c r="AD12" i="104"/>
  <c r="AD11" i="104"/>
  <c r="AD29" i="104"/>
  <c r="AD23" i="104"/>
  <c r="O11" i="94"/>
  <c r="O19" i="96"/>
  <c r="AB23" i="103"/>
  <c r="Q16" i="36"/>
  <c r="R16" i="36"/>
  <c r="P27" i="70"/>
  <c r="O27" i="70"/>
  <c r="O13" i="95"/>
  <c r="R26" i="36"/>
  <c r="Q26" i="36"/>
  <c r="O15" i="94"/>
  <c r="AB22" i="103"/>
  <c r="F31" i="143"/>
  <c r="O24" i="96"/>
  <c r="AB11" i="105"/>
  <c r="AB16" i="105"/>
  <c r="W30" i="49"/>
  <c r="X21" i="79"/>
  <c r="O21" i="79"/>
  <c r="R21" i="79"/>
  <c r="AB24" i="103"/>
  <c r="O22" i="141"/>
  <c r="P20" i="43"/>
  <c r="K30" i="97"/>
  <c r="AB26" i="105"/>
  <c r="AB30" i="104"/>
  <c r="Y31" i="148"/>
  <c r="R27" i="36"/>
  <c r="Q27" i="36"/>
  <c r="AB19" i="103"/>
  <c r="O12" i="95"/>
  <c r="P23" i="43"/>
  <c r="O28" i="70"/>
  <c r="P28" i="70"/>
  <c r="AB12" i="103"/>
  <c r="O16" i="70"/>
  <c r="P16" i="70"/>
  <c r="O22" i="70"/>
  <c r="P22" i="70"/>
  <c r="P26" i="70"/>
  <c r="O26" i="70"/>
  <c r="AB13" i="103"/>
  <c r="R13" i="36"/>
  <c r="Q13" i="36"/>
  <c r="AP11" i="104"/>
  <c r="AP17" i="104"/>
  <c r="AP23" i="104"/>
  <c r="AP21" i="104"/>
  <c r="AP15" i="104"/>
  <c r="AP18" i="104"/>
  <c r="AP19" i="104"/>
  <c r="AP16" i="104"/>
  <c r="AP12" i="104"/>
  <c r="AP27" i="104"/>
  <c r="AP26" i="104"/>
  <c r="AP13" i="104"/>
  <c r="AP24" i="104"/>
  <c r="AP14" i="104"/>
  <c r="AP28" i="104"/>
  <c r="AP25" i="104"/>
  <c r="AP29" i="104"/>
  <c r="AP20" i="104"/>
  <c r="AP22" i="104"/>
  <c r="G29" i="108"/>
  <c r="O18" i="97"/>
  <c r="AB20" i="105"/>
  <c r="F31" i="148"/>
  <c r="O27" i="97"/>
  <c r="P27" i="43"/>
  <c r="AB25" i="104"/>
  <c r="AD18" i="104" s="1"/>
  <c r="H31" i="143"/>
  <c r="AD27" i="104" l="1"/>
  <c r="AD23" i="68"/>
  <c r="AD21" i="104"/>
  <c r="O30" i="141"/>
  <c r="AD17" i="104"/>
  <c r="AD24" i="104"/>
  <c r="AD28" i="104"/>
  <c r="AE28" i="104" s="1"/>
  <c r="Q21" i="43"/>
  <c r="AD19" i="104"/>
  <c r="AF19" i="104" s="1"/>
  <c r="AD13" i="104"/>
  <c r="AF13" i="104" s="1"/>
  <c r="O30" i="94"/>
  <c r="AF16" i="104"/>
  <c r="AE16" i="104"/>
  <c r="AL13" i="104"/>
  <c r="AK13" i="104"/>
  <c r="AR21" i="103"/>
  <c r="AQ21" i="103"/>
  <c r="Q22" i="102"/>
  <c r="R22" i="102"/>
  <c r="AX29" i="104"/>
  <c r="AW29" i="104"/>
  <c r="AX13" i="104"/>
  <c r="AW13" i="104"/>
  <c r="O30" i="97"/>
  <c r="AR13" i="105"/>
  <c r="AQ13" i="105"/>
  <c r="AX22" i="103"/>
  <c r="AW22" i="103"/>
  <c r="AW17" i="103"/>
  <c r="AX17" i="103"/>
  <c r="AK11" i="104"/>
  <c r="AL11" i="104"/>
  <c r="AK17" i="104"/>
  <c r="AL17" i="104"/>
  <c r="AR26" i="103"/>
  <c r="AQ26" i="103"/>
  <c r="Q12" i="43"/>
  <c r="R12" i="43"/>
  <c r="AL12" i="105"/>
  <c r="AK12" i="105"/>
  <c r="AL21" i="103"/>
  <c r="AK21" i="103"/>
  <c r="R26" i="43"/>
  <c r="Q26" i="43"/>
  <c r="AX26" i="103"/>
  <c r="AW26" i="103"/>
  <c r="AF17" i="104"/>
  <c r="AE17" i="104"/>
  <c r="AE13" i="104"/>
  <c r="AX16" i="105"/>
  <c r="AW16" i="105"/>
  <c r="Q21" i="102"/>
  <c r="R21" i="102"/>
  <c r="Q15" i="36"/>
  <c r="R15" i="36"/>
  <c r="AR12" i="104"/>
  <c r="AQ12" i="104"/>
  <c r="AF29" i="104"/>
  <c r="AE29" i="104"/>
  <c r="AE25" i="104"/>
  <c r="AF25" i="104"/>
  <c r="AX19" i="105"/>
  <c r="AW19" i="105"/>
  <c r="AX22" i="105"/>
  <c r="AW22" i="105"/>
  <c r="Q24" i="102"/>
  <c r="R24" i="102"/>
  <c r="Q25" i="102"/>
  <c r="R25" i="102"/>
  <c r="AW28" i="104"/>
  <c r="AX28" i="104"/>
  <c r="AX26" i="104"/>
  <c r="AW26" i="104"/>
  <c r="AD21" i="79"/>
  <c r="AQ23" i="105"/>
  <c r="AR23" i="105"/>
  <c r="AX29" i="103"/>
  <c r="AW29" i="103"/>
  <c r="AX23" i="103"/>
  <c r="AW23" i="103"/>
  <c r="AK24" i="104"/>
  <c r="AL24" i="104"/>
  <c r="AK15" i="104"/>
  <c r="AL15" i="104"/>
  <c r="Q28" i="43"/>
  <c r="R28" i="43"/>
  <c r="AQ13" i="103"/>
  <c r="AR13" i="103"/>
  <c r="R25" i="43"/>
  <c r="Q25" i="43"/>
  <c r="AK19" i="105"/>
  <c r="AL19" i="105"/>
  <c r="AL29" i="103"/>
  <c r="AK29" i="103"/>
  <c r="Q24" i="43"/>
  <c r="R24" i="43"/>
  <c r="R14" i="43"/>
  <c r="Q14" i="43"/>
  <c r="AX21" i="104"/>
  <c r="AW21" i="104"/>
  <c r="AR26" i="105"/>
  <c r="AQ26" i="105"/>
  <c r="AX16" i="103"/>
  <c r="AW16" i="103"/>
  <c r="AF18" i="104"/>
  <c r="AE18" i="104"/>
  <c r="AX26" i="105"/>
  <c r="AW26" i="105"/>
  <c r="AX15" i="105"/>
  <c r="AW15" i="105"/>
  <c r="Q17" i="102"/>
  <c r="R17" i="102"/>
  <c r="Q13" i="102"/>
  <c r="R13" i="102"/>
  <c r="Q21" i="36"/>
  <c r="R21" i="36"/>
  <c r="AX22" i="104"/>
  <c r="AW22" i="104"/>
  <c r="AW14" i="104"/>
  <c r="AX14" i="104"/>
  <c r="Q13" i="43"/>
  <c r="R13" i="43"/>
  <c r="AR12" i="105"/>
  <c r="AQ12" i="105"/>
  <c r="AQ19" i="105"/>
  <c r="AR19" i="105"/>
  <c r="AX27" i="103"/>
  <c r="AW27" i="103"/>
  <c r="AX11" i="103"/>
  <c r="AW11" i="103"/>
  <c r="AK27" i="104"/>
  <c r="AL27" i="104"/>
  <c r="AL23" i="104"/>
  <c r="AK23" i="104"/>
  <c r="Q15" i="43"/>
  <c r="R15" i="43"/>
  <c r="AQ23" i="103"/>
  <c r="AR23" i="103"/>
  <c r="AK25" i="105"/>
  <c r="AL25" i="105"/>
  <c r="AK28" i="103"/>
  <c r="AL28" i="103"/>
  <c r="AQ16" i="104"/>
  <c r="AR16" i="104"/>
  <c r="AF11" i="104"/>
  <c r="AE11" i="104"/>
  <c r="AQ22" i="104"/>
  <c r="AR22" i="104"/>
  <c r="AR19" i="104"/>
  <c r="AQ19" i="104"/>
  <c r="AD22" i="105"/>
  <c r="AD12" i="105"/>
  <c r="AD20" i="105"/>
  <c r="AD23" i="105"/>
  <c r="AD17" i="105"/>
  <c r="AD16" i="105"/>
  <c r="AD27" i="105"/>
  <c r="AD26" i="105"/>
  <c r="AD18" i="105"/>
  <c r="AD15" i="105"/>
  <c r="AD29" i="105"/>
  <c r="AD13" i="105"/>
  <c r="AD14" i="105"/>
  <c r="AD24" i="105"/>
  <c r="AD21" i="105"/>
  <c r="AD11" i="105"/>
  <c r="AD28" i="105"/>
  <c r="AD25" i="105"/>
  <c r="AD19" i="105"/>
  <c r="AD26" i="104"/>
  <c r="AD14" i="104"/>
  <c r="AX23" i="105"/>
  <c r="AW23" i="105"/>
  <c r="AW25" i="105"/>
  <c r="AX25" i="105"/>
  <c r="Q18" i="102"/>
  <c r="R18" i="102"/>
  <c r="Q10" i="102"/>
  <c r="R10" i="102"/>
  <c r="AX15" i="104"/>
  <c r="AW15" i="104"/>
  <c r="AX18" i="104"/>
  <c r="AW18" i="104"/>
  <c r="Q16" i="43"/>
  <c r="R16" i="43"/>
  <c r="AR16" i="105"/>
  <c r="AQ16" i="105"/>
  <c r="AR20" i="105"/>
  <c r="AQ20" i="105"/>
  <c r="AX14" i="103"/>
  <c r="AW14" i="103"/>
  <c r="AL19" i="104"/>
  <c r="AK19" i="104"/>
  <c r="AL14" i="104"/>
  <c r="AK14" i="104"/>
  <c r="AQ28" i="103"/>
  <c r="AR28" i="103"/>
  <c r="AK13" i="105"/>
  <c r="AL13" i="105"/>
  <c r="AL18" i="103"/>
  <c r="AK18" i="103"/>
  <c r="AE23" i="104"/>
  <c r="AF23" i="104"/>
  <c r="Q18" i="43"/>
  <c r="R18" i="43"/>
  <c r="AW23" i="104"/>
  <c r="AX23" i="104"/>
  <c r="AQ22" i="105"/>
  <c r="AR22" i="105"/>
  <c r="AQ28" i="105"/>
  <c r="AR28" i="105"/>
  <c r="AX13" i="103"/>
  <c r="AW13" i="103"/>
  <c r="AK16" i="104"/>
  <c r="AL16" i="104"/>
  <c r="AK22" i="104"/>
  <c r="AL22" i="104"/>
  <c r="AR15" i="103"/>
  <c r="AQ15" i="103"/>
  <c r="AR25" i="103"/>
  <c r="AQ25" i="103"/>
  <c r="AK11" i="105"/>
  <c r="AL11" i="105"/>
  <c r="AK19" i="103"/>
  <c r="AL19" i="103"/>
  <c r="AL11" i="103"/>
  <c r="AK11" i="103"/>
  <c r="Q23" i="102"/>
  <c r="R23" i="102"/>
  <c r="AK17" i="105"/>
  <c r="AL17" i="105"/>
  <c r="AQ20" i="104"/>
  <c r="AR20" i="104"/>
  <c r="AE12" i="104"/>
  <c r="AF12" i="104"/>
  <c r="AW17" i="105"/>
  <c r="AX17" i="105"/>
  <c r="AR15" i="104"/>
  <c r="AQ15" i="104"/>
  <c r="AF24" i="104"/>
  <c r="AE24" i="104"/>
  <c r="AX21" i="105"/>
  <c r="AW21" i="105"/>
  <c r="AW12" i="105"/>
  <c r="AX12" i="105"/>
  <c r="Q12" i="102"/>
  <c r="R12" i="102"/>
  <c r="AX25" i="104"/>
  <c r="AW25" i="104"/>
  <c r="AR27" i="105"/>
  <c r="AQ27" i="105"/>
  <c r="AR24" i="105"/>
  <c r="AQ24" i="105"/>
  <c r="AX20" i="103"/>
  <c r="AW20" i="103"/>
  <c r="AL21" i="104"/>
  <c r="AK21" i="104"/>
  <c r="AK28" i="104"/>
  <c r="AL28" i="104"/>
  <c r="AR17" i="103"/>
  <c r="AQ17" i="103"/>
  <c r="AQ16" i="103"/>
  <c r="AR16" i="103"/>
  <c r="AK29" i="105"/>
  <c r="AL29" i="105"/>
  <c r="AL21" i="105"/>
  <c r="AK21" i="105"/>
  <c r="AK26" i="103"/>
  <c r="AL26" i="103"/>
  <c r="AL16" i="103"/>
  <c r="AK16" i="103"/>
  <c r="AX13" i="105"/>
  <c r="AW13" i="105"/>
  <c r="R28" i="102"/>
  <c r="Q28" i="102"/>
  <c r="AQ29" i="104"/>
  <c r="AR29" i="104"/>
  <c r="AQ25" i="104"/>
  <c r="AR25" i="104"/>
  <c r="AQ21" i="104"/>
  <c r="AR21" i="104"/>
  <c r="AF21" i="104"/>
  <c r="AE21" i="104"/>
  <c r="R17" i="43"/>
  <c r="Q17" i="43"/>
  <c r="AW28" i="105"/>
  <c r="AX28" i="105"/>
  <c r="AW14" i="105"/>
  <c r="AX14" i="105"/>
  <c r="R20" i="102"/>
  <c r="Q20" i="102"/>
  <c r="AX27" i="104"/>
  <c r="AW27" i="104"/>
  <c r="AR14" i="105"/>
  <c r="AQ14" i="105"/>
  <c r="AQ15" i="105"/>
  <c r="AR15" i="105"/>
  <c r="AX25" i="103"/>
  <c r="AW25" i="103"/>
  <c r="AL20" i="104"/>
  <c r="AK20" i="104"/>
  <c r="AL26" i="104"/>
  <c r="AK26" i="104"/>
  <c r="AQ14" i="103"/>
  <c r="AR14" i="103"/>
  <c r="AR12" i="103"/>
  <c r="AQ12" i="103"/>
  <c r="AL20" i="105"/>
  <c r="AK20" i="105"/>
  <c r="AL26" i="105"/>
  <c r="AK26" i="105"/>
  <c r="AL13" i="103"/>
  <c r="AK13" i="103"/>
  <c r="AK25" i="103"/>
  <c r="AL25" i="103"/>
  <c r="AK27" i="105"/>
  <c r="AL27" i="105"/>
  <c r="AR27" i="104"/>
  <c r="AQ27" i="104"/>
  <c r="AQ18" i="104"/>
  <c r="AR18" i="104"/>
  <c r="AQ28" i="104"/>
  <c r="AR28" i="104"/>
  <c r="AX27" i="105"/>
  <c r="AW27" i="105"/>
  <c r="AW11" i="104"/>
  <c r="AX11" i="104"/>
  <c r="AR29" i="105"/>
  <c r="AQ29" i="105"/>
  <c r="AQ11" i="105"/>
  <c r="AR11" i="105"/>
  <c r="AX28" i="103"/>
  <c r="AW28" i="103"/>
  <c r="AL18" i="104"/>
  <c r="AK18" i="104"/>
  <c r="R29" i="43"/>
  <c r="Q29" i="43"/>
  <c r="AR29" i="103"/>
  <c r="AQ29" i="103"/>
  <c r="AR24" i="103"/>
  <c r="AQ24" i="103"/>
  <c r="AL24" i="105"/>
  <c r="AK24" i="105"/>
  <c r="AL22" i="105"/>
  <c r="AK22" i="105"/>
  <c r="AK12" i="103"/>
  <c r="AL12" i="103"/>
  <c r="AL14" i="103"/>
  <c r="AK14" i="103"/>
  <c r="AQ26" i="104"/>
  <c r="AR26" i="104"/>
  <c r="AW18" i="105"/>
  <c r="AX18" i="105"/>
  <c r="AX24" i="103"/>
  <c r="AW24" i="103"/>
  <c r="AQ23" i="104"/>
  <c r="AR23" i="104"/>
  <c r="R20" i="43"/>
  <c r="Q20" i="43"/>
  <c r="AF27" i="104"/>
  <c r="AE27" i="104"/>
  <c r="AQ17" i="104"/>
  <c r="AR17" i="104"/>
  <c r="AE20" i="104"/>
  <c r="AF20" i="104"/>
  <c r="AW20" i="105"/>
  <c r="AX20" i="105"/>
  <c r="R14" i="102"/>
  <c r="Q14" i="102"/>
  <c r="R19" i="43"/>
  <c r="Q19" i="43"/>
  <c r="AX20" i="104"/>
  <c r="AW20" i="104"/>
  <c r="AQ18" i="105"/>
  <c r="AR18" i="105"/>
  <c r="AR21" i="105"/>
  <c r="AQ21" i="105"/>
  <c r="AX19" i="103"/>
  <c r="AW19" i="103"/>
  <c r="AK29" i="104"/>
  <c r="AL29" i="104"/>
  <c r="Q22" i="43"/>
  <c r="R22" i="43"/>
  <c r="AR22" i="103"/>
  <c r="AQ22" i="103"/>
  <c r="AQ27" i="103"/>
  <c r="AR27" i="103"/>
  <c r="AK16" i="105"/>
  <c r="AL16" i="105"/>
  <c r="AL14" i="105"/>
  <c r="AK14" i="105"/>
  <c r="AL17" i="103"/>
  <c r="AK17" i="103"/>
  <c r="AL24" i="103"/>
  <c r="AK24" i="103"/>
  <c r="AD23" i="103"/>
  <c r="AD15" i="103"/>
  <c r="AD21" i="103"/>
  <c r="AD17" i="103"/>
  <c r="AD29" i="103"/>
  <c r="AD16" i="103"/>
  <c r="AD14" i="103"/>
  <c r="AD28" i="103"/>
  <c r="AD13" i="103"/>
  <c r="AD12" i="103"/>
  <c r="AD18" i="103"/>
  <c r="AD24" i="103"/>
  <c r="AD26" i="103"/>
  <c r="AD22" i="103"/>
  <c r="AD25" i="103"/>
  <c r="AD19" i="103"/>
  <c r="AD20" i="103"/>
  <c r="AD11" i="103"/>
  <c r="Q16" i="102"/>
  <c r="R16" i="102"/>
  <c r="AQ14" i="104"/>
  <c r="AR14" i="104"/>
  <c r="R27" i="43"/>
  <c r="Q27" i="43"/>
  <c r="AR24" i="104"/>
  <c r="AQ24" i="104"/>
  <c r="AR11" i="104"/>
  <c r="AQ11" i="104"/>
  <c r="AW24" i="105"/>
  <c r="AX24" i="105"/>
  <c r="R19" i="102"/>
  <c r="Q19" i="102"/>
  <c r="AW12" i="104"/>
  <c r="AX12" i="104"/>
  <c r="AX17" i="104"/>
  <c r="AW17" i="104"/>
  <c r="AQ17" i="105"/>
  <c r="AR17" i="105"/>
  <c r="AX12" i="103"/>
  <c r="AW12" i="103"/>
  <c r="AX21" i="103"/>
  <c r="AW21" i="103"/>
  <c r="AK12" i="104"/>
  <c r="AL12" i="104"/>
  <c r="AR20" i="103"/>
  <c r="AQ20" i="103"/>
  <c r="AR19" i="103"/>
  <c r="AQ19" i="103"/>
  <c r="AK23" i="105"/>
  <c r="AL23" i="105"/>
  <c r="AK15" i="105"/>
  <c r="AL15" i="105"/>
  <c r="AK27" i="103"/>
  <c r="AL27" i="103"/>
  <c r="AK22" i="103"/>
  <c r="AL22" i="103"/>
  <c r="R26" i="102"/>
  <c r="Q26" i="102"/>
  <c r="AX24" i="104"/>
  <c r="AW24" i="104"/>
  <c r="AF22" i="104"/>
  <c r="AE22" i="104"/>
  <c r="AX11" i="105"/>
  <c r="AW11" i="105"/>
  <c r="AR13" i="104"/>
  <c r="AQ13" i="104"/>
  <c r="R23" i="43"/>
  <c r="Q23" i="43"/>
  <c r="AE15" i="104"/>
  <c r="AF15" i="104"/>
  <c r="AW29" i="105"/>
  <c r="AX29" i="105"/>
  <c r="R11" i="102"/>
  <c r="Q11" i="102"/>
  <c r="Q27" i="102"/>
  <c r="R27" i="102"/>
  <c r="AW16" i="104"/>
  <c r="AX16" i="104"/>
  <c r="AX19" i="104"/>
  <c r="AW19" i="104"/>
  <c r="AD27" i="103"/>
  <c r="AQ25" i="105"/>
  <c r="AR25" i="105"/>
  <c r="AW18" i="103"/>
  <c r="AX18" i="103"/>
  <c r="AX15" i="103"/>
  <c r="AW15" i="103"/>
  <c r="AL25" i="104"/>
  <c r="AK25" i="104"/>
  <c r="AQ18" i="103"/>
  <c r="AR18" i="103"/>
  <c r="AQ11" i="103"/>
  <c r="AR11" i="103"/>
  <c r="Q15" i="102"/>
  <c r="R15" i="102"/>
  <c r="AL28" i="105"/>
  <c r="AK28" i="105"/>
  <c r="AK18" i="105"/>
  <c r="AL18" i="105"/>
  <c r="AL20" i="103"/>
  <c r="AK20" i="103"/>
  <c r="AK23" i="103"/>
  <c r="AL23" i="103"/>
  <c r="AK15" i="103"/>
  <c r="AL15" i="103"/>
  <c r="AF28" i="104" l="1"/>
  <c r="AE19" i="104"/>
  <c r="AF24" i="103"/>
  <c r="AE24" i="103"/>
  <c r="AF18" i="103"/>
  <c r="AE18" i="103"/>
  <c r="AF28" i="105"/>
  <c r="AE28" i="105"/>
  <c r="AE17" i="105"/>
  <c r="AF17" i="105"/>
  <c r="AE25" i="103"/>
  <c r="AF25" i="103"/>
  <c r="AE12" i="103"/>
  <c r="AF12" i="103"/>
  <c r="AF11" i="105"/>
  <c r="AE11" i="105"/>
  <c r="AE23" i="105"/>
  <c r="AF23" i="105"/>
  <c r="AE27" i="103"/>
  <c r="AF27" i="103"/>
  <c r="AE13" i="103"/>
  <c r="AF13" i="103"/>
  <c r="AE21" i="105"/>
  <c r="AF21" i="105"/>
  <c r="AE20" i="105"/>
  <c r="AF20" i="105"/>
  <c r="AF28" i="103"/>
  <c r="AE28" i="103"/>
  <c r="AF24" i="105"/>
  <c r="AE24" i="105"/>
  <c r="AF12" i="105"/>
  <c r="AE12" i="105"/>
  <c r="AF29" i="105"/>
  <c r="AE29" i="105"/>
  <c r="AE14" i="105"/>
  <c r="AF14" i="105"/>
  <c r="AE22" i="105"/>
  <c r="AF22" i="105"/>
  <c r="AF14" i="103"/>
  <c r="AE14" i="103"/>
  <c r="AE11" i="103"/>
  <c r="AF11" i="103"/>
  <c r="AF16" i="103"/>
  <c r="AE16" i="103"/>
  <c r="AF13" i="105"/>
  <c r="AE13" i="105"/>
  <c r="AF20" i="103"/>
  <c r="AE20" i="103"/>
  <c r="AE19" i="103"/>
  <c r="AF19" i="103"/>
  <c r="AF17" i="103"/>
  <c r="AE17" i="103"/>
  <c r="AF15" i="105"/>
  <c r="AE15" i="105"/>
  <c r="AF29" i="103"/>
  <c r="AE29" i="103"/>
  <c r="AE14" i="104"/>
  <c r="AF14" i="104"/>
  <c r="AE18" i="105"/>
  <c r="AF18" i="105"/>
  <c r="AE22" i="103"/>
  <c r="AF22" i="103"/>
  <c r="AF15" i="103"/>
  <c r="AE15" i="103"/>
  <c r="AF26" i="104"/>
  <c r="AE26" i="104"/>
  <c r="AF26" i="105"/>
  <c r="AE26" i="105"/>
  <c r="AE21" i="103"/>
  <c r="AF21" i="103"/>
  <c r="AE26" i="103"/>
  <c r="AF26" i="103"/>
  <c r="AE23" i="103"/>
  <c r="AF23" i="103"/>
  <c r="AE19" i="105"/>
  <c r="AF19" i="105"/>
  <c r="AE27" i="105"/>
  <c r="AF27" i="105"/>
  <c r="AF25" i="105"/>
  <c r="AE25" i="105"/>
  <c r="AF16" i="105"/>
  <c r="AE16" i="105"/>
  <c r="F12" i="134" l="1"/>
  <c r="J27" i="164" l="1"/>
  <c r="M15" i="90" l="1"/>
  <c r="M16" i="90"/>
  <c r="M25" i="90"/>
  <c r="M28" i="90"/>
  <c r="M19" i="90"/>
  <c r="M23" i="90"/>
  <c r="M30" i="90"/>
  <c r="M22" i="90"/>
  <c r="M14" i="90"/>
  <c r="M21" i="90"/>
  <c r="M17" i="90"/>
  <c r="M33" i="90"/>
  <c r="M26" i="90"/>
  <c r="M18" i="90"/>
  <c r="M29" i="90"/>
  <c r="M27" i="90"/>
  <c r="M13" i="90"/>
  <c r="M24" i="90"/>
  <c r="M20" i="90"/>
  <c r="M31" i="90"/>
  <c r="O15" i="90" l="1"/>
  <c r="O31" i="90"/>
  <c r="O14" i="90"/>
  <c r="O21" i="90"/>
  <c r="O18" i="90"/>
  <c r="O28" i="90"/>
  <c r="O25" i="90"/>
  <c r="O23" i="90"/>
  <c r="O19" i="90"/>
  <c r="O27" i="90"/>
  <c r="O32" i="90"/>
  <c r="O13" i="90"/>
  <c r="O20" i="90"/>
  <c r="O24" i="90"/>
  <c r="O29" i="90"/>
  <c r="O16" i="90"/>
  <c r="O17" i="90"/>
  <c r="O22" i="90"/>
  <c r="O26" i="90"/>
  <c r="O30" i="90"/>
  <c r="P13" i="90" l="1"/>
  <c r="Q13" i="90"/>
  <c r="P32" i="90"/>
  <c r="Q32" i="90"/>
  <c r="Q27" i="90"/>
  <c r="P27" i="90"/>
  <c r="P19" i="90"/>
  <c r="Q19" i="90"/>
  <c r="P30" i="90"/>
  <c r="Q30" i="90"/>
  <c r="P23" i="90"/>
  <c r="Q23" i="90"/>
  <c r="P26" i="90"/>
  <c r="Q26" i="90"/>
  <c r="P25" i="90"/>
  <c r="Q25" i="90"/>
  <c r="P22" i="90"/>
  <c r="Q22" i="90"/>
  <c r="P28" i="90"/>
  <c r="Q28" i="90"/>
  <c r="P17" i="90"/>
  <c r="Q17" i="90"/>
  <c r="P18" i="90"/>
  <c r="Q18" i="90"/>
  <c r="P16" i="90"/>
  <c r="Q16" i="90"/>
  <c r="Q21" i="90"/>
  <c r="P21" i="90"/>
  <c r="Q29" i="90"/>
  <c r="P29" i="90"/>
  <c r="Q14" i="90"/>
  <c r="P14" i="90"/>
  <c r="P24" i="90"/>
  <c r="Q24" i="90"/>
  <c r="Q31" i="90"/>
  <c r="P31" i="90"/>
  <c r="P20" i="90"/>
  <c r="Q20" i="90"/>
  <c r="Q15" i="90"/>
  <c r="P15" i="90"/>
  <c r="J27" i="162" l="1"/>
  <c r="J27" i="161"/>
  <c r="J27" i="160"/>
  <c r="J27" i="163"/>
  <c r="W42" i="158" l="1"/>
  <c r="W41" i="158"/>
  <c r="W39" i="158"/>
  <c r="W32" i="158"/>
  <c r="W34" i="158"/>
  <c r="W30" i="158"/>
  <c r="X34" i="158"/>
  <c r="X32" i="158"/>
  <c r="X30" i="158"/>
  <c r="X42" i="158"/>
  <c r="X41" i="158"/>
  <c r="X39" i="158"/>
  <c r="X40" i="158" l="1"/>
  <c r="W40" i="158"/>
  <c r="W36" i="158"/>
  <c r="X36" i="158"/>
  <c r="X33" i="158"/>
  <c r="W33" i="158"/>
  <c r="X31" i="158"/>
  <c r="W31" i="158"/>
  <c r="W35" i="158"/>
  <c r="X35" i="158"/>
  <c r="X29" i="158"/>
  <c r="W29" i="158"/>
  <c r="W37" i="158"/>
  <c r="X37" i="158"/>
  <c r="X38" i="158"/>
  <c r="W38" i="158"/>
  <c r="X43" i="158" l="1"/>
  <c r="W11" i="158" l="1"/>
  <c r="W14" i="158"/>
  <c r="W19" i="158"/>
  <c r="X14" i="158"/>
  <c r="X17" i="158"/>
  <c r="X19" i="158"/>
  <c r="X12" i="158"/>
  <c r="W21" i="158"/>
  <c r="W12" i="158"/>
  <c r="W17" i="158"/>
  <c r="W16" i="158"/>
  <c r="X20" i="158"/>
  <c r="X21" i="158"/>
  <c r="X23" i="158"/>
  <c r="W20" i="158"/>
  <c r="W23" i="158"/>
  <c r="X16" i="158"/>
  <c r="X15" i="158"/>
  <c r="W9" i="158"/>
  <c r="W18" i="158"/>
  <c r="X11" i="158"/>
  <c r="W13" i="158"/>
  <c r="X18" i="158"/>
  <c r="X10" i="158"/>
  <c r="W15" i="158"/>
  <c r="X22" i="158"/>
  <c r="W22" i="158"/>
  <c r="W10" i="158"/>
  <c r="X13" i="158"/>
  <c r="X9" i="158"/>
  <c r="X27" i="160" l="1"/>
  <c r="X27" i="161"/>
  <c r="J43" i="158" l="1"/>
  <c r="W43" i="158" l="1"/>
  <c r="X28" i="158" l="1"/>
  <c r="W28" i="158"/>
  <c r="X9" i="159" l="1"/>
  <c r="W9" i="159"/>
  <c r="W27" i="159" l="1"/>
  <c r="X27" i="159"/>
</calcChain>
</file>

<file path=xl/sharedStrings.xml><?xml version="1.0" encoding="utf-8"?>
<sst xmlns="http://schemas.openxmlformats.org/spreadsheetml/2006/main" count="4747" uniqueCount="493">
  <si>
    <t>TOTAL</t>
  </si>
  <si>
    <t>Ceuta y Melilla</t>
  </si>
  <si>
    <t>Extremadura</t>
  </si>
  <si>
    <t>Comunitat Valenciana</t>
  </si>
  <si>
    <t>Castilla y León</t>
  </si>
  <si>
    <t>Cantabria</t>
  </si>
  <si>
    <t>Canarias</t>
  </si>
  <si>
    <t>Aragón</t>
  </si>
  <si>
    <t>Andalucía</t>
  </si>
  <si>
    <t>Nº</t>
  </si>
  <si>
    <t>% s/total nacional</t>
  </si>
  <si>
    <t>Solicitudes registradas</t>
  </si>
  <si>
    <t>ÁMBITO TERRITORIAL</t>
  </si>
  <si>
    <t>Solicitudes Registradas</t>
  </si>
  <si>
    <t>¹ Calculado sobre el total de cada sexo</t>
  </si>
  <si>
    <t>80 y +</t>
  </si>
  <si>
    <t>65 a 79</t>
  </si>
  <si>
    <t>55 a 64</t>
  </si>
  <si>
    <t>46 a 54</t>
  </si>
  <si>
    <t>31 a 45</t>
  </si>
  <si>
    <t>19 a 30</t>
  </si>
  <si>
    <t>3 a 18</t>
  </si>
  <si>
    <t>menores de 3</t>
  </si>
  <si>
    <t>Hombre</t>
  </si>
  <si>
    <t>Mujer</t>
  </si>
  <si>
    <t>%¹</t>
  </si>
  <si>
    <t>TRAMO DE EDAD</t>
  </si>
  <si>
    <t>SEXO</t>
  </si>
  <si>
    <t>%</t>
  </si>
  <si>
    <t>Solicitudes</t>
  </si>
  <si>
    <t>Resoluciones</t>
  </si>
  <si>
    <t>Grado III</t>
  </si>
  <si>
    <t>GRADO III</t>
  </si>
  <si>
    <t>GRADO II</t>
  </si>
  <si>
    <t>SIN GRADO</t>
  </si>
  <si>
    <t>Galicia</t>
  </si>
  <si>
    <t>Menores de 3</t>
  </si>
  <si>
    <t>Asturias, Principado de</t>
  </si>
  <si>
    <t>Balears, Illes</t>
  </si>
  <si>
    <t>Ceuta</t>
  </si>
  <si>
    <t>Castilla - La Mancha</t>
  </si>
  <si>
    <t>Cataluña</t>
  </si>
  <si>
    <t>Madrid, Comunidad de</t>
  </si>
  <si>
    <t>Murcia, Región de</t>
  </si>
  <si>
    <t>Navarra, Comunidad Foral de</t>
  </si>
  <si>
    <t>País Vasco</t>
  </si>
  <si>
    <t>Rioja, La</t>
  </si>
  <si>
    <t>Melilla</t>
  </si>
  <si>
    <t>GRADO I</t>
  </si>
  <si>
    <t>Grado II</t>
  </si>
  <si>
    <t>Grado I</t>
  </si>
  <si>
    <t>TOTAL PERSONAS BENEFICIARIAS CON DERECHO A PRESTACIÓN</t>
  </si>
  <si>
    <t>PRESTACIONES</t>
  </si>
  <si>
    <t>PERSONAS BENEFICIA-RIAS CON PRESTA-CIONES</t>
  </si>
  <si>
    <t>Prevención Dependencia y Promoción A.Personal</t>
  </si>
  <si>
    <t>Teleasistencia</t>
  </si>
  <si>
    <t>Ayuda a Domicilio</t>
  </si>
  <si>
    <t>Centros de Día/Noche</t>
  </si>
  <si>
    <t>Atención Residencial</t>
  </si>
  <si>
    <t>P.E Vinculada Servicio</t>
  </si>
  <si>
    <t xml:space="preserve">P.E Cuidados  Familiares </t>
  </si>
  <si>
    <t>P.E Asist.    Personal</t>
  </si>
  <si>
    <t>RATIO DE PRESTACIO-NES POR PERSONA BENEFICIA-RIA</t>
  </si>
  <si>
    <t>Centros Día/Noche</t>
  </si>
  <si>
    <t>PAPD</t>
  </si>
  <si>
    <t>PE Asistencia Personal</t>
  </si>
  <si>
    <t>PE Cuidados Familiares</t>
  </si>
  <si>
    <t>PE Vinculada al Servicio</t>
  </si>
  <si>
    <t>Total</t>
  </si>
  <si>
    <t>Prestaciones</t>
  </si>
  <si>
    <t>% sobre total</t>
  </si>
  <si>
    <t>% presta-ciones</t>
  </si>
  <si>
    <t>Prestaciones PAPD</t>
  </si>
  <si>
    <t>Prestaciones Teleasistencia</t>
  </si>
  <si>
    <t>Prestaciones de Ayuda a Domicilio</t>
  </si>
  <si>
    <t>Prestaciones Centros de Día/Noche</t>
  </si>
  <si>
    <t>Prestaciones SAR</t>
  </si>
  <si>
    <t>PE Vinculadas al Servicio</t>
  </si>
  <si>
    <t>*Una prestación de Teleasistencia y una prestación de Ayuda a Domicilio de la Comunidad de Madrid, así como una PE Cuidados Familiares de la Comunidad Foral de Navarra no se han contabilizado por estar asociadas a personas con grado resuelto "Sin grado"</t>
  </si>
  <si>
    <t>Prestación</t>
  </si>
  <si>
    <t>Ayuda a domicilio</t>
  </si>
  <si>
    <t>Total de prestaciones</t>
  </si>
  <si>
    <t>Intensidad de la Ayuda a Domicilio</t>
  </si>
  <si>
    <t>Intensidad de la PE Vinculada a la Ayuda a Domicilio</t>
  </si>
  <si>
    <t>Intensidad de todas las prestaciones</t>
  </si>
  <si>
    <t>Horas</t>
  </si>
  <si>
    <t>Menos de 5</t>
  </si>
  <si>
    <t>De 5 a 10</t>
  </si>
  <si>
    <t>De 11 a 15</t>
  </si>
  <si>
    <t>De 16 a 20</t>
  </si>
  <si>
    <t>De 21 a 30</t>
  </si>
  <si>
    <t>De 31 a 45</t>
  </si>
  <si>
    <t>De 46 a 55</t>
  </si>
  <si>
    <t>De 56 a 65</t>
  </si>
  <si>
    <t>De 66 a 70</t>
  </si>
  <si>
    <t>71 o más</t>
  </si>
  <si>
    <t>Tipo Prestación</t>
  </si>
  <si>
    <t>Beneficiarios</t>
  </si>
  <si>
    <t>ListaEspera</t>
  </si>
  <si>
    <t>%Beneficiarios</t>
  </si>
  <si>
    <t>%ListaEspera</t>
  </si>
  <si>
    <t>Coincidir</t>
  </si>
  <si>
    <t>CCAA</t>
  </si>
  <si>
    <t>Personas beneficiarias de prestación</t>
  </si>
  <si>
    <t>Personas pendientes de concesión</t>
  </si>
  <si>
    <t>%beneficiarias</t>
  </si>
  <si>
    <t>%pendientes</t>
  </si>
  <si>
    <t>%beneficiariasMEDIA</t>
  </si>
  <si>
    <t>Media Nacional</t>
  </si>
  <si>
    <r>
      <t xml:space="preserve">Población por CCAA </t>
    </r>
    <r>
      <rPr>
        <b/>
        <vertAlign val="subscript"/>
        <sz val="10"/>
        <color indexed="17"/>
        <rFont val="Arial"/>
        <family val="2"/>
      </rPr>
      <t>(1)</t>
    </r>
  </si>
  <si>
    <t>% s/pobl. Pot. Dep. CCAA</t>
  </si>
  <si>
    <t>% s/pobl. CCAA</t>
  </si>
  <si>
    <t>GRADO</t>
  </si>
  <si>
    <t>Sin Grado</t>
  </si>
  <si>
    <t>&lt; 3</t>
  </si>
  <si>
    <t>Menos de 25</t>
  </si>
  <si>
    <t>De 25 a 49</t>
  </si>
  <si>
    <t>De 50 a 99</t>
  </si>
  <si>
    <t>De 100 a 199</t>
  </si>
  <si>
    <t>De 200 a 299</t>
  </si>
  <si>
    <t>De 300 a 399</t>
  </si>
  <si>
    <t>De 400 a 499</t>
  </si>
  <si>
    <t>De 500 a 699</t>
  </si>
  <si>
    <t>700 o más</t>
  </si>
  <si>
    <t>Euros</t>
  </si>
  <si>
    <t>Cuantía de PE Cuidados Familiares</t>
  </si>
  <si>
    <t>Cuantía de la PE Asistencia Personal</t>
  </si>
  <si>
    <t>Cuantía de la PE Vinculada al servicio</t>
  </si>
  <si>
    <t>Cuantía de todas las Prestaciones Económicas</t>
  </si>
  <si>
    <t>Beneficiarios con prestación única</t>
  </si>
  <si>
    <t>% únicas sobre prest.</t>
  </si>
  <si>
    <t>Media (horas)</t>
  </si>
  <si>
    <t>Media (euros)</t>
  </si>
  <si>
    <t>Motivo de exclusión no imputable a la Administración</t>
  </si>
  <si>
    <t>Sin motivo de exclusión</t>
  </si>
  <si>
    <t>0 a 64</t>
  </si>
  <si>
    <t>Parentesco</t>
  </si>
  <si>
    <t>Nº EXPEDIENTES</t>
  </si>
  <si>
    <t>tramo_edad</t>
  </si>
  <si>
    <t>Hijo/a</t>
  </si>
  <si>
    <t>De 16 a 49 años</t>
  </si>
  <si>
    <t>Cónyuge</t>
  </si>
  <si>
    <t>De 50 a 66 años</t>
  </si>
  <si>
    <t>Madre</t>
  </si>
  <si>
    <t>De 67 a 79 años</t>
  </si>
  <si>
    <t>Padre</t>
  </si>
  <si>
    <t>De 80 a 89 años</t>
  </si>
  <si>
    <t>Hermano/a</t>
  </si>
  <si>
    <t>90 años o más</t>
  </si>
  <si>
    <t>Nieto/a</t>
  </si>
  <si>
    <t>Otros</t>
  </si>
  <si>
    <t>Yerno/Nuera</t>
  </si>
  <si>
    <t>P.E Asist. Personal</t>
  </si>
  <si>
    <t>Descripción Sexo</t>
  </si>
  <si>
    <t>Nulo</t>
  </si>
  <si>
    <t>%Hombres</t>
  </si>
  <si>
    <t>%Mujeres</t>
  </si>
  <si>
    <t>Coeficiente de variación   (  σ/|µ|  )</t>
  </si>
  <si>
    <t>Tiempo medio (días)</t>
  </si>
  <si>
    <t>Nº de Resol. de Grado</t>
  </si>
  <si>
    <t>Nº de Resol. de Prestación</t>
  </si>
  <si>
    <t>* Castilla y León, la Comunidad de Madrid y el País Vasco tienen un procedimiento de gestión en el que la mayoría de Resoluciones de Grado y Resoluciones de Prestación se realizan de manera conjunta</t>
  </si>
  <si>
    <t>Castilla y León*</t>
  </si>
  <si>
    <t>Madrid, Comunidad de*</t>
  </si>
  <si>
    <t>País Vasco*</t>
  </si>
  <si>
    <t>Tiempo medio desde la Resolución de Grado hasta la Resolución de Prestación (2)</t>
  </si>
  <si>
    <t>Tiempo medio desde la Solicitud de dependencia hasta la Resolución de Grado (1)</t>
  </si>
  <si>
    <t>Tiempo medio desde la Solicitud de dependencia hasta la Resolución de Prestación (2)</t>
  </si>
  <si>
    <t>Servicios</t>
  </si>
  <si>
    <t>Pobl. De 0 a 64 años por CCAA</t>
  </si>
  <si>
    <t>Pobl. de 80 años y más por CCAA</t>
  </si>
  <si>
    <t>(1) Cifras INE de población referidas al 01/01/2019. Provisionales</t>
  </si>
  <si>
    <t>Sol. de 0 a 64 años por CCAA</t>
  </si>
  <si>
    <t>Sol. de 65 a 79 años por CCAA</t>
  </si>
  <si>
    <t>Sol. de 80 años y más por CCAA</t>
  </si>
  <si>
    <t>Pobl. de 65 a 79 años por CCAA</t>
  </si>
  <si>
    <t>Resol. de 0 a 64 años por CCAA</t>
  </si>
  <si>
    <t>Resol. de 65 a 79 años por CCAA</t>
  </si>
  <si>
    <t>Resol. de 80 años y más por CCAA</t>
  </si>
  <si>
    <t>Personas beneficiarias</t>
  </si>
  <si>
    <t>P. Benef. de 0 a 64 años por CCAA</t>
  </si>
  <si>
    <t>P. Benef. de 65 a 79 años por CCAA</t>
  </si>
  <si>
    <t>P. Benef. de 80 años y más por CCAA</t>
  </si>
  <si>
    <t xml:space="preserve">(1) Para el cálculo del tiempo medio desde la Solicitud hasta la Resolución de Grado sólo se tienen en cuenta la primera Resolución de Grado de cada persona solicitante. </t>
  </si>
  <si>
    <t>(2) Para el cálculo del tiempo medio desde la Solicitud hasta la Resolución de Prestación y desde la Resolución de Grado hasta la Resolución de Prestación sólo se tiene en cuenta la primera Resolución de Prestación de cada persona solicitante</t>
  </si>
  <si>
    <t>Personas solicitantes pendientes de resolución de grado</t>
  </si>
  <si>
    <t>% sobre pers. solicitantes pend. resol. grado</t>
  </si>
  <si>
    <t>% sobre solicitudes</t>
  </si>
  <si>
    <t>Menos de 6 meses pendientes de resolución de grado</t>
  </si>
  <si>
    <t>(1) A mayor coeficiente de variación, mayor dispersión de los datos</t>
  </si>
  <si>
    <t>RESOLUCIONES</t>
  </si>
  <si>
    <t>Compañero/a</t>
  </si>
  <si>
    <t>1.3. SOLICITUDES EN RELACIÓN A LA POBLACIÓN POR TRAMOS DE EDAD</t>
  </si>
  <si>
    <t>1.8. RESOLUCIONES EN RELACIÓN A LA POBLACIÓN POR TRAMOS DE EDAD</t>
  </si>
  <si>
    <t>Prestación económica vinculada al S.A.D.</t>
  </si>
  <si>
    <t>Prestación económica vinculada al S.A.R.</t>
  </si>
  <si>
    <t>Prestación económica vinculada al S.C.D.</t>
  </si>
  <si>
    <t>Prestación económica vinculada al S.P.A.P.D.</t>
  </si>
  <si>
    <t>Prestación económica vinculada al Servicio de Teleasistencia</t>
  </si>
  <si>
    <t>Prestación económica vinculada al Servicio - Subtipo No Informado</t>
  </si>
  <si>
    <t>P.E. VINCULADA SERVICIO</t>
  </si>
  <si>
    <t>P.E. vinculada al Servicio de Ayuda a Domicilio</t>
  </si>
  <si>
    <t>P.E. vinculada al Servicio de Atención Residencial</t>
  </si>
  <si>
    <t>P.E. vinculada al Servicio de Centros de Día/Noche</t>
  </si>
  <si>
    <t>P.E. vinculada al Servicio de Prevención Dependencia y Promoción A. Personal</t>
  </si>
  <si>
    <t>P.E. vinculada al Servicio Teleasistencia</t>
  </si>
  <si>
    <t>P.E. vinculada a Servicio sin Identificar</t>
  </si>
  <si>
    <t>1.15. PERSONAS BENEFICIARIAS CON PRESTACIONES EN RELACIÓN A LA POBLACIÓN POR TRAMOS DE EDAD</t>
  </si>
  <si>
    <t>Fecha</t>
  </si>
  <si>
    <r>
      <t xml:space="preserve">Población por CCAA </t>
    </r>
    <r>
      <rPr>
        <b/>
        <vertAlign val="subscript"/>
        <sz val="10"/>
        <rFont val="Arial"/>
        <family val="2"/>
      </rPr>
      <t>(1)</t>
    </r>
  </si>
  <si>
    <t>Resoluciones con derecho</t>
  </si>
  <si>
    <t>Personas solicitantes pendientes de Resolución de grado desde hace 6 meses o más, sin motivo de exclusión</t>
  </si>
  <si>
    <t>% s/sol CCAA</t>
  </si>
  <si>
    <t>% s/sol edad CCAA</t>
  </si>
  <si>
    <t>Población de 0 a 64 años por CCAA</t>
  </si>
  <si>
    <t>Población de 65 a 79 años por CCAA</t>
  </si>
  <si>
    <t>Población de 80 años y más por CCAA</t>
  </si>
  <si>
    <t>(1) Cifras INE de población referidas al 01/01/2018</t>
  </si>
  <si>
    <t>% s/pob CCAA</t>
  </si>
  <si>
    <t>Sol. de 0 a 64 años</t>
  </si>
  <si>
    <t>% s/resol CCAA</t>
  </si>
  <si>
    <t>% s/resol edad CCAA</t>
  </si>
  <si>
    <t>Resol. de 0 a 64 años</t>
  </si>
  <si>
    <t>% s/benef CCAA</t>
  </si>
  <si>
    <t>BENEFICIARIOS CON DERECHO</t>
  </si>
  <si>
    <t>Resoluciones Grado III</t>
  </si>
  <si>
    <t>Resol. Grado III de 0 a 64 años por CCAA</t>
  </si>
  <si>
    <t>Resol. Grado III de 65 a 79 años por CCAA</t>
  </si>
  <si>
    <t>Resol. Grado III de 80 años y más por CCAA</t>
  </si>
  <si>
    <t>Resoluciones Grado II</t>
  </si>
  <si>
    <t>Resol. Grado II de 0 a 64 años por CCAA</t>
  </si>
  <si>
    <t>Resol. Grado II de 65 a 79 años por CCAA</t>
  </si>
  <si>
    <t>Resol. Grado II de 80 años y más por CCAA</t>
  </si>
  <si>
    <t>Resoluciones Grado I</t>
  </si>
  <si>
    <t>Resol. Grado I de 0 a 64 años por CCAA</t>
  </si>
  <si>
    <t>Resol. Grado I de 65 a 79 años por CCAA</t>
  </si>
  <si>
    <t>Resol. Grado I de 80 años y más por CCAA</t>
  </si>
  <si>
    <t>Resoluciones Sin Grado</t>
  </si>
  <si>
    <t>Resol. Sin Grado de 0 a 64 años por CCAA</t>
  </si>
  <si>
    <t>Resol. Sin Grado de 65 a 79 años por CCAA</t>
  </si>
  <si>
    <t>Resol. Sin Grado de 80 años y más por CCAA</t>
  </si>
  <si>
    <t>(2) Cifras de Población Potencialmente Dependiente calculadas según lo explicado en la metodología</t>
  </si>
  <si>
    <t>Altas de solicitudes</t>
  </si>
  <si>
    <t>Bajas de solicitudes</t>
  </si>
  <si>
    <t>Resoluciones de grado</t>
  </si>
  <si>
    <t>PERSONAS CON RESOLU-CIÓN DE PIA</t>
  </si>
  <si>
    <t>PERSONAS DE GRADO III CON RESOLU-CIÓN DE PIA</t>
  </si>
  <si>
    <t>RATIO DE PRESTACIO-NES POR PERSONA CON RESOL. DE PIA GRADO III</t>
  </si>
  <si>
    <t>PERSONAS DE GRADO II CON RESOLU-CIÓN DE PIA</t>
  </si>
  <si>
    <t>RATIO DE PRESTACIO-NES POR PERSONA CON RESOL. DE PIA GRADO II</t>
  </si>
  <si>
    <t>PERSONAS DE GRADO I CON RESOLU-CIÓN DE PIA</t>
  </si>
  <si>
    <t>Personas con resolución de PIA</t>
  </si>
  <si>
    <t>Personas con resol. PIA de 0 a 64 años por CCAA</t>
  </si>
  <si>
    <t>Personas con resol. PIA de 65 a 79 años por CCAA</t>
  </si>
  <si>
    <t>Personas con resol. PIA de 80 años y más por CCAA</t>
  </si>
  <si>
    <t>Personas de Grado III con resolución de PIA</t>
  </si>
  <si>
    <t>Personas Grado III con resol. de PIA de 0 a 64 años por CCAA</t>
  </si>
  <si>
    <t>Personas Grado III con resol. de PIA de 65 a 79 años por CCAA</t>
  </si>
  <si>
    <t>Personas Grado III con resol. de PIA de 80 años y más por CCAA</t>
  </si>
  <si>
    <t>Personas de Grado II con resolución de PIA</t>
  </si>
  <si>
    <t>Personas Grado II con resol. de PIA de 0 a 64 años por CCAA</t>
  </si>
  <si>
    <t>Personas Grado II con resol. de PIA de 65 a 79 años por CCAA</t>
  </si>
  <si>
    <t>Personas Grado II con resol. de PIA de 80 años y más por CCAA</t>
  </si>
  <si>
    <t>Personas de Grado I con resolución de PIA</t>
  </si>
  <si>
    <t>Personas Grado I con resol. de PIA de 0 a 64 años por CCAA</t>
  </si>
  <si>
    <t>Personas Grado I con resol. de PIA de 65 a 79 años por CCAA</t>
  </si>
  <si>
    <t>Personas Grado I con resol. de PIA de 80 años y más por CCAA</t>
  </si>
  <si>
    <t>% s/resol. PIA CCAA</t>
  </si>
  <si>
    <t>Personas con resolución de PIA de 0 a 64 años</t>
  </si>
  <si>
    <t>Personas con resolución de PIA de 65 a 79 años por CCAA</t>
  </si>
  <si>
    <t>Personas con resolución de PIA de 80 años y más por CCAA</t>
  </si>
  <si>
    <t>Altas de resoluciones de PIA</t>
  </si>
  <si>
    <t>Bajas de resoluciones de PIA</t>
  </si>
  <si>
    <t>% s/resol PIA CCAA</t>
  </si>
  <si>
    <t>PERSONAS CON RESOLUCIÓN DE PIA</t>
  </si>
  <si>
    <t>PERSONAS CON RESOLUCIÓN DE PIA AÚN SIN RECIBIR PRESTACIÓN</t>
  </si>
  <si>
    <t>% sobre personas con resol. de PIA</t>
  </si>
  <si>
    <t>*Las personas con resolución de PIA pueden ser personas beneficiarias con prestación (personas con resolución de PIA que además ya tienen al menos una prestación efectiva) o puede que aún no estén recibiendo ninguna prestación (personas con resolución de PIA que aún no tienen ninguna prestación efectiva). Las prestaciones pueden no haberse hecho efectivas por motivos ajenos a la administración</t>
  </si>
  <si>
    <t>Personas beneficiarias con derecho a prestación pendientes de resolución de PIA</t>
  </si>
  <si>
    <t>Menos de 6 meses pendientes de resolución de PIA</t>
  </si>
  <si>
    <t>6 meses o más pendientes de resolución de PIA</t>
  </si>
  <si>
    <t>% sobre pers. beneficiarias con derecho pend. de resolución de PIA</t>
  </si>
  <si>
    <t>*Los motivos de exclusión no imputables a la Administración están especificados en la metodología</t>
  </si>
  <si>
    <t>Personas pendientes de resolución de grado o pendientes de resolución de PIA desde hace 6 meses o más, sin motivo de exclusión</t>
  </si>
  <si>
    <t>Personas beneficiarias con derecho pendientes de resolución de PIA desde hace 6 meses o más, sin motivo de exclusión</t>
  </si>
  <si>
    <t>% sobre pers. pend. de resol.</t>
  </si>
  <si>
    <t>Personas con resol. PIA</t>
  </si>
  <si>
    <t>Personas con resol. PIA con prestación única</t>
  </si>
  <si>
    <t>*Las intensidades se asignan teniendo en cuenta diferentes variables, como la concesión de otras prestaciones complementarias. Por ello, en territorios en los que las personas con resolución de PIA tienen asignadas más de una prestación pueden tener intensidades medias inferiores a la media</t>
  </si>
  <si>
    <t>*Las cuantías se asignan teniendo en cuenta diferentes variables, como la concesión de otras prestaciones complementarias o la capacidad económica de la persona beneficiaria. Por ello, en territorios en los que las personas con resolución de PIA tienen asignadas más de una prestación pueden tener cuantías medias inferiores a la media</t>
  </si>
  <si>
    <t>ÍNDICE (1/2)</t>
  </si>
  <si>
    <t xml:space="preserve">INFORMACIÓN INCORPORADA AL SISAAD SOBRE EXPEDIENTES EN VIGOR A  </t>
  </si>
  <si>
    <t>1. EVOLUCIÓN</t>
  </si>
  <si>
    <t>1.1. EVOLUCIÓN DE LAS PRINCIPALES VARIABLES.</t>
  </si>
  <si>
    <t>1.2. EVOLUCIÓN DE LAS SOLICITUDES POR COMUNIDADES AUTÓNOMAS.</t>
  </si>
  <si>
    <t>1.3. EVOLUCIÓN DE LAS RESOLUCIONES DE GRADO POR COMUNIDADES AUTÓNOMAS.</t>
  </si>
  <si>
    <t>1.4. EVOLUCIÓN DE LAS PERSONAS CON DERECHO A PRESTACIÓN POR COMUNIDADES AUTÓNOMAS.</t>
  </si>
  <si>
    <t>1.5. EVOLUCIÓN DE LAS RESOLUCIONES DE PIA POR COMUNIDADES AUTÓNOMAS.</t>
  </si>
  <si>
    <t>1.6. EVOLUCIÓN DE LAS PERSONAS CON DERECHO A PRESTACIÓN PENDIENTES DE PIA POR COMUNIDADES AUTÓNOMAS.</t>
  </si>
  <si>
    <t>1.7. EVOLUCIÓN DE LAS PRESTACIONES POR COMUNIDADES AUTÓNOMAS.</t>
  </si>
  <si>
    <t>2. POBLACIÓN Y SOLICITUDES</t>
  </si>
  <si>
    <t>2.0. POBLACIÓN DE LAS COMUNIDADES AUTÓNOMAS POR SEXO Y TRAMOS DE EDAD</t>
  </si>
  <si>
    <t>2.1. SOLICITUDES.</t>
  </si>
  <si>
    <t>2.2. SOLICITUDES EN RELACIÓN A LA POBLACIÓN POTENCIALMENTE DEPENDIENTE DE LAS COMUNIDADES AUTÓNOMAS.</t>
  </si>
  <si>
    <t>2.3. SOLICITUDES DE LAS COMUNIDADES AUTÓNOMAS POR SEXO Y TRAMOS DE EDAD</t>
  </si>
  <si>
    <t>2.4.a., 2.4.b. SOLICITUDES EN RELACIÓN A LA POBLACIÓN DE LAS COMUNIDADES AUTÓNOMAS POR TRAMOS DE EDAD. GRÁFICO</t>
  </si>
  <si>
    <t xml:space="preserve">2.5. ALTAS Y BAJAS DE SOLICITUDES EN EL ÚLTIMO MES </t>
  </si>
  <si>
    <t xml:space="preserve">2.6. PERFIL DE LA PERSONA SOLICITANTE: SEXO Y EDAD. </t>
  </si>
  <si>
    <t>3. RESOLUCIONES DE GRADO</t>
  </si>
  <si>
    <t>3.1., 3.1.a., 3.1.b. RESOLUCIONES DE GRADO. GRÁFICO DE RESOLUCIONES DE GRADO Y PERSONAS BENEFICIARIAS CON DERECHO POR GRADO</t>
  </si>
  <si>
    <t>3.2. RESOLUCIONES DE GRADO EN RELACIÓN A LA POBLACIÓN POTENCIALMENTE DEPENDIENTE DE LAS COMUNIDAES AUTÓNOMAS.</t>
  </si>
  <si>
    <t>3.3., 3.3.a.-3.3.d. RESOLUCIONES DE GRADO DE LAS COMUNIDADES AUTÓNOMAS POR SEXO, TRAMOS DE EDAD Y GRADO</t>
  </si>
  <si>
    <t>3.4.a., 3.4.b. RESOLUCIONES DE GRADO EN RELACIÓN A LA POBLACIÓN DE LAS COMUNIDADES AUTÓNOMAS POR TRAMOS DE EDAD. GRÁFICO</t>
  </si>
  <si>
    <t xml:space="preserve">3.5. ALTAS Y BAJAS DE RESOLUCIONES DE GRADO EN EL ÚLTIMO MES </t>
  </si>
  <si>
    <t>3.6., 3.6.a., 3.6.b. PERFIL DE LA PERSONA CON RESOLUCIÓN DE GRADO: SEXO Y EDAD. GRÁFICO</t>
  </si>
  <si>
    <t>ÍNDICE (2/2)</t>
  </si>
  <si>
    <t>4. PERSONAS CON RESOLUCIÓN DE PIA</t>
  </si>
  <si>
    <t>4.1., 4.1.1.-4.1.3./4.1.a, 4.1.1.a.-4.1.3.a. PERSONAS CON RESOLUCIÓN DE PIA Y PRESTACIONES TOTALES. POR GRADO. GRÁFICOS</t>
  </si>
  <si>
    <t>4.2. PERSONAS CON RESOLUCIÓN DE PIA EN RELACIÓN A LA POBLACIÓN POTENCIALMENTE DEPENDIENTE DE LAS CCAA.</t>
  </si>
  <si>
    <t>4.3., 4.3.1.-4.3.2. PERSONAS CON RESOLUCIÓN DE PIA POR CCAA, SEXO, TRAMOS DE EDAD Y GRADO</t>
  </si>
  <si>
    <t>4.4.a, 4.4.b. PERSONAS CON RESOLUCIÓN DE PIA EN RELACIÓN A LA POBLACIÓN DE LAS CCAA POR TRAMOS DE EDAD. GRÁFICO</t>
  </si>
  <si>
    <t xml:space="preserve">4.5. ALTAS Y BAJAS DE RESOLUCIONES DE PIA EN EL ÚLTIMO MES </t>
  </si>
  <si>
    <t>4.6., 4.6.a. PERFIL DE LA PERSONA CON RESOLUCIÓN DE PIA POR GRADO: SEXO Y EDAD. GRÁFICO</t>
  </si>
  <si>
    <t>5. PRESTACIONES</t>
  </si>
  <si>
    <t>5.1. PRESTACIONES Y RESOLUCIONES DE PIA POR GRADO</t>
  </si>
  <si>
    <t>5.1.a.-5.1.h. PRESTACIONES POR TIPO DE PRESTACIÓN, COMUNIDAD AUTÓNOMA Y POR GRADO.</t>
  </si>
  <si>
    <t>5.2., 5.2.1., 5.2.2. y 5.2.3. SUBTIPO DE PRESTACIÓN ECONÓMICA VINCULADA AL SERVICIO. POR GRADO</t>
  </si>
  <si>
    <t>6. PERFIL DEL CUIDADOR</t>
  </si>
  <si>
    <t>6., 6.1. - 6.3. PERFIL DEL CUIDADOR TOTAL Y POR CCAA</t>
  </si>
  <si>
    <t>7. INTENSIDAD DE LA AYUDA A DOMICILIO</t>
  </si>
  <si>
    <t>7.1., 7.1.a.-7.1.b. INTENSIDAD DE LA AYUDA A DOMICILIO POR CCAA Y TIPO DE PRESTACIÓN</t>
  </si>
  <si>
    <t>8. CUANTÍA DE LAS PRESTACIONES ECONÓMICAS</t>
  </si>
  <si>
    <t>8.1.a.-8.1.g. CUANTÍA DE LAS PRESTACIONES POR CCAA Y TIPO DE PRESTACIÓN</t>
  </si>
  <si>
    <t>GESTIÓN</t>
  </si>
  <si>
    <t>9. TIEMPO MEDIO DE RESOLUCIÓN POR CCAA</t>
  </si>
  <si>
    <t>10.1., 10.2., 10.3. PERSONAS PENDIENTES DE RESOLUCIÓN DE GRADO O PENDIENTES DE RESOLUCIÓN DE PIA</t>
  </si>
  <si>
    <t>11., 11.1.-11.3. PERSONAS BENEFICIARIAS CON DERECHO Y RESOLUCIONES DE PIA POR CCAA Y GRADO</t>
  </si>
  <si>
    <t>12. PERSONAS CON RESOLUCIÓN DE PIA Y PRESTACIÓN EFECTIVA O NO EFECTIVA</t>
  </si>
  <si>
    <t>1.1. EVOLUCIÓN DE LAS PRINCIPALES VARIABLES</t>
  </si>
  <si>
    <t>Total nacional</t>
  </si>
  <si>
    <t>Tasas de variación anual</t>
  </si>
  <si>
    <t>Num</t>
  </si>
  <si>
    <t xml:space="preserve">   Sin grado</t>
  </si>
  <si>
    <t xml:space="preserve">   Personas con derecho a prestación</t>
  </si>
  <si>
    <t xml:space="preserve">      Grado I</t>
  </si>
  <si>
    <t xml:space="preserve">      Grado II</t>
  </si>
  <si>
    <t xml:space="preserve">      Grado III</t>
  </si>
  <si>
    <t>Resoluciones de PIA</t>
  </si>
  <si>
    <t>Pers. con derecho a prest. sin resol. de PIA</t>
  </si>
  <si>
    <t xml:space="preserve">   Preven. Dep. y Promo. A.Personal</t>
  </si>
  <si>
    <t xml:space="preserve">   Teleasistencia</t>
  </si>
  <si>
    <t xml:space="preserve">   Ayuda a Domicilio</t>
  </si>
  <si>
    <t xml:space="preserve">   Centros Día/Noche</t>
  </si>
  <si>
    <t xml:space="preserve">   Atención Residencial</t>
  </si>
  <si>
    <t xml:space="preserve">   PE Vinculada al Servicio</t>
  </si>
  <si>
    <t xml:space="preserve">             PEV al Serv. P.A.P.D</t>
  </si>
  <si>
    <t xml:space="preserve">             PEV al Servicio de Teleasistencia</t>
  </si>
  <si>
    <t xml:space="preserve">             PEV al Servicio de Ayuda a domicilio</t>
  </si>
  <si>
    <t xml:space="preserve">             PEV al Servicio de Centros Día/Noche</t>
  </si>
  <si>
    <t xml:space="preserve">             PEV al Serv. de Atención residencial</t>
  </si>
  <si>
    <t xml:space="preserve">             PEV a Servicio no identificado</t>
  </si>
  <si>
    <t xml:space="preserve">   PE Cuidados Familiares</t>
  </si>
  <si>
    <t xml:space="preserve">   PE Asistencia Personal</t>
  </si>
  <si>
    <t>Nº de prestaciones por beneficiario</t>
  </si>
  <si>
    <t>-</t>
  </si>
  <si>
    <t>1.2. EVOLUCIÓN DE LAS SOLICITUDES POR CCAA</t>
  </si>
  <si>
    <t>Número</t>
  </si>
  <si>
    <t>1.3. EVOLUCIÓN DE LAS RESOLUCIONES DE GRADO POR CCAA</t>
  </si>
  <si>
    <t>1.4. EVOLUCIÓN DE LAS PERSONAS CON DERECHO A PRESTACIÓN POR CCAA</t>
  </si>
  <si>
    <t>1.5. EVOLUCIÓN DE LAS RESOLUCIONES DE PIA POR CCAA</t>
  </si>
  <si>
    <t>1.6. EVOLUCIÓN DE LAS PERSONAS CON DERECHO A PRESTACIÓN SIN RESOLUCIONES DE PIA POR CCAA</t>
  </si>
  <si>
    <t>1.7. EVOLUCIÓN DE LAS PRESTACIONES POR CCAA</t>
  </si>
  <si>
    <t>Motivo de la baja</t>
  </si>
  <si>
    <t>Fallecimiento</t>
  </si>
  <si>
    <t>Traslado</t>
  </si>
  <si>
    <t>Fin de prestación</t>
  </si>
  <si>
    <t>Desistimiento/ Renuncia</t>
  </si>
  <si>
    <t>Caducidad</t>
  </si>
  <si>
    <t>Otros motivos*</t>
  </si>
  <si>
    <t>% s/bajas CCAA</t>
  </si>
  <si>
    <t>Altas Solicitudes</t>
  </si>
  <si>
    <t>Bajas Solicitudes</t>
  </si>
  <si>
    <t>*Otros motivos de baja de solicitudes incluye: Imposibilidad de proceder con el PIA, no aprobación PIA, denegada solicitud prestación, incumplimiento de requisitos, denegada solicitud, inadmitida solicitud, desestimada/desistida solicitud, por varación de circunstancias, ingreso en institución sanitaria o convivencia con familiar, pérdida de condición de residente, no acreditar periodos residencia, duplicidad, archivo expediente o error</t>
  </si>
  <si>
    <t>Altas de resoluciones de grado</t>
  </si>
  <si>
    <t>Bajas de resoluciones de grado</t>
  </si>
  <si>
    <t>Altas Grado</t>
  </si>
  <si>
    <t>Bajas Grado</t>
  </si>
  <si>
    <t>*Otros motivos de baja de resoluciones de grado incluye: Imposibilidad de proceder con el PIA, no aprobación PIA, denegada solicitud prestación, incumplimiento de requisitos, denegada solicitud, inadmitida solicitud, por varación de circunstancias, ingreso en institución sanitaria o convivencia con familiar, pérdida de condición de residente, duplicidad o archivo expediente</t>
  </si>
  <si>
    <t>Altas resoluciones PIA</t>
  </si>
  <si>
    <t>Bajas resoluciones PIA</t>
  </si>
  <si>
    <t>*Otros motivos de baja de resoluciones de PIA incluye: Imposibilidad de proceder con el PIA, no aprobación PIA, denegada solicitud prestación, incumplimiento de requisitos, por varación de circunstancias, ingreso en institución sanitaria o convivencia con familiar, pérdida de condición de residente, duplicidad o archivo expediente</t>
  </si>
  <si>
    <t>2.0. POBLACIÓN POR SEXO Y TRAMOS DE EDAD</t>
  </si>
  <si>
    <t>2.1. SOLICITUDES</t>
  </si>
  <si>
    <t>2.2. SOLICITUDES EN RELACIÓN A LA POBLACIÓN POTENCIALMENTE DEPENDIENTE</t>
  </si>
  <si>
    <t>2.3. SOLICITUDES POR SEXO Y TRAMOS DE EDAD</t>
  </si>
  <si>
    <t>2.4.a SOLICITUDES EN RELACIÓN A LA POBLACIÓN POR TRAMOS DE EDAD</t>
  </si>
  <si>
    <t>2.4.b. SOLICITUDES EN RELACIÓN A LA POBLACIÓN POR TRAMOS DE EDAD. GRÁFICOS</t>
  </si>
  <si>
    <t>2.5. ALTAS Y BAJAS DE SOLICITUDES RESPECTO AL MES ANTERIOR</t>
  </si>
  <si>
    <t>2.6. PERFIL DE LA PERSONA SOLICITANTE: SEXO Y EDAD</t>
  </si>
  <si>
    <t>3.1.  RESOLUCIONES DE GRADO</t>
  </si>
  <si>
    <t>3.1.a.  RESOLUCIONES DE GRADO SEGÚN EL GRADO DE DEPENDENCIA RECONOCIDO Y CCAA. GRÁFICO</t>
  </si>
  <si>
    <t>3.1.b.  BENEFICIARIOS CON DERECHO POR GRADO Y CCAA. GRÁFICO</t>
  </si>
  <si>
    <t>3.2. RESOLUCIONES DE GRADO EN RELACIÓN A LA POBLACIÓN POTENCIALMENTE DEPENDIENTE</t>
  </si>
  <si>
    <t>3.3. RESOLUCIONES DE GRADO POR SEXO Y TRAMOS DE EDAD. TODOS LOS GRADOS</t>
  </si>
  <si>
    <t>3.3.a. RESOLUCIONES DE GRADO III POR SEXO Y TRAMOS DE EDAD</t>
  </si>
  <si>
    <t>3.3.b. RESOLUCIONES DE GRADO II POR SEXO Y TRAMOS DE EDAD</t>
  </si>
  <si>
    <t>3.3.c. RESOLUCIONES DE GRADO I POR SEXO Y TRAMOS DE EDAD</t>
  </si>
  <si>
    <t>3.3.d. RESOLUCIONES DE GRADO "SIN GRADO" POR SEXO Y TRAMOS DE EDAD</t>
  </si>
  <si>
    <t>3.4.a RESOLUCIONES DE GRADO EN RELACIÓN A LA POBLACIÓN POR TRAMOS DE EDAD</t>
  </si>
  <si>
    <t>3.4.b. RESOLUCIONES DE GRADO EN RELACIÓN A LA POBLACIÓN POR TRAMOS DE EDAD. GRÁFICOS</t>
  </si>
  <si>
    <t>3.6. PERFIL DE LA PERSONA CON RESOLUCIÓN DE GRADO: SEXO Y EDAD</t>
  </si>
  <si>
    <t>3.6.a. PERFIL DE LA PERSONA CON RESOLUCIÓN DE GRADO. GRÁFICO</t>
  </si>
  <si>
    <t>3.6.b. PERFIL DE LA PERSONA BENEFICIARIA CON DERECHO A PRESTACIÓN. GRÁFICO</t>
  </si>
  <si>
    <t>4.1. PERSONAS CON RESOLUCIÓN DE PIA Y PRESTACIONES. TODOS LOS GRADOS</t>
  </si>
  <si>
    <t>4.1.a. DISTRIBUCIÓN DE LAS PRESTACIONES POR TIPO DE PRESTACIÓN EN CADA CCAA</t>
  </si>
  <si>
    <t>4.1.1. PERSONAS DE GRADO III CON RESOLUCIÓN DE PIA Y PRESTACIONES</t>
  </si>
  <si>
    <t>4.1.3.a DISTRIBUCIÓN DE LAS PRESTACIONES DE GRADO I POR TIPO DE PRESTACIÓN EN CADA CCAA</t>
  </si>
  <si>
    <t>4.1.3. PERSONAS DE GRADO I CON RESOLUCIÓN DE PIA Y PRESTACIONES</t>
  </si>
  <si>
    <t>4.1.2.a DISTRIBUCIÓN DE LAS PRESTACIONES DE GRADO II POR TIPO DE PRESTACIÓN EN CADA CCAA</t>
  </si>
  <si>
    <t>4.1.2. PERSONAS DE GRADO II CON RESOLUCIÓN DE PIA Y PRESTACIONES</t>
  </si>
  <si>
    <t>4.1.1.a DISTRIBUCIÓN DE LAS PRESTACIONES DE GRADO III POR TIPO DE PRESTACIÓN EN CADA CCAA</t>
  </si>
  <si>
    <t>4.2. PERSONAS CON RESOLUCIÓN DE PIA EN RELACIÓN A LA POBLACIÓN POTENCIALMENTE DEPENDIENTE DE LAS CCAA</t>
  </si>
  <si>
    <t>4.3.3. PERSONAS DE GRADO I CON RESOLUCIÓN DE PIA POR SEXO Y TRAMOS DE EDAD</t>
  </si>
  <si>
    <t>4.3.2. PERSONAS DE GRADO II CON RESOLUCIÓN DE PIA POR SEXO Y TRAMOS DE EDAD</t>
  </si>
  <si>
    <t>4.3.1. PERSONAS DE GRADO III CON RESOLUCIÓN DE PIA POR SEXO Y TRAMOS DE EDAD</t>
  </si>
  <si>
    <t>4.3. PERSONAS CON RESOLUCIÓN DE PIA POR SEXO Y TRAMOS DE EDAD. TODOS LOS GRADOS</t>
  </si>
  <si>
    <t>4.4.b. PERSONAS CON RESOLUCIÓN DE PIA EN RELACIÓN A LA POBLACIÓN POR TRAMOS DE EDAD. GRÁFICOS</t>
  </si>
  <si>
    <t>4.4.a PERSONAS CON RESOLUCIÓN DE PIA EN RELACIÓN A LA POBLACIÓN POR TRAMOS DE EDAD</t>
  </si>
  <si>
    <t>4.5. ALTAS Y BAJAS DE RESOLUCIONES DE PIA RESPECTO AL MES ANTERIOR</t>
  </si>
  <si>
    <t>4.6. PERFIL DE LA PERSONA CON RESOLUCIÓN DE PIA POR GRADO: SEXO Y EDAD</t>
  </si>
  <si>
    <t>4.6.a. PERFIL DE LA PERSONA CON RESOLUCIÓN DE PIA. GRÁFICO</t>
  </si>
  <si>
    <t>5.1.h. PE ASISTENCIA PERSONAL POR GRADO</t>
  </si>
  <si>
    <t>5.1.g. PE CUIDADOS FAMILIARES POR GRADO</t>
  </si>
  <si>
    <t>5.1.f. PE VINCULADAS AL SERVICIO POR GRADO</t>
  </si>
  <si>
    <t>5.1.e.  PRESTACIONES ATENCIÓN RESIDENCIAL POR GRADO</t>
  </si>
  <si>
    <t>5.1.d.  PRESTACIONES CENTROS DE DÍA/NOCHE POR GRADO</t>
  </si>
  <si>
    <t>5.1.c. PRESTACIONES AYUDA A DOMICILIO POR GRADO</t>
  </si>
  <si>
    <t>5.1.b.  PRESTACIONES TELEASISTENCIA POR GRADO</t>
  </si>
  <si>
    <t>5.1.a.  PRESTACIONES PAPD POR GRADO</t>
  </si>
  <si>
    <t>5.1.  PRESTACIONES Y PERSONAS CON RESOLUCIÓN DE PIA POR GRADO</t>
  </si>
  <si>
    <t>5.2. SUBTIPO DE P.E. VINCULADA AL SERVICIO. TODOS LOS GRADOS</t>
  </si>
  <si>
    <t>5.2.3. SUBTIPO DE P.E. VINCULADA AL SERVICIO. GRADO I</t>
  </si>
  <si>
    <t>5.2.2. SUBTIPO DE P.E. VINCULADA AL SERVICIO. GRADO II</t>
  </si>
  <si>
    <t>5.2.1. SUBTIPO DE P.E. VINCULADA AL SERVICIO. GRADO III</t>
  </si>
  <si>
    <t>6. PERFIL DE CUIDADOR. TOTAL DE CCAA</t>
  </si>
  <si>
    <t>6.3. PERFIL DEL CUIDADOR POR CCAA. PARENTESCO</t>
  </si>
  <si>
    <t>6.2. PERFIL DEL CUIDADOR POR CCAA. EDAD</t>
  </si>
  <si>
    <t>6.1. PERFIL DEL CUIDADOR POR CCAA. SEXO</t>
  </si>
  <si>
    <t>7.1.b. INTENSIDAD DE LA AYUDA A DOMICILIO POR CCAA. PRESTACIÓN ECONÓMICA VINCULADA A LA AYUDA A DOMICILIO</t>
  </si>
  <si>
    <t>7.1.a. INTENSIDAD DE LA AYUDA A DOMICILIO POR CCAA. PRESTACIÓN SAD</t>
  </si>
  <si>
    <t>7.1. INTENSIDAD DE LA AYUDA A DOMICILIO POR CCAA. TOTAL DE PRESTACIONES</t>
  </si>
  <si>
    <t>8. CUANTÍA DE LAS PRESTACIONES (Euros)</t>
  </si>
  <si>
    <t>8.1.g. CUANTÍA DE LAS PRESTACIONES POR CCAA. PRESTACIONES VINCULADAS AL SERVICIO DE TELEASISTENCIA</t>
  </si>
  <si>
    <t>8.1.f. CUANTÍA DE LAS PRESTACIONES POR CCAA. PRESTACIONES VINCULADAS AL SERVICIO PAPD</t>
  </si>
  <si>
    <t>8.1.e. CUANTÍA DE LAS PRESTACIONES POR CCAA. PRESTACIONES VINCULADAS AL SERVICIO DE CENTRO DE DÍA/NOCHE</t>
  </si>
  <si>
    <t>8.1.d. CUANTÍA DE LAS PRESTACIONES POR CCAA. PRESTACIONES VINCULADAS AL SERVICIO DE ATENCIÓN RESIDENCIAL</t>
  </si>
  <si>
    <t>8.1.c. CUANTÍA DE LAS PRESTACIONES POR CCAA. PRESTACIONES VINCULADAS AL SERVICIO DE AYUDA A DOMICILIO</t>
  </si>
  <si>
    <t>8.1.b. CUANTÍA DE LAS PRESTACIONES POR CCAA. PRESTACIONES DE ASISTENCIA PERSONAL</t>
  </si>
  <si>
    <t>8.1.a. CUANTÍA DE LAS PRESTACIONES POR CCAA. PRESTACIONES DE CUIDADOS FAMILIARES</t>
  </si>
  <si>
    <t>10.1. PERSONAS SOLICITANTES PENDIENTES DE RESOLUCIÓN DE GRADO</t>
  </si>
  <si>
    <t>10.2. PERSONAS BENEFICIARIAS CON DERECHO A PRESTACIÓN PENDIENTES DE RESOLUCIÓN DE PIA</t>
  </si>
  <si>
    <t>10.3. PERSONAS PENDIENTES DE RESOLUCIÓN DE GRADO O PENDIENTES DE RESOLUCIÓN DE PIA</t>
  </si>
  <si>
    <t>11. PERSONAS BENEFICIARIAS CON DERECHO Y RESOLUCIONES DE PIA POR CCAA. TODOS LOS GRADOS</t>
  </si>
  <si>
    <t>11.1. PERSONAS BENEFICIARIAS CON DERECHO Y RESOLUCIONES DE PIA POR CCAA. GRADO III</t>
  </si>
  <si>
    <t>11.2. PERSONAS BENEFICIARIAS CON DERECHO Y RESOLUCIONES DE PIA POR CCAA. GRADO II</t>
  </si>
  <si>
    <t>11.3. PERSONAS BENEFICIARIAS CON DERECHO Y RESOLUCIONES DE PIA POR CCAA. GRADO I</t>
  </si>
  <si>
    <t>PERSONAS BENEFICIARIAS CON PRESTACIÓN EFECTIVA</t>
  </si>
  <si>
    <t>**No se dispone de información completa de todas las CCAA relativa a las solicitudes que hay en tramitación</t>
  </si>
  <si>
    <t>Castilla y León, la Comunidad de Madrid y el País Vasco tienen un procedimiento de gestión en el que la mayoría de Resoluciones de Grado y Resoluciones de Prestación se realizan de manera conjunta</t>
  </si>
  <si>
    <t>Menos de 6 meses pendientes de efectividad</t>
  </si>
  <si>
    <t>6 meses o más pendientes de efectividad</t>
  </si>
  <si>
    <t>% sobre pers. con resol. De PIA sin recibir prest.</t>
  </si>
  <si>
    <t>3.5. ALTAS Y BAJAS DE RESOLUCIONES DE GRADO RESPECTO AL MES ANTERIOR</t>
  </si>
  <si>
    <t xml:space="preserve">(1) Cifras INE de población referidas al 01/01/2023. Publicado Censo de Población Anual el 13/12/2023 </t>
  </si>
  <si>
    <t>(1) Cifras INE de población referidas al 01/01/2023. Real Decreto 1085/2023, de 5 de diciembre BOE 23.12.22.</t>
  </si>
  <si>
    <r>
      <t xml:space="preserve">Población por CCAA </t>
    </r>
    <r>
      <rPr>
        <b/>
        <vertAlign val="superscript"/>
        <sz val="11"/>
        <color theme="0"/>
        <rFont val="Calibri"/>
        <family val="2"/>
        <scheme val="minor"/>
      </rPr>
      <t>(1)</t>
    </r>
  </si>
  <si>
    <r>
      <t xml:space="preserve">Población por CCAA </t>
    </r>
    <r>
      <rPr>
        <b/>
        <vertAlign val="subscript"/>
        <sz val="11"/>
        <color theme="0"/>
        <rFont val="Calibri"/>
        <family val="2"/>
        <scheme val="minor"/>
      </rPr>
      <t>(1)</t>
    </r>
  </si>
  <si>
    <r>
      <t xml:space="preserve">Pobl. Potencialmente Dependiente por CCAA </t>
    </r>
    <r>
      <rPr>
        <b/>
        <vertAlign val="subscript"/>
        <sz val="11"/>
        <color theme="0"/>
        <rFont val="Calibri"/>
        <family val="2"/>
        <scheme val="minor"/>
      </rPr>
      <t>(2)</t>
    </r>
  </si>
  <si>
    <r>
      <t xml:space="preserve">Población por CCAA </t>
    </r>
    <r>
      <rPr>
        <b/>
        <vertAlign val="subscript"/>
        <sz val="10"/>
        <color theme="0"/>
        <rFont val="Calibri"/>
        <family val="2"/>
        <scheme val="minor"/>
      </rPr>
      <t>(1)</t>
    </r>
  </si>
  <si>
    <t>% sobre resolu-ciones</t>
  </si>
  <si>
    <t>º</t>
  </si>
  <si>
    <t>RATIO DE PRESTACIO-NES POR PERSONA CON RESOLUCION DE PIA</t>
  </si>
  <si>
    <t>RATIO DE PRESTACIO-NES POR PERSONA CON RESOL. DE PIA GRADO I</t>
  </si>
  <si>
    <r>
      <t xml:space="preserve">Población Potencialmente Dependiente por CCAA </t>
    </r>
    <r>
      <rPr>
        <b/>
        <vertAlign val="subscript"/>
        <sz val="10"/>
        <color theme="0"/>
        <rFont val="Calibri"/>
        <family val="2"/>
        <scheme val="minor"/>
      </rPr>
      <t>(2)</t>
    </r>
  </si>
  <si>
    <t>Coeficiente de variación            (  σ/|µ|  )</t>
  </si>
  <si>
    <r>
      <rPr>
        <i/>
        <vertAlign val="superscript"/>
        <sz val="11"/>
        <color theme="4" tint="-0.249977111117893"/>
        <rFont val="Calibri"/>
        <family val="2"/>
        <scheme val="minor"/>
      </rPr>
      <t xml:space="preserve">(1) </t>
    </r>
    <r>
      <rPr>
        <i/>
        <sz val="11"/>
        <color theme="4" tint="-0.249977111117893"/>
        <rFont val="Calibri"/>
        <family val="2"/>
        <scheme val="minor"/>
      </rPr>
      <t>El cómputo de tiempo se efectúa desde la fecha de presentación de la solicitud, sin descontar los periodos de suspensión del plazo de tramitación.</t>
    </r>
  </si>
  <si>
    <r>
      <t xml:space="preserve">6 meses o más pendientes de resolución de grado </t>
    </r>
    <r>
      <rPr>
        <b/>
        <vertAlign val="superscript"/>
        <sz val="10"/>
        <color theme="0"/>
        <rFont val="Calibri"/>
        <family val="2"/>
        <scheme val="minor"/>
      </rPr>
      <t>(1)</t>
    </r>
  </si>
  <si>
    <r>
      <t>Instituto de Mayores y Servicios Sociales (Imserso)</t>
    </r>
    <r>
      <rPr>
        <sz val="14"/>
        <color rgb="FF7030A0"/>
        <rFont val="Verdana"/>
        <family val="2"/>
      </rPr>
      <t xml:space="preserve">
 </t>
    </r>
  </si>
  <si>
    <t xml:space="preserve">Debido a la revisión permanente de los datos presentados, estos tienen siempre un carácter provisional. </t>
  </si>
  <si>
    <t>SISTEMA PARA LA AUTONOMÍA Y ATENCIÓN A LA DEPENDENCIA</t>
  </si>
  <si>
    <t xml:space="preserve">INFORMACIÓN ESTADÍSTICA DEL </t>
  </si>
  <si>
    <t>Situación a 31 de mayo de 2024</t>
  </si>
  <si>
    <t>Tiempo de resolución calculado sobre las Resoluciones realizadas entre el 1 de junio de 2023 y el 31 de mayo 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</si>
</sst>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 #,##0.00\ &quot;€&quot;_-;\-* #,##0.00\ &quot;€&quot;_-;_-* &quot;-&quot;??\ &quot;€&quot;_-;_-@_-"/>
    <numFmt numFmtId="164" formatCode="_-* #,##0.00\ _€_-;\-* #,##0.00\ _€_-;_-* &quot;-&quot;??\ _€_-;_-@_-"/>
    <numFmt numFmtId="165" formatCode="#,##0.00_ ;\-#,##0.00\ "/>
    <numFmt numFmtId="166" formatCode="#,##0.0"/>
    <numFmt numFmtId="167" formatCode="0.0%"/>
    <numFmt numFmtId="168" formatCode="0.0"/>
    <numFmt numFmtId="169" formatCode="_(* #,##0.00_);_(* \(#,##0.00\);_(* &quot;-&quot;??_);_(@_)"/>
  </numFmts>
  <fonts count="211" x14ac:knownFonts="1">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2"/>
      <color indexed="18"/>
      <name val="Verdana"/>
      <family val="2"/>
    </font>
    <font>
      <sz val="12"/>
      <color indexed="17"/>
      <name val="Verdana"/>
      <family val="2"/>
    </font>
    <font>
      <sz val="11"/>
      <name val="Arial"/>
      <family val="2"/>
    </font>
    <font>
      <b/>
      <sz val="16"/>
      <color indexed="17"/>
      <name val="Verdana"/>
      <family val="2"/>
    </font>
    <font>
      <sz val="12"/>
      <color indexed="20"/>
      <name val="Verdana"/>
      <family val="2"/>
    </font>
    <font>
      <sz val="8"/>
      <color indexed="17"/>
      <name val="Verdana"/>
      <family val="2"/>
    </font>
    <font>
      <b/>
      <sz val="11"/>
      <color indexed="17"/>
      <name val="Arial"/>
      <family val="2"/>
    </font>
    <font>
      <sz val="11"/>
      <color indexed="20"/>
      <name val="Verdana"/>
      <family val="2"/>
    </font>
    <font>
      <b/>
      <sz val="11"/>
      <color indexed="20"/>
      <name val="Arial"/>
      <family val="2"/>
    </font>
    <font>
      <sz val="11"/>
      <color indexed="20"/>
      <name val="Arial"/>
      <family val="2"/>
    </font>
    <font>
      <sz val="11"/>
      <color indexed="8"/>
      <name val="Verdana"/>
      <family val="2"/>
    </font>
    <font>
      <sz val="10"/>
      <color indexed="8"/>
      <name val="Arial"/>
      <family val="2"/>
    </font>
    <font>
      <b/>
      <sz val="10"/>
      <color indexed="8"/>
      <name val="Arial"/>
      <family val="2"/>
    </font>
    <font>
      <sz val="11"/>
      <color indexed="18"/>
      <name val="Verdana"/>
      <family val="2"/>
    </font>
    <font>
      <b/>
      <sz val="8"/>
      <color indexed="17"/>
      <name val="Verdana"/>
      <family val="2"/>
    </font>
    <font>
      <b/>
      <sz val="8"/>
      <color indexed="17"/>
      <name val="Arial"/>
      <family val="2"/>
    </font>
    <font>
      <b/>
      <sz val="11"/>
      <color indexed="17"/>
      <name val="Verdana"/>
      <family val="2"/>
    </font>
    <font>
      <b/>
      <sz val="10"/>
      <color indexed="18"/>
      <name val="Verdana"/>
      <family val="2"/>
    </font>
    <font>
      <b/>
      <sz val="10"/>
      <color indexed="20"/>
      <name val="Verdana"/>
      <family val="2"/>
    </font>
    <font>
      <sz val="12"/>
      <color indexed="10"/>
      <name val="Verdana"/>
      <family val="2"/>
    </font>
    <font>
      <sz val="8"/>
      <color indexed="18"/>
      <name val="Verdana"/>
      <family val="2"/>
    </font>
    <font>
      <b/>
      <sz val="7"/>
      <color indexed="17"/>
      <name val="Verdana"/>
      <family val="2"/>
    </font>
    <font>
      <b/>
      <sz val="8"/>
      <color indexed="18"/>
      <name val="Verdana"/>
      <family val="2"/>
    </font>
    <font>
      <b/>
      <sz val="7"/>
      <color indexed="17"/>
      <name val="Arial"/>
      <family val="2"/>
    </font>
    <font>
      <sz val="10"/>
      <color indexed="10"/>
      <name val="Arial"/>
      <family val="2"/>
    </font>
    <font>
      <b/>
      <sz val="10"/>
      <color indexed="17"/>
      <name val="Arial"/>
      <family val="2"/>
    </font>
    <font>
      <sz val="12"/>
      <name val="Verdana"/>
      <family val="2"/>
    </font>
    <font>
      <b/>
      <sz val="8"/>
      <name val="Verdana"/>
      <family val="2"/>
    </font>
    <font>
      <b/>
      <sz val="11"/>
      <name val="Verdana"/>
      <family val="2"/>
    </font>
    <font>
      <sz val="11"/>
      <name val="Verdana"/>
      <family val="2"/>
    </font>
    <font>
      <sz val="9"/>
      <color indexed="18"/>
      <name val="Verdana"/>
      <family val="2"/>
    </font>
    <font>
      <sz val="7"/>
      <name val="Arial"/>
      <family val="2"/>
    </font>
    <font>
      <b/>
      <sz val="8"/>
      <name val="Arial"/>
      <family val="2"/>
    </font>
    <font>
      <i/>
      <sz val="10"/>
      <color indexed="8"/>
      <name val="Arial"/>
      <family val="2"/>
    </font>
    <font>
      <b/>
      <i/>
      <sz val="11"/>
      <color indexed="17"/>
      <name val="Arial"/>
      <family val="2"/>
    </font>
    <font>
      <b/>
      <i/>
      <sz val="11"/>
      <color indexed="20"/>
      <name val="Arial"/>
      <family val="2"/>
    </font>
    <font>
      <sz val="11"/>
      <color theme="0"/>
      <name val="Calibri"/>
      <family val="2"/>
      <scheme val="minor"/>
    </font>
    <font>
      <b/>
      <sz val="11"/>
      <color theme="0"/>
      <name val="Calibri"/>
      <family val="2"/>
      <scheme val="minor"/>
    </font>
    <font>
      <sz val="10"/>
      <color rgb="FF000000"/>
      <name val="Arial"/>
      <family val="2"/>
    </font>
    <font>
      <i/>
      <sz val="8"/>
      <color theme="0" tint="-0.499984740745262"/>
      <name val="Arial"/>
      <family val="2"/>
    </font>
    <font>
      <sz val="12"/>
      <color theme="0"/>
      <name val="Verdana"/>
      <family val="2"/>
    </font>
    <font>
      <i/>
      <sz val="8"/>
      <color theme="0"/>
      <name val="Arial"/>
      <family val="2"/>
    </font>
    <font>
      <i/>
      <sz val="8"/>
      <color theme="0"/>
      <name val="Calibri"/>
      <family val="2"/>
      <scheme val="minor"/>
    </font>
    <font>
      <i/>
      <sz val="10"/>
      <color theme="0"/>
      <name val="Calibri"/>
      <family val="2"/>
      <scheme val="minor"/>
    </font>
    <font>
      <sz val="10"/>
      <color theme="0"/>
      <name val="Arial"/>
      <family val="2"/>
    </font>
    <font>
      <b/>
      <sz val="16"/>
      <color rgb="FF008000"/>
      <name val="Verdana"/>
      <family val="2"/>
    </font>
    <font>
      <sz val="10"/>
      <color rgb="FF008000"/>
      <name val="Arial"/>
      <family val="2"/>
    </font>
    <font>
      <sz val="12"/>
      <color rgb="FF008000"/>
      <name val="Verdana"/>
      <family val="2"/>
    </font>
    <font>
      <b/>
      <sz val="11"/>
      <name val="Arial"/>
      <family val="2"/>
    </font>
    <font>
      <b/>
      <sz val="12"/>
      <color theme="0"/>
      <name val="Arial"/>
      <family val="2"/>
    </font>
    <font>
      <b/>
      <vertAlign val="subscript"/>
      <sz val="10"/>
      <color indexed="17"/>
      <name val="Arial"/>
      <family val="2"/>
    </font>
    <font>
      <sz val="9"/>
      <color theme="0"/>
      <name val="Verdana"/>
      <family val="2"/>
    </font>
    <font>
      <sz val="11"/>
      <name val="Calibri"/>
      <family val="2"/>
      <scheme val="minor"/>
    </font>
    <font>
      <b/>
      <sz val="7"/>
      <name val="Arial"/>
      <family val="2"/>
    </font>
    <font>
      <sz val="9"/>
      <color theme="0"/>
      <name val="Arial"/>
      <family val="2"/>
    </font>
    <font>
      <b/>
      <sz val="10"/>
      <color theme="0"/>
      <name val="Arial"/>
      <family val="2"/>
    </font>
    <font>
      <b/>
      <sz val="11"/>
      <color theme="0"/>
      <name val="Arial"/>
      <family val="2"/>
    </font>
    <font>
      <b/>
      <sz val="9"/>
      <name val="Arial"/>
      <family val="2"/>
    </font>
    <font>
      <b/>
      <sz val="8"/>
      <color theme="0"/>
      <name val="Arial"/>
      <family val="2"/>
    </font>
    <font>
      <b/>
      <sz val="9"/>
      <color theme="0"/>
      <name val="Verdana"/>
      <family val="2"/>
    </font>
    <font>
      <b/>
      <sz val="8"/>
      <color theme="0"/>
      <name val="Verdana"/>
      <family val="2"/>
    </font>
    <font>
      <sz val="8"/>
      <color theme="0"/>
      <name val="Verdana"/>
      <family val="2"/>
    </font>
    <font>
      <b/>
      <sz val="9"/>
      <color theme="0"/>
      <name val="Arial"/>
      <family val="2"/>
    </font>
    <font>
      <b/>
      <sz val="12"/>
      <color theme="0"/>
      <name val="Verdana"/>
      <family val="2"/>
    </font>
    <font>
      <b/>
      <sz val="7"/>
      <color theme="0"/>
      <name val="Arial"/>
      <family val="2"/>
    </font>
    <font>
      <b/>
      <sz val="11"/>
      <color theme="0"/>
      <name val="Verdana"/>
      <family val="2"/>
    </font>
    <font>
      <sz val="11"/>
      <color theme="0"/>
      <name val="Verdana"/>
      <family val="2"/>
    </font>
    <font>
      <b/>
      <sz val="7"/>
      <color theme="0"/>
      <name val="Verdana"/>
      <family val="2"/>
    </font>
    <font>
      <sz val="11"/>
      <color theme="0"/>
      <name val="Arial"/>
      <family val="2"/>
    </font>
    <font>
      <i/>
      <sz val="9"/>
      <color theme="0"/>
      <name val="Arial"/>
      <family val="2"/>
    </font>
    <font>
      <b/>
      <sz val="10"/>
      <color theme="0"/>
      <name val="Verdana"/>
      <family val="2"/>
    </font>
    <font>
      <b/>
      <i/>
      <sz val="9"/>
      <color theme="0"/>
      <name val="Arial"/>
      <family val="2"/>
    </font>
    <font>
      <b/>
      <sz val="12"/>
      <name val="Verdana"/>
      <family val="2"/>
    </font>
    <font>
      <sz val="12"/>
      <color theme="4" tint="-0.249977111117893"/>
      <name val="Verdana"/>
      <family val="2"/>
    </font>
    <font>
      <sz val="8"/>
      <name val="Calibri"/>
      <family val="2"/>
      <scheme val="minor"/>
    </font>
    <font>
      <b/>
      <vertAlign val="subscript"/>
      <sz val="10"/>
      <name val="Arial"/>
      <family val="2"/>
    </font>
    <font>
      <sz val="8"/>
      <name val="Verdana"/>
      <family val="2"/>
    </font>
    <font>
      <b/>
      <sz val="11"/>
      <name val="Calibri"/>
      <family val="2"/>
      <scheme val="minor"/>
    </font>
    <font>
      <u/>
      <sz val="10"/>
      <color theme="10"/>
      <name val="Arial"/>
      <family val="2"/>
    </font>
    <font>
      <sz val="10"/>
      <color rgb="FF000000"/>
      <name val="Arial"/>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0"/>
      <name val="Arial"/>
      <family val="2"/>
    </font>
    <font>
      <u/>
      <sz val="10"/>
      <color rgb="FF0000FF"/>
      <name val="Arial"/>
      <family val="2"/>
    </font>
    <font>
      <u/>
      <sz val="10"/>
      <color rgb="FF800080"/>
      <name val="Arial"/>
      <family val="2"/>
    </font>
    <font>
      <sz val="10"/>
      <color rgb="FF000000"/>
      <name val="Arial"/>
      <family val="2"/>
    </font>
    <font>
      <sz val="10"/>
      <name val="Arial"/>
      <family val="2"/>
    </font>
    <font>
      <u/>
      <sz val="10"/>
      <color rgb="FF0000FF"/>
      <name val="Arial"/>
      <family val="2"/>
    </font>
    <font>
      <u/>
      <sz val="10"/>
      <color rgb="FF800080"/>
      <name val="Arial"/>
      <family val="2"/>
    </font>
    <font>
      <sz val="10"/>
      <color rgb="FF000000"/>
      <name val="Arial"/>
      <family val="2"/>
    </font>
    <font>
      <sz val="10"/>
      <color rgb="FF7030A0"/>
      <name val="Arial"/>
      <family val="2"/>
    </font>
    <font>
      <sz val="12"/>
      <color rgb="FF7030A0"/>
      <name val="Verdana"/>
      <family val="2"/>
    </font>
    <font>
      <b/>
      <sz val="12"/>
      <color rgb="FF7030A0"/>
      <name val="Verdana"/>
      <family val="2"/>
    </font>
    <font>
      <b/>
      <sz val="10"/>
      <color rgb="FF7030A0"/>
      <name val="Verdana"/>
      <family val="2"/>
    </font>
    <font>
      <sz val="10"/>
      <color rgb="FF7030A0"/>
      <name val="Verdana"/>
      <family val="2"/>
    </font>
    <font>
      <b/>
      <sz val="16"/>
      <color theme="4" tint="-0.249977111117893"/>
      <name val="Verdana"/>
      <family val="2"/>
    </font>
    <font>
      <b/>
      <sz val="16"/>
      <color rgb="FF7030A0"/>
      <name val="Calibri"/>
      <family val="2"/>
      <scheme val="minor"/>
    </font>
    <font>
      <b/>
      <sz val="10"/>
      <color theme="0"/>
      <name val="Calibri"/>
      <family val="2"/>
      <scheme val="minor"/>
    </font>
    <font>
      <sz val="10"/>
      <color theme="0"/>
      <name val="Calibri"/>
      <family val="2"/>
      <scheme val="minor"/>
    </font>
    <font>
      <sz val="10"/>
      <name val="Calibri"/>
      <family val="2"/>
      <scheme val="minor"/>
    </font>
    <font>
      <b/>
      <sz val="11"/>
      <color rgb="FF7030A0"/>
      <name val="Calibri"/>
      <family val="2"/>
      <scheme val="minor"/>
    </font>
    <font>
      <sz val="11"/>
      <color rgb="FF7030A0"/>
      <name val="Calibri"/>
      <family val="2"/>
      <scheme val="minor"/>
    </font>
    <font>
      <sz val="10"/>
      <color rgb="FF000000"/>
      <name val="Calibri"/>
      <family val="2"/>
      <scheme val="minor"/>
    </font>
    <font>
      <b/>
      <sz val="10"/>
      <color indexed="20"/>
      <name val="Calibri"/>
      <family val="2"/>
      <scheme val="minor"/>
    </font>
    <font>
      <sz val="12"/>
      <color indexed="18"/>
      <name val="Calibri"/>
      <family val="2"/>
      <scheme val="minor"/>
    </font>
    <font>
      <b/>
      <sz val="10"/>
      <color indexed="18"/>
      <name val="Calibri"/>
      <family val="2"/>
      <scheme val="minor"/>
    </font>
    <font>
      <sz val="12"/>
      <color indexed="17"/>
      <name val="Calibri"/>
      <family val="2"/>
      <scheme val="minor"/>
    </font>
    <font>
      <b/>
      <sz val="16"/>
      <color indexed="17"/>
      <name val="Calibri"/>
      <family val="2"/>
      <scheme val="minor"/>
    </font>
    <font>
      <b/>
      <sz val="11"/>
      <color indexed="17"/>
      <name val="Calibri"/>
      <family val="2"/>
      <scheme val="minor"/>
    </font>
    <font>
      <b/>
      <sz val="7"/>
      <name val="Calibri"/>
      <family val="2"/>
      <scheme val="minor"/>
    </font>
    <font>
      <b/>
      <sz val="8"/>
      <name val="Calibri"/>
      <family val="2"/>
      <scheme val="minor"/>
    </font>
    <font>
      <sz val="11"/>
      <color indexed="20"/>
      <name val="Calibri"/>
      <family val="2"/>
      <scheme val="minor"/>
    </font>
    <font>
      <b/>
      <sz val="11"/>
      <color indexed="20"/>
      <name val="Calibri"/>
      <family val="2"/>
      <scheme val="minor"/>
    </font>
    <font>
      <sz val="11"/>
      <color indexed="8"/>
      <name val="Calibri"/>
      <family val="2"/>
      <scheme val="minor"/>
    </font>
    <font>
      <sz val="11"/>
      <color indexed="18"/>
      <name val="Calibri"/>
      <family val="2"/>
      <scheme val="minor"/>
    </font>
    <font>
      <b/>
      <i/>
      <sz val="11"/>
      <color indexed="20"/>
      <name val="Calibri"/>
      <family val="2"/>
      <scheme val="minor"/>
    </font>
    <font>
      <b/>
      <i/>
      <sz val="11"/>
      <color rgb="FF7030A0"/>
      <name val="Calibri"/>
      <family val="2"/>
      <scheme val="minor"/>
    </font>
    <font>
      <sz val="12"/>
      <name val="Calibri"/>
      <family val="2"/>
      <scheme val="minor"/>
    </font>
    <font>
      <sz val="12"/>
      <color theme="0"/>
      <name val="Calibri"/>
      <family val="2"/>
      <scheme val="minor"/>
    </font>
    <font>
      <b/>
      <sz val="8"/>
      <color theme="0"/>
      <name val="Calibri"/>
      <family val="2"/>
      <scheme val="minor"/>
    </font>
    <font>
      <b/>
      <sz val="7"/>
      <color theme="0"/>
      <name val="Calibri"/>
      <family val="2"/>
      <scheme val="minor"/>
    </font>
    <font>
      <sz val="11"/>
      <color rgb="FF000000"/>
      <name val="Calibri"/>
      <family val="2"/>
      <scheme val="minor"/>
    </font>
    <font>
      <b/>
      <sz val="11"/>
      <color indexed="18"/>
      <name val="Calibri"/>
      <family val="2"/>
      <scheme val="minor"/>
    </font>
    <font>
      <sz val="11"/>
      <color indexed="17"/>
      <name val="Calibri"/>
      <family val="2"/>
      <scheme val="minor"/>
    </font>
    <font>
      <b/>
      <sz val="11"/>
      <color indexed="8"/>
      <name val="Calibri"/>
      <family val="2"/>
      <scheme val="minor"/>
    </font>
    <font>
      <i/>
      <sz val="11"/>
      <color indexed="8"/>
      <name val="Calibri"/>
      <family val="2"/>
      <scheme val="minor"/>
    </font>
    <font>
      <i/>
      <sz val="11"/>
      <color theme="0"/>
      <name val="Calibri"/>
      <family val="2"/>
      <scheme val="minor"/>
    </font>
    <font>
      <b/>
      <vertAlign val="superscript"/>
      <sz val="11"/>
      <color theme="0"/>
      <name val="Calibri"/>
      <family val="2"/>
      <scheme val="minor"/>
    </font>
    <font>
      <sz val="12"/>
      <color rgb="FF7030A0"/>
      <name val="Calibri"/>
      <family val="2"/>
      <scheme val="minor"/>
    </font>
    <font>
      <b/>
      <sz val="10"/>
      <name val="Calibri"/>
      <family val="2"/>
      <scheme val="minor"/>
    </font>
    <font>
      <i/>
      <sz val="10"/>
      <name val="Calibri"/>
      <family val="2"/>
      <scheme val="minor"/>
    </font>
    <font>
      <i/>
      <sz val="11"/>
      <name val="Calibri"/>
      <family val="2"/>
      <scheme val="minor"/>
    </font>
    <font>
      <sz val="10"/>
      <color indexed="10"/>
      <name val="Calibri"/>
      <family val="2"/>
      <scheme val="minor"/>
    </font>
    <font>
      <sz val="12"/>
      <color indexed="10"/>
      <name val="Calibri"/>
      <family val="2"/>
      <scheme val="minor"/>
    </font>
    <font>
      <b/>
      <sz val="16"/>
      <color theme="4" tint="-0.249977111117893"/>
      <name val="Calibri"/>
      <family val="2"/>
      <scheme val="minor"/>
    </font>
    <font>
      <sz val="12"/>
      <color theme="4" tint="-0.249977111117893"/>
      <name val="Calibri"/>
      <family val="2"/>
      <scheme val="minor"/>
    </font>
    <font>
      <b/>
      <sz val="11"/>
      <color theme="4" tint="-0.249977111117893"/>
      <name val="Calibri"/>
      <family val="2"/>
      <scheme val="minor"/>
    </font>
    <font>
      <b/>
      <sz val="10"/>
      <color theme="4" tint="-0.249977111117893"/>
      <name val="Calibri"/>
      <family val="2"/>
      <scheme val="minor"/>
    </font>
    <font>
      <b/>
      <i/>
      <sz val="11"/>
      <color theme="4" tint="-0.249977111117893"/>
      <name val="Calibri"/>
      <family val="2"/>
      <scheme val="minor"/>
    </font>
    <font>
      <sz val="11"/>
      <color indexed="10"/>
      <name val="Calibri"/>
      <family val="2"/>
      <scheme val="minor"/>
    </font>
    <font>
      <sz val="11"/>
      <color theme="4" tint="-0.249977111117893"/>
      <name val="Calibri"/>
      <family val="2"/>
      <scheme val="minor"/>
    </font>
    <font>
      <b/>
      <vertAlign val="subscript"/>
      <sz val="11"/>
      <color theme="0"/>
      <name val="Calibri"/>
      <family val="2"/>
      <scheme val="minor"/>
    </font>
    <font>
      <sz val="12"/>
      <color theme="4" tint="-0.499984740745262"/>
      <name val="Calibri"/>
      <family val="2"/>
      <scheme val="minor"/>
    </font>
    <font>
      <b/>
      <sz val="11"/>
      <color theme="4" tint="-0.499984740745262"/>
      <name val="Calibri"/>
      <family val="2"/>
      <scheme val="minor"/>
    </font>
    <font>
      <b/>
      <vertAlign val="subscript"/>
      <sz val="10"/>
      <color theme="0"/>
      <name val="Calibri"/>
      <family val="2"/>
      <scheme val="minor"/>
    </font>
    <font>
      <sz val="7"/>
      <color theme="0"/>
      <name val="Calibri"/>
      <family val="2"/>
      <scheme val="minor"/>
    </font>
    <font>
      <b/>
      <i/>
      <sz val="11"/>
      <name val="Calibri"/>
      <family val="2"/>
      <scheme val="minor"/>
    </font>
    <font>
      <b/>
      <i/>
      <sz val="11"/>
      <color theme="0"/>
      <name val="Calibri"/>
      <family val="2"/>
      <scheme val="minor"/>
    </font>
    <font>
      <i/>
      <sz val="8"/>
      <name val="Calibri"/>
      <family val="2"/>
      <scheme val="minor"/>
    </font>
    <font>
      <i/>
      <sz val="11"/>
      <color theme="4" tint="-0.249977111117893"/>
      <name val="Calibri"/>
      <family val="2"/>
      <scheme val="minor"/>
    </font>
    <font>
      <i/>
      <sz val="11"/>
      <color theme="0" tint="-0.499984740745262"/>
      <name val="Calibri"/>
      <family val="2"/>
      <scheme val="minor"/>
    </font>
    <font>
      <b/>
      <i/>
      <sz val="11"/>
      <color indexed="17"/>
      <name val="Calibri"/>
      <family val="2"/>
      <scheme val="minor"/>
    </font>
    <font>
      <i/>
      <sz val="11"/>
      <color indexed="17"/>
      <name val="Calibri"/>
      <family val="2"/>
      <scheme val="minor"/>
    </font>
    <font>
      <sz val="11"/>
      <color indexed="9"/>
      <name val="Calibri"/>
      <family val="2"/>
      <scheme val="minor"/>
    </font>
    <font>
      <b/>
      <sz val="9"/>
      <color theme="0"/>
      <name val="Calibri"/>
      <family val="2"/>
      <scheme val="minor"/>
    </font>
    <font>
      <sz val="16"/>
      <color theme="4" tint="-0.249977111117893"/>
      <name val="Calibri"/>
      <family val="2"/>
      <scheme val="minor"/>
    </font>
    <font>
      <b/>
      <sz val="11"/>
      <color indexed="9"/>
      <name val="Calibri"/>
      <family val="2"/>
      <scheme val="minor"/>
    </font>
    <font>
      <b/>
      <i/>
      <sz val="11"/>
      <color indexed="18"/>
      <name val="Calibri"/>
      <family val="2"/>
      <scheme val="minor"/>
    </font>
    <font>
      <i/>
      <sz val="11"/>
      <color indexed="20"/>
      <name val="Calibri"/>
      <family val="2"/>
      <scheme val="minor"/>
    </font>
    <font>
      <b/>
      <i/>
      <sz val="11"/>
      <color indexed="8"/>
      <name val="Calibri"/>
      <family val="2"/>
      <scheme val="minor"/>
    </font>
    <font>
      <b/>
      <sz val="11"/>
      <color rgb="FF008000"/>
      <name val="Calibri"/>
      <family val="2"/>
      <scheme val="minor"/>
    </font>
    <font>
      <b/>
      <sz val="11"/>
      <color theme="8" tint="-0.249977111117893"/>
      <name val="Calibri"/>
      <family val="2"/>
      <scheme val="minor"/>
    </font>
    <font>
      <sz val="11"/>
      <color theme="8" tint="-0.249977111117893"/>
      <name val="Calibri"/>
      <family val="2"/>
      <scheme val="minor"/>
    </font>
    <font>
      <sz val="11"/>
      <color rgb="FF008000"/>
      <name val="Calibri"/>
      <family val="2"/>
      <scheme val="minor"/>
    </font>
    <font>
      <sz val="12"/>
      <color indexed="20"/>
      <name val="Calibri"/>
      <family val="2"/>
      <scheme val="minor"/>
    </font>
    <font>
      <sz val="12"/>
      <color rgb="FF000000"/>
      <name val="Calibri"/>
      <family val="2"/>
      <scheme val="minor"/>
    </font>
    <font>
      <b/>
      <sz val="12"/>
      <color indexed="18"/>
      <name val="Calibri"/>
      <family val="2"/>
      <scheme val="minor"/>
    </font>
    <font>
      <b/>
      <sz val="12"/>
      <color theme="4" tint="-0.249977111117893"/>
      <name val="Calibri"/>
      <family val="2"/>
      <scheme val="minor"/>
    </font>
    <font>
      <b/>
      <sz val="12"/>
      <color indexed="17"/>
      <name val="Calibri"/>
      <family val="2"/>
      <scheme val="minor"/>
    </font>
    <font>
      <b/>
      <sz val="12"/>
      <color rgb="FF008000"/>
      <name val="Calibri"/>
      <family val="2"/>
      <scheme val="minor"/>
    </font>
    <font>
      <sz val="12"/>
      <color indexed="8"/>
      <name val="Calibri"/>
      <family val="2"/>
      <scheme val="minor"/>
    </font>
    <font>
      <b/>
      <sz val="12"/>
      <name val="Calibri"/>
      <family val="2"/>
      <scheme val="minor"/>
    </font>
    <font>
      <i/>
      <sz val="12"/>
      <name val="Calibri"/>
      <family val="2"/>
      <scheme val="minor"/>
    </font>
    <font>
      <i/>
      <sz val="11"/>
      <color theme="1"/>
      <name val="Calibri"/>
      <family val="2"/>
      <scheme val="minor"/>
    </font>
    <font>
      <b/>
      <sz val="18"/>
      <color theme="4" tint="-0.249977111117893"/>
      <name val="Calibri"/>
      <family val="2"/>
      <scheme val="minor"/>
    </font>
    <font>
      <i/>
      <vertAlign val="superscript"/>
      <sz val="11"/>
      <color theme="4" tint="-0.249977111117893"/>
      <name val="Calibri"/>
      <family val="2"/>
      <scheme val="minor"/>
    </font>
    <font>
      <b/>
      <vertAlign val="superscript"/>
      <sz val="10"/>
      <color theme="0"/>
      <name val="Calibri"/>
      <family val="2"/>
      <scheme val="minor"/>
    </font>
    <font>
      <b/>
      <sz val="11"/>
      <color rgb="FFFF0000"/>
      <name val="Calibri"/>
      <family val="2"/>
      <scheme val="minor"/>
    </font>
    <font>
      <b/>
      <i/>
      <sz val="12"/>
      <name val="Calibri"/>
      <family val="2"/>
      <scheme val="minor"/>
    </font>
    <font>
      <sz val="10"/>
      <color rgb="FFFF0000"/>
      <name val="Calibri"/>
      <family val="2"/>
      <scheme val="minor"/>
    </font>
    <font>
      <b/>
      <sz val="12"/>
      <color theme="0"/>
      <name val="Calibri"/>
      <family val="2"/>
      <scheme val="minor"/>
    </font>
    <font>
      <b/>
      <sz val="14"/>
      <color rgb="FF7030A0"/>
      <name val="Verdana"/>
      <family val="2"/>
    </font>
    <font>
      <sz val="14"/>
      <color rgb="FF7030A0"/>
      <name val="Verdana"/>
      <family val="2"/>
    </font>
    <font>
      <i/>
      <sz val="8"/>
      <name val="Verdana"/>
      <family val="2"/>
    </font>
    <font>
      <b/>
      <sz val="16"/>
      <name val="Verdana"/>
      <family val="2"/>
    </font>
    <font>
      <b/>
      <sz val="18"/>
      <color rgb="FF7030A0"/>
      <name val="Verdana"/>
      <family val="2"/>
    </font>
    <font>
      <sz val="18"/>
      <color indexed="17"/>
      <name val="Verdana"/>
      <family val="2"/>
    </font>
    <font>
      <b/>
      <sz val="14"/>
      <color indexed="17"/>
      <name val="Verdana"/>
      <family val="2"/>
    </font>
    <font>
      <b/>
      <sz val="12"/>
      <color indexed="18"/>
      <name val="Verdana"/>
      <family val="2"/>
    </font>
  </fonts>
  <fills count="42">
    <fill>
      <patternFill patternType="none"/>
    </fill>
    <fill>
      <patternFill patternType="gray125"/>
    </fill>
    <fill>
      <patternFill patternType="solid">
        <fgColor indexed="65"/>
        <bgColor indexed="64"/>
      </patternFill>
    </fill>
    <fill>
      <patternFill patternType="solid">
        <fgColor indexed="9"/>
        <bgColor indexed="64"/>
      </patternFill>
    </fill>
    <fill>
      <patternFill patternType="solid">
        <fgColor theme="0"/>
        <bgColor indexed="64"/>
      </patternFill>
    </fill>
    <fill>
      <patternFill patternType="solid">
        <fgColor theme="0"/>
        <bgColor theme="4" tint="0.79998168889431442"/>
      </patternFill>
    </fill>
    <fill>
      <patternFill patternType="solid">
        <fgColor theme="0"/>
        <bgColor theme="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499984740745262"/>
        <bgColor theme="4"/>
      </patternFill>
    </fill>
    <fill>
      <patternFill patternType="solid">
        <fgColor theme="4" tint="-0.499984740745262"/>
        <bgColor indexed="64"/>
      </patternFill>
    </fill>
    <fill>
      <patternFill patternType="solid">
        <fgColor theme="4" tint="-0.249977111117893"/>
        <bgColor indexed="64"/>
      </patternFill>
    </fill>
    <fill>
      <patternFill patternType="solid">
        <fgColor theme="4" tint="0.79998168889431442"/>
        <bgColor indexed="64"/>
      </patternFill>
    </fill>
  </fills>
  <borders count="220">
    <border>
      <left/>
      <right/>
      <top/>
      <bottom/>
      <diagonal/>
    </border>
    <border>
      <left style="thin">
        <color indexed="17"/>
      </left>
      <right/>
      <top style="thin">
        <color indexed="17"/>
      </top>
      <bottom style="thin">
        <color indexed="17"/>
      </bottom>
      <diagonal/>
    </border>
    <border>
      <left style="thin">
        <color indexed="17"/>
      </left>
      <right style="thin">
        <color indexed="17"/>
      </right>
      <top style="thin">
        <color indexed="17"/>
      </top>
      <bottom style="thin">
        <color indexed="17"/>
      </bottom>
      <diagonal/>
    </border>
    <border>
      <left style="thin">
        <color indexed="17"/>
      </left>
      <right style="thin">
        <color indexed="17"/>
      </right>
      <top/>
      <bottom style="thin">
        <color indexed="17"/>
      </bottom>
      <diagonal/>
    </border>
    <border>
      <left style="thin">
        <color indexed="17"/>
      </left>
      <right style="thin">
        <color indexed="17"/>
      </right>
      <top/>
      <bottom/>
      <diagonal/>
    </border>
    <border>
      <left style="thin">
        <color indexed="17"/>
      </left>
      <right style="thin">
        <color indexed="17"/>
      </right>
      <top style="thin">
        <color indexed="17"/>
      </top>
      <bottom/>
      <diagonal/>
    </border>
    <border>
      <left/>
      <right style="thin">
        <color indexed="17"/>
      </right>
      <top/>
      <bottom style="thin">
        <color indexed="17"/>
      </bottom>
      <diagonal/>
    </border>
    <border>
      <left style="thin">
        <color indexed="17"/>
      </left>
      <right/>
      <top/>
      <bottom style="thin">
        <color indexed="17"/>
      </bottom>
      <diagonal/>
    </border>
    <border>
      <left/>
      <right style="thin">
        <color indexed="17"/>
      </right>
      <top style="thin">
        <color indexed="17"/>
      </top>
      <bottom style="thin">
        <color indexed="17"/>
      </bottom>
      <diagonal/>
    </border>
    <border>
      <left/>
      <right style="thin">
        <color indexed="17"/>
      </right>
      <top style="thin">
        <color indexed="17"/>
      </top>
      <bottom/>
      <diagonal/>
    </border>
    <border>
      <left style="thin">
        <color indexed="17"/>
      </left>
      <right/>
      <top style="thin">
        <color indexed="17"/>
      </top>
      <bottom/>
      <diagonal/>
    </border>
    <border>
      <left/>
      <right style="thin">
        <color indexed="17"/>
      </right>
      <top/>
      <bottom/>
      <diagonal/>
    </border>
    <border>
      <left style="thin">
        <color indexed="17"/>
      </left>
      <right/>
      <top/>
      <bottom/>
      <diagonal/>
    </border>
    <border>
      <left/>
      <right/>
      <top style="thin">
        <color indexed="17"/>
      </top>
      <bottom/>
      <diagonal/>
    </border>
    <border>
      <left/>
      <right/>
      <top/>
      <bottom style="thin">
        <color indexed="17"/>
      </bottom>
      <diagonal/>
    </border>
    <border>
      <left style="thin">
        <color rgb="FF008000"/>
      </left>
      <right/>
      <top/>
      <bottom style="thin">
        <color rgb="FF008000"/>
      </bottom>
      <diagonal/>
    </border>
    <border>
      <left style="thin">
        <color rgb="FF008000"/>
      </left>
      <right/>
      <top/>
      <bottom/>
      <diagonal/>
    </border>
    <border>
      <left/>
      <right style="thin">
        <color rgb="FF008000"/>
      </right>
      <top/>
      <bottom/>
      <diagonal/>
    </border>
    <border>
      <left/>
      <right/>
      <top/>
      <bottom style="thin">
        <color rgb="FF008000"/>
      </bottom>
      <diagonal/>
    </border>
    <border>
      <left/>
      <right/>
      <top style="thin">
        <color theme="4" tint="0.39997558519241921"/>
      </top>
      <bottom/>
      <diagonal/>
    </border>
    <border>
      <left/>
      <right style="thin">
        <color theme="9" tint="0.59996337778862885"/>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7030A0"/>
      </left>
      <right style="thin">
        <color rgb="FF7030A0"/>
      </right>
      <top style="thin">
        <color rgb="FF7030A0"/>
      </top>
      <bottom style="thin">
        <color rgb="FF7030A0"/>
      </bottom>
      <diagonal/>
    </border>
    <border>
      <left style="thin">
        <color rgb="FF7030A0"/>
      </left>
      <right style="thin">
        <color rgb="FF7030A0"/>
      </right>
      <top style="thin">
        <color rgb="FF7030A0"/>
      </top>
      <bottom/>
      <diagonal/>
    </border>
    <border>
      <left style="thin">
        <color rgb="FF7030A0"/>
      </left>
      <right/>
      <top style="thin">
        <color rgb="FF7030A0"/>
      </top>
      <bottom style="thin">
        <color rgb="FF7030A0"/>
      </bottom>
      <diagonal/>
    </border>
    <border>
      <left/>
      <right/>
      <top style="thin">
        <color rgb="FF7030A0"/>
      </top>
      <bottom style="thin">
        <color rgb="FF7030A0"/>
      </bottom>
      <diagonal/>
    </border>
    <border>
      <left style="thin">
        <color rgb="FF008000"/>
      </left>
      <right/>
      <top style="thin">
        <color rgb="FF7030A0"/>
      </top>
      <bottom style="thin">
        <color rgb="FF7030A0"/>
      </bottom>
      <diagonal/>
    </border>
    <border>
      <left/>
      <right style="thin">
        <color rgb="FF7030A0"/>
      </right>
      <top style="thin">
        <color rgb="FF7030A0"/>
      </top>
      <bottom style="thin">
        <color rgb="FF7030A0"/>
      </bottom>
      <diagonal/>
    </border>
    <border>
      <left style="thin">
        <color rgb="FF7030A0"/>
      </left>
      <right/>
      <top style="thin">
        <color rgb="FF7030A0"/>
      </top>
      <bottom/>
      <diagonal/>
    </border>
    <border>
      <left/>
      <right/>
      <top style="thin">
        <color rgb="FF7030A0"/>
      </top>
      <bottom/>
      <diagonal/>
    </border>
    <border>
      <left/>
      <right style="thin">
        <color rgb="FF7030A0"/>
      </right>
      <top style="thin">
        <color rgb="FF7030A0"/>
      </top>
      <bottom/>
      <diagonal/>
    </border>
    <border>
      <left style="thin">
        <color rgb="FF7030A0"/>
      </left>
      <right/>
      <top/>
      <bottom/>
      <diagonal/>
    </border>
    <border>
      <left/>
      <right style="thin">
        <color rgb="FF7030A0"/>
      </right>
      <top/>
      <bottom/>
      <diagonal/>
    </border>
    <border>
      <left style="thin">
        <color rgb="FF7030A0"/>
      </left>
      <right/>
      <top/>
      <bottom style="thin">
        <color rgb="FF7030A0"/>
      </bottom>
      <diagonal/>
    </border>
    <border>
      <left/>
      <right/>
      <top/>
      <bottom style="thin">
        <color rgb="FF7030A0"/>
      </bottom>
      <diagonal/>
    </border>
    <border>
      <left/>
      <right style="thin">
        <color rgb="FF7030A0"/>
      </right>
      <top/>
      <bottom style="thin">
        <color rgb="FF7030A0"/>
      </bottom>
      <diagonal/>
    </border>
    <border>
      <left style="thin">
        <color rgb="FF7030A0"/>
      </left>
      <right style="thin">
        <color rgb="FF7030A0"/>
      </right>
      <top/>
      <bottom/>
      <diagonal/>
    </border>
    <border>
      <left style="thin">
        <color rgb="FF7030A0"/>
      </left>
      <right style="thin">
        <color rgb="FF7030A0"/>
      </right>
      <top/>
      <bottom style="thin">
        <color rgb="FF7030A0"/>
      </bottom>
      <diagonal/>
    </border>
    <border>
      <left style="thin">
        <color rgb="FF7030A0"/>
      </left>
      <right style="thin">
        <color theme="9" tint="0.59996337778862885"/>
      </right>
      <top/>
      <bottom/>
      <diagonal/>
    </border>
    <border>
      <left style="thin">
        <color rgb="FF7030A0"/>
      </left>
      <right style="thin">
        <color theme="9" tint="0.59996337778862885"/>
      </right>
      <top/>
      <bottom style="thin">
        <color rgb="FF7030A0"/>
      </bottom>
      <diagonal/>
    </border>
    <border>
      <left/>
      <right style="thin">
        <color theme="9" tint="0.59996337778862885"/>
      </right>
      <top/>
      <bottom style="thin">
        <color rgb="FF7030A0"/>
      </bottom>
      <diagonal/>
    </border>
    <border>
      <left style="thin">
        <color rgb="FF7030A0"/>
      </left>
      <right style="thin">
        <color theme="9" tint="0.59996337778862885"/>
      </right>
      <top style="thin">
        <color rgb="FF7030A0"/>
      </top>
      <bottom/>
      <diagonal/>
    </border>
    <border>
      <left/>
      <right style="thin">
        <color theme="9" tint="0.59996337778862885"/>
      </right>
      <top style="thin">
        <color rgb="FF7030A0"/>
      </top>
      <bottom/>
      <diagonal/>
    </border>
    <border>
      <left style="thin">
        <color rgb="FF7030A0"/>
      </left>
      <right style="thin">
        <color indexed="17"/>
      </right>
      <top/>
      <bottom/>
      <diagonal/>
    </border>
    <border>
      <left style="thin">
        <color theme="4"/>
      </left>
      <right style="thin">
        <color theme="4"/>
      </right>
      <top style="thin">
        <color theme="4"/>
      </top>
      <bottom style="thin">
        <color theme="4"/>
      </bottom>
      <diagonal/>
    </border>
    <border>
      <left style="thin">
        <color theme="4"/>
      </left>
      <right style="thin">
        <color theme="4"/>
      </right>
      <top style="thin">
        <color theme="4"/>
      </top>
      <bottom/>
      <diagonal/>
    </border>
    <border>
      <left style="thin">
        <color theme="4"/>
      </left>
      <right style="thin">
        <color theme="4"/>
      </right>
      <top/>
      <bottom style="thin">
        <color theme="4"/>
      </bottom>
      <diagonal/>
    </border>
    <border>
      <left style="thin">
        <color theme="4"/>
      </left>
      <right/>
      <top style="thin">
        <color theme="4"/>
      </top>
      <bottom/>
      <diagonal/>
    </border>
    <border>
      <left/>
      <right style="thin">
        <color theme="4"/>
      </right>
      <top style="thin">
        <color theme="4"/>
      </top>
      <bottom/>
      <diagonal/>
    </border>
    <border>
      <left style="thin">
        <color theme="4"/>
      </left>
      <right/>
      <top/>
      <bottom style="thin">
        <color theme="4"/>
      </bottom>
      <diagonal/>
    </border>
    <border>
      <left/>
      <right style="thin">
        <color theme="4"/>
      </right>
      <top/>
      <bottom style="thin">
        <color theme="4"/>
      </bottom>
      <diagonal/>
    </border>
    <border>
      <left style="thin">
        <color theme="4"/>
      </left>
      <right/>
      <top/>
      <bottom/>
      <diagonal/>
    </border>
    <border>
      <left/>
      <right style="thin">
        <color theme="4"/>
      </right>
      <top/>
      <bottom/>
      <diagonal/>
    </border>
    <border>
      <left style="thin">
        <color theme="4"/>
      </left>
      <right/>
      <top style="thin">
        <color theme="4"/>
      </top>
      <bottom style="thin">
        <color theme="4"/>
      </bottom>
      <diagonal/>
    </border>
    <border>
      <left/>
      <right style="thin">
        <color theme="4"/>
      </right>
      <top style="thin">
        <color theme="4"/>
      </top>
      <bottom style="thin">
        <color theme="4"/>
      </bottom>
      <diagonal/>
    </border>
    <border>
      <left style="thin">
        <color theme="4"/>
      </left>
      <right style="thin">
        <color theme="4"/>
      </right>
      <top/>
      <bottom/>
      <diagonal/>
    </border>
    <border>
      <left/>
      <right/>
      <top style="thin">
        <color theme="4"/>
      </top>
      <bottom/>
      <diagonal/>
    </border>
    <border>
      <left/>
      <right/>
      <top/>
      <bottom style="thin">
        <color theme="4"/>
      </bottom>
      <diagonal/>
    </border>
    <border>
      <left/>
      <right/>
      <top style="thin">
        <color theme="4"/>
      </top>
      <bottom style="thin">
        <color theme="4"/>
      </bottom>
      <diagonal/>
    </border>
    <border>
      <left style="thin">
        <color theme="4"/>
      </left>
      <right style="thin">
        <color indexed="17"/>
      </right>
      <top style="thin">
        <color theme="4"/>
      </top>
      <bottom/>
      <diagonal/>
    </border>
    <border>
      <left style="thin">
        <color theme="4"/>
      </left>
      <right style="thin">
        <color indexed="17"/>
      </right>
      <top/>
      <bottom/>
      <diagonal/>
    </border>
    <border>
      <left style="thin">
        <color theme="4"/>
      </left>
      <right style="thin">
        <color indexed="17"/>
      </right>
      <top/>
      <bottom style="thin">
        <color theme="4"/>
      </bottom>
      <diagonal/>
    </border>
    <border>
      <left style="thin">
        <color indexed="17"/>
      </left>
      <right style="thin">
        <color theme="4"/>
      </right>
      <top style="thin">
        <color theme="4"/>
      </top>
      <bottom style="thin">
        <color indexed="17"/>
      </bottom>
      <diagonal/>
    </border>
    <border>
      <left style="thin">
        <color theme="4"/>
      </left>
      <right/>
      <top style="thin">
        <color theme="0"/>
      </top>
      <bottom style="thin">
        <color theme="4"/>
      </bottom>
      <diagonal/>
    </border>
    <border>
      <left style="thin">
        <color theme="0"/>
      </left>
      <right/>
      <top/>
      <bottom/>
      <diagonal/>
    </border>
    <border>
      <left style="thin">
        <color theme="4"/>
      </left>
      <right style="thin">
        <color theme="4"/>
      </right>
      <top style="thin">
        <color theme="4"/>
      </top>
      <bottom style="thin">
        <color theme="0"/>
      </bottom>
      <diagonal/>
    </border>
    <border>
      <left style="thin">
        <color theme="4"/>
      </left>
      <right style="thin">
        <color theme="4"/>
      </right>
      <top style="thin">
        <color theme="0"/>
      </top>
      <bottom style="thin">
        <color theme="4"/>
      </bottom>
      <diagonal/>
    </border>
    <border>
      <left style="thin">
        <color theme="4"/>
      </left>
      <right/>
      <top style="thin">
        <color theme="4"/>
      </top>
      <bottom style="thin">
        <color theme="0"/>
      </bottom>
      <diagonal/>
    </border>
    <border>
      <left style="thin">
        <color theme="4"/>
      </left>
      <right/>
      <top style="thin">
        <color theme="0"/>
      </top>
      <bottom style="thin">
        <color theme="0"/>
      </bottom>
      <diagonal/>
    </border>
    <border>
      <left style="thin">
        <color theme="4"/>
      </left>
      <right style="thin">
        <color theme="0"/>
      </right>
      <top/>
      <bottom style="thin">
        <color theme="4"/>
      </bottom>
      <diagonal/>
    </border>
    <border>
      <left style="thin">
        <color theme="0"/>
      </left>
      <right/>
      <top/>
      <bottom style="thin">
        <color theme="4"/>
      </bottom>
      <diagonal/>
    </border>
    <border>
      <left style="thin">
        <color theme="0"/>
      </left>
      <right style="thin">
        <color theme="4"/>
      </right>
      <top/>
      <bottom style="thin">
        <color theme="4"/>
      </bottom>
      <diagonal/>
    </border>
    <border>
      <left style="thin">
        <color rgb="FF7030A0"/>
      </left>
      <right style="thin">
        <color theme="4" tint="-0.499984740745262"/>
      </right>
      <top style="thin">
        <color rgb="FF7030A0"/>
      </top>
      <bottom style="thin">
        <color rgb="FF7030A0"/>
      </bottom>
      <diagonal/>
    </border>
    <border>
      <left style="thin">
        <color rgb="FF7030A0"/>
      </left>
      <right style="thin">
        <color theme="4" tint="-0.499984740745262"/>
      </right>
      <top style="thin">
        <color rgb="FF7030A0"/>
      </top>
      <bottom/>
      <diagonal/>
    </border>
    <border>
      <left style="thin">
        <color rgb="FF7030A0"/>
      </left>
      <right style="thin">
        <color theme="4" tint="-0.499984740745262"/>
      </right>
      <top/>
      <bottom/>
      <diagonal/>
    </border>
    <border>
      <left style="thin">
        <color rgb="FF7030A0"/>
      </left>
      <right style="thin">
        <color theme="4" tint="-0.499984740745262"/>
      </right>
      <top/>
      <bottom style="thin">
        <color rgb="FF7030A0"/>
      </bottom>
      <diagonal/>
    </border>
    <border>
      <left/>
      <right style="thin">
        <color theme="4" tint="-0.499984740745262"/>
      </right>
      <top style="thin">
        <color rgb="FF7030A0"/>
      </top>
      <bottom style="thin">
        <color rgb="FF7030A0"/>
      </bottom>
      <diagonal/>
    </border>
    <border>
      <left/>
      <right style="thin">
        <color theme="4" tint="-0.499984740745262"/>
      </right>
      <top style="thin">
        <color rgb="FF7030A0"/>
      </top>
      <bottom/>
      <diagonal/>
    </border>
    <border>
      <left/>
      <right style="thin">
        <color theme="4" tint="-0.499984740745262"/>
      </right>
      <top/>
      <bottom/>
      <diagonal/>
    </border>
    <border>
      <left/>
      <right style="thin">
        <color theme="4" tint="-0.499984740745262"/>
      </right>
      <top/>
      <bottom style="thin">
        <color rgb="FF7030A0"/>
      </bottom>
      <diagonal/>
    </border>
    <border>
      <left style="thin">
        <color theme="4" tint="-0.499984740745262"/>
      </left>
      <right style="thin">
        <color rgb="FF7030A0"/>
      </right>
      <top/>
      <bottom/>
      <diagonal/>
    </border>
    <border>
      <left style="thin">
        <color theme="4" tint="-0.499984740745262"/>
      </left>
      <right style="thin">
        <color rgb="FF7030A0"/>
      </right>
      <top/>
      <bottom style="thin">
        <color rgb="FF7030A0"/>
      </bottom>
      <diagonal/>
    </border>
    <border>
      <left style="thin">
        <color theme="4" tint="-0.499984740745262"/>
      </left>
      <right style="thin">
        <color theme="4" tint="-0.499984740745262"/>
      </right>
      <top style="thin">
        <color theme="4" tint="-0.499984740745262"/>
      </top>
      <bottom style="thin">
        <color theme="4" tint="-0.499984740745262"/>
      </bottom>
      <diagonal/>
    </border>
    <border>
      <left style="thin">
        <color theme="4" tint="-0.499984740745262"/>
      </left>
      <right style="thin">
        <color theme="9" tint="0.59996337778862885"/>
      </right>
      <top style="thin">
        <color theme="4" tint="-0.499984740745262"/>
      </top>
      <bottom style="thin">
        <color theme="4" tint="-0.499984740745262"/>
      </bottom>
      <diagonal/>
    </border>
    <border>
      <left/>
      <right/>
      <top style="thin">
        <color theme="4" tint="-0.499984740745262"/>
      </top>
      <bottom style="thin">
        <color theme="4" tint="-0.499984740745262"/>
      </bottom>
      <diagonal/>
    </border>
    <border>
      <left/>
      <right style="thin">
        <color theme="4" tint="-0.499984740745262"/>
      </right>
      <top style="thin">
        <color theme="4" tint="-0.499984740745262"/>
      </top>
      <bottom style="thin">
        <color theme="4" tint="-0.499984740745262"/>
      </bottom>
      <diagonal/>
    </border>
    <border>
      <left style="thin">
        <color theme="4" tint="-0.499984740745262"/>
      </left>
      <right/>
      <top style="thin">
        <color theme="4" tint="-0.499984740745262"/>
      </top>
      <bottom style="thin">
        <color theme="4" tint="-0.499984740745262"/>
      </bottom>
      <diagonal/>
    </border>
    <border>
      <left/>
      <right style="thin">
        <color theme="9" tint="0.59996337778862885"/>
      </right>
      <top style="thin">
        <color theme="4" tint="-0.499984740745262"/>
      </top>
      <bottom style="thin">
        <color theme="4" tint="-0.499984740745262"/>
      </bottom>
      <diagonal/>
    </border>
    <border>
      <left style="thin">
        <color theme="4" tint="-0.499984740745262"/>
      </left>
      <right/>
      <top style="thin">
        <color rgb="FF7030A0"/>
      </top>
      <bottom/>
      <diagonal/>
    </border>
    <border>
      <left style="thin">
        <color rgb="FF7030A0"/>
      </left>
      <right style="thin">
        <color rgb="FF7030A0"/>
      </right>
      <top style="thin">
        <color rgb="FF7030A0"/>
      </top>
      <bottom style="thin">
        <color theme="0"/>
      </bottom>
      <diagonal/>
    </border>
    <border>
      <left style="thin">
        <color rgb="FF7030A0"/>
      </left>
      <right style="thin">
        <color theme="0"/>
      </right>
      <top style="thin">
        <color theme="0"/>
      </top>
      <bottom style="thin">
        <color rgb="FF7030A0"/>
      </bottom>
      <diagonal/>
    </border>
    <border>
      <left style="thin">
        <color theme="0"/>
      </left>
      <right style="thin">
        <color rgb="FF7030A0"/>
      </right>
      <top style="thin">
        <color theme="0"/>
      </top>
      <bottom style="thin">
        <color rgb="FF7030A0"/>
      </bottom>
      <diagonal/>
    </border>
    <border>
      <left style="thin">
        <color theme="0"/>
      </left>
      <right/>
      <top style="thin">
        <color theme="0"/>
      </top>
      <bottom style="thin">
        <color rgb="FF7030A0"/>
      </bottom>
      <diagonal/>
    </border>
    <border>
      <left style="thin">
        <color theme="4" tint="-0.499984740745262"/>
      </left>
      <right/>
      <top/>
      <bottom/>
      <diagonal/>
    </border>
    <border>
      <left style="thin">
        <color theme="4" tint="-0.499984740745262"/>
      </left>
      <right/>
      <top style="thin">
        <color rgb="FF7030A0"/>
      </top>
      <bottom style="thin">
        <color rgb="FF7030A0"/>
      </bottom>
      <diagonal/>
    </border>
    <border>
      <left style="thin">
        <color theme="4" tint="-0.499984740745262"/>
      </left>
      <right/>
      <top/>
      <bottom style="thin">
        <color rgb="FF7030A0"/>
      </bottom>
      <diagonal/>
    </border>
    <border>
      <left style="thin">
        <color rgb="FF7030A0"/>
      </left>
      <right style="thin">
        <color rgb="FF7030A0"/>
      </right>
      <top style="thin">
        <color theme="0"/>
      </top>
      <bottom style="thin">
        <color theme="0"/>
      </bottom>
      <diagonal/>
    </border>
    <border>
      <left style="thin">
        <color rgb="FF7030A0"/>
      </left>
      <right/>
      <top style="thin">
        <color theme="0"/>
      </top>
      <bottom style="thin">
        <color theme="0"/>
      </bottom>
      <diagonal/>
    </border>
    <border>
      <left style="thin">
        <color theme="0"/>
      </left>
      <right style="thin">
        <color rgb="FF7030A0"/>
      </right>
      <top style="thin">
        <color theme="0"/>
      </top>
      <bottom/>
      <diagonal/>
    </border>
    <border>
      <left style="thin">
        <color rgb="FF7030A0"/>
      </left>
      <right style="thin">
        <color theme="0"/>
      </right>
      <top style="thin">
        <color theme="0"/>
      </top>
      <bottom/>
      <diagonal/>
    </border>
    <border>
      <left style="thin">
        <color theme="0"/>
      </left>
      <right style="thin">
        <color rgb="FF7030A0"/>
      </right>
      <top style="thin">
        <color theme="0"/>
      </top>
      <bottom style="thin">
        <color theme="0"/>
      </bottom>
      <diagonal/>
    </border>
    <border>
      <left style="thin">
        <color theme="0"/>
      </left>
      <right style="thin">
        <color theme="0"/>
      </right>
      <top style="thin">
        <color theme="0"/>
      </top>
      <bottom style="thin">
        <color rgb="FF7030A0"/>
      </bottom>
      <diagonal/>
    </border>
    <border>
      <left/>
      <right style="thin">
        <color theme="0"/>
      </right>
      <top style="thin">
        <color theme="0"/>
      </top>
      <bottom style="thin">
        <color rgb="FF7030A0"/>
      </bottom>
      <diagonal/>
    </border>
    <border>
      <left/>
      <right/>
      <top style="thin">
        <color theme="0"/>
      </top>
      <bottom style="thin">
        <color rgb="FF7030A0"/>
      </bottom>
      <diagonal/>
    </border>
    <border>
      <left style="thin">
        <color theme="4" tint="-0.499984740745262"/>
      </left>
      <right style="thin">
        <color theme="4" tint="-0.499984740745262"/>
      </right>
      <top style="thin">
        <color rgb="FF7030A0"/>
      </top>
      <bottom/>
      <diagonal/>
    </border>
    <border>
      <left style="thin">
        <color theme="4" tint="-0.499984740745262"/>
      </left>
      <right style="thin">
        <color theme="4" tint="-0.499984740745262"/>
      </right>
      <top/>
      <bottom/>
      <diagonal/>
    </border>
    <border>
      <left style="thin">
        <color theme="4" tint="-0.499984740745262"/>
      </left>
      <right style="thin">
        <color theme="4" tint="-0.499984740745262"/>
      </right>
      <top/>
      <bottom style="thin">
        <color rgb="FF7030A0"/>
      </bottom>
      <diagonal/>
    </border>
    <border>
      <left style="thin">
        <color theme="4" tint="-0.499984740745262"/>
      </left>
      <right style="thin">
        <color theme="4" tint="-0.499984740745262"/>
      </right>
      <top style="thin">
        <color rgb="FF7030A0"/>
      </top>
      <bottom style="thin">
        <color rgb="FF7030A0"/>
      </bottom>
      <diagonal/>
    </border>
    <border>
      <left style="thin">
        <color theme="4" tint="-0.499984740745262"/>
      </left>
      <right style="thin">
        <color theme="4" tint="-0.499984740745262"/>
      </right>
      <top style="thin">
        <color theme="4" tint="-0.499984740745262"/>
      </top>
      <bottom style="thin">
        <color rgb="FF7030A0"/>
      </bottom>
      <diagonal/>
    </border>
    <border>
      <left/>
      <right/>
      <top style="thin">
        <color theme="4" tint="-0.499984740745262"/>
      </top>
      <bottom/>
      <diagonal/>
    </border>
    <border>
      <left style="thin">
        <color theme="4" tint="-0.499984740745262"/>
      </left>
      <right/>
      <top style="thin">
        <color rgb="FF7030A0"/>
      </top>
      <bottom style="thin">
        <color theme="4" tint="-0.499984740745262"/>
      </bottom>
      <diagonal/>
    </border>
    <border>
      <left/>
      <right/>
      <top style="thin">
        <color rgb="FF7030A0"/>
      </top>
      <bottom style="thin">
        <color theme="4" tint="-0.499984740745262"/>
      </bottom>
      <diagonal/>
    </border>
    <border>
      <left style="thin">
        <color indexed="64"/>
      </left>
      <right/>
      <top style="thin">
        <color theme="4" tint="-0.499984740745262"/>
      </top>
      <bottom/>
      <diagonal/>
    </border>
    <border>
      <left/>
      <right style="thin">
        <color rgb="FF7030A0"/>
      </right>
      <top style="thin">
        <color theme="4" tint="-0.499984740745262"/>
      </top>
      <bottom/>
      <diagonal/>
    </border>
    <border>
      <left style="thin">
        <color rgb="FF7030A0"/>
      </left>
      <right/>
      <top style="thin">
        <color theme="4" tint="-0.499984740745262"/>
      </top>
      <bottom/>
      <diagonal/>
    </border>
    <border>
      <left style="thin">
        <color theme="9" tint="0.59996337778862885"/>
      </left>
      <right style="thin">
        <color theme="0"/>
      </right>
      <top style="thin">
        <color theme="0"/>
      </top>
      <bottom style="thin">
        <color rgb="FF7030A0"/>
      </bottom>
      <diagonal/>
    </border>
    <border>
      <left style="thin">
        <color theme="0"/>
      </left>
      <right/>
      <top/>
      <bottom style="thin">
        <color rgb="FF7030A0"/>
      </bottom>
      <diagonal/>
    </border>
    <border>
      <left style="thin">
        <color theme="0"/>
      </left>
      <right style="thin">
        <color theme="4" tint="-0.499984740745262"/>
      </right>
      <top style="thin">
        <color theme="0"/>
      </top>
      <bottom style="thin">
        <color rgb="FF7030A0"/>
      </bottom>
      <diagonal/>
    </border>
    <border>
      <left style="thin">
        <color rgb="FF7030A0"/>
      </left>
      <right/>
      <top style="thin">
        <color rgb="FF7030A0"/>
      </top>
      <bottom style="thin">
        <color theme="0"/>
      </bottom>
      <diagonal/>
    </border>
    <border>
      <left/>
      <right style="thin">
        <color theme="0"/>
      </right>
      <top/>
      <bottom style="thin">
        <color theme="0"/>
      </bottom>
      <diagonal/>
    </border>
    <border>
      <left style="thin">
        <color rgb="FF7030A0"/>
      </left>
      <right/>
      <top/>
      <bottom style="thin">
        <color theme="0"/>
      </bottom>
      <diagonal/>
    </border>
    <border>
      <left/>
      <right/>
      <top/>
      <bottom style="thin">
        <color theme="0"/>
      </bottom>
      <diagonal/>
    </border>
    <border>
      <left/>
      <right/>
      <top style="thin">
        <color rgb="FF7030A0"/>
      </top>
      <bottom style="thin">
        <color theme="0"/>
      </bottom>
      <diagonal/>
    </border>
    <border>
      <left/>
      <right style="thin">
        <color rgb="FF7030A0"/>
      </right>
      <top style="thin">
        <color rgb="FF7030A0"/>
      </top>
      <bottom style="thin">
        <color theme="0"/>
      </bottom>
      <diagonal/>
    </border>
    <border>
      <left style="thin">
        <color rgb="FF7030A0"/>
      </left>
      <right style="thin">
        <color theme="0"/>
      </right>
      <top/>
      <bottom style="thin">
        <color rgb="FF7030A0"/>
      </bottom>
      <diagonal/>
    </border>
    <border>
      <left style="thin">
        <color theme="9" tint="0.59996337778862885"/>
      </left>
      <right/>
      <top style="thin">
        <color theme="0"/>
      </top>
      <bottom style="thin">
        <color theme="0"/>
      </bottom>
      <diagonal/>
    </border>
    <border>
      <left/>
      <right/>
      <top style="thin">
        <color theme="0"/>
      </top>
      <bottom style="thin">
        <color theme="0"/>
      </bottom>
      <diagonal/>
    </border>
    <border>
      <left style="thin">
        <color theme="0"/>
      </left>
      <right/>
      <top style="thin">
        <color theme="0"/>
      </top>
      <bottom/>
      <diagonal/>
    </border>
    <border>
      <left/>
      <right style="thin">
        <color rgb="FF7030A0"/>
      </right>
      <top style="thin">
        <color theme="0"/>
      </top>
      <bottom/>
      <diagonal/>
    </border>
    <border>
      <left style="thin">
        <color theme="0"/>
      </left>
      <right/>
      <top style="thin">
        <color theme="0"/>
      </top>
      <bottom style="thin">
        <color theme="0"/>
      </bottom>
      <diagonal/>
    </border>
    <border>
      <left/>
      <right style="thin">
        <color rgb="FF7030A0"/>
      </right>
      <top style="thin">
        <color theme="0"/>
      </top>
      <bottom style="thin">
        <color theme="0"/>
      </bottom>
      <diagonal/>
    </border>
    <border>
      <left style="thin">
        <color rgb="FF7030A0"/>
      </left>
      <right/>
      <top style="thin">
        <color theme="0"/>
      </top>
      <bottom style="thin">
        <color rgb="FF7030A0"/>
      </bottom>
      <diagonal/>
    </border>
    <border>
      <left style="thin">
        <color theme="4" tint="-0.499984740745262"/>
      </left>
      <right style="thin">
        <color rgb="FF7030A0"/>
      </right>
      <top style="thin">
        <color rgb="FF7030A0"/>
      </top>
      <bottom style="thin">
        <color rgb="FF7030A0"/>
      </bottom>
      <diagonal/>
    </border>
    <border>
      <left style="thin">
        <color rgb="FF7030A0"/>
      </left>
      <right/>
      <top/>
      <bottom style="thin">
        <color theme="4" tint="-0.499984740745262"/>
      </bottom>
      <diagonal/>
    </border>
    <border>
      <left/>
      <right/>
      <top/>
      <bottom style="thin">
        <color theme="4" tint="-0.499984740745262"/>
      </bottom>
      <diagonal/>
    </border>
    <border>
      <left/>
      <right style="thin">
        <color theme="4" tint="-0.499984740745262"/>
      </right>
      <top style="thin">
        <color theme="4" tint="-0.499984740745262"/>
      </top>
      <bottom style="thin">
        <color theme="0"/>
      </bottom>
      <diagonal/>
    </border>
    <border>
      <left/>
      <right style="thin">
        <color rgb="FF7030A0"/>
      </right>
      <top/>
      <bottom style="thin">
        <color theme="0"/>
      </bottom>
      <diagonal/>
    </border>
    <border>
      <left style="thin">
        <color rgb="FF7030A0"/>
      </left>
      <right style="thin">
        <color theme="4" tint="-0.499984740745262"/>
      </right>
      <top style="thin">
        <color theme="0"/>
      </top>
      <bottom style="thin">
        <color rgb="FF7030A0"/>
      </bottom>
      <diagonal/>
    </border>
    <border>
      <left/>
      <right style="thin">
        <color theme="0"/>
      </right>
      <top style="thin">
        <color theme="0"/>
      </top>
      <bottom/>
      <diagonal/>
    </border>
    <border>
      <left style="thin">
        <color theme="0"/>
      </left>
      <right style="thin">
        <color theme="0"/>
      </right>
      <top/>
      <bottom style="thin">
        <color rgb="FF7030A0"/>
      </bottom>
      <diagonal/>
    </border>
    <border>
      <left/>
      <right style="thin">
        <color theme="0"/>
      </right>
      <top style="thin">
        <color theme="0"/>
      </top>
      <bottom style="thin">
        <color theme="0"/>
      </bottom>
      <diagonal/>
    </border>
    <border>
      <left style="thin">
        <color theme="0"/>
      </left>
      <right/>
      <top/>
      <bottom style="thin">
        <color theme="0"/>
      </bottom>
      <diagonal/>
    </border>
    <border>
      <left style="thin">
        <color theme="0"/>
      </left>
      <right/>
      <top style="thin">
        <color rgb="FF7030A0"/>
      </top>
      <bottom style="thin">
        <color theme="0"/>
      </bottom>
      <diagonal/>
    </border>
    <border>
      <left style="thin">
        <color rgb="FF7030A0"/>
      </left>
      <right style="thin">
        <color indexed="22"/>
      </right>
      <top style="thin">
        <color theme="0"/>
      </top>
      <bottom style="thin">
        <color rgb="FF7030A0"/>
      </bottom>
      <diagonal/>
    </border>
    <border>
      <left style="thin">
        <color indexed="22"/>
      </left>
      <right style="thin">
        <color rgb="FF7030A0"/>
      </right>
      <top style="thin">
        <color theme="0"/>
      </top>
      <bottom style="thin">
        <color rgb="FF7030A0"/>
      </bottom>
      <diagonal/>
    </border>
    <border>
      <left/>
      <right style="thin">
        <color theme="4"/>
      </right>
      <top style="thin">
        <color theme="4"/>
      </top>
      <bottom style="thin">
        <color theme="0"/>
      </bottom>
      <diagonal/>
    </border>
    <border>
      <left style="thin">
        <color theme="0"/>
      </left>
      <right style="thin">
        <color theme="4"/>
      </right>
      <top style="thin">
        <color theme="0"/>
      </top>
      <bottom style="thin">
        <color theme="4"/>
      </bottom>
      <diagonal/>
    </border>
    <border>
      <left style="thin">
        <color theme="4"/>
      </left>
      <right style="thin">
        <color theme="0"/>
      </right>
      <top style="thin">
        <color theme="0"/>
      </top>
      <bottom style="thin">
        <color theme="4"/>
      </bottom>
      <diagonal/>
    </border>
    <border>
      <left/>
      <right style="thin">
        <color theme="4"/>
      </right>
      <top style="thin">
        <color theme="0"/>
      </top>
      <bottom style="thin">
        <color theme="4"/>
      </bottom>
      <diagonal/>
    </border>
    <border>
      <left/>
      <right/>
      <top style="thin">
        <color theme="4"/>
      </top>
      <bottom style="thin">
        <color theme="0"/>
      </bottom>
      <diagonal/>
    </border>
    <border>
      <left style="thin">
        <color theme="4"/>
      </left>
      <right/>
      <top/>
      <bottom style="thin">
        <color theme="0"/>
      </bottom>
      <diagonal/>
    </border>
    <border>
      <left/>
      <right style="thin">
        <color theme="4"/>
      </right>
      <top/>
      <bottom style="thin">
        <color theme="0"/>
      </bottom>
      <diagonal/>
    </border>
    <border>
      <left style="thin">
        <color theme="0"/>
      </left>
      <right style="thin">
        <color theme="4"/>
      </right>
      <top style="thin">
        <color theme="0"/>
      </top>
      <bottom style="thin">
        <color theme="0"/>
      </bottom>
      <diagonal/>
    </border>
    <border>
      <left/>
      <right style="thin">
        <color theme="4"/>
      </right>
      <top style="thin">
        <color theme="0"/>
      </top>
      <bottom style="thin">
        <color theme="0"/>
      </bottom>
      <diagonal/>
    </border>
    <border>
      <left style="thin">
        <color theme="0"/>
      </left>
      <right/>
      <top style="thin">
        <color theme="4"/>
      </top>
      <bottom style="thin">
        <color theme="0"/>
      </bottom>
      <diagonal/>
    </border>
    <border>
      <left style="thin">
        <color theme="0"/>
      </left>
      <right/>
      <top style="thin">
        <color theme="0"/>
      </top>
      <bottom style="thin">
        <color theme="4"/>
      </bottom>
      <diagonal/>
    </border>
    <border>
      <left style="thin">
        <color theme="4"/>
      </left>
      <right/>
      <top style="thin">
        <color theme="0"/>
      </top>
      <bottom/>
      <diagonal/>
    </border>
    <border>
      <left/>
      <right style="thin">
        <color theme="4"/>
      </right>
      <top style="thin">
        <color theme="0"/>
      </top>
      <bottom/>
      <diagonal/>
    </border>
    <border>
      <left style="thin">
        <color theme="0"/>
      </left>
      <right style="thin">
        <color theme="0"/>
      </right>
      <top style="thin">
        <color theme="0"/>
      </top>
      <bottom style="thin">
        <color theme="4"/>
      </bottom>
      <diagonal/>
    </border>
    <border>
      <left style="thin">
        <color theme="0"/>
      </left>
      <right style="thin">
        <color theme="4"/>
      </right>
      <top style="thin">
        <color theme="0"/>
      </top>
      <bottom/>
      <diagonal/>
    </border>
    <border>
      <left/>
      <right/>
      <top style="thin">
        <color theme="0"/>
      </top>
      <bottom/>
      <diagonal/>
    </border>
    <border>
      <left style="thin">
        <color theme="4"/>
      </left>
      <right style="thin">
        <color theme="0"/>
      </right>
      <top style="thin">
        <color theme="0"/>
      </top>
      <bottom/>
      <diagonal/>
    </border>
    <border>
      <left/>
      <right/>
      <top style="thin">
        <color theme="0"/>
      </top>
      <bottom style="thin">
        <color theme="4"/>
      </bottom>
      <diagonal/>
    </border>
    <border>
      <left style="thin">
        <color theme="0"/>
      </left>
      <right style="thin">
        <color theme="4"/>
      </right>
      <top/>
      <bottom/>
      <diagonal/>
    </border>
    <border>
      <left style="thin">
        <color rgb="FF7030A0"/>
      </left>
      <right style="thin">
        <color theme="0"/>
      </right>
      <top style="thin">
        <color theme="4" tint="-0.499984740745262"/>
      </top>
      <bottom/>
      <diagonal/>
    </border>
    <border>
      <left style="thin">
        <color theme="0"/>
      </left>
      <right/>
      <top style="thin">
        <color theme="4" tint="-0.499984740745262"/>
      </top>
      <bottom style="thin">
        <color theme="0"/>
      </bottom>
      <diagonal/>
    </border>
    <border>
      <left/>
      <right/>
      <top style="thin">
        <color theme="4" tint="-0.499984740745262"/>
      </top>
      <bottom style="thin">
        <color theme="0"/>
      </bottom>
      <diagonal/>
    </border>
    <border>
      <left style="thin">
        <color theme="4" tint="-0.499984740745262"/>
      </left>
      <right/>
      <top style="thin">
        <color theme="4" tint="-0.499984740745262"/>
      </top>
      <bottom/>
      <diagonal/>
    </border>
    <border>
      <left style="thin">
        <color theme="4"/>
      </left>
      <right style="thin">
        <color indexed="17"/>
      </right>
      <top/>
      <bottom style="thin">
        <color theme="0"/>
      </bottom>
      <diagonal/>
    </border>
    <border>
      <left/>
      <right style="thin">
        <color theme="0"/>
      </right>
      <top style="thin">
        <color theme="4"/>
      </top>
      <bottom/>
      <diagonal/>
    </border>
    <border>
      <left style="thin">
        <color theme="0"/>
      </left>
      <right/>
      <top style="thin">
        <color theme="4"/>
      </top>
      <bottom/>
      <diagonal/>
    </border>
    <border>
      <left style="thin">
        <color theme="0"/>
      </left>
      <right style="thin">
        <color theme="0"/>
      </right>
      <top/>
      <bottom style="thin">
        <color theme="4"/>
      </bottom>
      <diagonal/>
    </border>
    <border>
      <left style="thin">
        <color theme="4" tint="-0.499984740745262"/>
      </left>
      <right/>
      <top style="thin">
        <color theme="4"/>
      </top>
      <bottom style="thin">
        <color theme="4"/>
      </bottom>
      <diagonal/>
    </border>
    <border>
      <left style="thin">
        <color theme="4"/>
      </left>
      <right/>
      <top/>
      <bottom style="thin">
        <color theme="4" tint="-0.499984740745262"/>
      </bottom>
      <diagonal/>
    </border>
    <border>
      <left style="thin">
        <color theme="4" tint="-0.499984740745262"/>
      </left>
      <right style="thin">
        <color theme="4" tint="-0.499984740745262"/>
      </right>
      <top style="thin">
        <color theme="4" tint="-0.499984740745262"/>
      </top>
      <bottom/>
      <diagonal/>
    </border>
    <border>
      <left style="thin">
        <color theme="4"/>
      </left>
      <right style="thin">
        <color theme="4"/>
      </right>
      <top/>
      <bottom style="thin">
        <color theme="4" tint="-0.499984740745262"/>
      </bottom>
      <diagonal/>
    </border>
    <border>
      <left/>
      <right style="thin">
        <color theme="4"/>
      </right>
      <top/>
      <bottom style="thin">
        <color theme="4" tint="-0.499984740745262"/>
      </bottom>
      <diagonal/>
    </border>
    <border>
      <left style="thin">
        <color theme="4" tint="-0.499984740745262"/>
      </left>
      <right/>
      <top/>
      <bottom style="thin">
        <color theme="4" tint="-0.499984740745262"/>
      </bottom>
      <diagonal/>
    </border>
    <border>
      <left style="thin">
        <color theme="4" tint="-0.499984740745262"/>
      </left>
      <right style="thin">
        <color theme="4" tint="-0.499984740745262"/>
      </right>
      <top style="thin">
        <color theme="4"/>
      </top>
      <bottom style="thin">
        <color theme="4" tint="-0.499984740745262"/>
      </bottom>
      <diagonal/>
    </border>
    <border>
      <left/>
      <right style="thin">
        <color theme="0"/>
      </right>
      <top/>
      <bottom/>
      <diagonal/>
    </border>
    <border>
      <left style="thin">
        <color theme="4"/>
      </left>
      <right style="thin">
        <color theme="0"/>
      </right>
      <top style="thin">
        <color theme="4"/>
      </top>
      <bottom/>
      <diagonal/>
    </border>
    <border>
      <left style="thin">
        <color theme="0"/>
      </left>
      <right style="thin">
        <color rgb="FF008000"/>
      </right>
      <top style="thin">
        <color theme="0"/>
      </top>
      <bottom/>
      <diagonal/>
    </border>
    <border>
      <left style="thin">
        <color rgb="FF008000"/>
      </left>
      <right/>
      <top style="thin">
        <color theme="0"/>
      </top>
      <bottom/>
      <diagonal/>
    </border>
    <border>
      <left style="thin">
        <color theme="0"/>
      </left>
      <right style="thin">
        <color rgb="FF008000"/>
      </right>
      <top style="thin">
        <color theme="0"/>
      </top>
      <bottom style="thin">
        <color theme="0"/>
      </bottom>
      <diagonal/>
    </border>
    <border>
      <left style="thin">
        <color rgb="FF008000"/>
      </left>
      <right style="thin">
        <color theme="4"/>
      </right>
      <top style="thin">
        <color theme="0"/>
      </top>
      <bottom style="thin">
        <color theme="0"/>
      </bottom>
      <diagonal/>
    </border>
    <border>
      <left style="thin">
        <color rgb="FF008000"/>
      </left>
      <right style="thin">
        <color theme="0"/>
      </right>
      <top style="thin">
        <color theme="0"/>
      </top>
      <bottom style="thin">
        <color theme="0"/>
      </bottom>
      <diagonal/>
    </border>
    <border>
      <left style="thin">
        <color theme="0"/>
      </left>
      <right style="thin">
        <color theme="4"/>
      </right>
      <top style="thin">
        <color theme="4"/>
      </top>
      <bottom/>
      <diagonal/>
    </border>
    <border>
      <left/>
      <right style="thin">
        <color theme="0"/>
      </right>
      <top style="thin">
        <color theme="4"/>
      </top>
      <bottom style="thin">
        <color theme="0"/>
      </bottom>
      <diagonal/>
    </border>
    <border>
      <left/>
      <right/>
      <top style="thin">
        <color theme="4"/>
      </top>
      <bottom style="thin">
        <color theme="4" tint="-0.499984740745262"/>
      </bottom>
      <diagonal/>
    </border>
    <border>
      <left/>
      <right style="thin">
        <color rgb="FF008000"/>
      </right>
      <top style="thin">
        <color theme="4" tint="-0.499984740745262"/>
      </top>
      <bottom/>
      <diagonal/>
    </border>
    <border>
      <left/>
      <right style="thin">
        <color theme="4" tint="-0.499984740745262"/>
      </right>
      <top style="thin">
        <color theme="4" tint="-0.499984740745262"/>
      </top>
      <bottom/>
      <diagonal/>
    </border>
    <border>
      <left/>
      <right style="thin">
        <color theme="4" tint="-0.499984740745262"/>
      </right>
      <top/>
      <bottom style="thin">
        <color theme="4" tint="-0.499984740745262"/>
      </bottom>
      <diagonal/>
    </border>
    <border>
      <left style="thin">
        <color theme="0"/>
      </left>
      <right style="thin">
        <color rgb="FF006600"/>
      </right>
      <top/>
      <bottom/>
      <diagonal/>
    </border>
    <border>
      <left style="thin">
        <color theme="0"/>
      </left>
      <right style="thin">
        <color theme="0"/>
      </right>
      <top style="thin">
        <color theme="4"/>
      </top>
      <bottom/>
      <diagonal/>
    </border>
    <border>
      <left style="thin">
        <color theme="0"/>
      </left>
      <right style="thin">
        <color theme="0"/>
      </right>
      <top/>
      <bottom/>
      <diagonal/>
    </border>
    <border>
      <left style="thin">
        <color theme="0"/>
      </left>
      <right style="thin">
        <color theme="4"/>
      </right>
      <top style="thin">
        <color theme="4"/>
      </top>
      <bottom style="thin">
        <color theme="0"/>
      </bottom>
      <diagonal/>
    </border>
    <border>
      <left style="thin">
        <color theme="4"/>
      </left>
      <right style="thin">
        <color theme="4"/>
      </right>
      <top style="thin">
        <color theme="0"/>
      </top>
      <bottom style="thin">
        <color theme="0"/>
      </bottom>
      <diagonal/>
    </border>
    <border>
      <left style="thin">
        <color theme="4"/>
      </left>
      <right style="thin">
        <color theme="0"/>
      </right>
      <top/>
      <bottom/>
      <diagonal/>
    </border>
    <border>
      <left style="thin">
        <color theme="4"/>
      </left>
      <right style="thin">
        <color theme="0"/>
      </right>
      <top/>
      <bottom style="thin">
        <color theme="0"/>
      </bottom>
      <diagonal/>
    </border>
    <border>
      <left style="thin">
        <color theme="4"/>
      </left>
      <right style="thin">
        <color theme="4"/>
      </right>
      <top style="thin">
        <color theme="0"/>
      </top>
      <bottom/>
      <diagonal/>
    </border>
    <border>
      <left style="thin">
        <color rgb="FF7030A0"/>
      </left>
      <right style="thin">
        <color theme="4" tint="-0.499984740745262"/>
      </right>
      <top style="dotted">
        <color theme="4" tint="-0.499984740745262"/>
      </top>
      <bottom/>
      <diagonal/>
    </border>
    <border>
      <left style="thin">
        <color theme="4" tint="-0.499984740745262"/>
      </left>
      <right/>
      <top/>
      <bottom style="dotted">
        <color theme="4" tint="-0.499984740745262"/>
      </bottom>
      <diagonal/>
    </border>
    <border>
      <left/>
      <right/>
      <top style="dotted">
        <color theme="4" tint="-0.499984740745262"/>
      </top>
      <bottom/>
      <diagonal/>
    </border>
    <border>
      <left/>
      <right/>
      <top/>
      <bottom style="dotted">
        <color theme="4" tint="-0.499984740745262"/>
      </bottom>
      <diagonal/>
    </border>
    <border>
      <left/>
      <right style="thin">
        <color theme="4" tint="-0.499984740745262"/>
      </right>
      <top/>
      <bottom style="dotted">
        <color theme="4" tint="-0.499984740745262"/>
      </bottom>
      <diagonal/>
    </border>
    <border>
      <left style="thin">
        <color theme="4" tint="-0.499984740745262"/>
      </left>
      <right style="thin">
        <color theme="4" tint="-0.499984740745262"/>
      </right>
      <top/>
      <bottom style="dotted">
        <color theme="4" tint="-0.499984740745262"/>
      </bottom>
      <diagonal/>
    </border>
    <border>
      <left/>
      <right style="thin">
        <color rgb="FF7030A0"/>
      </right>
      <top/>
      <bottom style="dotted">
        <color theme="4" tint="-0.499984740745262"/>
      </bottom>
      <diagonal/>
    </border>
    <border>
      <left style="thin">
        <color rgb="FF7030A0"/>
      </left>
      <right/>
      <top style="dotted">
        <color theme="4" tint="-0.499984740745262"/>
      </top>
      <bottom/>
      <diagonal/>
    </border>
    <border>
      <left/>
      <right style="thin">
        <color rgb="FF7030A0"/>
      </right>
      <top style="dotted">
        <color theme="4" tint="-0.499984740745262"/>
      </top>
      <bottom/>
      <diagonal/>
    </border>
    <border>
      <left style="thin">
        <color rgb="FF7030A0"/>
      </left>
      <right/>
      <top/>
      <bottom style="dotted">
        <color theme="4" tint="-0.499984740745262"/>
      </bottom>
      <diagonal/>
    </border>
    <border>
      <left style="thin">
        <color theme="4" tint="0.39997558519241921"/>
      </left>
      <right style="thin">
        <color theme="4"/>
      </right>
      <top/>
      <bottom/>
      <diagonal/>
    </border>
    <border>
      <left style="thin">
        <color theme="4" tint="-0.499984740745262"/>
      </left>
      <right style="thin">
        <color theme="4" tint="-0.499984740745262"/>
      </right>
      <top style="thin">
        <color rgb="FF7030A0"/>
      </top>
      <bottom style="thin">
        <color theme="4" tint="-0.499984740745262"/>
      </bottom>
      <diagonal/>
    </border>
  </borders>
  <cellStyleXfs count="111">
    <xf numFmtId="0" fontId="0" fillId="0" borderId="0" applyBorder="0"/>
    <xf numFmtId="164" fontId="9" fillId="0" borderId="0" applyFont="0" applyFill="0" applyBorder="0" applyAlignment="0" applyProtection="0"/>
    <xf numFmtId="0" fontId="48" fillId="0" borderId="0"/>
    <xf numFmtId="0" fontId="9" fillId="0" borderId="0"/>
    <xf numFmtId="0" fontId="9" fillId="0" borderId="0"/>
    <xf numFmtId="0" fontId="9" fillId="0" borderId="0"/>
    <xf numFmtId="0" fontId="9" fillId="0" borderId="0" applyBorder="0"/>
    <xf numFmtId="0" fontId="9" fillId="0" borderId="0" applyBorder="0"/>
    <xf numFmtId="9" fontId="9" fillId="0" borderId="0" applyFont="0" applyFill="0" applyBorder="0" applyAlignment="0" applyProtection="0"/>
    <xf numFmtId="9" fontId="9" fillId="0" borderId="0" applyFont="0" applyFill="0" applyBorder="0" applyAlignment="0" applyProtection="0"/>
    <xf numFmtId="0" fontId="9" fillId="0" borderId="0"/>
    <xf numFmtId="9" fontId="8"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0" fontId="8" fillId="0" borderId="0"/>
    <xf numFmtId="9" fontId="7" fillId="0" borderId="0" applyFont="0" applyFill="0" applyBorder="0" applyAlignment="0" applyProtection="0"/>
    <xf numFmtId="0" fontId="9" fillId="0" borderId="0" applyBorder="0"/>
    <xf numFmtId="0" fontId="7" fillId="0" borderId="0"/>
    <xf numFmtId="0" fontId="88" fillId="0" borderId="0" applyNumberFormat="0" applyFill="0" applyBorder="0" applyAlignment="0" applyProtection="0"/>
    <xf numFmtId="0" fontId="6" fillId="0" borderId="0"/>
    <xf numFmtId="9" fontId="6" fillId="0" borderId="0" applyFont="0" applyFill="0" applyBorder="0" applyAlignment="0" applyProtection="0"/>
    <xf numFmtId="169" fontId="9" fillId="0" borderId="0" applyFont="0" applyFill="0" applyBorder="0" applyAlignment="0" applyProtection="0"/>
    <xf numFmtId="0" fontId="89" fillId="0" borderId="0"/>
    <xf numFmtId="0" fontId="90" fillId="0" borderId="0" applyNumberFormat="0" applyFill="0" applyBorder="0" applyAlignment="0" applyProtection="0"/>
    <xf numFmtId="0" fontId="91" fillId="0" borderId="21" applyNumberFormat="0" applyFill="0" applyAlignment="0" applyProtection="0"/>
    <xf numFmtId="0" fontId="92" fillId="0" borderId="22" applyNumberFormat="0" applyFill="0" applyAlignment="0" applyProtection="0"/>
    <xf numFmtId="0" fontId="93" fillId="0" borderId="23" applyNumberFormat="0" applyFill="0" applyAlignment="0" applyProtection="0"/>
    <xf numFmtId="0" fontId="93" fillId="0" borderId="0" applyNumberFormat="0" applyFill="0" applyBorder="0" applyAlignment="0" applyProtection="0"/>
    <xf numFmtId="0" fontId="94" fillId="7" borderId="0" applyNumberFormat="0" applyBorder="0" applyAlignment="0" applyProtection="0"/>
    <xf numFmtId="0" fontId="95" fillId="8" borderId="0" applyNumberFormat="0" applyBorder="0" applyAlignment="0" applyProtection="0"/>
    <xf numFmtId="0" fontId="96" fillId="9" borderId="0" applyNumberFormat="0" applyBorder="0" applyAlignment="0" applyProtection="0"/>
    <xf numFmtId="0" fontId="97" fillId="10" borderId="24" applyNumberFormat="0" applyAlignment="0" applyProtection="0"/>
    <xf numFmtId="0" fontId="98" fillId="11" borderId="25" applyNumberFormat="0" applyAlignment="0" applyProtection="0"/>
    <xf numFmtId="0" fontId="99" fillId="11" borderId="24" applyNumberFormat="0" applyAlignment="0" applyProtection="0"/>
    <xf numFmtId="0" fontId="100" fillId="0" borderId="26" applyNumberFormat="0" applyFill="0" applyAlignment="0" applyProtection="0"/>
    <xf numFmtId="0" fontId="47" fillId="12" borderId="27" applyNumberFormat="0" applyAlignment="0" applyProtection="0"/>
    <xf numFmtId="0" fontId="101" fillId="0" borderId="0" applyNumberFormat="0" applyFill="0" applyBorder="0" applyAlignment="0" applyProtection="0"/>
    <xf numFmtId="0" fontId="102" fillId="0" borderId="0" applyNumberFormat="0" applyFill="0" applyBorder="0" applyAlignment="0" applyProtection="0"/>
    <xf numFmtId="0" fontId="103" fillId="0" borderId="29" applyNumberFormat="0" applyFill="0" applyAlignment="0" applyProtection="0"/>
    <xf numFmtId="0" fontId="46" fillId="14"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46" fillId="18"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46" fillId="22"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5" borderId="0" applyNumberFormat="0" applyBorder="0" applyAlignment="0" applyProtection="0"/>
    <xf numFmtId="0" fontId="46" fillId="26"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29" borderId="0" applyNumberFormat="0" applyBorder="0" applyAlignment="0" applyProtection="0"/>
    <xf numFmtId="0" fontId="46" fillId="30"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33" borderId="0" applyNumberFormat="0" applyBorder="0" applyAlignment="0" applyProtection="0"/>
    <xf numFmtId="0" fontId="46" fillId="34" borderId="0" applyNumberFormat="0" applyBorder="0" applyAlignment="0" applyProtection="0"/>
    <xf numFmtId="0" fontId="5" fillId="35"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104" fillId="0" borderId="0"/>
    <xf numFmtId="0" fontId="5" fillId="13" borderId="28" applyNumberFormat="0" applyFont="0" applyAlignment="0" applyProtection="0"/>
    <xf numFmtId="0" fontId="105" fillId="0" borderId="0" applyNumberFormat="0" applyFill="0" applyBorder="0" applyAlignment="0" applyProtection="0"/>
    <xf numFmtId="0" fontId="106" fillId="0" borderId="0" applyNumberFormat="0" applyFill="0" applyBorder="0" applyAlignment="0" applyProtection="0"/>
    <xf numFmtId="0" fontId="107" fillId="0" borderId="0"/>
    <xf numFmtId="0" fontId="108" fillId="0" borderId="0"/>
    <xf numFmtId="0" fontId="4" fillId="13" borderId="28" applyNumberFormat="0" applyFont="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4" fillId="21"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4" fillId="25" borderId="0" applyNumberFormat="0" applyBorder="0" applyAlignment="0" applyProtection="0"/>
    <xf numFmtId="0" fontId="4" fillId="27" borderId="0" applyNumberFormat="0" applyBorder="0" applyAlignment="0" applyProtection="0"/>
    <xf numFmtId="0" fontId="4" fillId="28" borderId="0" applyNumberFormat="0" applyBorder="0" applyAlignment="0" applyProtection="0"/>
    <xf numFmtId="0" fontId="4" fillId="29"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4" fillId="33" borderId="0" applyNumberFormat="0" applyBorder="0" applyAlignment="0" applyProtection="0"/>
    <xf numFmtId="0" fontId="4" fillId="35" borderId="0" applyNumberFormat="0" applyBorder="0" applyAlignment="0" applyProtection="0"/>
    <xf numFmtId="0" fontId="4" fillId="36" borderId="0" applyNumberFormat="0" applyBorder="0" applyAlignment="0" applyProtection="0"/>
    <xf numFmtId="0" fontId="4" fillId="37" borderId="0" applyNumberFormat="0" applyBorder="0" applyAlignment="0" applyProtection="0"/>
    <xf numFmtId="0" fontId="109" fillId="0" borderId="0" applyNumberFormat="0" applyFill="0" applyBorder="0" applyAlignment="0" applyProtection="0"/>
    <xf numFmtId="0" fontId="110" fillId="0" borderId="0" applyNumberFormat="0" applyFill="0" applyBorder="0" applyAlignment="0" applyProtection="0"/>
    <xf numFmtId="0" fontId="111" fillId="0" borderId="0"/>
    <xf numFmtId="0" fontId="9" fillId="0" borderId="0"/>
    <xf numFmtId="0" fontId="1" fillId="13" borderId="28" applyNumberFormat="0" applyFont="0" applyAlignment="0" applyProtection="0"/>
    <xf numFmtId="0" fontId="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cellStyleXfs>
  <cellXfs count="1711">
    <xf numFmtId="0" fontId="0" fillId="0" borderId="0" xfId="0"/>
    <xf numFmtId="0" fontId="10" fillId="0" borderId="0" xfId="0" applyFont="1" applyAlignment="1">
      <alignment vertical="center" wrapText="1"/>
    </xf>
    <xf numFmtId="0" fontId="0" fillId="0" borderId="0" xfId="0"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11" fillId="0" borderId="0" xfId="0" applyFont="1" applyAlignment="1">
      <alignment vertical="center"/>
    </xf>
    <xf numFmtId="0" fontId="12" fillId="0" borderId="0" xfId="0" applyFont="1" applyAlignment="1">
      <alignment vertical="center"/>
    </xf>
    <xf numFmtId="0" fontId="13" fillId="0" borderId="0" xfId="0" applyFont="1" applyAlignment="1">
      <alignment vertical="center"/>
    </xf>
    <xf numFmtId="3" fontId="10" fillId="0" borderId="0" xfId="0" applyNumberFormat="1" applyFont="1" applyAlignment="1">
      <alignment vertical="center" wrapText="1"/>
    </xf>
    <xf numFmtId="0" fontId="14" fillId="0" borderId="0" xfId="0" applyFont="1" applyBorder="1" applyAlignment="1">
      <alignment vertical="center" wrapText="1"/>
    </xf>
    <xf numFmtId="0" fontId="11" fillId="0" borderId="0" xfId="0" applyFont="1" applyBorder="1" applyAlignment="1">
      <alignment vertical="center" wrapText="1"/>
    </xf>
    <xf numFmtId="0" fontId="10" fillId="0" borderId="0" xfId="0" applyFont="1" applyAlignment="1">
      <alignment horizontal="left" vertical="center"/>
    </xf>
    <xf numFmtId="0" fontId="27" fillId="0" borderId="0" xfId="0" applyFont="1" applyAlignment="1">
      <alignment horizontal="center"/>
    </xf>
    <xf numFmtId="0" fontId="28" fillId="0" borderId="0" xfId="0" applyFont="1" applyAlignment="1">
      <alignment horizontal="right" vertical="center"/>
    </xf>
    <xf numFmtId="0" fontId="30" fillId="0" borderId="0" xfId="0" applyFont="1" applyAlignment="1">
      <alignment vertical="center" wrapText="1"/>
    </xf>
    <xf numFmtId="2" fontId="32" fillId="0" borderId="0" xfId="0" applyNumberFormat="1" applyFont="1" applyAlignment="1">
      <alignment horizontal="left" vertical="center" wrapText="1"/>
    </xf>
    <xf numFmtId="3" fontId="10" fillId="0" borderId="0" xfId="0" applyNumberFormat="1" applyFont="1" applyAlignment="1">
      <alignment horizontal="left" vertical="center"/>
    </xf>
    <xf numFmtId="0" fontId="10" fillId="0" borderId="0" xfId="0" applyFont="1" applyBorder="1" applyAlignment="1">
      <alignment horizontal="left" vertical="center"/>
    </xf>
    <xf numFmtId="0" fontId="27" fillId="0" borderId="0" xfId="0" applyFont="1"/>
    <xf numFmtId="0" fontId="11" fillId="0" borderId="0" xfId="0" applyFont="1" applyAlignment="1">
      <alignment horizontal="center" vertical="center"/>
    </xf>
    <xf numFmtId="0" fontId="11" fillId="0" borderId="0" xfId="0" applyFont="1" applyBorder="1" applyAlignment="1">
      <alignment horizontal="center" vertical="center"/>
    </xf>
    <xf numFmtId="0" fontId="36" fillId="0" borderId="0" xfId="0" applyFont="1" applyBorder="1" applyAlignment="1">
      <alignment vertical="center" wrapText="1"/>
    </xf>
    <xf numFmtId="0" fontId="10" fillId="0" borderId="0" xfId="0" applyFont="1" applyBorder="1" applyAlignment="1">
      <alignment vertical="center" wrapText="1"/>
    </xf>
    <xf numFmtId="0" fontId="49" fillId="0" borderId="0" xfId="0" applyFont="1" applyAlignment="1">
      <alignment vertical="center"/>
    </xf>
    <xf numFmtId="0" fontId="0" fillId="0" borderId="0" xfId="0" applyBorder="1" applyAlignment="1">
      <alignment vertical="center"/>
    </xf>
    <xf numFmtId="0" fontId="40" fillId="0" borderId="0" xfId="0" applyFont="1" applyAlignment="1">
      <alignment vertical="center" wrapText="1"/>
    </xf>
    <xf numFmtId="0" fontId="51" fillId="0" borderId="0" xfId="0" applyFont="1" applyAlignment="1">
      <alignment vertical="center"/>
    </xf>
    <xf numFmtId="0" fontId="53" fillId="0" borderId="0" xfId="0" applyFont="1"/>
    <xf numFmtId="4" fontId="43" fillId="0" borderId="9" xfId="0" applyNumberFormat="1" applyFont="1" applyBorder="1" applyAlignment="1">
      <alignment horizontal="center" vertical="center"/>
    </xf>
    <xf numFmtId="4" fontId="43" fillId="0" borderId="11" xfId="0" applyNumberFormat="1" applyFont="1" applyBorder="1" applyAlignment="1">
      <alignment horizontal="center" vertical="center"/>
    </xf>
    <xf numFmtId="4" fontId="43" fillId="0" borderId="11" xfId="0" applyNumberFormat="1" applyFont="1" applyBorder="1" applyAlignment="1">
      <alignment horizontal="center" vertical="center" wrapText="1"/>
    </xf>
    <xf numFmtId="4" fontId="43" fillId="0" borderId="6" xfId="0" applyNumberFormat="1" applyFont="1" applyBorder="1" applyAlignment="1">
      <alignment horizontal="center" vertical="center" wrapText="1"/>
    </xf>
    <xf numFmtId="0" fontId="48" fillId="0" borderId="0" xfId="2" applyAlignment="1">
      <alignment vertical="center"/>
    </xf>
    <xf numFmtId="0" fontId="12" fillId="0" borderId="0" xfId="2" applyFont="1" applyAlignment="1">
      <alignment vertical="center"/>
    </xf>
    <xf numFmtId="0" fontId="28" fillId="0" borderId="0" xfId="2" applyFont="1" applyAlignment="1">
      <alignment horizontal="right" vertical="center"/>
    </xf>
    <xf numFmtId="0" fontId="34" fillId="0" borderId="0" xfId="2" applyFont="1" applyAlignment="1">
      <alignment vertical="center"/>
    </xf>
    <xf numFmtId="0" fontId="10" fillId="0" borderId="0" xfId="2" applyFont="1" applyAlignment="1">
      <alignment horizontal="left" vertical="center"/>
    </xf>
    <xf numFmtId="0" fontId="29" fillId="0" borderId="0" xfId="2" applyFont="1" applyAlignment="1">
      <alignment horizontal="left" vertical="center"/>
    </xf>
    <xf numFmtId="0" fontId="11" fillId="0" borderId="0" xfId="2" applyFont="1" applyAlignment="1">
      <alignment horizontal="left" vertical="center"/>
    </xf>
    <xf numFmtId="0" fontId="26" fillId="0" borderId="0" xfId="2" applyFont="1" applyAlignment="1">
      <alignment horizontal="center" vertical="center" wrapText="1"/>
    </xf>
    <xf numFmtId="0" fontId="16" fillId="0" borderId="0" xfId="2" applyFont="1" applyAlignment="1">
      <alignment vertical="center" wrapText="1"/>
    </xf>
    <xf numFmtId="0" fontId="26" fillId="0" borderId="0" xfId="2" applyFont="1" applyAlignment="1">
      <alignment vertical="center" wrapText="1"/>
    </xf>
    <xf numFmtId="0" fontId="24" fillId="0" borderId="0" xfId="2" applyFont="1" applyAlignment="1">
      <alignment horizontal="center" vertical="center" wrapText="1"/>
    </xf>
    <xf numFmtId="0" fontId="25" fillId="0" borderId="0" xfId="2" applyFont="1" applyAlignment="1">
      <alignment vertical="center" wrapText="1"/>
    </xf>
    <xf numFmtId="0" fontId="25" fillId="0" borderId="7" xfId="2" applyFont="1" applyBorder="1" applyAlignment="1">
      <alignment horizontal="center" vertical="center" wrapText="1"/>
    </xf>
    <xf numFmtId="0" fontId="25" fillId="0" borderId="6" xfId="2" applyFont="1" applyBorder="1" applyAlignment="1">
      <alignment horizontal="center" vertical="center" wrapText="1"/>
    </xf>
    <xf numFmtId="0" fontId="24" fillId="0" borderId="0" xfId="2" applyFont="1" applyAlignment="1">
      <alignment vertical="center" wrapText="1"/>
    </xf>
    <xf numFmtId="0" fontId="17" fillId="0" borderId="0" xfId="2" applyFont="1" applyAlignment="1">
      <alignment horizontal="center" vertical="center" wrapText="1"/>
    </xf>
    <xf numFmtId="0" fontId="18" fillId="0" borderId="0" xfId="2" applyFont="1" applyAlignment="1">
      <alignment horizontal="center" vertical="center" wrapText="1"/>
    </xf>
    <xf numFmtId="0" fontId="19" fillId="0" borderId="0" xfId="2" applyFont="1" applyAlignment="1">
      <alignment vertical="center" wrapText="1"/>
    </xf>
    <xf numFmtId="0" fontId="17" fillId="0" borderId="0" xfId="2" applyFont="1" applyAlignment="1">
      <alignment vertical="center" wrapText="1"/>
    </xf>
    <xf numFmtId="0" fontId="20" fillId="0" borderId="0" xfId="2" applyFont="1" applyAlignment="1">
      <alignment horizontal="center" vertical="center" wrapText="1"/>
    </xf>
    <xf numFmtId="0" fontId="22" fillId="0" borderId="5" xfId="2" applyFont="1" applyBorder="1" applyAlignment="1">
      <alignment horizontal="left" vertical="center" wrapText="1"/>
    </xf>
    <xf numFmtId="3" fontId="21" fillId="0" borderId="0" xfId="2" applyNumberFormat="1" applyFont="1" applyAlignment="1">
      <alignment vertical="center" wrapText="1"/>
    </xf>
    <xf numFmtId="3" fontId="21" fillId="0" borderId="10" xfId="2" applyNumberFormat="1" applyFont="1" applyBorder="1" applyAlignment="1" applyProtection="1">
      <alignment horizontal="center" vertical="center"/>
      <protection locked="0"/>
    </xf>
    <xf numFmtId="4" fontId="43" fillId="0" borderId="9" xfId="2" applyNumberFormat="1" applyFont="1" applyBorder="1" applyAlignment="1">
      <alignment horizontal="center" vertical="center"/>
    </xf>
    <xf numFmtId="3" fontId="21" fillId="3" borderId="10" xfId="2" applyNumberFormat="1" applyFont="1" applyFill="1" applyBorder="1" applyAlignment="1" applyProtection="1">
      <alignment horizontal="center" vertical="center"/>
      <protection locked="0"/>
    </xf>
    <xf numFmtId="165" fontId="43" fillId="0" borderId="9" xfId="1" applyNumberFormat="1" applyFont="1" applyBorder="1" applyAlignment="1">
      <alignment horizontal="center" vertical="center"/>
    </xf>
    <xf numFmtId="0" fontId="39" fillId="0" borderId="0" xfId="2" applyFont="1" applyAlignment="1">
      <alignment vertical="center" wrapText="1"/>
    </xf>
    <xf numFmtId="0" fontId="20" fillId="0" borderId="0" xfId="2" applyFont="1" applyAlignment="1">
      <alignment vertical="center" wrapText="1"/>
    </xf>
    <xf numFmtId="0" fontId="22" fillId="0" borderId="4" xfId="2" applyFont="1" applyBorder="1" applyAlignment="1">
      <alignment horizontal="left" vertical="center" wrapText="1"/>
    </xf>
    <xf numFmtId="3" fontId="21" fillId="0" borderId="12" xfId="2" applyNumberFormat="1" applyFont="1" applyBorder="1" applyAlignment="1" applyProtection="1">
      <alignment horizontal="center" vertical="center"/>
      <protection locked="0"/>
    </xf>
    <xf numFmtId="4" fontId="43" fillId="0" borderId="11" xfId="2" applyNumberFormat="1" applyFont="1" applyBorder="1" applyAlignment="1">
      <alignment horizontal="center" vertical="center"/>
    </xf>
    <xf numFmtId="3" fontId="21" fillId="3" borderId="12" xfId="2" applyNumberFormat="1" applyFont="1" applyFill="1" applyBorder="1" applyAlignment="1" applyProtection="1">
      <alignment horizontal="center" vertical="center"/>
      <protection locked="0"/>
    </xf>
    <xf numFmtId="165" fontId="43" fillId="0" borderId="11" xfId="1" applyNumberFormat="1" applyFont="1" applyBorder="1" applyAlignment="1">
      <alignment horizontal="center" vertical="center"/>
    </xf>
    <xf numFmtId="3" fontId="21" fillId="0" borderId="12" xfId="2" applyNumberFormat="1" applyFont="1" applyBorder="1" applyAlignment="1" applyProtection="1">
      <alignment horizontal="center" vertical="center" wrapText="1"/>
      <protection locked="0"/>
    </xf>
    <xf numFmtId="0" fontId="23" fillId="0" borderId="0" xfId="2" applyFont="1" applyAlignment="1">
      <alignment horizontal="center" vertical="center" wrapText="1"/>
    </xf>
    <xf numFmtId="0" fontId="23" fillId="0" borderId="0" xfId="2" applyFont="1" applyAlignment="1">
      <alignment vertical="center" wrapText="1"/>
    </xf>
    <xf numFmtId="3" fontId="21" fillId="3" borderId="12" xfId="2" applyNumberFormat="1" applyFont="1" applyFill="1" applyBorder="1" applyAlignment="1" applyProtection="1">
      <alignment horizontal="center" vertical="center" wrapText="1"/>
      <protection locked="0"/>
    </xf>
    <xf numFmtId="4" fontId="43" fillId="0" borderId="11" xfId="2" applyNumberFormat="1" applyFont="1" applyBorder="1" applyAlignment="1">
      <alignment horizontal="center" vertical="center" wrapText="1"/>
    </xf>
    <xf numFmtId="165" fontId="43" fillId="0" borderId="11" xfId="1" applyNumberFormat="1" applyFont="1" applyBorder="1" applyAlignment="1">
      <alignment horizontal="center" vertical="center" wrapText="1"/>
    </xf>
    <xf numFmtId="0" fontId="22" fillId="0" borderId="3" xfId="2" applyFont="1" applyBorder="1" applyAlignment="1">
      <alignment horizontal="left" vertical="center" wrapText="1"/>
    </xf>
    <xf numFmtId="3" fontId="21" fillId="0" borderId="7" xfId="2" applyNumberFormat="1" applyFont="1" applyBorder="1" applyAlignment="1" applyProtection="1">
      <alignment horizontal="center" vertical="center" wrapText="1"/>
      <protection locked="0"/>
    </xf>
    <xf numFmtId="4" fontId="43" fillId="0" borderId="6" xfId="2" applyNumberFormat="1" applyFont="1" applyBorder="1" applyAlignment="1">
      <alignment horizontal="center" vertical="center" wrapText="1"/>
    </xf>
    <xf numFmtId="3" fontId="21" fillId="3" borderId="7" xfId="2" applyNumberFormat="1" applyFont="1" applyFill="1" applyBorder="1" applyAlignment="1" applyProtection="1">
      <alignment horizontal="center" vertical="center" wrapText="1"/>
      <protection locked="0"/>
    </xf>
    <xf numFmtId="165" fontId="43" fillId="0" borderId="6" xfId="1" applyNumberFormat="1" applyFont="1" applyBorder="1" applyAlignment="1">
      <alignment horizontal="center" vertical="center" wrapText="1"/>
    </xf>
    <xf numFmtId="0" fontId="45" fillId="0" borderId="0" xfId="2" applyFont="1" applyAlignment="1">
      <alignment horizontal="center" vertical="center" wrapText="1"/>
    </xf>
    <xf numFmtId="165" fontId="45" fillId="0" borderId="0" xfId="1" applyNumberFormat="1" applyFont="1" applyBorder="1" applyAlignment="1">
      <alignment horizontal="center" vertical="center" wrapText="1"/>
    </xf>
    <xf numFmtId="0" fontId="11" fillId="0" borderId="0" xfId="2" applyFont="1" applyAlignment="1">
      <alignment vertical="center" wrapText="1"/>
    </xf>
    <xf numFmtId="0" fontId="16" fillId="0" borderId="2" xfId="2" applyFont="1" applyBorder="1" applyAlignment="1">
      <alignment horizontal="left" vertical="center" wrapText="1"/>
    </xf>
    <xf numFmtId="3" fontId="16" fillId="0" borderId="1" xfId="2" applyNumberFormat="1" applyFont="1" applyBorder="1" applyAlignment="1">
      <alignment horizontal="center" vertical="center" wrapText="1"/>
    </xf>
    <xf numFmtId="4" fontId="44" fillId="0" borderId="8" xfId="2" applyNumberFormat="1" applyFont="1" applyBorder="1" applyAlignment="1">
      <alignment horizontal="center" vertical="center" wrapText="1"/>
    </xf>
    <xf numFmtId="165" fontId="44" fillId="0" borderId="8" xfId="1" applyNumberFormat="1" applyFont="1" applyBorder="1" applyAlignment="1">
      <alignment horizontal="center" vertical="center" wrapText="1"/>
    </xf>
    <xf numFmtId="0" fontId="14" fillId="0" borderId="0" xfId="2" applyFont="1" applyAlignment="1">
      <alignment vertical="center" wrapText="1"/>
    </xf>
    <xf numFmtId="0" fontId="51" fillId="0" borderId="0" xfId="2" applyFont="1" applyAlignment="1">
      <alignment vertical="center" wrapText="1"/>
    </xf>
    <xf numFmtId="2" fontId="32" fillId="0" borderId="0" xfId="2" applyNumberFormat="1" applyFont="1" applyAlignment="1">
      <alignment vertical="center" wrapText="1"/>
    </xf>
    <xf numFmtId="0" fontId="29" fillId="0" borderId="0" xfId="2" applyFont="1" applyAlignment="1">
      <alignment vertical="center" wrapText="1"/>
    </xf>
    <xf numFmtId="2" fontId="31" fillId="0" borderId="0" xfId="2" applyNumberFormat="1" applyFont="1" applyAlignment="1">
      <alignment vertical="center" wrapText="1"/>
    </xf>
    <xf numFmtId="0" fontId="10" fillId="0" borderId="0" xfId="2" applyFont="1" applyAlignment="1">
      <alignment vertical="center" wrapText="1"/>
    </xf>
    <xf numFmtId="0" fontId="30" fillId="0" borderId="0" xfId="2" applyFont="1" applyAlignment="1">
      <alignment vertical="center" wrapText="1"/>
    </xf>
    <xf numFmtId="10" fontId="10" fillId="0" borderId="0" xfId="2" applyNumberFormat="1" applyFont="1" applyAlignment="1">
      <alignment vertical="center" wrapText="1"/>
    </xf>
    <xf numFmtId="0" fontId="33" fillId="0" borderId="6" xfId="2" applyFont="1" applyBorder="1" applyAlignment="1">
      <alignment horizontal="center" vertical="center" wrapText="1"/>
    </xf>
    <xf numFmtId="0" fontId="41" fillId="0" borderId="0" xfId="2" applyFont="1"/>
    <xf numFmtId="0" fontId="41" fillId="0" borderId="0" xfId="2" applyFont="1" applyAlignment="1">
      <alignment horizontal="left" vertical="center" wrapText="1"/>
    </xf>
    <xf numFmtId="0" fontId="41" fillId="0" borderId="0" xfId="2" applyFont="1" applyAlignment="1">
      <alignment vertical="center" wrapText="1"/>
    </xf>
    <xf numFmtId="0" fontId="0" fillId="4" borderId="0" xfId="0" applyFill="1" applyBorder="1"/>
    <xf numFmtId="0" fontId="54" fillId="0" borderId="0" xfId="0" applyFont="1"/>
    <xf numFmtId="0" fontId="57" fillId="0" borderId="0" xfId="0" applyFont="1" applyAlignment="1">
      <alignment horizontal="left" vertical="center"/>
    </xf>
    <xf numFmtId="0" fontId="56" fillId="0" borderId="0" xfId="0" applyFont="1"/>
    <xf numFmtId="0" fontId="55" fillId="0" borderId="0" xfId="0" applyFont="1" applyAlignment="1">
      <alignment vertical="center"/>
    </xf>
    <xf numFmtId="0" fontId="54" fillId="4" borderId="0" xfId="0" applyFont="1" applyFill="1" applyBorder="1"/>
    <xf numFmtId="0" fontId="46" fillId="4" borderId="0" xfId="0" applyFont="1" applyFill="1" applyBorder="1"/>
    <xf numFmtId="3" fontId="54" fillId="4" borderId="0" xfId="0" applyNumberFormat="1" applyFont="1" applyFill="1" applyBorder="1"/>
    <xf numFmtId="10" fontId="54" fillId="4" borderId="0" xfId="0" applyNumberFormat="1" applyFont="1" applyFill="1" applyBorder="1"/>
    <xf numFmtId="0" fontId="47" fillId="4" borderId="0" xfId="0" applyFont="1" applyFill="1" applyBorder="1"/>
    <xf numFmtId="3" fontId="47" fillId="4" borderId="0" xfId="0" applyNumberFormat="1" applyFont="1" applyFill="1" applyBorder="1"/>
    <xf numFmtId="10" fontId="47" fillId="4" borderId="0" xfId="0" applyNumberFormat="1" applyFont="1" applyFill="1" applyBorder="1"/>
    <xf numFmtId="0" fontId="15" fillId="0" borderId="0" xfId="0" applyFont="1" applyBorder="1" applyAlignment="1">
      <alignment horizontal="left" vertical="center" wrapText="1"/>
    </xf>
    <xf numFmtId="3" fontId="21" fillId="0" borderId="10" xfId="0" applyNumberFormat="1" applyFont="1" applyBorder="1" applyAlignment="1" applyProtection="1">
      <alignment horizontal="center" vertical="center"/>
      <protection locked="0"/>
    </xf>
    <xf numFmtId="3" fontId="21" fillId="0" borderId="12" xfId="0" applyNumberFormat="1" applyFont="1" applyBorder="1" applyAlignment="1" applyProtection="1">
      <alignment horizontal="center" vertical="center"/>
      <protection locked="0"/>
    </xf>
    <xf numFmtId="3" fontId="21" fillId="0" borderId="12" xfId="0" applyNumberFormat="1" applyFont="1" applyBorder="1" applyAlignment="1" applyProtection="1">
      <alignment horizontal="center" vertical="center" wrapText="1"/>
      <protection locked="0"/>
    </xf>
    <xf numFmtId="3" fontId="21" fillId="0" borderId="7" xfId="0" applyNumberFormat="1" applyFont="1" applyBorder="1" applyAlignment="1" applyProtection="1">
      <alignment horizontal="center" vertical="center" wrapText="1"/>
      <protection locked="0"/>
    </xf>
    <xf numFmtId="0" fontId="36" fillId="0" borderId="0" xfId="0" applyFont="1" applyAlignment="1">
      <alignment horizontal="left" vertical="center"/>
    </xf>
    <xf numFmtId="0" fontId="62" fillId="4" borderId="0" xfId="0" applyFont="1" applyFill="1" applyBorder="1"/>
    <xf numFmtId="3" fontId="0" fillId="4" borderId="0" xfId="0" applyNumberFormat="1" applyFill="1" applyBorder="1"/>
    <xf numFmtId="10" fontId="0" fillId="4" borderId="0" xfId="0" applyNumberFormat="1" applyFill="1" applyBorder="1"/>
    <xf numFmtId="0" fontId="58" fillId="0" borderId="0" xfId="2" applyFont="1" applyAlignment="1">
      <alignment horizontal="center" vertical="center" wrapText="1"/>
    </xf>
    <xf numFmtId="0" fontId="38" fillId="0" borderId="0" xfId="2" applyFont="1" applyAlignment="1">
      <alignment vertical="center" wrapText="1"/>
    </xf>
    <xf numFmtId="3" fontId="38" fillId="0" borderId="0" xfId="2" applyNumberFormat="1" applyFont="1" applyAlignment="1">
      <alignment vertical="center" wrapText="1"/>
    </xf>
    <xf numFmtId="0" fontId="63" fillId="0" borderId="0" xfId="2" applyFont="1" applyAlignment="1">
      <alignment horizontal="center" vertical="center" wrapText="1"/>
    </xf>
    <xf numFmtId="0" fontId="41" fillId="0" borderId="0" xfId="2" applyFont="1" applyAlignment="1">
      <alignment horizontal="center" vertical="center" wrapText="1"/>
    </xf>
    <xf numFmtId="0" fontId="37" fillId="0" borderId="0" xfId="2" applyFont="1" applyAlignment="1">
      <alignment vertical="center" wrapText="1"/>
    </xf>
    <xf numFmtId="2" fontId="41" fillId="0" borderId="0" xfId="1" applyNumberFormat="1" applyFont="1" applyBorder="1" applyAlignment="1">
      <alignment horizontal="center" vertical="center"/>
    </xf>
    <xf numFmtId="2" fontId="41" fillId="0" borderId="0" xfId="1" applyNumberFormat="1" applyFont="1" applyBorder="1" applyAlignment="1">
      <alignment horizontal="center" vertical="center" wrapText="1"/>
    </xf>
    <xf numFmtId="2" fontId="41" fillId="0" borderId="0" xfId="2" applyNumberFormat="1" applyFont="1" applyAlignment="1">
      <alignment vertical="center" wrapText="1"/>
    </xf>
    <xf numFmtId="0" fontId="36" fillId="0" borderId="0" xfId="2" applyFont="1" applyAlignment="1">
      <alignment vertical="center" wrapText="1"/>
    </xf>
    <xf numFmtId="0" fontId="46" fillId="4" borderId="0" xfId="16" applyFont="1" applyFill="1" applyBorder="1"/>
    <xf numFmtId="0" fontId="62" fillId="0" borderId="0" xfId="16" applyFont="1" applyBorder="1"/>
    <xf numFmtId="0" fontId="46" fillId="0" borderId="0" xfId="16" applyFont="1" applyBorder="1"/>
    <xf numFmtId="167" fontId="46" fillId="4" borderId="0" xfId="0" applyNumberFormat="1" applyFont="1" applyFill="1" applyBorder="1"/>
    <xf numFmtId="0" fontId="16" fillId="0" borderId="4" xfId="2" applyFont="1" applyBorder="1" applyAlignment="1">
      <alignment vertical="center" wrapText="1"/>
    </xf>
    <xf numFmtId="3" fontId="44" fillId="0" borderId="8" xfId="2" applyNumberFormat="1" applyFont="1" applyBorder="1" applyAlignment="1">
      <alignment horizontal="center" vertical="center" wrapText="1"/>
    </xf>
    <xf numFmtId="0" fontId="36" fillId="0" borderId="0" xfId="0" applyFont="1" applyBorder="1" applyAlignment="1">
      <alignment horizontal="left" vertical="center"/>
    </xf>
    <xf numFmtId="0" fontId="50" fillId="0" borderId="0" xfId="0" applyFont="1" applyBorder="1" applyAlignment="1">
      <alignment horizontal="left" vertical="center"/>
    </xf>
    <xf numFmtId="0" fontId="65" fillId="0" borderId="0" xfId="0" applyFont="1" applyBorder="1" applyAlignment="1">
      <alignment vertical="center" wrapText="1"/>
    </xf>
    <xf numFmtId="0" fontId="68" fillId="0" borderId="0" xfId="0" applyFont="1" applyBorder="1" applyAlignment="1">
      <alignment horizontal="center" vertical="center" wrapText="1"/>
    </xf>
    <xf numFmtId="0" fontId="61" fillId="0" borderId="0" xfId="0" applyFont="1" applyBorder="1" applyAlignment="1">
      <alignment vertical="center" wrapText="1"/>
    </xf>
    <xf numFmtId="0" fontId="69" fillId="0" borderId="0" xfId="0" applyFont="1" applyBorder="1" applyAlignment="1">
      <alignment horizontal="center" vertical="center" wrapText="1"/>
    </xf>
    <xf numFmtId="0" fontId="70" fillId="0" borderId="0" xfId="0" applyFont="1" applyBorder="1" applyAlignment="1">
      <alignment horizontal="center" vertical="center" wrapText="1"/>
    </xf>
    <xf numFmtId="0" fontId="71" fillId="0" borderId="0" xfId="0" applyFont="1" applyBorder="1" applyAlignment="1">
      <alignment vertical="center" wrapText="1"/>
    </xf>
    <xf numFmtId="0" fontId="64" fillId="0" borderId="0" xfId="0" applyFont="1" applyBorder="1" applyAlignment="1">
      <alignment vertical="center" wrapText="1"/>
    </xf>
    <xf numFmtId="10" fontId="64" fillId="0" borderId="0" xfId="7" applyNumberFormat="1" applyFont="1" applyBorder="1" applyAlignment="1">
      <alignment vertical="center" wrapText="1"/>
    </xf>
    <xf numFmtId="3" fontId="64" fillId="0" borderId="0" xfId="7" applyNumberFormat="1" applyFont="1" applyBorder="1" applyAlignment="1" applyProtection="1">
      <alignment horizontal="center" vertical="center"/>
      <protection locked="0"/>
    </xf>
    <xf numFmtId="10" fontId="64" fillId="0" borderId="0" xfId="6" applyNumberFormat="1" applyFont="1" applyBorder="1" applyAlignment="1">
      <alignment vertical="center" wrapText="1"/>
    </xf>
    <xf numFmtId="9" fontId="64" fillId="0" borderId="0" xfId="8" applyFont="1" applyBorder="1" applyAlignment="1">
      <alignment vertical="center" wrapText="1"/>
    </xf>
    <xf numFmtId="10" fontId="72" fillId="0" borderId="0" xfId="7" applyNumberFormat="1" applyFont="1" applyBorder="1" applyAlignment="1">
      <alignment vertical="center" wrapText="1"/>
    </xf>
    <xf numFmtId="0" fontId="65" fillId="0" borderId="0" xfId="0" applyFont="1" applyBorder="1" applyAlignment="1">
      <alignment horizontal="left" vertical="center" wrapText="1"/>
    </xf>
    <xf numFmtId="3" fontId="72" fillId="0" borderId="0" xfId="0" applyNumberFormat="1" applyFont="1" applyBorder="1" applyAlignment="1">
      <alignment horizontal="center" vertical="center" wrapText="1"/>
    </xf>
    <xf numFmtId="0" fontId="54" fillId="0" borderId="0" xfId="0" applyFont="1" applyBorder="1" applyAlignment="1">
      <alignment vertical="center" wrapText="1"/>
    </xf>
    <xf numFmtId="2" fontId="70" fillId="0" borderId="0" xfId="0" applyNumberFormat="1" applyFont="1" applyBorder="1" applyAlignment="1">
      <alignment vertical="center" wrapText="1"/>
    </xf>
    <xf numFmtId="2" fontId="70" fillId="0" borderId="0" xfId="0" applyNumberFormat="1" applyFont="1" applyBorder="1" applyAlignment="1">
      <alignment horizontal="left" vertical="center" wrapText="1"/>
    </xf>
    <xf numFmtId="0" fontId="50" fillId="0" borderId="0" xfId="0" applyFont="1" applyBorder="1" applyAlignment="1">
      <alignment vertical="center" wrapText="1"/>
    </xf>
    <xf numFmtId="2" fontId="37" fillId="0" borderId="0" xfId="0" applyNumberFormat="1" applyFont="1" applyAlignment="1">
      <alignment horizontal="left" vertical="center" wrapText="1"/>
    </xf>
    <xf numFmtId="2" fontId="52" fillId="0" borderId="0" xfId="0" applyNumberFormat="1" applyFont="1" applyBorder="1" applyAlignment="1">
      <alignment vertical="center" wrapText="1"/>
    </xf>
    <xf numFmtId="0" fontId="73" fillId="0" borderId="0" xfId="0" applyFont="1" applyBorder="1" applyAlignment="1">
      <alignment horizontal="center" vertical="center"/>
    </xf>
    <xf numFmtId="0" fontId="72" fillId="0" borderId="0" xfId="0" applyFont="1" applyBorder="1" applyAlignment="1">
      <alignment vertical="center" wrapText="1"/>
    </xf>
    <xf numFmtId="0" fontId="74" fillId="0" borderId="0" xfId="0" applyFont="1" applyBorder="1" applyAlignment="1">
      <alignment horizontal="center" vertical="center" wrapText="1"/>
    </xf>
    <xf numFmtId="0" fontId="68" fillId="0" borderId="0" xfId="0" applyFont="1" applyBorder="1" applyAlignment="1">
      <alignment vertical="center" wrapText="1"/>
    </xf>
    <xf numFmtId="0" fontId="75" fillId="0" borderId="0" xfId="0" applyFont="1" applyBorder="1" applyAlignment="1">
      <alignment horizontal="center" vertical="center" wrapText="1"/>
    </xf>
    <xf numFmtId="0" fontId="76" fillId="0" borderId="0" xfId="0" applyFont="1" applyBorder="1" applyAlignment="1">
      <alignment vertical="center" wrapText="1"/>
    </xf>
    <xf numFmtId="0" fontId="70" fillId="0" borderId="0" xfId="0" applyFont="1" applyBorder="1" applyAlignment="1">
      <alignment vertical="center" wrapText="1"/>
    </xf>
    <xf numFmtId="0" fontId="77" fillId="0" borderId="0" xfId="0" applyFont="1" applyBorder="1" applyAlignment="1">
      <alignment horizontal="center" vertical="center" wrapText="1"/>
    </xf>
    <xf numFmtId="0" fontId="78" fillId="0" borderId="0" xfId="0" applyFont="1" applyBorder="1" applyAlignment="1">
      <alignment vertical="center" wrapText="1"/>
    </xf>
    <xf numFmtId="3" fontId="64" fillId="0" borderId="0" xfId="0" applyNumberFormat="1" applyFont="1" applyBorder="1" applyAlignment="1">
      <alignment horizontal="center" vertical="center" wrapText="1"/>
    </xf>
    <xf numFmtId="3" fontId="64" fillId="0" borderId="0" xfId="0" applyNumberFormat="1" applyFont="1" applyBorder="1" applyAlignment="1">
      <alignment horizontal="center" vertical="center"/>
    </xf>
    <xf numFmtId="4" fontId="79" fillId="0" borderId="0" xfId="0" applyNumberFormat="1" applyFont="1" applyBorder="1" applyAlignment="1">
      <alignment horizontal="center" vertical="center"/>
    </xf>
    <xf numFmtId="4" fontId="64" fillId="0" borderId="0" xfId="0" applyNumberFormat="1" applyFont="1" applyBorder="1" applyAlignment="1">
      <alignment horizontal="center" vertical="center"/>
    </xf>
    <xf numFmtId="4" fontId="79" fillId="0" borderId="0" xfId="0" applyNumberFormat="1" applyFont="1" applyBorder="1" applyAlignment="1">
      <alignment horizontal="center" vertical="center" wrapText="1"/>
    </xf>
    <xf numFmtId="0" fontId="80" fillId="0" borderId="0" xfId="0" applyFont="1" applyBorder="1" applyAlignment="1">
      <alignment horizontal="left" vertical="center" wrapText="1"/>
    </xf>
    <xf numFmtId="0" fontId="64" fillId="0" borderId="0" xfId="0" applyFont="1" applyBorder="1" applyAlignment="1">
      <alignment horizontal="center" vertical="center" wrapText="1"/>
    </xf>
    <xf numFmtId="4" fontId="64" fillId="0" borderId="0" xfId="0" applyNumberFormat="1" applyFont="1" applyBorder="1" applyAlignment="1">
      <alignment horizontal="center" vertical="center" wrapText="1"/>
    </xf>
    <xf numFmtId="3" fontId="64" fillId="0" borderId="0" xfId="0" applyNumberFormat="1" applyFont="1" applyBorder="1" applyAlignment="1">
      <alignment vertical="center" wrapText="1"/>
    </xf>
    <xf numFmtId="0" fontId="72" fillId="0" borderId="0" xfId="0" applyFont="1" applyBorder="1" applyAlignment="1">
      <alignment horizontal="center" vertical="center" wrapText="1"/>
    </xf>
    <xf numFmtId="0" fontId="75" fillId="0" borderId="0" xfId="0" applyFont="1" applyBorder="1" applyAlignment="1">
      <alignment vertical="center" wrapText="1"/>
    </xf>
    <xf numFmtId="0" fontId="66" fillId="0" borderId="0" xfId="0" applyFont="1" applyBorder="1" applyAlignment="1">
      <alignment vertical="center" wrapText="1"/>
    </xf>
    <xf numFmtId="4" fontId="81" fillId="0" borderId="0" xfId="0" applyNumberFormat="1" applyFont="1" applyBorder="1" applyAlignment="1">
      <alignment horizontal="center" vertical="center" wrapText="1"/>
    </xf>
    <xf numFmtId="4" fontId="72" fillId="0" borderId="0" xfId="0" applyNumberFormat="1" applyFont="1" applyBorder="1" applyAlignment="1">
      <alignment horizontal="center" vertical="center" wrapText="1"/>
    </xf>
    <xf numFmtId="2" fontId="71" fillId="0" borderId="0" xfId="0" applyNumberFormat="1" applyFont="1" applyBorder="1" applyAlignment="1">
      <alignment vertical="center" wrapText="1"/>
    </xf>
    <xf numFmtId="0" fontId="50" fillId="0" borderId="0" xfId="0" applyFont="1" applyAlignment="1">
      <alignment horizontal="left" vertical="center"/>
    </xf>
    <xf numFmtId="0" fontId="50" fillId="0" borderId="0" xfId="0" applyFont="1" applyAlignment="1">
      <alignment horizontal="center" vertical="center"/>
    </xf>
    <xf numFmtId="0" fontId="50" fillId="0" borderId="0" xfId="0" applyFont="1" applyBorder="1" applyAlignment="1">
      <alignment horizontal="center" vertical="center"/>
    </xf>
    <xf numFmtId="0" fontId="16" fillId="0" borderId="13" xfId="2" applyFont="1" applyBorder="1" applyAlignment="1">
      <alignment vertical="center" wrapText="1"/>
    </xf>
    <xf numFmtId="166" fontId="43" fillId="0" borderId="9" xfId="2" applyNumberFormat="1" applyFont="1" applyBorder="1" applyAlignment="1">
      <alignment horizontal="center" vertical="center"/>
    </xf>
    <xf numFmtId="166" fontId="43" fillId="0" borderId="11" xfId="2" applyNumberFormat="1" applyFont="1" applyBorder="1" applyAlignment="1">
      <alignment horizontal="center" vertical="center"/>
    </xf>
    <xf numFmtId="166" fontId="43" fillId="0" borderId="11" xfId="2" applyNumberFormat="1" applyFont="1" applyBorder="1" applyAlignment="1">
      <alignment horizontal="center" vertical="center" wrapText="1"/>
    </xf>
    <xf numFmtId="166" fontId="43" fillId="0" borderId="6" xfId="2" applyNumberFormat="1" applyFont="1" applyBorder="1" applyAlignment="1">
      <alignment horizontal="center" vertical="center" wrapText="1"/>
    </xf>
    <xf numFmtId="166" fontId="45" fillId="0" borderId="0" xfId="2" applyNumberFormat="1" applyFont="1" applyAlignment="1">
      <alignment horizontal="center" vertical="center" wrapText="1"/>
    </xf>
    <xf numFmtId="4" fontId="45" fillId="0" borderId="0" xfId="2" applyNumberFormat="1" applyFont="1" applyAlignment="1">
      <alignment horizontal="center" vertical="center" wrapText="1"/>
    </xf>
    <xf numFmtId="9" fontId="9" fillId="0" borderId="0" xfId="8" applyFont="1" applyBorder="1" applyAlignment="1">
      <alignment horizontal="center" vertical="center"/>
    </xf>
    <xf numFmtId="0" fontId="67" fillId="0" borderId="0" xfId="0" applyFont="1" applyBorder="1" applyAlignment="1">
      <alignment vertical="center" wrapText="1"/>
    </xf>
    <xf numFmtId="0" fontId="42" fillId="0" borderId="0" xfId="0" applyFont="1" applyBorder="1" applyAlignment="1">
      <alignment vertical="center" wrapText="1"/>
    </xf>
    <xf numFmtId="0" fontId="12" fillId="0" borderId="0" xfId="0" applyFont="1" applyBorder="1" applyAlignment="1">
      <alignment vertical="center" wrapText="1"/>
    </xf>
    <xf numFmtId="0" fontId="82" fillId="0" borderId="0" xfId="0" applyFont="1" applyBorder="1" applyAlignment="1">
      <alignment horizontal="center" vertical="center"/>
    </xf>
    <xf numFmtId="0" fontId="54" fillId="0" borderId="0" xfId="2" applyFont="1" applyAlignment="1">
      <alignment vertical="center"/>
    </xf>
    <xf numFmtId="0" fontId="86" fillId="0" borderId="0" xfId="0" applyFont="1" applyBorder="1" applyAlignment="1">
      <alignment vertical="center" wrapText="1"/>
    </xf>
    <xf numFmtId="2" fontId="37" fillId="0" borderId="0" xfId="0" applyNumberFormat="1" applyFont="1" applyBorder="1" applyAlignment="1">
      <alignment vertical="center" wrapText="1"/>
    </xf>
    <xf numFmtId="2" fontId="37" fillId="0" borderId="0" xfId="0" applyNumberFormat="1" applyFont="1" applyBorder="1" applyAlignment="1">
      <alignment horizontal="left" vertical="center" wrapText="1"/>
    </xf>
    <xf numFmtId="2" fontId="86" fillId="0" borderId="0" xfId="0" applyNumberFormat="1" applyFont="1" applyAlignment="1">
      <alignment horizontal="left" vertical="center" wrapText="1"/>
    </xf>
    <xf numFmtId="0" fontId="86" fillId="0" borderId="0" xfId="0" applyFont="1" applyAlignment="1">
      <alignment horizontal="left" vertical="center" wrapText="1"/>
    </xf>
    <xf numFmtId="3" fontId="86" fillId="0" borderId="0" xfId="0" applyNumberFormat="1" applyFont="1" applyAlignment="1">
      <alignment horizontal="left" vertical="center" wrapText="1"/>
    </xf>
    <xf numFmtId="0" fontId="62" fillId="0" borderId="0" xfId="16" applyFont="1" applyBorder="1" applyAlignment="1">
      <alignment horizontal="center"/>
    </xf>
    <xf numFmtId="0" fontId="62" fillId="4" borderId="0" xfId="16" applyFont="1" applyFill="1" applyBorder="1"/>
    <xf numFmtId="0" fontId="87" fillId="0" borderId="0" xfId="16" applyFont="1" applyBorder="1" applyAlignment="1">
      <alignment horizontal="center"/>
    </xf>
    <xf numFmtId="0" fontId="87" fillId="4" borderId="0" xfId="16" applyFont="1" applyFill="1" applyBorder="1"/>
    <xf numFmtId="0" fontId="62" fillId="4" borderId="0" xfId="16" applyFont="1" applyFill="1" applyBorder="1" applyAlignment="1">
      <alignment horizontal="center"/>
    </xf>
    <xf numFmtId="3" fontId="62" fillId="0" borderId="0" xfId="17" applyNumberFormat="1" applyFont="1"/>
    <xf numFmtId="9" fontId="62" fillId="0" borderId="0" xfId="15" applyFont="1" applyFill="1" applyBorder="1"/>
    <xf numFmtId="0" fontId="62" fillId="0" borderId="0" xfId="16" applyFont="1" applyBorder="1" applyAlignment="1">
      <alignment vertical="center"/>
    </xf>
    <xf numFmtId="0" fontId="66" fillId="0" borderId="2" xfId="0" applyFont="1" applyBorder="1" applyAlignment="1">
      <alignment horizontal="left" vertical="center" wrapText="1"/>
    </xf>
    <xf numFmtId="0" fontId="112" fillId="0" borderId="0" xfId="0" applyFont="1" applyAlignment="1">
      <alignment vertical="center"/>
    </xf>
    <xf numFmtId="0" fontId="113" fillId="0" borderId="0" xfId="0" applyFont="1"/>
    <xf numFmtId="0" fontId="113" fillId="0" borderId="0" xfId="0" applyFont="1" applyAlignment="1">
      <alignment horizontal="left"/>
    </xf>
    <xf numFmtId="0" fontId="113" fillId="0" borderId="0" xfId="0" applyFont="1" applyAlignment="1">
      <alignment vertical="center" wrapText="1"/>
    </xf>
    <xf numFmtId="0" fontId="114" fillId="0" borderId="0" xfId="0" applyFont="1" applyAlignment="1">
      <alignment horizontal="justify" vertical="center" wrapText="1"/>
    </xf>
    <xf numFmtId="0" fontId="116" fillId="0" borderId="0" xfId="18" applyFont="1" applyAlignment="1">
      <alignment horizontal="left" vertical="center" wrapText="1"/>
    </xf>
    <xf numFmtId="0" fontId="116" fillId="0" borderId="0" xfId="0" applyFont="1" applyAlignment="1">
      <alignment vertical="center"/>
    </xf>
    <xf numFmtId="0" fontId="83" fillId="0" borderId="0" xfId="0" applyFont="1" applyAlignment="1">
      <alignment vertical="center"/>
    </xf>
    <xf numFmtId="0" fontId="83" fillId="0" borderId="0" xfId="0" applyFont="1" applyAlignment="1">
      <alignment horizontal="left" vertical="center"/>
    </xf>
    <xf numFmtId="0" fontId="117" fillId="0" borderId="0" xfId="0" applyFont="1" applyAlignment="1">
      <alignment vertical="center"/>
    </xf>
    <xf numFmtId="0" fontId="3" fillId="4" borderId="0" xfId="19" applyFont="1" applyFill="1"/>
    <xf numFmtId="0" fontId="3" fillId="0" borderId="0" xfId="19" applyFont="1"/>
    <xf numFmtId="14" fontId="3" fillId="0" borderId="0" xfId="19" applyNumberFormat="1" applyFont="1"/>
    <xf numFmtId="0" fontId="3" fillId="4" borderId="88" xfId="19" applyFont="1" applyFill="1" applyBorder="1"/>
    <xf numFmtId="0" fontId="3" fillId="4" borderId="101" xfId="19" applyFont="1" applyFill="1" applyBorder="1"/>
    <xf numFmtId="3" fontId="3" fillId="0" borderId="0" xfId="19" applyNumberFormat="1" applyFont="1"/>
    <xf numFmtId="0" fontId="47" fillId="6" borderId="0" xfId="19" applyFont="1" applyFill="1" applyAlignment="1">
      <alignment horizontal="center" vertical="center"/>
    </xf>
    <xf numFmtId="14" fontId="47" fillId="38" borderId="98" xfId="19" applyNumberFormat="1" applyFont="1" applyFill="1" applyBorder="1" applyAlignment="1">
      <alignment horizontal="center" vertical="center"/>
    </xf>
    <xf numFmtId="14" fontId="47" fillId="38" borderId="0" xfId="19" applyNumberFormat="1" applyFont="1" applyFill="1" applyAlignment="1">
      <alignment horizontal="center" vertical="center"/>
    </xf>
    <xf numFmtId="14" fontId="47" fillId="38" borderId="100" xfId="19" applyNumberFormat="1" applyFont="1" applyFill="1" applyBorder="1" applyAlignment="1">
      <alignment horizontal="center" vertical="center"/>
    </xf>
    <xf numFmtId="14" fontId="47" fillId="38" borderId="99" xfId="19" applyNumberFormat="1" applyFont="1" applyFill="1" applyBorder="1" applyAlignment="1">
      <alignment horizontal="center" vertical="center"/>
    </xf>
    <xf numFmtId="14" fontId="47" fillId="38" borderId="39" xfId="19" applyNumberFormat="1" applyFont="1" applyFill="1" applyBorder="1" applyAlignment="1">
      <alignment horizontal="center" vertical="center"/>
    </xf>
    <xf numFmtId="14" fontId="47" fillId="38" borderId="109" xfId="19" applyNumberFormat="1" applyFont="1" applyFill="1" applyBorder="1" applyAlignment="1">
      <alignment horizontal="center" vertical="center"/>
    </xf>
    <xf numFmtId="14" fontId="47" fillId="38" borderId="110" xfId="19" applyNumberFormat="1" applyFont="1" applyFill="1" applyBorder="1" applyAlignment="1">
      <alignment horizontal="center" vertical="center"/>
    </xf>
    <xf numFmtId="14" fontId="47" fillId="38" borderId="111" xfId="19" applyNumberFormat="1" applyFont="1" applyFill="1" applyBorder="1" applyAlignment="1">
      <alignment horizontal="center" vertical="center"/>
    </xf>
    <xf numFmtId="14" fontId="122" fillId="6" borderId="37" xfId="19" applyNumberFormat="1" applyFont="1" applyFill="1" applyBorder="1" applyAlignment="1">
      <alignment horizontal="center" vertical="center"/>
    </xf>
    <xf numFmtId="0" fontId="103" fillId="5" borderId="80" xfId="19" applyFont="1" applyFill="1" applyBorder="1"/>
    <xf numFmtId="3" fontId="103" fillId="5" borderId="102" xfId="19" applyNumberFormat="1" applyFont="1" applyFill="1" applyBorder="1"/>
    <xf numFmtId="3" fontId="103" fillId="5" borderId="33" xfId="19" applyNumberFormat="1" applyFont="1" applyFill="1" applyBorder="1"/>
    <xf numFmtId="3" fontId="103" fillId="5" borderId="84" xfId="19" applyNumberFormat="1" applyFont="1" applyFill="1" applyBorder="1"/>
    <xf numFmtId="0" fontId="3" fillId="0" borderId="33" xfId="19" applyFont="1" applyBorder="1"/>
    <xf numFmtId="167" fontId="103" fillId="4" borderId="32" xfId="20" applyNumberFormat="1" applyFont="1" applyFill="1" applyBorder="1"/>
    <xf numFmtId="3" fontId="103" fillId="4" borderId="35" xfId="19" applyNumberFormat="1" applyFont="1" applyFill="1" applyBorder="1"/>
    <xf numFmtId="167" fontId="103" fillId="0" borderId="32" xfId="19" applyNumberFormat="1" applyFont="1" applyBorder="1"/>
    <xf numFmtId="3" fontId="103" fillId="5" borderId="35" xfId="19" applyNumberFormat="1" applyFont="1" applyFill="1" applyBorder="1"/>
    <xf numFmtId="0" fontId="103" fillId="4" borderId="81" xfId="19" applyFont="1" applyFill="1" applyBorder="1"/>
    <xf numFmtId="3" fontId="103" fillId="4" borderId="96" xfId="19" applyNumberFormat="1" applyFont="1" applyFill="1" applyBorder="1"/>
    <xf numFmtId="3" fontId="103" fillId="4" borderId="37" xfId="19" applyNumberFormat="1" applyFont="1" applyFill="1" applyBorder="1"/>
    <xf numFmtId="3" fontId="103" fillId="4" borderId="85" xfId="19" applyNumberFormat="1" applyFont="1" applyFill="1" applyBorder="1"/>
    <xf numFmtId="0" fontId="3" fillId="0" borderId="112" xfId="19" applyFont="1" applyBorder="1"/>
    <xf numFmtId="167" fontId="103" fillId="4" borderId="36" xfId="20" applyNumberFormat="1" applyFont="1" applyFill="1" applyBorder="1"/>
    <xf numFmtId="3" fontId="103" fillId="4" borderId="38" xfId="19" applyNumberFormat="1" applyFont="1" applyFill="1" applyBorder="1"/>
    <xf numFmtId="167" fontId="103" fillId="0" borderId="36" xfId="19" applyNumberFormat="1" applyFont="1" applyBorder="1"/>
    <xf numFmtId="0" fontId="3" fillId="4" borderId="82" xfId="19" applyFont="1" applyFill="1" applyBorder="1"/>
    <xf numFmtId="3" fontId="3" fillId="4" borderId="101" xfId="19" applyNumberFormat="1" applyFont="1" applyFill="1" applyBorder="1"/>
    <xf numFmtId="3" fontId="3" fillId="4" borderId="0" xfId="19" applyNumberFormat="1" applyFont="1" applyFill="1"/>
    <xf numFmtId="3" fontId="3" fillId="4" borderId="86" xfId="19" applyNumberFormat="1" applyFont="1" applyFill="1" applyBorder="1"/>
    <xf numFmtId="167" fontId="62" fillId="4" borderId="39" xfId="20" applyNumberFormat="1" applyFont="1" applyFill="1" applyBorder="1"/>
    <xf numFmtId="3" fontId="3" fillId="4" borderId="40" xfId="19" applyNumberFormat="1" applyFont="1" applyFill="1" applyBorder="1"/>
    <xf numFmtId="167" fontId="3" fillId="4" borderId="39" xfId="19" applyNumberFormat="1" applyFont="1" applyFill="1" applyBorder="1"/>
    <xf numFmtId="0" fontId="3" fillId="4" borderId="83" xfId="19" applyFont="1" applyFill="1" applyBorder="1"/>
    <xf numFmtId="3" fontId="3" fillId="4" borderId="103" xfId="19" applyNumberFormat="1" applyFont="1" applyFill="1" applyBorder="1"/>
    <xf numFmtId="3" fontId="3" fillId="4" borderId="42" xfId="19" applyNumberFormat="1" applyFont="1" applyFill="1" applyBorder="1"/>
    <xf numFmtId="3" fontId="3" fillId="4" borderId="87" xfId="19" applyNumberFormat="1" applyFont="1" applyFill="1" applyBorder="1"/>
    <xf numFmtId="0" fontId="3" fillId="0" borderId="42" xfId="19" applyFont="1" applyBorder="1"/>
    <xf numFmtId="167" fontId="62" fillId="4" borderId="41" xfId="20" applyNumberFormat="1" applyFont="1" applyFill="1" applyBorder="1"/>
    <xf numFmtId="3" fontId="3" fillId="4" borderId="43" xfId="19" applyNumberFormat="1" applyFont="1" applyFill="1" applyBorder="1"/>
    <xf numFmtId="167" fontId="3" fillId="4" borderId="41" xfId="19" applyNumberFormat="1" applyFont="1" applyFill="1" applyBorder="1"/>
    <xf numFmtId="0" fontId="3" fillId="0" borderId="37" xfId="19" applyFont="1" applyBorder="1"/>
    <xf numFmtId="167" fontId="103" fillId="4" borderId="36" xfId="19" applyNumberFormat="1" applyFont="1" applyFill="1" applyBorder="1"/>
    <xf numFmtId="0" fontId="3" fillId="0" borderId="113" xfId="19" applyFont="1" applyBorder="1"/>
    <xf numFmtId="0" fontId="3" fillId="0" borderId="114" xfId="19" applyFont="1" applyBorder="1"/>
    <xf numFmtId="167" fontId="103" fillId="4" borderId="102" xfId="20" applyNumberFormat="1" applyFont="1" applyFill="1" applyBorder="1"/>
    <xf numFmtId="3" fontId="103" fillId="4" borderId="33" xfId="19" applyNumberFormat="1" applyFont="1" applyFill="1" applyBorder="1"/>
    <xf numFmtId="167" fontId="103" fillId="0" borderId="102" xfId="19" applyNumberFormat="1" applyFont="1" applyBorder="1"/>
    <xf numFmtId="0" fontId="3" fillId="4" borderId="81" xfId="19" applyFont="1" applyFill="1" applyBorder="1" applyAlignment="1">
      <alignment wrapText="1"/>
    </xf>
    <xf numFmtId="3" fontId="3" fillId="4" borderId="96" xfId="19" applyNumberFormat="1" applyFont="1" applyFill="1" applyBorder="1"/>
    <xf numFmtId="3" fontId="3" fillId="4" borderId="37" xfId="19" applyNumberFormat="1" applyFont="1" applyFill="1" applyBorder="1"/>
    <xf numFmtId="3" fontId="3" fillId="4" borderId="85" xfId="19" applyNumberFormat="1" applyFont="1" applyFill="1" applyBorder="1"/>
    <xf numFmtId="167" fontId="62" fillId="4" borderId="36" xfId="20" applyNumberFormat="1" applyFont="1" applyFill="1" applyBorder="1"/>
    <xf numFmtId="3" fontId="3" fillId="4" borderId="38" xfId="19" applyNumberFormat="1" applyFont="1" applyFill="1" applyBorder="1"/>
    <xf numFmtId="167" fontId="3" fillId="4" borderId="36" xfId="19" applyNumberFormat="1" applyFont="1" applyFill="1" applyBorder="1"/>
    <xf numFmtId="167" fontId="3" fillId="4" borderId="37" xfId="19" applyNumberFormat="1" applyFont="1" applyFill="1" applyBorder="1"/>
    <xf numFmtId="167" fontId="3" fillId="4" borderId="0" xfId="19" applyNumberFormat="1" applyFont="1" applyFill="1"/>
    <xf numFmtId="167" fontId="3" fillId="4" borderId="39" xfId="19" applyNumberFormat="1" applyFont="1" applyFill="1" applyBorder="1" applyAlignment="1">
      <alignment horizontal="center"/>
    </xf>
    <xf numFmtId="167" fontId="3" fillId="4" borderId="0" xfId="19" applyNumberFormat="1" applyFont="1" applyFill="1" applyAlignment="1">
      <alignment horizontal="center"/>
    </xf>
    <xf numFmtId="167" fontId="3" fillId="4" borderId="42" xfId="19" applyNumberFormat="1" applyFont="1" applyFill="1" applyBorder="1"/>
    <xf numFmtId="167" fontId="62" fillId="0" borderId="0" xfId="20" applyNumberFormat="1" applyFont="1"/>
    <xf numFmtId="0" fontId="103" fillId="4" borderId="80" xfId="19" applyFont="1" applyFill="1" applyBorder="1"/>
    <xf numFmtId="4" fontId="103" fillId="4" borderId="115" xfId="19" applyNumberFormat="1" applyFont="1" applyFill="1" applyBorder="1"/>
    <xf numFmtId="4" fontId="103" fillId="4" borderId="116" xfId="19" applyNumberFormat="1" applyFont="1" applyFill="1" applyBorder="1"/>
    <xf numFmtId="167" fontId="103" fillId="4" borderId="102" xfId="19" applyNumberFormat="1" applyFont="1" applyFill="1" applyBorder="1" applyAlignment="1">
      <alignment horizontal="right"/>
    </xf>
    <xf numFmtId="4" fontId="103" fillId="4" borderId="33" xfId="19" applyNumberFormat="1" applyFont="1" applyFill="1" applyBorder="1" applyAlignment="1">
      <alignment horizontal="right"/>
    </xf>
    <xf numFmtId="4" fontId="103" fillId="4" borderId="84" xfId="19" applyNumberFormat="1" applyFont="1" applyFill="1" applyBorder="1" applyAlignment="1">
      <alignment horizontal="right"/>
    </xf>
    <xf numFmtId="167" fontId="103" fillId="4" borderId="33" xfId="19" applyNumberFormat="1" applyFont="1" applyFill="1" applyBorder="1" applyAlignment="1">
      <alignment horizontal="right"/>
    </xf>
    <xf numFmtId="167" fontId="103" fillId="4" borderId="34" xfId="19" applyNumberFormat="1" applyFont="1" applyFill="1" applyBorder="1" applyAlignment="1">
      <alignment horizontal="right"/>
    </xf>
    <xf numFmtId="4" fontId="103" fillId="4" borderId="35" xfId="19" applyNumberFormat="1" applyFont="1" applyFill="1" applyBorder="1" applyAlignment="1">
      <alignment horizontal="right"/>
    </xf>
    <xf numFmtId="0" fontId="3" fillId="0" borderId="117" xfId="19" applyFont="1" applyBorder="1"/>
    <xf numFmtId="14" fontId="122" fillId="6" borderId="119" xfId="19" applyNumberFormat="1" applyFont="1" applyFill="1" applyBorder="1" applyAlignment="1">
      <alignment horizontal="center" vertical="center"/>
    </xf>
    <xf numFmtId="0" fontId="103" fillId="4" borderId="81" xfId="19" applyFont="1" applyFill="1" applyBorder="1" applyAlignment="1">
      <alignment wrapText="1"/>
    </xf>
    <xf numFmtId="3" fontId="3" fillId="4" borderId="120" xfId="19" applyNumberFormat="1" applyFont="1" applyFill="1" applyBorder="1"/>
    <xf numFmtId="3" fontId="3" fillId="4" borderId="117" xfId="19" applyNumberFormat="1" applyFont="1" applyFill="1" applyBorder="1"/>
    <xf numFmtId="3" fontId="3" fillId="4" borderId="121" xfId="19" applyNumberFormat="1" applyFont="1" applyFill="1" applyBorder="1"/>
    <xf numFmtId="0" fontId="3" fillId="0" borderId="122" xfId="19" applyFont="1" applyBorder="1"/>
    <xf numFmtId="0" fontId="103" fillId="4" borderId="82" xfId="19" applyFont="1" applyFill="1" applyBorder="1"/>
    <xf numFmtId="0" fontId="3" fillId="0" borderId="82" xfId="19" applyFont="1" applyBorder="1"/>
    <xf numFmtId="0" fontId="103" fillId="4" borderId="83" xfId="19" applyFont="1" applyFill="1" applyBorder="1"/>
    <xf numFmtId="3" fontId="103" fillId="5" borderId="118" xfId="19" applyNumberFormat="1" applyFont="1" applyFill="1" applyBorder="1"/>
    <xf numFmtId="3" fontId="103" fillId="5" borderId="96" xfId="19" applyNumberFormat="1" applyFont="1" applyFill="1" applyBorder="1"/>
    <xf numFmtId="0" fontId="3" fillId="0" borderId="96" xfId="19" applyFont="1" applyBorder="1"/>
    <xf numFmtId="167" fontId="103" fillId="0" borderId="33" xfId="19" applyNumberFormat="1" applyFont="1" applyBorder="1"/>
    <xf numFmtId="0" fontId="124" fillId="0" borderId="0" xfId="2" applyFont="1" applyAlignment="1">
      <alignment vertical="center"/>
    </xf>
    <xf numFmtId="0" fontId="62" fillId="0" borderId="0" xfId="2" applyFont="1" applyAlignment="1">
      <alignment vertical="center"/>
    </xf>
    <xf numFmtId="0" fontId="125" fillId="0" borderId="0" xfId="2" applyFont="1" applyAlignment="1">
      <alignment horizontal="right" vertical="center"/>
    </xf>
    <xf numFmtId="0" fontId="120" fillId="0" borderId="0" xfId="2" applyFont="1" applyAlignment="1">
      <alignment vertical="center"/>
    </xf>
    <xf numFmtId="0" fontId="126" fillId="0" borderId="0" xfId="2" applyFont="1" applyAlignment="1">
      <alignment horizontal="left" vertical="center"/>
    </xf>
    <xf numFmtId="0" fontId="128" fillId="0" borderId="0" xfId="2" applyFont="1" applyAlignment="1">
      <alignment horizontal="left" vertical="center"/>
    </xf>
    <xf numFmtId="0" fontId="130" fillId="0" borderId="0" xfId="2" applyFont="1" applyAlignment="1">
      <alignment horizontal="center" vertical="center" wrapText="1"/>
    </xf>
    <xf numFmtId="0" fontId="122" fillId="0" borderId="0" xfId="2" applyFont="1" applyAlignment="1">
      <alignment vertical="center" wrapText="1"/>
    </xf>
    <xf numFmtId="0" fontId="122" fillId="0" borderId="37" xfId="2" applyFont="1" applyBorder="1" applyAlignment="1">
      <alignment vertical="center" wrapText="1"/>
    </xf>
    <xf numFmtId="0" fontId="87" fillId="0" borderId="0" xfId="2" applyFont="1" applyAlignment="1">
      <alignment horizontal="center" vertical="center" wrapText="1"/>
    </xf>
    <xf numFmtId="0" fontId="87" fillId="0" borderId="0" xfId="2" applyFont="1" applyAlignment="1">
      <alignment vertical="center" wrapText="1"/>
    </xf>
    <xf numFmtId="3" fontId="87" fillId="0" borderId="0" xfId="2" applyNumberFormat="1" applyFont="1" applyAlignment="1">
      <alignment vertical="center" wrapText="1"/>
    </xf>
    <xf numFmtId="0" fontId="130" fillId="0" borderId="0" xfId="2" applyFont="1" applyAlignment="1">
      <alignment vertical="center" wrapText="1"/>
    </xf>
    <xf numFmtId="0" fontId="122" fillId="0" borderId="88" xfId="2" applyFont="1" applyBorder="1" applyAlignment="1">
      <alignment vertical="center" wrapText="1"/>
    </xf>
    <xf numFmtId="0" fontId="131" fillId="0" borderId="0" xfId="2" applyFont="1" applyAlignment="1">
      <alignment horizontal="center" vertical="center" wrapText="1"/>
    </xf>
    <xf numFmtId="0" fontId="132" fillId="0" borderId="0" xfId="2" applyFont="1" applyAlignment="1">
      <alignment vertical="center" wrapText="1"/>
    </xf>
    <xf numFmtId="0" fontId="133" fillId="0" borderId="0" xfId="2" applyFont="1" applyAlignment="1">
      <alignment horizontal="center" vertical="center" wrapText="1"/>
    </xf>
    <xf numFmtId="0" fontId="134" fillId="0" borderId="0" xfId="2" applyFont="1" applyAlignment="1">
      <alignment horizontal="center" vertical="center" wrapText="1"/>
    </xf>
    <xf numFmtId="0" fontId="133" fillId="0" borderId="0" xfId="2" applyFont="1" applyAlignment="1">
      <alignment vertical="center" wrapText="1"/>
    </xf>
    <xf numFmtId="0" fontId="62" fillId="0" borderId="0" xfId="2" applyFont="1" applyAlignment="1">
      <alignment vertical="center" wrapText="1"/>
    </xf>
    <xf numFmtId="0" fontId="135" fillId="0" borderId="0" xfId="2" applyFont="1" applyAlignment="1">
      <alignment horizontal="center" vertical="center" wrapText="1"/>
    </xf>
    <xf numFmtId="0" fontId="135" fillId="0" borderId="0" xfId="2" applyFont="1" applyAlignment="1">
      <alignment vertical="center" wrapText="1"/>
    </xf>
    <xf numFmtId="0" fontId="136" fillId="0" borderId="0" xfId="2" applyFont="1" applyAlignment="1">
      <alignment horizontal="center" vertical="center" wrapText="1"/>
    </xf>
    <xf numFmtId="0" fontId="136" fillId="0" borderId="0" xfId="2" applyFont="1" applyAlignment="1">
      <alignment vertical="center" wrapText="1"/>
    </xf>
    <xf numFmtId="165" fontId="137" fillId="0" borderId="0" xfId="1" applyNumberFormat="1" applyFont="1" applyBorder="1" applyAlignment="1">
      <alignment horizontal="center" vertical="center" wrapText="1"/>
    </xf>
    <xf numFmtId="4" fontId="137" fillId="0" borderId="0" xfId="2" applyNumberFormat="1" applyFont="1" applyAlignment="1">
      <alignment horizontal="center" vertical="center" wrapText="1"/>
    </xf>
    <xf numFmtId="0" fontId="139" fillId="0" borderId="0" xfId="2" applyFont="1" applyAlignment="1">
      <alignment vertical="center" wrapText="1"/>
    </xf>
    <xf numFmtId="0" fontId="140" fillId="0" borderId="0" xfId="2" applyFont="1" applyAlignment="1">
      <alignment vertical="center" wrapText="1"/>
    </xf>
    <xf numFmtId="0" fontId="84" fillId="0" borderId="0" xfId="2" applyFont="1" applyAlignment="1">
      <alignment vertical="center" wrapText="1"/>
    </xf>
    <xf numFmtId="0" fontId="126" fillId="0" borderId="0" xfId="2" applyFont="1" applyAlignment="1">
      <alignment vertical="center" wrapText="1"/>
    </xf>
    <xf numFmtId="0" fontId="143" fillId="0" borderId="0" xfId="2" applyFont="1" applyAlignment="1">
      <alignment vertical="center"/>
    </xf>
    <xf numFmtId="0" fontId="134" fillId="0" borderId="0" xfId="2" applyFont="1" applyAlignment="1">
      <alignment horizontal="right" vertical="center"/>
    </xf>
    <xf numFmtId="0" fontId="46" fillId="0" borderId="0" xfId="2" applyFont="1" applyAlignment="1">
      <alignment vertical="center"/>
    </xf>
    <xf numFmtId="0" fontId="136" fillId="0" borderId="0" xfId="2" applyFont="1" applyAlignment="1">
      <alignment horizontal="left" vertical="center"/>
    </xf>
    <xf numFmtId="0" fontId="144" fillId="0" borderId="0" xfId="2" applyFont="1" applyAlignment="1">
      <alignment horizontal="center"/>
    </xf>
    <xf numFmtId="0" fontId="145" fillId="0" borderId="0" xfId="2" applyFont="1" applyAlignment="1">
      <alignment horizontal="left" vertical="center"/>
    </xf>
    <xf numFmtId="0" fontId="122" fillId="0" borderId="89" xfId="2" applyFont="1" applyBorder="1" applyAlignment="1">
      <alignment vertical="center" wrapText="1"/>
    </xf>
    <xf numFmtId="0" fontId="122" fillId="0" borderId="42" xfId="2" applyFont="1" applyBorder="1" applyAlignment="1">
      <alignment vertical="center" wrapText="1"/>
    </xf>
    <xf numFmtId="0" fontId="62" fillId="0" borderId="0" xfId="2" applyFont="1" applyAlignment="1">
      <alignment horizontal="center" vertical="center" wrapText="1"/>
    </xf>
    <xf numFmtId="0" fontId="146" fillId="0" borderId="31" xfId="2" applyFont="1" applyBorder="1" applyAlignment="1">
      <alignment horizontal="left" vertical="center" wrapText="1"/>
    </xf>
    <xf numFmtId="3" fontId="135" fillId="0" borderId="0" xfId="2" applyNumberFormat="1" applyFont="1" applyAlignment="1">
      <alignment vertical="center" wrapText="1"/>
    </xf>
    <xf numFmtId="3" fontId="135" fillId="3" borderId="49" xfId="2" applyNumberFormat="1" applyFont="1" applyFill="1" applyBorder="1" applyAlignment="1" applyProtection="1">
      <alignment horizontal="center" vertical="center"/>
      <protection locked="0"/>
    </xf>
    <xf numFmtId="3" fontId="135" fillId="3" borderId="37" xfId="2" applyNumberFormat="1" applyFont="1" applyFill="1" applyBorder="1" applyAlignment="1" applyProtection="1">
      <alignment horizontal="center" vertical="center"/>
      <protection locked="0"/>
    </xf>
    <xf numFmtId="4" fontId="147" fillId="0" borderId="37" xfId="2" applyNumberFormat="1" applyFont="1" applyBorder="1" applyAlignment="1" applyProtection="1">
      <alignment horizontal="center" vertical="center"/>
      <protection locked="0"/>
    </xf>
    <xf numFmtId="165" fontId="147" fillId="0" borderId="38" xfId="1" applyNumberFormat="1" applyFont="1" applyBorder="1" applyAlignment="1">
      <alignment horizontal="center" vertical="center"/>
    </xf>
    <xf numFmtId="3" fontId="135" fillId="0" borderId="36" xfId="2" applyNumberFormat="1" applyFont="1" applyBorder="1" applyAlignment="1" applyProtection="1">
      <alignment horizontal="center" vertical="center"/>
      <protection locked="0"/>
    </xf>
    <xf numFmtId="4" fontId="147" fillId="0" borderId="50" xfId="2" applyNumberFormat="1" applyFont="1" applyBorder="1" applyAlignment="1" applyProtection="1">
      <alignment horizontal="center" vertical="center"/>
      <protection locked="0"/>
    </xf>
    <xf numFmtId="3" fontId="135" fillId="0" borderId="37" xfId="2" applyNumberFormat="1" applyFont="1" applyBorder="1" applyAlignment="1" applyProtection="1">
      <alignment horizontal="center" vertical="center"/>
      <protection locked="0"/>
    </xf>
    <xf numFmtId="4" fontId="147" fillId="0" borderId="38" xfId="2" applyNumberFormat="1" applyFont="1" applyBorder="1" applyAlignment="1">
      <alignment horizontal="center" vertical="center"/>
    </xf>
    <xf numFmtId="9" fontId="62" fillId="0" borderId="0" xfId="8" applyFont="1" applyBorder="1" applyAlignment="1">
      <alignment horizontal="center" vertical="center"/>
    </xf>
    <xf numFmtId="0" fontId="62" fillId="0" borderId="0" xfId="2" applyFont="1"/>
    <xf numFmtId="0" fontId="62" fillId="0" borderId="0" xfId="2" applyFont="1" applyAlignment="1">
      <alignment horizontal="left" vertical="center" wrapText="1"/>
    </xf>
    <xf numFmtId="2" fontId="62" fillId="0" borderId="0" xfId="1" applyNumberFormat="1" applyFont="1" applyBorder="1" applyAlignment="1">
      <alignment horizontal="center" vertical="center"/>
    </xf>
    <xf numFmtId="0" fontId="146" fillId="0" borderId="44" xfId="2" applyFont="1" applyBorder="1" applyAlignment="1">
      <alignment horizontal="left" vertical="center" wrapText="1"/>
    </xf>
    <xf numFmtId="3" fontId="135" fillId="3" borderId="46" xfId="2" applyNumberFormat="1" applyFont="1" applyFill="1" applyBorder="1" applyAlignment="1" applyProtection="1">
      <alignment horizontal="center" vertical="center"/>
      <protection locked="0"/>
    </xf>
    <xf numFmtId="3" fontId="135" fillId="3" borderId="0" xfId="2" applyNumberFormat="1" applyFont="1" applyFill="1" applyAlignment="1" applyProtection="1">
      <alignment horizontal="center" vertical="center"/>
      <protection locked="0"/>
    </xf>
    <xf numFmtId="4" fontId="147" fillId="3" borderId="0" xfId="2" applyNumberFormat="1" applyFont="1" applyFill="1" applyAlignment="1" applyProtection="1">
      <alignment horizontal="center" vertical="center"/>
      <protection locked="0"/>
    </xf>
    <xf numFmtId="165" fontId="147" fillId="0" borderId="40" xfId="1" applyNumberFormat="1" applyFont="1" applyBorder="1" applyAlignment="1">
      <alignment horizontal="center" vertical="center"/>
    </xf>
    <xf numFmtId="3" fontId="135" fillId="0" borderId="39" xfId="2" applyNumberFormat="1" applyFont="1" applyBorder="1" applyAlignment="1" applyProtection="1">
      <alignment horizontal="center" vertical="center"/>
      <protection locked="0"/>
    </xf>
    <xf numFmtId="4" fontId="147" fillId="0" borderId="20" xfId="2" applyNumberFormat="1" applyFont="1" applyBorder="1" applyAlignment="1" applyProtection="1">
      <alignment horizontal="center" vertical="center"/>
      <protection locked="0"/>
    </xf>
    <xf numFmtId="3" fontId="135" fillId="0" borderId="0" xfId="2" applyNumberFormat="1" applyFont="1" applyAlignment="1" applyProtection="1">
      <alignment horizontal="center" vertical="center"/>
      <protection locked="0"/>
    </xf>
    <xf numFmtId="4" fontId="147" fillId="0" borderId="0" xfId="2" applyNumberFormat="1" applyFont="1" applyAlignment="1" applyProtection="1">
      <alignment horizontal="center" vertical="center"/>
      <protection locked="0"/>
    </xf>
    <xf numFmtId="4" fontId="147" fillId="0" borderId="40" xfId="2" applyNumberFormat="1" applyFont="1" applyBorder="1" applyAlignment="1">
      <alignment horizontal="center" vertical="center"/>
    </xf>
    <xf numFmtId="2" fontId="62" fillId="0" borderId="0" xfId="1" applyNumberFormat="1" applyFont="1" applyBorder="1" applyAlignment="1">
      <alignment horizontal="center" vertical="center" wrapText="1"/>
    </xf>
    <xf numFmtId="3" fontId="135" fillId="0" borderId="46" xfId="2" applyNumberFormat="1" applyFont="1" applyBorder="1" applyAlignment="1" applyProtection="1">
      <alignment horizontal="center" vertical="center" wrapText="1"/>
      <protection locked="0"/>
    </xf>
    <xf numFmtId="3" fontId="135" fillId="0" borderId="0" xfId="2" applyNumberFormat="1" applyFont="1" applyAlignment="1" applyProtection="1">
      <alignment horizontal="center" vertical="center" wrapText="1"/>
      <protection locked="0"/>
    </xf>
    <xf numFmtId="4" fontId="147" fillId="0" borderId="0" xfId="2" applyNumberFormat="1" applyFont="1" applyAlignment="1" applyProtection="1">
      <alignment horizontal="center" vertical="center" wrapText="1"/>
      <protection locked="0"/>
    </xf>
    <xf numFmtId="3" fontId="135" fillId="0" borderId="39" xfId="2" applyNumberFormat="1" applyFont="1" applyBorder="1" applyAlignment="1" applyProtection="1">
      <alignment horizontal="center" vertical="center" wrapText="1"/>
      <protection locked="0"/>
    </xf>
    <xf numFmtId="4" fontId="147" fillId="0" borderId="20" xfId="2" applyNumberFormat="1" applyFont="1" applyBorder="1" applyAlignment="1" applyProtection="1">
      <alignment horizontal="center" vertical="center" wrapText="1"/>
      <protection locked="0"/>
    </xf>
    <xf numFmtId="3" fontId="135" fillId="3" borderId="46" xfId="2" applyNumberFormat="1" applyFont="1" applyFill="1" applyBorder="1" applyAlignment="1" applyProtection="1">
      <alignment horizontal="center" vertical="center" wrapText="1"/>
      <protection locked="0"/>
    </xf>
    <xf numFmtId="3" fontId="135" fillId="3" borderId="0" xfId="2" applyNumberFormat="1" applyFont="1" applyFill="1" applyAlignment="1" applyProtection="1">
      <alignment horizontal="center" vertical="center" wrapText="1"/>
      <protection locked="0"/>
    </xf>
    <xf numFmtId="4" fontId="147" fillId="3" borderId="0" xfId="2" applyNumberFormat="1" applyFont="1" applyFill="1" applyAlignment="1" applyProtection="1">
      <alignment horizontal="center" vertical="center" wrapText="1"/>
      <protection locked="0"/>
    </xf>
    <xf numFmtId="165" fontId="147" fillId="0" borderId="40" xfId="1" applyNumberFormat="1" applyFont="1" applyBorder="1" applyAlignment="1">
      <alignment horizontal="center" vertical="center" wrapText="1"/>
    </xf>
    <xf numFmtId="4" fontId="147" fillId="0" borderId="40" xfId="2" applyNumberFormat="1" applyFont="1" applyBorder="1" applyAlignment="1">
      <alignment horizontal="center" vertical="center" wrapText="1"/>
    </xf>
    <xf numFmtId="0" fontId="146" fillId="0" borderId="45" xfId="2" applyFont="1" applyBorder="1" applyAlignment="1">
      <alignment horizontal="left" vertical="center" wrapText="1"/>
    </xf>
    <xf numFmtId="3" fontId="135" fillId="3" borderId="47" xfId="2" applyNumberFormat="1" applyFont="1" applyFill="1" applyBorder="1" applyAlignment="1" applyProtection="1">
      <alignment horizontal="center" vertical="center" wrapText="1"/>
      <protection locked="0"/>
    </xf>
    <xf numFmtId="3" fontId="135" fillId="3" borderId="42" xfId="2" applyNumberFormat="1" applyFont="1" applyFill="1" applyBorder="1" applyAlignment="1" applyProtection="1">
      <alignment horizontal="center" vertical="center" wrapText="1"/>
      <protection locked="0"/>
    </xf>
    <xf numFmtId="4" fontId="147" fillId="3" borderId="42" xfId="2" applyNumberFormat="1" applyFont="1" applyFill="1" applyBorder="1" applyAlignment="1" applyProtection="1">
      <alignment horizontal="center" vertical="center" wrapText="1"/>
      <protection locked="0"/>
    </xf>
    <xf numFmtId="165" fontId="147" fillId="0" borderId="43" xfId="1" applyNumberFormat="1" applyFont="1" applyBorder="1" applyAlignment="1">
      <alignment horizontal="center" vertical="center" wrapText="1"/>
    </xf>
    <xf numFmtId="3" fontId="135" fillId="0" borderId="41" xfId="2" applyNumberFormat="1" applyFont="1" applyBorder="1" applyAlignment="1" applyProtection="1">
      <alignment horizontal="center" vertical="center" wrapText="1"/>
      <protection locked="0"/>
    </xf>
    <xf numFmtId="4" fontId="147" fillId="0" borderId="48" xfId="2" applyNumberFormat="1" applyFont="1" applyBorder="1" applyAlignment="1" applyProtection="1">
      <alignment horizontal="center" vertical="center" wrapText="1"/>
      <protection locked="0"/>
    </xf>
    <xf numFmtId="3" fontId="135" fillId="0" borderId="42" xfId="2" applyNumberFormat="1" applyFont="1" applyBorder="1" applyAlignment="1" applyProtection="1">
      <alignment horizontal="center" vertical="center" wrapText="1"/>
      <protection locked="0"/>
    </xf>
    <xf numFmtId="4" fontId="147" fillId="0" borderId="42" xfId="2" applyNumberFormat="1" applyFont="1" applyBorder="1" applyAlignment="1" applyProtection="1">
      <alignment horizontal="center" vertical="center" wrapText="1"/>
      <protection locked="0"/>
    </xf>
    <xf numFmtId="4" fontId="147" fillId="0" borderId="43" xfId="2" applyNumberFormat="1" applyFont="1" applyBorder="1" applyAlignment="1">
      <alignment horizontal="center" vertical="center" wrapText="1"/>
    </xf>
    <xf numFmtId="0" fontId="145" fillId="0" borderId="0" xfId="2" applyFont="1" applyAlignment="1">
      <alignment vertical="center" wrapText="1"/>
    </xf>
    <xf numFmtId="2" fontId="62" fillId="0" borderId="0" xfId="2" applyNumberFormat="1" applyFont="1" applyAlignment="1">
      <alignment vertical="center" wrapText="1"/>
    </xf>
    <xf numFmtId="0" fontId="46" fillId="0" borderId="0" xfId="2" applyFont="1" applyAlignment="1">
      <alignment vertical="center" wrapText="1"/>
    </xf>
    <xf numFmtId="0" fontId="148" fillId="0" borderId="0" xfId="2" applyFont="1" applyAlignment="1">
      <alignment vertical="center" wrapText="1"/>
    </xf>
    <xf numFmtId="2" fontId="47" fillId="0" borderId="0" xfId="2" applyNumberFormat="1" applyFont="1" applyAlignment="1">
      <alignment vertical="center" wrapText="1"/>
    </xf>
    <xf numFmtId="2" fontId="87" fillId="0" borderId="0" xfId="2" applyNumberFormat="1" applyFont="1" applyAlignment="1">
      <alignment horizontal="left" vertical="center" wrapText="1"/>
    </xf>
    <xf numFmtId="0" fontId="47" fillId="39" borderId="41" xfId="2" applyFont="1" applyFill="1" applyBorder="1" applyAlignment="1">
      <alignment horizontal="center" vertical="center" wrapText="1"/>
    </xf>
    <xf numFmtId="0" fontId="47" fillId="39" borderId="43" xfId="2" applyFont="1" applyFill="1" applyBorder="1" applyAlignment="1">
      <alignment horizontal="center" vertical="center" wrapText="1"/>
    </xf>
    <xf numFmtId="0" fontId="119" fillId="39" borderId="43" xfId="2" applyFont="1" applyFill="1" applyBorder="1" applyAlignment="1">
      <alignment horizontal="center" vertical="center" wrapText="1"/>
    </xf>
    <xf numFmtId="0" fontId="119" fillId="39" borderId="42" xfId="2" applyFont="1" applyFill="1" applyBorder="1" applyAlignment="1">
      <alignment horizontal="center" vertical="center" wrapText="1"/>
    </xf>
    <xf numFmtId="0" fontId="47" fillId="39" borderId="123" xfId="2" applyFont="1" applyFill="1" applyBorder="1" applyAlignment="1">
      <alignment horizontal="center" vertical="center" wrapText="1"/>
    </xf>
    <xf numFmtId="0" fontId="47" fillId="39" borderId="124" xfId="2" applyFont="1" applyFill="1" applyBorder="1" applyAlignment="1">
      <alignment horizontal="center" vertical="center" wrapText="1"/>
    </xf>
    <xf numFmtId="0" fontId="47" fillId="39" borderId="100" xfId="2" applyFont="1" applyFill="1" applyBorder="1" applyAlignment="1">
      <alignment horizontal="center" vertical="center" wrapText="1"/>
    </xf>
    <xf numFmtId="0" fontId="47" fillId="39" borderId="109" xfId="2" applyFont="1" applyFill="1" applyBorder="1" applyAlignment="1">
      <alignment horizontal="center" vertical="center" wrapText="1"/>
    </xf>
    <xf numFmtId="0" fontId="123" fillId="0" borderId="0" xfId="0" applyFont="1" applyAlignment="1">
      <alignment vertical="center"/>
    </xf>
    <xf numFmtId="0" fontId="122" fillId="0" borderId="0" xfId="0" applyFont="1" applyBorder="1" applyAlignment="1">
      <alignment vertical="center" wrapText="1"/>
    </xf>
    <xf numFmtId="0" fontId="122" fillId="0" borderId="0" xfId="0" applyFont="1" applyAlignment="1">
      <alignment vertical="center" wrapText="1"/>
    </xf>
    <xf numFmtId="0" fontId="122" fillId="0" borderId="0" xfId="0" applyFont="1" applyBorder="1" applyAlignment="1">
      <alignment horizontal="center" vertical="center" wrapText="1"/>
    </xf>
    <xf numFmtId="0" fontId="123" fillId="0" borderId="0" xfId="0" applyFont="1" applyBorder="1" applyAlignment="1">
      <alignment vertical="center" wrapText="1"/>
    </xf>
    <xf numFmtId="0" fontId="123" fillId="0" borderId="0" xfId="0" applyFont="1" applyAlignment="1">
      <alignment vertical="center" wrapText="1"/>
    </xf>
    <xf numFmtId="3" fontId="123" fillId="0" borderId="0" xfId="0" applyNumberFormat="1" applyFont="1" applyAlignment="1">
      <alignment vertical="center" wrapText="1"/>
    </xf>
    <xf numFmtId="0" fontId="138" fillId="0" borderId="0" xfId="0" applyFont="1" applyBorder="1" applyAlignment="1">
      <alignment horizontal="center" vertical="center" wrapText="1"/>
    </xf>
    <xf numFmtId="0" fontId="148" fillId="4" borderId="0" xfId="0" applyFont="1" applyFill="1" applyAlignment="1">
      <alignment vertical="center" wrapText="1"/>
    </xf>
    <xf numFmtId="0" fontId="46" fillId="4" borderId="0" xfId="0" applyFont="1" applyFill="1" applyAlignment="1">
      <alignment vertical="center" wrapText="1"/>
    </xf>
    <xf numFmtId="0" fontId="122" fillId="0" borderId="0" xfId="0" applyFont="1" applyAlignment="1">
      <alignment horizontal="right" vertical="center"/>
    </xf>
    <xf numFmtId="0" fontId="123" fillId="0" borderId="0" xfId="0" applyFont="1" applyAlignment="1">
      <alignment horizontal="left" vertical="center"/>
    </xf>
    <xf numFmtId="0" fontId="122" fillId="0" borderId="0" xfId="0" applyFont="1" applyAlignment="1" applyProtection="1">
      <alignment vertical="center" wrapText="1"/>
      <protection locked="0"/>
    </xf>
    <xf numFmtId="0" fontId="123" fillId="0" borderId="0" xfId="0" applyFont="1"/>
    <xf numFmtId="0" fontId="47" fillId="39" borderId="98" xfId="0" applyFont="1" applyFill="1" applyBorder="1" applyAlignment="1">
      <alignment horizontal="center" vertical="center" wrapText="1"/>
    </xf>
    <xf numFmtId="0" fontId="47" fillId="39" borderId="99" xfId="0" applyFont="1" applyFill="1" applyBorder="1" applyAlignment="1">
      <alignment horizontal="center" vertical="center" wrapText="1"/>
    </xf>
    <xf numFmtId="3" fontId="122" fillId="0" borderId="0" xfId="0" applyNumberFormat="1" applyFont="1" applyAlignment="1">
      <alignment vertical="center" wrapText="1"/>
    </xf>
    <xf numFmtId="0" fontId="87" fillId="0" borderId="31" xfId="0" applyFont="1" applyBorder="1" applyAlignment="1">
      <alignment horizontal="left" vertical="center" wrapText="1"/>
    </xf>
    <xf numFmtId="3" fontId="62" fillId="3" borderId="36" xfId="0" applyNumberFormat="1" applyFont="1" applyFill="1" applyBorder="1" applyAlignment="1" applyProtection="1">
      <alignment horizontal="center" vertical="center"/>
      <protection locked="0"/>
    </xf>
    <xf numFmtId="4" fontId="153" fillId="0" borderId="38" xfId="0" applyNumberFormat="1" applyFont="1" applyBorder="1" applyAlignment="1">
      <alignment horizontal="center" vertical="center"/>
    </xf>
    <xf numFmtId="0" fontId="87" fillId="0" borderId="44" xfId="0" applyFont="1" applyBorder="1" applyAlignment="1">
      <alignment horizontal="left" vertical="center" wrapText="1"/>
    </xf>
    <xf numFmtId="3" fontId="62" fillId="3" borderId="39" xfId="0" applyNumberFormat="1" applyFont="1" applyFill="1" applyBorder="1" applyAlignment="1" applyProtection="1">
      <alignment horizontal="center" vertical="center"/>
      <protection locked="0"/>
    </xf>
    <xf numFmtId="4" fontId="153" fillId="0" borderId="40" xfId="0" applyNumberFormat="1" applyFont="1" applyBorder="1" applyAlignment="1">
      <alignment horizontal="center" vertical="center"/>
    </xf>
    <xf numFmtId="4" fontId="153" fillId="0" borderId="40" xfId="0" applyNumberFormat="1" applyFont="1" applyBorder="1" applyAlignment="1">
      <alignment horizontal="center" vertical="center" wrapText="1"/>
    </xf>
    <xf numFmtId="0" fontId="87" fillId="0" borderId="45" xfId="0" applyFont="1" applyBorder="1" applyAlignment="1">
      <alignment horizontal="left" vertical="center" wrapText="1"/>
    </xf>
    <xf numFmtId="3" fontId="62" fillId="3" borderId="41" xfId="0" applyNumberFormat="1" applyFont="1" applyFill="1" applyBorder="1" applyAlignment="1" applyProtection="1">
      <alignment horizontal="center" vertical="center"/>
      <protection locked="0"/>
    </xf>
    <xf numFmtId="4" fontId="153" fillId="0" borderId="43" xfId="0" applyNumberFormat="1" applyFont="1" applyBorder="1" applyAlignment="1">
      <alignment horizontal="center" vertical="center" wrapText="1"/>
    </xf>
    <xf numFmtId="0" fontId="154" fillId="0" borderId="0" xfId="2" applyFont="1" applyAlignment="1">
      <alignment vertical="center"/>
    </xf>
    <xf numFmtId="0" fontId="155" fillId="0" borderId="0" xfId="2" applyFont="1" applyAlignment="1">
      <alignment horizontal="left" vertical="center"/>
    </xf>
    <xf numFmtId="0" fontId="158" fillId="0" borderId="0" xfId="2" applyFont="1" applyAlignment="1">
      <alignment vertical="center" wrapText="1"/>
    </xf>
    <xf numFmtId="0" fontId="137" fillId="0" borderId="0" xfId="2" applyFont="1" applyAlignment="1">
      <alignment horizontal="center" vertical="center" wrapText="1"/>
    </xf>
    <xf numFmtId="0" fontId="158" fillId="0" borderId="30" xfId="2" applyFont="1" applyBorder="1" applyAlignment="1">
      <alignment horizontal="left" vertical="center" wrapText="1"/>
    </xf>
    <xf numFmtId="3" fontId="158" fillId="0" borderId="32" xfId="2" applyNumberFormat="1" applyFont="1" applyBorder="1" applyAlignment="1">
      <alignment horizontal="center" vertical="center" wrapText="1"/>
    </xf>
    <xf numFmtId="4" fontId="160" fillId="0" borderId="35" xfId="2" applyNumberFormat="1" applyFont="1" applyBorder="1" applyAlignment="1">
      <alignment horizontal="center" vertical="center" wrapText="1"/>
    </xf>
    <xf numFmtId="0" fontId="155" fillId="0" borderId="0" xfId="2" applyFont="1" applyAlignment="1">
      <alignment vertical="center" wrapText="1"/>
    </xf>
    <xf numFmtId="0" fontId="161" fillId="0" borderId="0" xfId="2" applyFont="1" applyAlignment="1">
      <alignment vertical="center"/>
    </xf>
    <xf numFmtId="0" fontId="161" fillId="0" borderId="0" xfId="2" applyFont="1" applyAlignment="1">
      <alignment horizontal="left" vertical="center"/>
    </xf>
    <xf numFmtId="0" fontId="158" fillId="0" borderId="37" xfId="2" applyFont="1" applyBorder="1" applyAlignment="1">
      <alignment horizontal="center" vertical="center" wrapText="1"/>
    </xf>
    <xf numFmtId="4" fontId="147" fillId="0" borderId="38" xfId="0" applyNumberFormat="1" applyFont="1" applyBorder="1" applyAlignment="1">
      <alignment horizontal="center" vertical="center"/>
    </xf>
    <xf numFmtId="1" fontId="62" fillId="0" borderId="0" xfId="1" applyNumberFormat="1" applyFont="1" applyBorder="1" applyAlignment="1">
      <alignment horizontal="center" vertical="center"/>
    </xf>
    <xf numFmtId="4" fontId="147" fillId="0" borderId="0" xfId="2" applyNumberFormat="1" applyFont="1" applyAlignment="1">
      <alignment horizontal="center" vertical="center" wrapText="1"/>
    </xf>
    <xf numFmtId="2" fontId="144" fillId="0" borderId="0" xfId="2" applyNumberFormat="1" applyFont="1" applyAlignment="1">
      <alignment vertical="center" wrapText="1"/>
    </xf>
    <xf numFmtId="0" fontId="161" fillId="0" borderId="0" xfId="2" applyFont="1" applyAlignment="1">
      <alignment vertical="center" wrapText="1"/>
    </xf>
    <xf numFmtId="2" fontId="130" fillId="0" borderId="0" xfId="2" applyNumberFormat="1" applyFont="1" applyAlignment="1">
      <alignment vertical="center" wrapText="1"/>
    </xf>
    <xf numFmtId="2" fontId="130" fillId="0" borderId="0" xfId="2" applyNumberFormat="1" applyFont="1" applyAlignment="1">
      <alignment horizontal="left" vertical="center" wrapText="1"/>
    </xf>
    <xf numFmtId="10" fontId="136" fillId="0" borderId="0" xfId="2" applyNumberFormat="1" applyFont="1" applyAlignment="1">
      <alignment vertical="center" wrapText="1"/>
    </xf>
    <xf numFmtId="0" fontId="47" fillId="39" borderId="139" xfId="2" applyFont="1" applyFill="1" applyBorder="1" applyAlignment="1">
      <alignment horizontal="center" vertical="center" wrapText="1"/>
    </xf>
    <xf numFmtId="0" fontId="47" fillId="39" borderId="98" xfId="2" applyFont="1" applyFill="1" applyBorder="1" applyAlignment="1">
      <alignment horizontal="center" vertical="center" wrapText="1"/>
    </xf>
    <xf numFmtId="3" fontId="135" fillId="0" borderId="36" xfId="0" applyNumberFormat="1" applyFont="1" applyBorder="1" applyAlignment="1" applyProtection="1">
      <alignment horizontal="right" vertical="center"/>
      <protection locked="0"/>
    </xf>
    <xf numFmtId="3" fontId="135" fillId="0" borderId="39" xfId="0" applyNumberFormat="1" applyFont="1" applyBorder="1" applyAlignment="1" applyProtection="1">
      <alignment horizontal="right" vertical="center"/>
      <protection locked="0"/>
    </xf>
    <xf numFmtId="3" fontId="135" fillId="0" borderId="39" xfId="0" applyNumberFormat="1" applyFont="1" applyBorder="1" applyAlignment="1" applyProtection="1">
      <alignment horizontal="right" vertical="center" wrapText="1"/>
      <protection locked="0"/>
    </xf>
    <xf numFmtId="3" fontId="135" fillId="0" borderId="41" xfId="0" applyNumberFormat="1" applyFont="1" applyBorder="1" applyAlignment="1" applyProtection="1">
      <alignment horizontal="right" vertical="center" wrapText="1"/>
      <protection locked="0"/>
    </xf>
    <xf numFmtId="0" fontId="134" fillId="0" borderId="0" xfId="2" applyFont="1" applyAlignment="1">
      <alignment horizontal="right" vertical="center" wrapText="1"/>
    </xf>
    <xf numFmtId="3" fontId="135" fillId="0" borderId="36" xfId="2" applyNumberFormat="1" applyFont="1" applyBorder="1" applyAlignment="1" applyProtection="1">
      <alignment horizontal="right" vertical="center"/>
      <protection locked="0"/>
    </xf>
    <xf numFmtId="3" fontId="135" fillId="0" borderId="39" xfId="2" applyNumberFormat="1" applyFont="1" applyBorder="1" applyAlignment="1" applyProtection="1">
      <alignment horizontal="right" vertical="center"/>
      <protection locked="0"/>
    </xf>
    <xf numFmtId="3" fontId="135" fillId="0" borderId="39" xfId="2" applyNumberFormat="1" applyFont="1" applyBorder="1" applyAlignment="1" applyProtection="1">
      <alignment horizontal="right" vertical="center" wrapText="1"/>
      <protection locked="0"/>
    </xf>
    <xf numFmtId="3" fontId="135" fillId="0" borderId="41" xfId="2" applyNumberFormat="1" applyFont="1" applyBorder="1" applyAlignment="1" applyProtection="1">
      <alignment horizontal="right" vertical="center" wrapText="1"/>
      <protection locked="0"/>
    </xf>
    <xf numFmtId="4" fontId="147" fillId="0" borderId="38" xfId="0" applyNumberFormat="1" applyFont="1" applyBorder="1" applyAlignment="1">
      <alignment horizontal="right" vertical="center"/>
    </xf>
    <xf numFmtId="4" fontId="147" fillId="0" borderId="40" xfId="0" applyNumberFormat="1" applyFont="1" applyBorder="1" applyAlignment="1">
      <alignment horizontal="right" vertical="center"/>
    </xf>
    <xf numFmtId="4" fontId="147" fillId="0" borderId="40" xfId="0" applyNumberFormat="1" applyFont="1" applyBorder="1" applyAlignment="1">
      <alignment horizontal="right" vertical="center" wrapText="1"/>
    </xf>
    <xf numFmtId="4" fontId="147" fillId="0" borderId="43" xfId="0" applyNumberFormat="1" applyFont="1" applyBorder="1" applyAlignment="1">
      <alignment horizontal="right" vertical="center" wrapText="1"/>
    </xf>
    <xf numFmtId="4" fontId="147" fillId="0" borderId="38" xfId="2" applyNumberFormat="1" applyFont="1" applyBorder="1" applyAlignment="1">
      <alignment horizontal="right" vertical="center"/>
    </xf>
    <xf numFmtId="4" fontId="147" fillId="0" borderId="40" xfId="2" applyNumberFormat="1" applyFont="1" applyBorder="1" applyAlignment="1">
      <alignment horizontal="right" vertical="center"/>
    </xf>
    <xf numFmtId="4" fontId="147" fillId="0" borderId="40" xfId="2" applyNumberFormat="1" applyFont="1" applyBorder="1" applyAlignment="1">
      <alignment horizontal="right" vertical="center" wrapText="1"/>
    </xf>
    <xf numFmtId="4" fontId="147" fillId="0" borderId="43" xfId="2" applyNumberFormat="1" applyFont="1" applyBorder="1" applyAlignment="1">
      <alignment horizontal="right" vertical="center" wrapText="1"/>
    </xf>
    <xf numFmtId="3" fontId="135" fillId="3" borderId="36" xfId="2" applyNumberFormat="1" applyFont="1" applyFill="1" applyBorder="1" applyAlignment="1">
      <alignment horizontal="right" vertical="center"/>
    </xf>
    <xf numFmtId="3" fontId="135" fillId="3" borderId="39" xfId="2" applyNumberFormat="1" applyFont="1" applyFill="1" applyBorder="1" applyAlignment="1">
      <alignment horizontal="right" vertical="center"/>
    </xf>
    <xf numFmtId="3" fontId="135" fillId="0" borderId="39" xfId="2" applyNumberFormat="1" applyFont="1" applyBorder="1" applyAlignment="1">
      <alignment horizontal="right" vertical="center" wrapText="1"/>
    </xf>
    <xf numFmtId="3" fontId="135" fillId="3" borderId="39" xfId="2" applyNumberFormat="1" applyFont="1" applyFill="1" applyBorder="1" applyAlignment="1">
      <alignment horizontal="right" vertical="center" wrapText="1"/>
    </xf>
    <xf numFmtId="3" fontId="135" fillId="3" borderId="41" xfId="2" applyNumberFormat="1" applyFont="1" applyFill="1" applyBorder="1" applyAlignment="1">
      <alignment horizontal="right" vertical="center" wrapText="1"/>
    </xf>
    <xf numFmtId="4" fontId="147" fillId="3" borderId="37" xfId="2" applyNumberFormat="1" applyFont="1" applyFill="1" applyBorder="1" applyAlignment="1">
      <alignment horizontal="right" vertical="center"/>
    </xf>
    <xf numFmtId="165" fontId="147" fillId="0" borderId="38" xfId="1" applyNumberFormat="1" applyFont="1" applyBorder="1" applyAlignment="1">
      <alignment horizontal="right" vertical="center"/>
    </xf>
    <xf numFmtId="4" fontId="147" fillId="3" borderId="0" xfId="2" applyNumberFormat="1" applyFont="1" applyFill="1" applyAlignment="1">
      <alignment horizontal="right" vertical="center"/>
    </xf>
    <xf numFmtId="165" fontId="147" fillId="0" borderId="40" xfId="1" applyNumberFormat="1" applyFont="1" applyBorder="1" applyAlignment="1">
      <alignment horizontal="right" vertical="center"/>
    </xf>
    <xf numFmtId="4" fontId="147" fillId="0" borderId="0" xfId="2" applyNumberFormat="1" applyFont="1" applyAlignment="1">
      <alignment horizontal="right" vertical="center" wrapText="1"/>
    </xf>
    <xf numFmtId="4" fontId="147" fillId="3" borderId="0" xfId="2" applyNumberFormat="1" applyFont="1" applyFill="1" applyAlignment="1">
      <alignment horizontal="right" vertical="center" wrapText="1"/>
    </xf>
    <xf numFmtId="165" fontId="147" fillId="0" borderId="40" xfId="1" applyNumberFormat="1" applyFont="1" applyBorder="1" applyAlignment="1">
      <alignment horizontal="right" vertical="center" wrapText="1"/>
    </xf>
    <xf numFmtId="4" fontId="147" fillId="3" borderId="42" xfId="2" applyNumberFormat="1" applyFont="1" applyFill="1" applyBorder="1" applyAlignment="1">
      <alignment horizontal="right" vertical="center" wrapText="1"/>
    </xf>
    <xf numFmtId="165" fontId="147" fillId="0" borderId="43" xfId="1" applyNumberFormat="1" applyFont="1" applyBorder="1" applyAlignment="1">
      <alignment horizontal="right" vertical="center" wrapText="1"/>
    </xf>
    <xf numFmtId="0" fontId="145" fillId="2" borderId="0" xfId="5" applyFont="1" applyFill="1" applyAlignment="1">
      <alignment horizontal="center" vertical="center"/>
    </xf>
    <xf numFmtId="0" fontId="158" fillId="0" borderId="0" xfId="2" applyFont="1" applyAlignment="1">
      <alignment horizontal="center" vertical="center" wrapText="1"/>
    </xf>
    <xf numFmtId="0" fontId="158" fillId="0" borderId="37" xfId="2" applyFont="1" applyBorder="1" applyAlignment="1">
      <alignment vertical="center" wrapText="1"/>
    </xf>
    <xf numFmtId="3" fontId="158" fillId="0" borderId="0" xfId="2" applyNumberFormat="1" applyFont="1" applyAlignment="1">
      <alignment vertical="center" wrapText="1"/>
    </xf>
    <xf numFmtId="0" fontId="158" fillId="0" borderId="88" xfId="2" applyFont="1" applyBorder="1" applyAlignment="1">
      <alignment vertical="center" wrapText="1"/>
    </xf>
    <xf numFmtId="0" fontId="162" fillId="0" borderId="0" xfId="2" applyFont="1" applyAlignment="1">
      <alignment horizontal="left" vertical="center"/>
    </xf>
    <xf numFmtId="0" fontId="158" fillId="0" borderId="89" xfId="2" applyFont="1" applyBorder="1" applyAlignment="1">
      <alignment vertical="center" wrapText="1"/>
    </xf>
    <xf numFmtId="0" fontId="158" fillId="0" borderId="42" xfId="2" applyFont="1" applyBorder="1" applyAlignment="1">
      <alignment vertical="center" wrapText="1"/>
    </xf>
    <xf numFmtId="0" fontId="162" fillId="0" borderId="0" xfId="2" applyFont="1" applyAlignment="1">
      <alignment horizontal="center" vertical="center" wrapText="1"/>
    </xf>
    <xf numFmtId="0" fontId="162" fillId="0" borderId="0" xfId="2" applyFont="1" applyAlignment="1">
      <alignment vertical="center" wrapText="1"/>
    </xf>
    <xf numFmtId="3" fontId="135" fillId="3" borderId="36" xfId="2" applyNumberFormat="1" applyFont="1" applyFill="1" applyBorder="1" applyAlignment="1" applyProtection="1">
      <alignment horizontal="center" vertical="center"/>
      <protection locked="0"/>
    </xf>
    <xf numFmtId="4" fontId="147" fillId="0" borderId="38" xfId="2" applyNumberFormat="1" applyFont="1" applyBorder="1" applyAlignment="1" applyProtection="1">
      <alignment horizontal="center" vertical="center"/>
      <protection locked="0"/>
    </xf>
    <xf numFmtId="3" fontId="135" fillId="3" borderId="39" xfId="2" applyNumberFormat="1" applyFont="1" applyFill="1" applyBorder="1" applyAlignment="1" applyProtection="1">
      <alignment horizontal="center" vertical="center"/>
      <protection locked="0"/>
    </xf>
    <xf numFmtId="4" fontId="147" fillId="3" borderId="40" xfId="2" applyNumberFormat="1" applyFont="1" applyFill="1" applyBorder="1" applyAlignment="1" applyProtection="1">
      <alignment horizontal="center" vertical="center"/>
      <protection locked="0"/>
    </xf>
    <xf numFmtId="4" fontId="147" fillId="0" borderId="40" xfId="2" applyNumberFormat="1" applyFont="1" applyBorder="1" applyAlignment="1" applyProtection="1">
      <alignment horizontal="center" vertical="center"/>
      <protection locked="0"/>
    </xf>
    <xf numFmtId="4" fontId="147" fillId="0" borderId="40" xfId="2" applyNumberFormat="1" applyFont="1" applyBorder="1" applyAlignment="1" applyProtection="1">
      <alignment horizontal="center" vertical="center" wrapText="1"/>
      <protection locked="0"/>
    </xf>
    <xf numFmtId="3" fontId="135" fillId="3" borderId="39" xfId="2" applyNumberFormat="1" applyFont="1" applyFill="1" applyBorder="1" applyAlignment="1" applyProtection="1">
      <alignment horizontal="center" vertical="center" wrapText="1"/>
      <protection locked="0"/>
    </xf>
    <xf numFmtId="4" fontId="147" fillId="3" borderId="40" xfId="2" applyNumberFormat="1" applyFont="1" applyFill="1" applyBorder="1" applyAlignment="1" applyProtection="1">
      <alignment horizontal="center" vertical="center" wrapText="1"/>
      <protection locked="0"/>
    </xf>
    <xf numFmtId="3" fontId="135" fillId="3" borderId="41" xfId="2" applyNumberFormat="1" applyFont="1" applyFill="1" applyBorder="1" applyAlignment="1" applyProtection="1">
      <alignment horizontal="center" vertical="center" wrapText="1"/>
      <protection locked="0"/>
    </xf>
    <xf numFmtId="4" fontId="147" fillId="3" borderId="43" xfId="2" applyNumberFormat="1" applyFont="1" applyFill="1" applyBorder="1" applyAlignment="1" applyProtection="1">
      <alignment horizontal="center" vertical="center" wrapText="1"/>
      <protection locked="0"/>
    </xf>
    <xf numFmtId="4" fontId="147" fillId="0" borderId="43" xfId="2" applyNumberFormat="1" applyFont="1" applyBorder="1" applyAlignment="1" applyProtection="1">
      <alignment horizontal="center" vertical="center" wrapText="1"/>
      <protection locked="0"/>
    </xf>
    <xf numFmtId="0" fontId="162" fillId="0" borderId="0" xfId="2" applyFont="1"/>
    <xf numFmtId="2" fontId="158" fillId="0" borderId="0" xfId="2" applyNumberFormat="1" applyFont="1" applyAlignment="1">
      <alignment vertical="center" wrapText="1"/>
    </xf>
    <xf numFmtId="49" fontId="145" fillId="0" borderId="0" xfId="2" applyNumberFormat="1" applyFont="1" applyAlignment="1">
      <alignment horizontal="left" vertical="center" wrapText="1"/>
    </xf>
    <xf numFmtId="0" fontId="140" fillId="0" borderId="0" xfId="2" applyFont="1" applyAlignment="1">
      <alignment horizontal="left" vertical="center"/>
    </xf>
    <xf numFmtId="0" fontId="47" fillId="0" borderId="0" xfId="2" applyFont="1" applyAlignment="1">
      <alignment horizontal="center" vertical="center" wrapText="1"/>
    </xf>
    <xf numFmtId="0" fontId="47" fillId="0" borderId="0" xfId="2" applyFont="1" applyAlignment="1">
      <alignment vertical="center" wrapText="1"/>
    </xf>
    <xf numFmtId="3" fontId="47" fillId="0" borderId="0" xfId="2" applyNumberFormat="1" applyFont="1" applyAlignment="1">
      <alignment vertical="center" wrapText="1"/>
    </xf>
    <xf numFmtId="0" fontId="141" fillId="0" borderId="0" xfId="2" applyFont="1" applyAlignment="1">
      <alignment vertical="center" wrapText="1"/>
    </xf>
    <xf numFmtId="0" fontId="142" fillId="0" borderId="0" xfId="2" applyFont="1" applyAlignment="1">
      <alignment horizontal="center" vertical="center" wrapText="1"/>
    </xf>
    <xf numFmtId="0" fontId="167" fillId="0" borderId="0" xfId="2" applyFont="1" applyAlignment="1">
      <alignment horizontal="center" vertical="center" wrapText="1"/>
    </xf>
    <xf numFmtId="0" fontId="167" fillId="0" borderId="0" xfId="2" applyFont="1" applyAlignment="1">
      <alignment vertical="center" wrapText="1"/>
    </xf>
    <xf numFmtId="0" fontId="46" fillId="0" borderId="0" xfId="2" applyFont="1" applyAlignment="1">
      <alignment horizontal="center" vertical="center" wrapText="1"/>
    </xf>
    <xf numFmtId="4" fontId="53" fillId="0" borderId="0" xfId="2" applyNumberFormat="1" applyFont="1" applyAlignment="1">
      <alignment horizontal="center" vertical="center"/>
    </xf>
    <xf numFmtId="9" fontId="120" fillId="0" borderId="0" xfId="8" applyFont="1" applyBorder="1" applyAlignment="1">
      <alignment horizontal="center" vertical="center"/>
    </xf>
    <xf numFmtId="0" fontId="167" fillId="0" borderId="0" xfId="2" applyFont="1"/>
    <xf numFmtId="0" fontId="167" fillId="0" borderId="0" xfId="2" applyFont="1" applyAlignment="1">
      <alignment horizontal="left" vertical="center" wrapText="1"/>
    </xf>
    <xf numFmtId="2" fontId="167" fillId="0" borderId="0" xfId="1" applyNumberFormat="1" applyFont="1" applyBorder="1" applyAlignment="1">
      <alignment horizontal="center" vertical="center"/>
    </xf>
    <xf numFmtId="2" fontId="167" fillId="0" borderId="0" xfId="1" applyNumberFormat="1" applyFont="1" applyBorder="1" applyAlignment="1">
      <alignment horizontal="center" vertical="center" wrapText="1"/>
    </xf>
    <xf numFmtId="0" fontId="151" fillId="0" borderId="0" xfId="2" applyFont="1" applyAlignment="1">
      <alignment horizontal="left" vertical="center" wrapText="1"/>
    </xf>
    <xf numFmtId="3" fontId="121" fillId="0" borderId="0" xfId="2" applyNumberFormat="1" applyFont="1" applyAlignment="1">
      <alignment vertical="center" wrapText="1"/>
    </xf>
    <xf numFmtId="3" fontId="121" fillId="0" borderId="0" xfId="0" applyNumberFormat="1" applyFont="1" applyBorder="1" applyAlignment="1" applyProtection="1">
      <alignment horizontal="center" vertical="center"/>
      <protection locked="0"/>
    </xf>
    <xf numFmtId="4" fontId="152" fillId="0" borderId="0" xfId="0" applyNumberFormat="1" applyFont="1" applyBorder="1" applyAlignment="1">
      <alignment horizontal="center" vertical="center"/>
    </xf>
    <xf numFmtId="3" fontId="121" fillId="0" borderId="0" xfId="2" applyNumberFormat="1" applyFont="1" applyAlignment="1" applyProtection="1">
      <alignment horizontal="center" vertical="center"/>
      <protection locked="0"/>
    </xf>
    <xf numFmtId="166" fontId="152" fillId="0" borderId="0" xfId="2" applyNumberFormat="1" applyFont="1" applyAlignment="1">
      <alignment horizontal="center" vertical="center"/>
    </xf>
    <xf numFmtId="3" fontId="121" fillId="3" borderId="0" xfId="2" applyNumberFormat="1" applyFont="1" applyFill="1" applyAlignment="1" applyProtection="1">
      <alignment horizontal="center" vertical="center"/>
      <protection locked="0"/>
    </xf>
    <xf numFmtId="165" fontId="152" fillId="0" borderId="0" xfId="1" applyNumberFormat="1" applyFont="1" applyBorder="1" applyAlignment="1">
      <alignment horizontal="center" vertical="center"/>
    </xf>
    <xf numFmtId="4" fontId="152" fillId="0" borderId="0" xfId="2" applyNumberFormat="1" applyFont="1" applyAlignment="1">
      <alignment horizontal="center" vertical="center"/>
    </xf>
    <xf numFmtId="3" fontId="121" fillId="0" borderId="0" xfId="0" applyNumberFormat="1" applyFont="1" applyBorder="1" applyAlignment="1" applyProtection="1">
      <alignment horizontal="center" vertical="center" wrapText="1"/>
      <protection locked="0"/>
    </xf>
    <xf numFmtId="3" fontId="121" fillId="0" borderId="0" xfId="2" applyNumberFormat="1" applyFont="1" applyAlignment="1" applyProtection="1">
      <alignment horizontal="center" vertical="center" wrapText="1"/>
      <protection locked="0"/>
    </xf>
    <xf numFmtId="3" fontId="121" fillId="3" borderId="0" xfId="2" applyNumberFormat="1" applyFont="1" applyFill="1" applyAlignment="1" applyProtection="1">
      <alignment horizontal="center" vertical="center" wrapText="1"/>
      <protection locked="0"/>
    </xf>
    <xf numFmtId="4" fontId="152" fillId="0" borderId="0" xfId="0" applyNumberFormat="1" applyFont="1" applyBorder="1" applyAlignment="1">
      <alignment horizontal="center" vertical="center" wrapText="1"/>
    </xf>
    <xf numFmtId="166" fontId="152" fillId="0" borderId="0" xfId="2" applyNumberFormat="1" applyFont="1" applyAlignment="1">
      <alignment horizontal="center" vertical="center" wrapText="1"/>
    </xf>
    <xf numFmtId="165" fontId="152" fillId="0" borderId="0" xfId="1" applyNumberFormat="1" applyFont="1" applyBorder="1" applyAlignment="1">
      <alignment horizontal="center" vertical="center" wrapText="1"/>
    </xf>
    <xf numFmtId="4" fontId="152" fillId="0" borderId="0" xfId="2" applyNumberFormat="1" applyFont="1" applyAlignment="1">
      <alignment horizontal="center" vertical="center" wrapText="1"/>
    </xf>
    <xf numFmtId="4" fontId="53" fillId="0" borderId="0" xfId="2" applyNumberFormat="1" applyFont="1" applyAlignment="1">
      <alignment horizontal="center" vertical="center" wrapText="1"/>
    </xf>
    <xf numFmtId="0" fontId="168" fillId="0" borderId="0" xfId="2" applyFont="1" applyAlignment="1">
      <alignment horizontal="center" vertical="center" wrapText="1"/>
    </xf>
    <xf numFmtId="166" fontId="168" fillId="0" borderId="0" xfId="2" applyNumberFormat="1" applyFont="1" applyAlignment="1">
      <alignment horizontal="center" vertical="center" wrapText="1"/>
    </xf>
    <xf numFmtId="165" fontId="168" fillId="0" borderId="0" xfId="1" applyNumberFormat="1" applyFont="1" applyBorder="1" applyAlignment="1">
      <alignment horizontal="center" vertical="center" wrapText="1"/>
    </xf>
    <xf numFmtId="4" fontId="168" fillId="0" borderId="0" xfId="2" applyNumberFormat="1" applyFont="1" applyAlignment="1">
      <alignment horizontal="center" vertical="center" wrapText="1"/>
    </xf>
    <xf numFmtId="166" fontId="169" fillId="0" borderId="0" xfId="2" applyNumberFormat="1" applyFont="1" applyAlignment="1">
      <alignment horizontal="center" vertical="center" wrapText="1"/>
    </xf>
    <xf numFmtId="0" fontId="87" fillId="0" borderId="0" xfId="2" applyFont="1" applyAlignment="1">
      <alignment horizontal="left" vertical="center" wrapText="1"/>
    </xf>
    <xf numFmtId="3" fontId="87" fillId="0" borderId="0" xfId="2" applyNumberFormat="1" applyFont="1" applyAlignment="1">
      <alignment horizontal="center" vertical="center" wrapText="1"/>
    </xf>
    <xf numFmtId="3" fontId="168" fillId="0" borderId="0" xfId="2" applyNumberFormat="1" applyFont="1" applyAlignment="1">
      <alignment horizontal="center" vertical="center" wrapText="1"/>
    </xf>
    <xf numFmtId="4" fontId="169" fillId="0" borderId="0" xfId="2" applyNumberFormat="1" applyFont="1" applyAlignment="1">
      <alignment horizontal="center" vertical="center" wrapText="1"/>
    </xf>
    <xf numFmtId="2" fontId="167" fillId="0" borderId="0" xfId="2" applyNumberFormat="1" applyFont="1" applyAlignment="1">
      <alignment vertical="center" wrapText="1"/>
    </xf>
    <xf numFmtId="0" fontId="170" fillId="0" borderId="0" xfId="2" applyFont="1" applyAlignment="1">
      <alignment vertical="center" wrapText="1"/>
    </xf>
    <xf numFmtId="2" fontId="132" fillId="0" borderId="0" xfId="2" applyNumberFormat="1" applyFont="1" applyAlignment="1">
      <alignment vertical="center" wrapText="1"/>
    </xf>
    <xf numFmtId="2" fontId="131" fillId="0" borderId="0" xfId="2" applyNumberFormat="1" applyFont="1" applyAlignment="1">
      <alignment vertical="center" wrapText="1"/>
    </xf>
    <xf numFmtId="0" fontId="46" fillId="0" borderId="0" xfId="2" applyFont="1" applyAlignment="1">
      <alignment horizontal="left" vertical="center"/>
    </xf>
    <xf numFmtId="0" fontId="47" fillId="0" borderId="0" xfId="2" applyFont="1" applyAlignment="1">
      <alignment horizontal="left" vertical="center" wrapText="1"/>
    </xf>
    <xf numFmtId="3" fontId="46" fillId="0" borderId="0" xfId="2" applyNumberFormat="1" applyFont="1" applyAlignment="1">
      <alignment vertical="center" wrapText="1"/>
    </xf>
    <xf numFmtId="3" fontId="46" fillId="0" borderId="0" xfId="0" applyNumberFormat="1" applyFont="1" applyBorder="1" applyAlignment="1" applyProtection="1">
      <alignment horizontal="center" vertical="center"/>
      <protection locked="0"/>
    </xf>
    <xf numFmtId="4" fontId="148" fillId="0" borderId="0" xfId="0" applyNumberFormat="1" applyFont="1" applyBorder="1" applyAlignment="1">
      <alignment horizontal="center" vertical="center"/>
    </xf>
    <xf numFmtId="3" fontId="46" fillId="0" borderId="0" xfId="2" applyNumberFormat="1" applyFont="1" applyAlignment="1" applyProtection="1">
      <alignment horizontal="center" vertical="center"/>
      <protection locked="0"/>
    </xf>
    <xf numFmtId="166" fontId="148" fillId="0" borderId="0" xfId="2" applyNumberFormat="1" applyFont="1" applyAlignment="1">
      <alignment horizontal="center" vertical="center"/>
    </xf>
    <xf numFmtId="3" fontId="46" fillId="3" borderId="0" xfId="2" applyNumberFormat="1" applyFont="1" applyFill="1" applyAlignment="1" applyProtection="1">
      <alignment horizontal="center" vertical="center"/>
      <protection locked="0"/>
    </xf>
    <xf numFmtId="165" fontId="148" fillId="0" borderId="0" xfId="1" applyNumberFormat="1" applyFont="1" applyBorder="1" applyAlignment="1">
      <alignment horizontal="center" vertical="center"/>
    </xf>
    <xf numFmtId="4" fontId="148" fillId="0" borderId="0" xfId="2" applyNumberFormat="1" applyFont="1" applyAlignment="1">
      <alignment horizontal="center" vertical="center"/>
    </xf>
    <xf numFmtId="9" fontId="46" fillId="0" borderId="0" xfId="8" applyFont="1" applyBorder="1" applyAlignment="1">
      <alignment horizontal="center" vertical="center"/>
    </xf>
    <xf numFmtId="0" fontId="46" fillId="0" borderId="0" xfId="2" applyFont="1"/>
    <xf numFmtId="0" fontId="46" fillId="0" borderId="0" xfId="2" applyFont="1" applyAlignment="1">
      <alignment horizontal="left" vertical="center" wrapText="1"/>
    </xf>
    <xf numFmtId="2" fontId="46" fillId="0" borderId="0" xfId="1" applyNumberFormat="1" applyFont="1" applyBorder="1" applyAlignment="1">
      <alignment horizontal="center" vertical="center"/>
    </xf>
    <xf numFmtId="2" fontId="46" fillId="0" borderId="0" xfId="1" applyNumberFormat="1" applyFont="1" applyBorder="1" applyAlignment="1">
      <alignment horizontal="center" vertical="center" wrapText="1"/>
    </xf>
    <xf numFmtId="3" fontId="46" fillId="0" borderId="0" xfId="0" applyNumberFormat="1" applyFont="1" applyBorder="1" applyAlignment="1" applyProtection="1">
      <alignment horizontal="center" vertical="center" wrapText="1"/>
      <protection locked="0"/>
    </xf>
    <xf numFmtId="3" fontId="46" fillId="0" borderId="0" xfId="2" applyNumberFormat="1" applyFont="1" applyAlignment="1" applyProtection="1">
      <alignment horizontal="center" vertical="center" wrapText="1"/>
      <protection locked="0"/>
    </xf>
    <xf numFmtId="3" fontId="62" fillId="0" borderId="0" xfId="2" applyNumberFormat="1" applyFont="1" applyAlignment="1">
      <alignment vertical="center" wrapText="1"/>
    </xf>
    <xf numFmtId="3" fontId="62" fillId="0" borderId="0" xfId="0" applyNumberFormat="1" applyFont="1" applyBorder="1" applyAlignment="1" applyProtection="1">
      <alignment horizontal="center" vertical="center"/>
      <protection locked="0"/>
    </xf>
    <xf numFmtId="4" fontId="153" fillId="0" borderId="0" xfId="0" applyNumberFormat="1" applyFont="1" applyBorder="1" applyAlignment="1">
      <alignment horizontal="center" vertical="center"/>
    </xf>
    <xf numFmtId="3" fontId="62" fillId="0" borderId="0" xfId="2" applyNumberFormat="1" applyFont="1" applyAlignment="1" applyProtection="1">
      <alignment horizontal="center" vertical="center"/>
      <protection locked="0"/>
    </xf>
    <xf numFmtId="166" fontId="153" fillId="0" borderId="0" xfId="2" applyNumberFormat="1" applyFont="1" applyAlignment="1">
      <alignment horizontal="center" vertical="center"/>
    </xf>
    <xf numFmtId="3" fontId="62" fillId="3" borderId="0" xfId="2" applyNumberFormat="1" applyFont="1" applyFill="1" applyAlignment="1" applyProtection="1">
      <alignment horizontal="center" vertical="center"/>
      <protection locked="0"/>
    </xf>
    <xf numFmtId="165" fontId="153" fillId="0" borderId="0" xfId="1" applyNumberFormat="1" applyFont="1" applyBorder="1" applyAlignment="1">
      <alignment horizontal="center" vertical="center"/>
    </xf>
    <xf numFmtId="4" fontId="153" fillId="0" borderId="0" xfId="2" applyNumberFormat="1" applyFont="1" applyAlignment="1">
      <alignment horizontal="center" vertical="center"/>
    </xf>
    <xf numFmtId="3" fontId="62" fillId="0" borderId="0" xfId="0" applyNumberFormat="1" applyFont="1" applyBorder="1" applyAlignment="1" applyProtection="1">
      <alignment horizontal="center" vertical="center" wrapText="1"/>
      <protection locked="0"/>
    </xf>
    <xf numFmtId="3" fontId="62" fillId="0" borderId="0" xfId="2" applyNumberFormat="1" applyFont="1" applyAlignment="1" applyProtection="1">
      <alignment horizontal="center" vertical="center" wrapText="1"/>
      <protection locked="0"/>
    </xf>
    <xf numFmtId="3" fontId="62" fillId="3" borderId="0" xfId="2" applyNumberFormat="1" applyFont="1" applyFill="1" applyAlignment="1" applyProtection="1">
      <alignment horizontal="center" vertical="center" wrapText="1"/>
      <protection locked="0"/>
    </xf>
    <xf numFmtId="4" fontId="153" fillId="0" borderId="0" xfId="0" applyNumberFormat="1" applyFont="1" applyBorder="1" applyAlignment="1">
      <alignment horizontal="center" vertical="center" wrapText="1"/>
    </xf>
    <xf numFmtId="166" fontId="153" fillId="0" borderId="0" xfId="2" applyNumberFormat="1" applyFont="1" applyAlignment="1">
      <alignment horizontal="center" vertical="center" wrapText="1"/>
    </xf>
    <xf numFmtId="165" fontId="153" fillId="0" borderId="0" xfId="1" applyNumberFormat="1" applyFont="1" applyBorder="1" applyAlignment="1">
      <alignment horizontal="center" vertical="center" wrapText="1"/>
    </xf>
    <xf numFmtId="4" fontId="153" fillId="0" borderId="0" xfId="2" applyNumberFormat="1" applyFont="1" applyAlignment="1">
      <alignment horizontal="center" vertical="center" wrapText="1"/>
    </xf>
    <xf numFmtId="4" fontId="148" fillId="0" borderId="0" xfId="2" applyNumberFormat="1" applyFont="1" applyAlignment="1">
      <alignment horizontal="center" vertical="center" wrapText="1"/>
    </xf>
    <xf numFmtId="2" fontId="46" fillId="0" borderId="0" xfId="2" applyNumberFormat="1" applyFont="1" applyAlignment="1">
      <alignment vertical="center" wrapText="1"/>
    </xf>
    <xf numFmtId="0" fontId="153" fillId="0" borderId="0" xfId="2" applyFont="1" applyAlignment="1">
      <alignment vertical="center" wrapText="1"/>
    </xf>
    <xf numFmtId="2" fontId="87" fillId="0" borderId="0" xfId="2" applyNumberFormat="1" applyFont="1" applyAlignment="1">
      <alignment vertical="center" wrapText="1"/>
    </xf>
    <xf numFmtId="10" fontId="62" fillId="0" borderId="0" xfId="2" applyNumberFormat="1" applyFont="1" applyAlignment="1">
      <alignment vertical="center" wrapText="1"/>
    </xf>
    <xf numFmtId="0" fontId="158" fillId="0" borderId="96" xfId="2" applyFont="1" applyBorder="1" applyAlignment="1">
      <alignment vertical="center" wrapText="1"/>
    </xf>
    <xf numFmtId="3" fontId="158" fillId="0" borderId="37" xfId="2" applyNumberFormat="1" applyFont="1" applyBorder="1" applyAlignment="1">
      <alignment vertical="center" wrapText="1"/>
    </xf>
    <xf numFmtId="0" fontId="158" fillId="0" borderId="38" xfId="2" applyFont="1" applyBorder="1" applyAlignment="1">
      <alignment vertical="center" wrapText="1"/>
    </xf>
    <xf numFmtId="0" fontId="101" fillId="0" borderId="0" xfId="2" applyFont="1" applyAlignment="1">
      <alignment vertical="center" wrapText="1"/>
    </xf>
    <xf numFmtId="3" fontId="158" fillId="0" borderId="30" xfId="2" applyNumberFormat="1" applyFont="1" applyBorder="1" applyAlignment="1">
      <alignment horizontal="center" vertical="center" wrapText="1"/>
    </xf>
    <xf numFmtId="0" fontId="101" fillId="0" borderId="0" xfId="2" applyFont="1" applyAlignment="1">
      <alignment vertical="center"/>
    </xf>
    <xf numFmtId="0" fontId="101" fillId="0" borderId="0" xfId="2" applyFont="1" applyAlignment="1">
      <alignment horizontal="left" vertical="center"/>
    </xf>
    <xf numFmtId="0" fontId="47" fillId="39" borderId="145" xfId="2" applyFont="1" applyFill="1" applyBorder="1" applyAlignment="1">
      <alignment horizontal="center" vertical="center" wrapText="1"/>
    </xf>
    <xf numFmtId="0" fontId="47" fillId="39" borderId="147" xfId="2" applyFont="1" applyFill="1" applyBorder="1" applyAlignment="1">
      <alignment horizontal="center" vertical="center" wrapText="1"/>
    </xf>
    <xf numFmtId="1" fontId="46" fillId="0" borderId="0" xfId="21" applyNumberFormat="1" applyFont="1" applyBorder="1" applyAlignment="1">
      <alignment horizontal="center" vertical="center"/>
    </xf>
    <xf numFmtId="2" fontId="46" fillId="0" borderId="0" xfId="21" applyNumberFormat="1" applyFont="1" applyBorder="1" applyAlignment="1">
      <alignment horizontal="center" vertical="center"/>
    </xf>
    <xf numFmtId="14" fontId="46" fillId="0" borderId="0" xfId="2" applyNumberFormat="1" applyFont="1" applyAlignment="1">
      <alignment horizontal="left" vertical="center" wrapText="1"/>
    </xf>
    <xf numFmtId="3" fontId="135" fillId="3" borderId="31" xfId="2" applyNumberFormat="1" applyFont="1" applyFill="1" applyBorder="1" applyAlignment="1" applyProtection="1">
      <alignment horizontal="center" vertical="center"/>
      <protection locked="0"/>
    </xf>
    <xf numFmtId="0" fontId="101" fillId="0" borderId="0" xfId="2" applyFont="1"/>
    <xf numFmtId="2" fontId="62" fillId="0" borderId="0" xfId="21" applyNumberFormat="1" applyFont="1" applyBorder="1" applyAlignment="1">
      <alignment horizontal="center" vertical="center"/>
    </xf>
    <xf numFmtId="3" fontId="135" fillId="3" borderId="44" xfId="2" applyNumberFormat="1" applyFont="1" applyFill="1" applyBorder="1" applyAlignment="1" applyProtection="1">
      <alignment horizontal="center" vertical="center"/>
      <protection locked="0"/>
    </xf>
    <xf numFmtId="3" fontId="135" fillId="0" borderId="44" xfId="2" applyNumberFormat="1" applyFont="1" applyBorder="1" applyAlignment="1" applyProtection="1">
      <alignment horizontal="center" vertical="center" wrapText="1"/>
      <protection locked="0"/>
    </xf>
    <xf numFmtId="3" fontId="135" fillId="3" borderId="44" xfId="2" applyNumberFormat="1" applyFont="1" applyFill="1" applyBorder="1" applyAlignment="1" applyProtection="1">
      <alignment horizontal="center" vertical="center" wrapText="1"/>
      <protection locked="0"/>
    </xf>
    <xf numFmtId="3" fontId="135" fillId="3" borderId="45" xfId="2" applyNumberFormat="1" applyFont="1" applyFill="1" applyBorder="1" applyAlignment="1" applyProtection="1">
      <alignment horizontal="center" vertical="center" wrapText="1"/>
      <protection locked="0"/>
    </xf>
    <xf numFmtId="0" fontId="171" fillId="0" borderId="0" xfId="2" applyFont="1" applyAlignment="1">
      <alignment vertical="center" wrapText="1"/>
    </xf>
    <xf numFmtId="0" fontId="62" fillId="0" borderId="0" xfId="0" applyFont="1" applyAlignment="1">
      <alignment vertical="center"/>
    </xf>
    <xf numFmtId="0" fontId="159" fillId="0" borderId="0" xfId="0" applyFont="1" applyAlignment="1">
      <alignment vertical="center" wrapText="1"/>
    </xf>
    <xf numFmtId="0" fontId="136" fillId="0" borderId="0" xfId="0" applyFont="1" applyAlignment="1">
      <alignment vertical="center" wrapText="1"/>
    </xf>
    <xf numFmtId="0" fontId="172" fillId="0" borderId="0" xfId="0" applyFont="1" applyAlignment="1">
      <alignment vertical="center"/>
    </xf>
    <xf numFmtId="0" fontId="134" fillId="0" borderId="0" xfId="0" applyFont="1" applyAlignment="1">
      <alignment horizontal="right" vertical="center"/>
    </xf>
    <xf numFmtId="0" fontId="144" fillId="0" borderId="0" xfId="0" applyFont="1" applyAlignment="1">
      <alignment horizontal="center"/>
    </xf>
    <xf numFmtId="0" fontId="136" fillId="0" borderId="0" xfId="0" applyFont="1" applyAlignment="1">
      <alignment horizontal="left" vertical="center"/>
    </xf>
    <xf numFmtId="3" fontId="136" fillId="0" borderId="0" xfId="0" applyNumberFormat="1" applyFont="1" applyAlignment="1">
      <alignment horizontal="left" vertical="center"/>
    </xf>
    <xf numFmtId="0" fontId="145" fillId="0" borderId="0" xfId="0" applyFont="1" applyAlignment="1">
      <alignment horizontal="left" vertical="center"/>
    </xf>
    <xf numFmtId="0" fontId="162" fillId="0" borderId="0" xfId="0" applyFont="1" applyAlignment="1">
      <alignment vertical="center"/>
    </xf>
    <xf numFmtId="0" fontId="162" fillId="0" borderId="0" xfId="0" applyFont="1" applyAlignment="1">
      <alignment horizontal="left" vertical="center"/>
    </xf>
    <xf numFmtId="3" fontId="162" fillId="0" borderId="0" xfId="0" applyNumberFormat="1" applyFont="1" applyAlignment="1">
      <alignment horizontal="left" vertical="center"/>
    </xf>
    <xf numFmtId="0" fontId="158" fillId="0" borderId="0" xfId="0" applyFont="1" applyBorder="1" applyAlignment="1">
      <alignment vertical="center" wrapText="1"/>
    </xf>
    <xf numFmtId="0" fontId="130" fillId="0" borderId="0" xfId="0" applyFont="1" applyAlignment="1">
      <alignment vertical="center" wrapText="1"/>
    </xf>
    <xf numFmtId="0" fontId="158" fillId="0" borderId="0" xfId="0" applyFont="1" applyBorder="1" applyAlignment="1">
      <alignment horizontal="center" vertical="center" wrapText="1"/>
    </xf>
    <xf numFmtId="0" fontId="158" fillId="0" borderId="0" xfId="0" applyFont="1" applyAlignment="1">
      <alignment vertical="center" wrapText="1"/>
    </xf>
    <xf numFmtId="0" fontId="158" fillId="0" borderId="14" xfId="0" applyFont="1" applyBorder="1" applyAlignment="1">
      <alignment horizontal="center" vertical="center" wrapText="1"/>
    </xf>
    <xf numFmtId="0" fontId="134" fillId="0" borderId="0" xfId="0" applyFont="1" applyBorder="1" applyAlignment="1">
      <alignment horizontal="center" vertical="center" wrapText="1"/>
    </xf>
    <xf numFmtId="0" fontId="133" fillId="0" borderId="0" xfId="0" applyFont="1" applyBorder="1" applyAlignment="1">
      <alignment vertical="center" wrapText="1"/>
    </xf>
    <xf numFmtId="0" fontId="146" fillId="0" borderId="31" xfId="0" applyFont="1" applyBorder="1" applyAlignment="1">
      <alignment horizontal="left" vertical="center" wrapText="1"/>
    </xf>
    <xf numFmtId="0" fontId="135" fillId="0" borderId="0" xfId="0" applyFont="1" applyAlignment="1">
      <alignment vertical="center" wrapText="1"/>
    </xf>
    <xf numFmtId="10" fontId="135" fillId="0" borderId="0" xfId="7" applyNumberFormat="1" applyFont="1" applyAlignment="1">
      <alignment vertical="center" wrapText="1"/>
    </xf>
    <xf numFmtId="3" fontId="135" fillId="0" borderId="36" xfId="7" applyNumberFormat="1" applyFont="1" applyBorder="1" applyAlignment="1" applyProtection="1">
      <alignment horizontal="center" vertical="center"/>
      <protection locked="0"/>
    </xf>
    <xf numFmtId="4" fontId="147" fillId="0" borderId="38" xfId="7" applyNumberFormat="1" applyFont="1" applyBorder="1" applyAlignment="1">
      <alignment horizontal="center" vertical="center"/>
    </xf>
    <xf numFmtId="10" fontId="135" fillId="0" borderId="0" xfId="6" applyNumberFormat="1" applyFont="1" applyAlignment="1">
      <alignment vertical="center" wrapText="1"/>
    </xf>
    <xf numFmtId="3" fontId="146" fillId="0" borderId="36" xfId="0" applyNumberFormat="1" applyFont="1" applyBorder="1" applyAlignment="1">
      <alignment horizontal="center" vertical="center"/>
    </xf>
    <xf numFmtId="0" fontId="146" fillId="0" borderId="45" xfId="0" applyFont="1" applyBorder="1" applyAlignment="1">
      <alignment horizontal="left" vertical="center" wrapText="1"/>
    </xf>
    <xf numFmtId="3" fontId="135" fillId="0" borderId="41" xfId="7" applyNumberFormat="1" applyFont="1" applyBorder="1" applyAlignment="1" applyProtection="1">
      <alignment horizontal="center" vertical="center"/>
      <protection locked="0"/>
    </xf>
    <xf numFmtId="4" fontId="147" fillId="0" borderId="43" xfId="7" applyNumberFormat="1" applyFont="1" applyBorder="1" applyAlignment="1">
      <alignment horizontal="center" vertical="center"/>
    </xf>
    <xf numFmtId="3" fontId="146" fillId="0" borderId="41" xfId="0" applyNumberFormat="1" applyFont="1" applyBorder="1" applyAlignment="1">
      <alignment horizontal="center" vertical="center"/>
    </xf>
    <xf numFmtId="4" fontId="147" fillId="0" borderId="43" xfId="0" applyNumberFormat="1" applyFont="1" applyBorder="1" applyAlignment="1">
      <alignment horizontal="center" vertical="center"/>
    </xf>
    <xf numFmtId="0" fontId="130" fillId="0" borderId="0" xfId="0" applyFont="1" applyBorder="1" applyAlignment="1">
      <alignment horizontal="left" vertical="center" wrapText="1"/>
    </xf>
    <xf numFmtId="0" fontId="130" fillId="0" borderId="0" xfId="0" applyFont="1" applyBorder="1" applyAlignment="1">
      <alignment vertical="center" wrapText="1"/>
    </xf>
    <xf numFmtId="3" fontId="130" fillId="0" borderId="0" xfId="0" applyNumberFormat="1" applyFont="1" applyBorder="1" applyAlignment="1">
      <alignment horizontal="center" vertical="center" wrapText="1"/>
    </xf>
    <xf numFmtId="4" fontId="173" fillId="0" borderId="0" xfId="0" applyNumberFormat="1" applyFont="1" applyBorder="1" applyAlignment="1">
      <alignment horizontal="center" vertical="center" wrapText="1"/>
    </xf>
    <xf numFmtId="4" fontId="174" fillId="0" borderId="11" xfId="0" applyNumberFormat="1" applyFont="1" applyBorder="1" applyAlignment="1">
      <alignment horizontal="center" vertical="center" wrapText="1"/>
    </xf>
    <xf numFmtId="0" fontId="175" fillId="0" borderId="0" xfId="0" applyFont="1" applyBorder="1" applyAlignment="1">
      <alignment vertical="center" wrapText="1"/>
    </xf>
    <xf numFmtId="0" fontId="145" fillId="0" borderId="0" xfId="0" applyFont="1" applyBorder="1" applyAlignment="1">
      <alignment vertical="center" wrapText="1"/>
    </xf>
    <xf numFmtId="2" fontId="144" fillId="0" borderId="0" xfId="0" applyNumberFormat="1" applyFont="1" applyAlignment="1">
      <alignment vertical="center" wrapText="1"/>
    </xf>
    <xf numFmtId="2" fontId="144" fillId="0" borderId="0" xfId="0" applyNumberFormat="1" applyFont="1" applyAlignment="1">
      <alignment horizontal="left" vertical="center" wrapText="1"/>
    </xf>
    <xf numFmtId="2" fontId="175" fillId="0" borderId="0" xfId="0" applyNumberFormat="1" applyFont="1" applyAlignment="1">
      <alignment horizontal="left" vertical="center" wrapText="1"/>
    </xf>
    <xf numFmtId="0" fontId="175" fillId="0" borderId="0" xfId="0" applyFont="1" applyAlignment="1">
      <alignment horizontal="left" vertical="center" wrapText="1"/>
    </xf>
    <xf numFmtId="3" fontId="175" fillId="0" borderId="0" xfId="0" applyNumberFormat="1" applyFont="1" applyAlignment="1">
      <alignment horizontal="left" vertical="center" wrapText="1"/>
    </xf>
    <xf numFmtId="0" fontId="145" fillId="0" borderId="0" xfId="0" applyFont="1" applyBorder="1" applyAlignment="1">
      <alignment horizontal="left" vertical="center" wrapText="1"/>
    </xf>
    <xf numFmtId="0" fontId="145" fillId="0" borderId="0" xfId="0" applyFont="1" applyAlignment="1">
      <alignment vertical="center" wrapText="1"/>
    </xf>
    <xf numFmtId="0" fontId="47" fillId="39" borderId="41" xfId="0" applyFont="1" applyFill="1" applyBorder="1" applyAlignment="1">
      <alignment horizontal="center" vertical="center" wrapText="1"/>
    </xf>
    <xf numFmtId="0" fontId="47" fillId="39" borderId="151" xfId="0" applyFont="1" applyFill="1" applyBorder="1" applyAlignment="1">
      <alignment horizontal="center" vertical="center" wrapText="1"/>
    </xf>
    <xf numFmtId="0" fontId="47" fillId="39" borderId="152" xfId="0" applyFont="1" applyFill="1" applyBorder="1" applyAlignment="1">
      <alignment horizontal="center" vertical="center" wrapText="1"/>
    </xf>
    <xf numFmtId="0" fontId="158" fillId="0" borderId="0" xfId="0" applyFont="1" applyAlignment="1">
      <alignment horizontal="center" vertical="center" wrapText="1"/>
    </xf>
    <xf numFmtId="0" fontId="133" fillId="0" borderId="0" xfId="0" applyFont="1" applyBorder="1" applyAlignment="1">
      <alignment horizontal="center" vertical="center" wrapText="1"/>
    </xf>
    <xf numFmtId="0" fontId="137" fillId="0" borderId="0" xfId="0" applyFont="1" applyBorder="1" applyAlignment="1">
      <alignment horizontal="center" vertical="center" wrapText="1"/>
    </xf>
    <xf numFmtId="3" fontId="158" fillId="0" borderId="61" xfId="0" applyNumberFormat="1" applyFont="1" applyBorder="1" applyAlignment="1">
      <alignment horizontal="center" vertical="center" wrapText="1"/>
    </xf>
    <xf numFmtId="4" fontId="160" fillId="0" borderId="62" xfId="0" applyNumberFormat="1" applyFont="1" applyBorder="1" applyAlignment="1">
      <alignment horizontal="center" vertical="center" wrapText="1"/>
    </xf>
    <xf numFmtId="0" fontId="62" fillId="0" borderId="0" xfId="0" applyFont="1"/>
    <xf numFmtId="0" fontId="136" fillId="0" borderId="0" xfId="0" applyFont="1" applyBorder="1" applyAlignment="1">
      <alignment horizontal="left" vertical="center"/>
    </xf>
    <xf numFmtId="0" fontId="162" fillId="0" borderId="0" xfId="0" applyFont="1" applyBorder="1" applyAlignment="1">
      <alignment horizontal="left" vertical="center"/>
    </xf>
    <xf numFmtId="0" fontId="162" fillId="0" borderId="0" xfId="0" applyFont="1"/>
    <xf numFmtId="0" fontId="162" fillId="0" borderId="0" xfId="0" applyFont="1" applyBorder="1"/>
    <xf numFmtId="9" fontId="158" fillId="0" borderId="0" xfId="0" applyNumberFormat="1" applyFont="1" applyBorder="1" applyAlignment="1">
      <alignment horizontal="center" vertical="center" wrapText="1"/>
    </xf>
    <xf numFmtId="0" fontId="62" fillId="0" borderId="0" xfId="0" applyFont="1" applyBorder="1"/>
    <xf numFmtId="0" fontId="135" fillId="0" borderId="0" xfId="0" applyFont="1" applyAlignment="1">
      <alignment horizontal="center" vertical="center" wrapText="1"/>
    </xf>
    <xf numFmtId="0" fontId="146" fillId="0" borderId="53" xfId="0" applyFont="1" applyBorder="1" applyAlignment="1">
      <alignment horizontal="left" vertical="center" wrapText="1"/>
    </xf>
    <xf numFmtId="3" fontId="135" fillId="0" borderId="55" xfId="0" applyNumberFormat="1" applyFont="1" applyBorder="1" applyAlignment="1">
      <alignment horizontal="center" vertical="center"/>
    </xf>
    <xf numFmtId="4" fontId="147" fillId="0" borderId="56" xfId="0" applyNumberFormat="1" applyFont="1" applyBorder="1" applyAlignment="1">
      <alignment horizontal="center" vertical="center"/>
    </xf>
    <xf numFmtId="0" fontId="135" fillId="0" borderId="0" xfId="0" applyFont="1" applyAlignment="1">
      <alignment horizontal="center" vertical="center"/>
    </xf>
    <xf numFmtId="4" fontId="135" fillId="0" borderId="0" xfId="0" applyNumberFormat="1" applyFont="1" applyBorder="1" applyAlignment="1">
      <alignment horizontal="center" vertical="center"/>
    </xf>
    <xf numFmtId="10" fontId="135" fillId="0" borderId="0" xfId="0" applyNumberFormat="1" applyFont="1" applyBorder="1" applyAlignment="1">
      <alignment horizontal="center" vertical="center"/>
    </xf>
    <xf numFmtId="2" fontId="135" fillId="0" borderId="0" xfId="0" applyNumberFormat="1" applyFont="1" applyBorder="1" applyAlignment="1" applyProtection="1">
      <alignment horizontal="center" vertical="center"/>
      <protection locked="0"/>
    </xf>
    <xf numFmtId="10" fontId="135" fillId="0" borderId="0" xfId="0" applyNumberFormat="1" applyFont="1" applyAlignment="1">
      <alignment vertical="center" wrapText="1"/>
    </xf>
    <xf numFmtId="0" fontId="146" fillId="0" borderId="63" xfId="0" applyFont="1" applyBorder="1" applyAlignment="1">
      <alignment horizontal="left" vertical="center" wrapText="1"/>
    </xf>
    <xf numFmtId="3" fontId="135" fillId="0" borderId="59" xfId="0" applyNumberFormat="1" applyFont="1" applyBorder="1" applyAlignment="1">
      <alignment horizontal="center" vertical="center"/>
    </xf>
    <xf numFmtId="4" fontId="147" fillId="0" borderId="60" xfId="0" applyNumberFormat="1" applyFont="1" applyBorder="1" applyAlignment="1">
      <alignment horizontal="center" vertical="center"/>
    </xf>
    <xf numFmtId="3" fontId="135" fillId="0" borderId="59" xfId="0" applyNumberFormat="1" applyFont="1" applyBorder="1" applyAlignment="1">
      <alignment horizontal="center" vertical="center" wrapText="1"/>
    </xf>
    <xf numFmtId="4" fontId="147" fillId="0" borderId="60" xfId="0" applyNumberFormat="1" applyFont="1" applyBorder="1" applyAlignment="1">
      <alignment horizontal="center" vertical="center" wrapText="1"/>
    </xf>
    <xf numFmtId="4" fontId="135" fillId="0" borderId="0" xfId="0" applyNumberFormat="1" applyFont="1" applyBorder="1" applyAlignment="1">
      <alignment horizontal="center" vertical="center" wrapText="1"/>
    </xf>
    <xf numFmtId="0" fontId="146" fillId="0" borderId="54" xfId="0" applyFont="1" applyBorder="1" applyAlignment="1">
      <alignment horizontal="left" vertical="center" wrapText="1"/>
    </xf>
    <xf numFmtId="3" fontId="135" fillId="0" borderId="57" xfId="0" applyNumberFormat="1" applyFont="1" applyBorder="1" applyAlignment="1">
      <alignment horizontal="center" vertical="center" wrapText="1"/>
    </xf>
    <xf numFmtId="4" fontId="147" fillId="0" borderId="58" xfId="0" applyNumberFormat="1" applyFont="1" applyBorder="1" applyAlignment="1">
      <alignment horizontal="center" vertical="center" wrapText="1"/>
    </xf>
    <xf numFmtId="3" fontId="135" fillId="0" borderId="57" xfId="0" applyNumberFormat="1" applyFont="1" applyBorder="1" applyAlignment="1">
      <alignment horizontal="center" vertical="center"/>
    </xf>
    <xf numFmtId="4" fontId="147" fillId="0" borderId="58" xfId="0" applyNumberFormat="1" applyFont="1" applyBorder="1" applyAlignment="1">
      <alignment horizontal="center" vertical="center"/>
    </xf>
    <xf numFmtId="3" fontId="62" fillId="0" borderId="0" xfId="0" applyNumberFormat="1" applyFont="1" applyBorder="1"/>
    <xf numFmtId="2" fontId="137" fillId="0" borderId="0" xfId="0" applyNumberFormat="1" applyFont="1" applyBorder="1" applyAlignment="1">
      <alignment horizontal="center" vertical="center" wrapText="1"/>
    </xf>
    <xf numFmtId="2" fontId="62" fillId="0" borderId="0" xfId="0" applyNumberFormat="1" applyFont="1" applyBorder="1"/>
    <xf numFmtId="2" fontId="134" fillId="0" borderId="0" xfId="0" applyNumberFormat="1" applyFont="1" applyBorder="1" applyAlignment="1">
      <alignment horizontal="center" vertical="center" wrapText="1"/>
    </xf>
    <xf numFmtId="0" fontId="46" fillId="0" borderId="0" xfId="0" applyFont="1" applyBorder="1" applyAlignment="1">
      <alignment vertical="center" wrapText="1"/>
    </xf>
    <xf numFmtId="0" fontId="148" fillId="0" borderId="0" xfId="0" applyFont="1"/>
    <xf numFmtId="2" fontId="47" fillId="0" borderId="0" xfId="0" applyNumberFormat="1" applyFont="1" applyAlignment="1">
      <alignment vertical="center" wrapText="1"/>
    </xf>
    <xf numFmtId="0" fontId="46" fillId="0" borderId="0" xfId="0" applyFont="1"/>
    <xf numFmtId="3" fontId="46" fillId="0" borderId="0" xfId="0" applyNumberFormat="1" applyFont="1"/>
    <xf numFmtId="0" fontId="46" fillId="0" borderId="0" xfId="0" applyFont="1" applyBorder="1"/>
    <xf numFmtId="3" fontId="46" fillId="0" borderId="0" xfId="0" applyNumberFormat="1" applyFont="1" applyBorder="1" applyAlignment="1">
      <alignment horizontal="center" vertical="center" wrapText="1"/>
    </xf>
    <xf numFmtId="2" fontId="46" fillId="0" borderId="0" xfId="0" applyNumberFormat="1" applyFont="1" applyBorder="1" applyAlignment="1" applyProtection="1">
      <alignment horizontal="center" vertical="center"/>
      <protection locked="0"/>
    </xf>
    <xf numFmtId="4" fontId="148" fillId="0" borderId="0" xfId="0" applyNumberFormat="1" applyFont="1" applyBorder="1" applyAlignment="1">
      <alignment horizontal="center" vertical="center" wrapText="1"/>
    </xf>
    <xf numFmtId="4" fontId="46" fillId="0" borderId="0" xfId="0" applyNumberFormat="1" applyFont="1" applyBorder="1" applyAlignment="1">
      <alignment horizontal="center" vertical="center" wrapText="1"/>
    </xf>
    <xf numFmtId="3" fontId="46" fillId="0" borderId="0" xfId="0" applyNumberFormat="1" applyFont="1" applyBorder="1" applyAlignment="1">
      <alignment horizontal="center" vertical="center"/>
    </xf>
    <xf numFmtId="10" fontId="46" fillId="0" borderId="0" xfId="0" applyNumberFormat="1" applyFont="1" applyBorder="1" applyAlignment="1">
      <alignment vertical="center" wrapText="1"/>
    </xf>
    <xf numFmtId="0" fontId="101" fillId="0" borderId="0" xfId="0" applyFont="1"/>
    <xf numFmtId="0" fontId="47" fillId="39" borderId="57" xfId="0" applyFont="1" applyFill="1" applyBorder="1" applyAlignment="1">
      <alignment horizontal="center" vertical="center" wrapText="1"/>
    </xf>
    <xf numFmtId="0" fontId="47" fillId="39" borderId="155" xfId="0" applyFont="1" applyFill="1" applyBorder="1" applyAlignment="1">
      <alignment horizontal="center" vertical="center" wrapText="1"/>
    </xf>
    <xf numFmtId="9" fontId="141" fillId="39" borderId="154" xfId="0" applyNumberFormat="1" applyFont="1" applyFill="1" applyBorder="1" applyAlignment="1">
      <alignment horizontal="center" vertical="center" wrapText="1"/>
    </xf>
    <xf numFmtId="9" fontId="141" fillId="39" borderId="58" xfId="0" applyNumberFormat="1" applyFont="1" applyFill="1" applyBorder="1" applyAlignment="1">
      <alignment horizontal="center" vertical="center" wrapText="1"/>
    </xf>
    <xf numFmtId="0" fontId="156" fillId="0" borderId="0" xfId="0" applyFont="1" applyAlignment="1">
      <alignment vertical="center"/>
    </xf>
    <xf numFmtId="0" fontId="47" fillId="0" borderId="0" xfId="0" applyFont="1" applyBorder="1" applyAlignment="1">
      <alignment horizontal="center" vertical="center" wrapText="1"/>
    </xf>
    <xf numFmtId="0" fontId="47" fillId="0" borderId="0" xfId="0" applyFont="1" applyBorder="1" applyAlignment="1">
      <alignment horizontal="left" vertical="center" wrapText="1"/>
    </xf>
    <xf numFmtId="0" fontId="47" fillId="0" borderId="0" xfId="0" applyFont="1" applyBorder="1" applyAlignment="1">
      <alignment vertical="center" wrapText="1"/>
    </xf>
    <xf numFmtId="0" fontId="148" fillId="0" borderId="0" xfId="0" applyFont="1" applyAlignment="1">
      <alignment vertical="center"/>
    </xf>
    <xf numFmtId="0" fontId="62" fillId="0" borderId="0" xfId="0" applyFont="1" applyBorder="1" applyAlignment="1">
      <alignment vertical="center"/>
    </xf>
    <xf numFmtId="0" fontId="144" fillId="0" borderId="0" xfId="0" applyFont="1"/>
    <xf numFmtId="0" fontId="158" fillId="0" borderId="0" xfId="0" applyFont="1" applyAlignment="1">
      <alignment vertical="center"/>
    </xf>
    <xf numFmtId="0" fontId="145" fillId="0" borderId="0" xfId="0" applyFont="1" applyAlignment="1">
      <alignment horizontal="center" vertical="center"/>
    </xf>
    <xf numFmtId="0" fontId="145" fillId="0" borderId="0" xfId="0" applyFont="1" applyBorder="1" applyAlignment="1">
      <alignment horizontal="center" vertical="center"/>
    </xf>
    <xf numFmtId="0" fontId="46" fillId="0" borderId="0" xfId="0" applyFont="1" applyBorder="1" applyAlignment="1">
      <alignment horizontal="left" vertical="center"/>
    </xf>
    <xf numFmtId="0" fontId="47" fillId="0" borderId="0" xfId="0" applyFont="1" applyBorder="1" applyAlignment="1">
      <alignment horizontal="center" vertical="center"/>
    </xf>
    <xf numFmtId="4" fontId="46" fillId="0" borderId="0" xfId="0" applyNumberFormat="1" applyFont="1" applyBorder="1" applyAlignment="1">
      <alignment horizontal="center" vertical="center"/>
    </xf>
    <xf numFmtId="0" fontId="46" fillId="0" borderId="0" xfId="0" applyFont="1" applyBorder="1" applyAlignment="1">
      <alignment horizontal="center" vertical="center" wrapText="1"/>
    </xf>
    <xf numFmtId="3" fontId="46" fillId="0" borderId="0" xfId="0" applyNumberFormat="1" applyFont="1" applyBorder="1" applyAlignment="1">
      <alignment vertical="center" wrapText="1"/>
    </xf>
    <xf numFmtId="3" fontId="47" fillId="0" borderId="0" xfId="0" applyNumberFormat="1" applyFont="1" applyBorder="1" applyAlignment="1">
      <alignment horizontal="center" vertical="center" wrapText="1"/>
    </xf>
    <xf numFmtId="4" fontId="169" fillId="0" borderId="0" xfId="0" applyNumberFormat="1" applyFont="1" applyBorder="1" applyAlignment="1">
      <alignment horizontal="center" vertical="center" wrapText="1"/>
    </xf>
    <xf numFmtId="4" fontId="47" fillId="0" borderId="0" xfId="0" applyNumberFormat="1" applyFont="1" applyBorder="1" applyAlignment="1">
      <alignment horizontal="center" vertical="center" wrapText="1"/>
    </xf>
    <xf numFmtId="2" fontId="148" fillId="0" borderId="0" xfId="0" applyNumberFormat="1" applyFont="1" applyBorder="1" applyAlignment="1">
      <alignment vertical="center" wrapText="1"/>
    </xf>
    <xf numFmtId="2" fontId="46" fillId="0" borderId="0" xfId="0" applyNumberFormat="1" applyFont="1" applyBorder="1" applyAlignment="1">
      <alignment vertical="center" wrapText="1"/>
    </xf>
    <xf numFmtId="0" fontId="136" fillId="0" borderId="0" xfId="0" applyFont="1" applyBorder="1" applyAlignment="1">
      <alignment vertical="center" wrapText="1"/>
    </xf>
    <xf numFmtId="0" fontId="148" fillId="0" borderId="0" xfId="0" applyFont="1" applyBorder="1"/>
    <xf numFmtId="3" fontId="136" fillId="0" borderId="0" xfId="0" applyNumberFormat="1" applyFont="1" applyAlignment="1">
      <alignment vertical="center" wrapText="1"/>
    </xf>
    <xf numFmtId="0" fontId="119" fillId="39" borderId="100" xfId="2" applyFont="1" applyFill="1" applyBorder="1" applyAlignment="1">
      <alignment horizontal="center" vertical="center" wrapText="1"/>
    </xf>
    <xf numFmtId="0" fontId="119" fillId="39" borderId="109" xfId="2" applyFont="1" applyFill="1" applyBorder="1" applyAlignment="1">
      <alignment horizontal="center" vertical="center" wrapText="1"/>
    </xf>
    <xf numFmtId="0" fontId="119" fillId="39" borderId="99" xfId="2" applyFont="1" applyFill="1" applyBorder="1" applyAlignment="1">
      <alignment horizontal="center" vertical="center" wrapText="1"/>
    </xf>
    <xf numFmtId="0" fontId="177" fillId="0" borderId="0" xfId="0" applyFont="1" applyAlignment="1">
      <alignment horizontal="left" vertical="center"/>
    </xf>
    <xf numFmtId="0" fontId="177" fillId="0" borderId="0" xfId="0" applyFont="1" applyAlignment="1">
      <alignment vertical="center"/>
    </xf>
    <xf numFmtId="0" fontId="178" fillId="3" borderId="0" xfId="2" applyFont="1" applyFill="1" applyAlignment="1">
      <alignment vertical="center" wrapText="1"/>
    </xf>
    <xf numFmtId="0" fontId="162" fillId="3" borderId="0" xfId="2" applyFont="1" applyFill="1" applyAlignment="1">
      <alignment vertical="center" wrapText="1"/>
    </xf>
    <xf numFmtId="0" fontId="161" fillId="0" borderId="0" xfId="0" applyFont="1" applyAlignment="1">
      <alignment vertical="center" wrapText="1"/>
    </xf>
    <xf numFmtId="0" fontId="135" fillId="0" borderId="54" xfId="2" applyFont="1" applyBorder="1" applyAlignment="1">
      <alignment vertical="center" wrapText="1"/>
    </xf>
    <xf numFmtId="0" fontId="159" fillId="0" borderId="0" xfId="2" applyFont="1" applyAlignment="1">
      <alignment vertical="center" wrapText="1"/>
    </xf>
    <xf numFmtId="0" fontId="162" fillId="0" borderId="0" xfId="0" applyFont="1" applyBorder="1" applyAlignment="1">
      <alignment vertical="center" wrapText="1"/>
    </xf>
    <xf numFmtId="3" fontId="130" fillId="0" borderId="0" xfId="2" applyNumberFormat="1" applyFont="1" applyAlignment="1">
      <alignment horizontal="center" vertical="center" wrapText="1"/>
    </xf>
    <xf numFmtId="4" fontId="130" fillId="0" borderId="0" xfId="2" applyNumberFormat="1" applyFont="1" applyAlignment="1">
      <alignment horizontal="center" vertical="center" wrapText="1"/>
    </xf>
    <xf numFmtId="0" fontId="143" fillId="0" borderId="0" xfId="2" applyFont="1"/>
    <xf numFmtId="0" fontId="144" fillId="0" borderId="0" xfId="2" applyFont="1"/>
    <xf numFmtId="0" fontId="162" fillId="2" borderId="0" xfId="5" applyFont="1" applyFill="1" applyAlignment="1">
      <alignment vertical="center"/>
    </xf>
    <xf numFmtId="0" fontId="175" fillId="3" borderId="0" xfId="2" applyFont="1" applyFill="1" applyAlignment="1">
      <alignment horizontal="left" vertical="center"/>
    </xf>
    <xf numFmtId="0" fontId="158" fillId="0" borderId="64" xfId="2" applyFont="1" applyBorder="1" applyAlignment="1">
      <alignment horizontal="center" vertical="center" wrapText="1"/>
    </xf>
    <xf numFmtId="0" fontId="158" fillId="3" borderId="0" xfId="2" applyFont="1" applyFill="1" applyAlignment="1">
      <alignment vertical="center" wrapText="1"/>
    </xf>
    <xf numFmtId="2" fontId="62" fillId="3" borderId="0" xfId="2" applyNumberFormat="1" applyFont="1" applyFill="1" applyAlignment="1">
      <alignment vertical="center" wrapText="1"/>
    </xf>
    <xf numFmtId="0" fontId="146" fillId="0" borderId="53" xfId="2" applyFont="1" applyBorder="1" applyAlignment="1">
      <alignment horizontal="left" vertical="center" wrapText="1"/>
    </xf>
    <xf numFmtId="3" fontId="175" fillId="0" borderId="0" xfId="2" applyNumberFormat="1" applyFont="1" applyAlignment="1">
      <alignment vertical="center" wrapText="1"/>
    </xf>
    <xf numFmtId="3" fontId="135" fillId="0" borderId="55" xfId="0" applyNumberFormat="1" applyFont="1" applyBorder="1" applyAlignment="1" applyProtection="1">
      <alignment horizontal="center" vertical="center"/>
      <protection locked="0"/>
    </xf>
    <xf numFmtId="3" fontId="135" fillId="0" borderId="55" xfId="2" applyNumberFormat="1" applyFont="1" applyBorder="1" applyAlignment="1" applyProtection="1">
      <alignment horizontal="center" vertical="center"/>
      <protection locked="0"/>
    </xf>
    <xf numFmtId="4" fontId="147" fillId="0" borderId="56" xfId="2" applyNumberFormat="1" applyFont="1" applyBorder="1" applyAlignment="1">
      <alignment horizontal="center" vertical="center"/>
    </xf>
    <xf numFmtId="3" fontId="135" fillId="0" borderId="55" xfId="2" applyNumberFormat="1" applyFont="1" applyBorder="1" applyAlignment="1">
      <alignment horizontal="center" vertical="center" wrapText="1"/>
    </xf>
    <xf numFmtId="4" fontId="147" fillId="0" borderId="64" xfId="2" applyNumberFormat="1" applyFont="1" applyBorder="1" applyAlignment="1">
      <alignment horizontal="center" vertical="center" wrapText="1"/>
    </xf>
    <xf numFmtId="4" fontId="46" fillId="0" borderId="0" xfId="2" applyNumberFormat="1" applyFont="1" applyAlignment="1">
      <alignment horizontal="center" vertical="center"/>
    </xf>
    <xf numFmtId="0" fontId="146" fillId="0" borderId="63" xfId="2" applyFont="1" applyBorder="1" applyAlignment="1">
      <alignment horizontal="left" vertical="center" wrapText="1"/>
    </xf>
    <xf numFmtId="3" fontId="135" fillId="0" borderId="59" xfId="0" applyNumberFormat="1" applyFont="1" applyBorder="1" applyAlignment="1" applyProtection="1">
      <alignment horizontal="center" vertical="center"/>
      <protection locked="0"/>
    </xf>
    <xf numFmtId="3" fontId="135" fillId="0" borderId="59" xfId="2" applyNumberFormat="1" applyFont="1" applyBorder="1" applyAlignment="1" applyProtection="1">
      <alignment horizontal="center" vertical="center"/>
      <protection locked="0"/>
    </xf>
    <xf numFmtId="4" fontId="147" fillId="0" borderId="60" xfId="2" applyNumberFormat="1" applyFont="1" applyBorder="1" applyAlignment="1">
      <alignment horizontal="center" vertical="center"/>
    </xf>
    <xf numFmtId="3" fontId="135" fillId="0" borderId="59" xfId="2" applyNumberFormat="1" applyFont="1" applyBorder="1" applyAlignment="1">
      <alignment horizontal="center" vertical="center" wrapText="1"/>
    </xf>
    <xf numFmtId="3" fontId="135" fillId="0" borderId="59" xfId="0" applyNumberFormat="1" applyFont="1" applyBorder="1" applyAlignment="1" applyProtection="1">
      <alignment horizontal="center" vertical="center" wrapText="1"/>
      <protection locked="0"/>
    </xf>
    <xf numFmtId="3" fontId="135" fillId="0" borderId="59" xfId="2" applyNumberFormat="1" applyFont="1" applyBorder="1" applyAlignment="1" applyProtection="1">
      <alignment horizontal="center" vertical="center" wrapText="1"/>
      <protection locked="0"/>
    </xf>
    <xf numFmtId="4" fontId="46" fillId="0" borderId="0" xfId="2" applyNumberFormat="1" applyFont="1" applyAlignment="1">
      <alignment horizontal="center" vertical="center" wrapText="1"/>
    </xf>
    <xf numFmtId="0" fontId="87" fillId="0" borderId="63" xfId="2" applyFont="1" applyBorder="1" applyAlignment="1">
      <alignment horizontal="left" vertical="center" wrapText="1"/>
    </xf>
    <xf numFmtId="3" fontId="62" fillId="0" borderId="59" xfId="2" applyNumberFormat="1" applyFont="1" applyBorder="1" applyAlignment="1" applyProtection="1">
      <alignment horizontal="center" vertical="center"/>
      <protection locked="0"/>
    </xf>
    <xf numFmtId="4" fontId="153" fillId="0" borderId="60" xfId="2" applyNumberFormat="1" applyFont="1" applyBorder="1" applyAlignment="1">
      <alignment horizontal="center" vertical="center"/>
    </xf>
    <xf numFmtId="3" fontId="62" fillId="0" borderId="59" xfId="2" applyNumberFormat="1" applyFont="1" applyBorder="1" applyAlignment="1">
      <alignment horizontal="center" vertical="center" wrapText="1"/>
    </xf>
    <xf numFmtId="4" fontId="147" fillId="0" borderId="60" xfId="2" applyNumberFormat="1" applyFont="1" applyBorder="1" applyAlignment="1">
      <alignment horizontal="center" vertical="center" wrapText="1"/>
    </xf>
    <xf numFmtId="0" fontId="135" fillId="0" borderId="57" xfId="2" applyFont="1" applyBorder="1" applyAlignment="1">
      <alignment vertical="center" wrapText="1"/>
    </xf>
    <xf numFmtId="0" fontId="147" fillId="0" borderId="58" xfId="2" applyFont="1" applyBorder="1" applyAlignment="1">
      <alignment vertical="center" wrapText="1"/>
    </xf>
    <xf numFmtId="0" fontId="135" fillId="0" borderId="65" xfId="2" applyFont="1" applyBorder="1" applyAlignment="1">
      <alignment vertical="center" wrapText="1"/>
    </xf>
    <xf numFmtId="2" fontId="144" fillId="0" borderId="0" xfId="2" applyNumberFormat="1" applyFont="1" applyAlignment="1">
      <alignment horizontal="left" vertical="center" wrapText="1"/>
    </xf>
    <xf numFmtId="2" fontId="179" fillId="0" borderId="0" xfId="2" applyNumberFormat="1" applyFont="1" applyAlignment="1">
      <alignment horizontal="left" vertical="center" wrapText="1"/>
    </xf>
    <xf numFmtId="0" fontId="180" fillId="0" borderId="0" xfId="2" applyFont="1" applyAlignment="1">
      <alignment vertical="center" wrapText="1"/>
    </xf>
    <xf numFmtId="0" fontId="46" fillId="3" borderId="0" xfId="2" applyFont="1" applyFill="1" applyAlignment="1">
      <alignment vertical="center" wrapText="1"/>
    </xf>
    <xf numFmtId="0" fontId="130" fillId="0" borderId="0" xfId="2" applyFont="1" applyAlignment="1">
      <alignment horizontal="left" vertical="center" wrapText="1"/>
    </xf>
    <xf numFmtId="0" fontId="175" fillId="0" borderId="0" xfId="2" applyFont="1" applyAlignment="1">
      <alignment vertical="center" wrapText="1"/>
    </xf>
    <xf numFmtId="49" fontId="162" fillId="0" borderId="0" xfId="2" applyNumberFormat="1" applyFont="1" applyAlignment="1">
      <alignment vertical="center" wrapText="1"/>
    </xf>
    <xf numFmtId="165" fontId="62" fillId="0" borderId="0" xfId="1" applyNumberFormat="1" applyFont="1" applyBorder="1" applyAlignment="1">
      <alignment horizontal="center" vertical="center"/>
    </xf>
    <xf numFmtId="165" fontId="62" fillId="0" borderId="0" xfId="1" applyNumberFormat="1" applyFont="1" applyBorder="1" applyAlignment="1">
      <alignment horizontal="center" vertical="center" wrapText="1"/>
    </xf>
    <xf numFmtId="0" fontId="47" fillId="39" borderId="57" xfId="2" applyFont="1" applyFill="1" applyBorder="1" applyAlignment="1">
      <alignment horizontal="center" vertical="center" wrapText="1"/>
    </xf>
    <xf numFmtId="0" fontId="47" fillId="39" borderId="71" xfId="2" applyFont="1" applyFill="1" applyBorder="1" applyAlignment="1">
      <alignment horizontal="center" vertical="center" wrapText="1"/>
    </xf>
    <xf numFmtId="0" fontId="119" fillId="39" borderId="154" xfId="2" applyFont="1" applyFill="1" applyBorder="1" applyAlignment="1">
      <alignment horizontal="center" vertical="center" wrapText="1"/>
    </xf>
    <xf numFmtId="0" fontId="119" fillId="39" borderId="71" xfId="2" applyFont="1" applyFill="1" applyBorder="1" applyAlignment="1">
      <alignment horizontal="center" vertical="center" wrapText="1"/>
    </xf>
    <xf numFmtId="3" fontId="145" fillId="0" borderId="0" xfId="0" applyNumberFormat="1" applyFont="1" applyAlignment="1">
      <alignment horizontal="left" vertical="center"/>
    </xf>
    <xf numFmtId="10" fontId="135" fillId="0" borderId="53" xfId="7" applyNumberFormat="1" applyFont="1" applyBorder="1" applyAlignment="1">
      <alignment vertical="center" wrapText="1"/>
    </xf>
    <xf numFmtId="3" fontId="135" fillId="0" borderId="64" xfId="7" applyNumberFormat="1" applyFont="1" applyBorder="1" applyAlignment="1" applyProtection="1">
      <alignment horizontal="center" vertical="center"/>
      <protection locked="0"/>
    </xf>
    <xf numFmtId="4" fontId="147" fillId="0" borderId="56" xfId="7" applyNumberFormat="1" applyFont="1" applyBorder="1" applyAlignment="1">
      <alignment horizontal="center" vertical="center"/>
    </xf>
    <xf numFmtId="3" fontId="135" fillId="0" borderId="55" xfId="7" applyNumberFormat="1" applyFont="1" applyBorder="1" applyAlignment="1" applyProtection="1">
      <alignment horizontal="center" vertical="center"/>
      <protection locked="0"/>
    </xf>
    <xf numFmtId="9" fontId="135" fillId="0" borderId="0" xfId="8" applyFont="1" applyAlignment="1">
      <alignment vertical="center" wrapText="1"/>
    </xf>
    <xf numFmtId="10" fontId="135" fillId="0" borderId="63" xfId="7" applyNumberFormat="1" applyFont="1" applyBorder="1" applyAlignment="1">
      <alignment vertical="center" wrapText="1"/>
    </xf>
    <xf numFmtId="3" fontId="135" fillId="0" borderId="0" xfId="7" applyNumberFormat="1" applyFont="1" applyBorder="1" applyAlignment="1" applyProtection="1">
      <alignment horizontal="center" vertical="center"/>
      <protection locked="0"/>
    </xf>
    <xf numFmtId="4" fontId="147" fillId="0" borderId="60" xfId="7" applyNumberFormat="1" applyFont="1" applyBorder="1" applyAlignment="1">
      <alignment horizontal="center" vertical="center"/>
    </xf>
    <xf numFmtId="3" fontId="135" fillId="0" borderId="59" xfId="7" applyNumberFormat="1" applyFont="1" applyBorder="1" applyAlignment="1" applyProtection="1">
      <alignment horizontal="center" vertical="center"/>
      <protection locked="0"/>
    </xf>
    <xf numFmtId="10" fontId="135" fillId="0" borderId="54" xfId="7" applyNumberFormat="1" applyFont="1" applyBorder="1" applyAlignment="1">
      <alignment vertical="center" wrapText="1"/>
    </xf>
    <xf numFmtId="3" fontId="135" fillId="0" borderId="65" xfId="7" applyNumberFormat="1" applyFont="1" applyBorder="1" applyAlignment="1" applyProtection="1">
      <alignment horizontal="center" vertical="center"/>
      <protection locked="0"/>
    </xf>
    <xf numFmtId="4" fontId="147" fillId="0" borderId="58" xfId="7" applyNumberFormat="1" applyFont="1" applyBorder="1" applyAlignment="1">
      <alignment horizontal="center" vertical="center"/>
    </xf>
    <xf numFmtId="3" fontId="135" fillId="0" borderId="57" xfId="7" applyNumberFormat="1" applyFont="1" applyBorder="1" applyAlignment="1" applyProtection="1">
      <alignment horizontal="center" vertical="center"/>
      <protection locked="0"/>
    </xf>
    <xf numFmtId="10" fontId="146" fillId="0" borderId="4" xfId="7" applyNumberFormat="1" applyFont="1" applyBorder="1" applyAlignment="1">
      <alignment vertical="center" wrapText="1"/>
    </xf>
    <xf numFmtId="3" fontId="135" fillId="0" borderId="12" xfId="7" applyNumberFormat="1" applyFont="1" applyBorder="1" applyAlignment="1" applyProtection="1">
      <alignment horizontal="center" vertical="center"/>
      <protection locked="0"/>
    </xf>
    <xf numFmtId="4" fontId="147" fillId="0" borderId="11" xfId="7" applyNumberFormat="1" applyFont="1" applyBorder="1" applyAlignment="1">
      <alignment horizontal="center" vertical="center"/>
    </xf>
    <xf numFmtId="3" fontId="135" fillId="0" borderId="61" xfId="7" applyNumberFormat="1" applyFont="1" applyBorder="1" applyAlignment="1" applyProtection="1">
      <alignment horizontal="center" vertical="center"/>
      <protection locked="0"/>
    </xf>
    <xf numFmtId="4" fontId="147" fillId="0" borderId="62" xfId="7" applyNumberFormat="1" applyFont="1" applyBorder="1" applyAlignment="1">
      <alignment horizontal="center" vertical="center"/>
    </xf>
    <xf numFmtId="3" fontId="146" fillId="0" borderId="61" xfId="7" applyNumberFormat="1" applyFont="1" applyBorder="1" applyAlignment="1" applyProtection="1">
      <alignment horizontal="center" vertical="center"/>
      <protection locked="0"/>
    </xf>
    <xf numFmtId="4" fontId="181" fillId="0" borderId="62" xfId="0" applyNumberFormat="1" applyFont="1" applyBorder="1" applyAlignment="1">
      <alignment horizontal="center" vertical="center"/>
    </xf>
    <xf numFmtId="10" fontId="146" fillId="0" borderId="70" xfId="7" applyNumberFormat="1" applyFont="1" applyBorder="1" applyAlignment="1">
      <alignment vertical="center" wrapText="1"/>
    </xf>
    <xf numFmtId="3" fontId="130" fillId="0" borderId="66" xfId="0" applyNumberFormat="1" applyFont="1" applyBorder="1" applyAlignment="1">
      <alignment horizontal="center" vertical="center" wrapText="1"/>
    </xf>
    <xf numFmtId="4" fontId="173" fillId="0" borderId="66" xfId="0" applyNumberFormat="1" applyFont="1" applyBorder="1" applyAlignment="1">
      <alignment horizontal="center" vertical="center" wrapText="1"/>
    </xf>
    <xf numFmtId="3" fontId="158" fillId="0" borderId="14" xfId="0" applyNumberFormat="1" applyFont="1" applyBorder="1" applyAlignment="1">
      <alignment horizontal="center" vertical="center" wrapText="1"/>
    </xf>
    <xf numFmtId="4" fontId="160" fillId="0" borderId="6" xfId="0" applyNumberFormat="1" applyFont="1" applyBorder="1" applyAlignment="1">
      <alignment horizontal="center" vertical="center" wrapText="1"/>
    </xf>
    <xf numFmtId="0" fontId="47" fillId="39" borderId="163" xfId="0" applyFont="1" applyFill="1" applyBorder="1" applyAlignment="1">
      <alignment horizontal="center" vertical="center" wrapText="1"/>
    </xf>
    <xf numFmtId="0" fontId="47" fillId="39" borderId="154" xfId="0" applyFont="1" applyFill="1" applyBorder="1" applyAlignment="1">
      <alignment horizontal="center" vertical="center" wrapText="1"/>
    </xf>
    <xf numFmtId="0" fontId="62" fillId="0" borderId="0" xfId="0" applyFont="1" applyAlignment="1">
      <alignment vertical="center" wrapText="1"/>
    </xf>
    <xf numFmtId="0" fontId="130" fillId="0" borderId="0" xfId="0" applyFont="1" applyAlignment="1">
      <alignment vertical="center"/>
    </xf>
    <xf numFmtId="0" fontId="145" fillId="0" borderId="0" xfId="0" applyFont="1" applyAlignment="1">
      <alignment vertical="center"/>
    </xf>
    <xf numFmtId="0" fontId="162" fillId="0" borderId="0" xfId="0" applyFont="1" applyAlignment="1">
      <alignment horizontal="center" vertical="center"/>
    </xf>
    <xf numFmtId="0" fontId="162" fillId="0" borderId="0" xfId="0" applyFont="1" applyBorder="1" applyAlignment="1">
      <alignment horizontal="center" vertical="center"/>
    </xf>
    <xf numFmtId="0" fontId="158" fillId="0" borderId="0" xfId="0" applyFont="1" applyBorder="1" applyAlignment="1">
      <alignment horizontal="center" vertical="center"/>
    </xf>
    <xf numFmtId="0" fontId="130" fillId="0" borderId="0" xfId="0" applyFont="1" applyBorder="1" applyAlignment="1">
      <alignment horizontal="center" vertical="center"/>
    </xf>
    <xf numFmtId="0" fontId="145" fillId="0" borderId="72" xfId="0" applyFont="1" applyBorder="1" applyAlignment="1">
      <alignment horizontal="left" vertical="center"/>
    </xf>
    <xf numFmtId="0" fontId="134" fillId="0" borderId="57" xfId="0" applyFont="1" applyBorder="1" applyAlignment="1">
      <alignment horizontal="center" vertical="center" wrapText="1"/>
    </xf>
    <xf numFmtId="0" fontId="134" fillId="0" borderId="58" xfId="0" applyFont="1" applyBorder="1" applyAlignment="1">
      <alignment horizontal="center" vertical="center" wrapText="1"/>
    </xf>
    <xf numFmtId="3" fontId="135" fillId="0" borderId="53" xfId="0" applyNumberFormat="1" applyFont="1" applyBorder="1" applyAlignment="1">
      <alignment horizontal="center" vertical="center" wrapText="1"/>
    </xf>
    <xf numFmtId="3" fontId="135" fillId="0" borderId="64" xfId="0" applyNumberFormat="1" applyFont="1" applyBorder="1" applyAlignment="1">
      <alignment horizontal="center" vertical="center"/>
    </xf>
    <xf numFmtId="4" fontId="135" fillId="0" borderId="53" xfId="0" applyNumberFormat="1" applyFont="1" applyBorder="1" applyAlignment="1">
      <alignment horizontal="center" vertical="center"/>
    </xf>
    <xf numFmtId="3" fontId="135" fillId="0" borderId="63" xfId="0" applyNumberFormat="1" applyFont="1" applyBorder="1" applyAlignment="1">
      <alignment horizontal="center" vertical="center" wrapText="1"/>
    </xf>
    <xf numFmtId="3" fontId="135" fillId="0" borderId="0" xfId="0" applyNumberFormat="1" applyFont="1" applyBorder="1" applyAlignment="1">
      <alignment horizontal="center" vertical="center"/>
    </xf>
    <xf numFmtId="4" fontId="135" fillId="0" borderId="63" xfId="0" applyNumberFormat="1" applyFont="1" applyBorder="1" applyAlignment="1">
      <alignment horizontal="center" vertical="center"/>
    </xf>
    <xf numFmtId="0" fontId="87" fillId="0" borderId="63" xfId="0" applyFont="1" applyBorder="1" applyAlignment="1">
      <alignment horizontal="left" vertical="center" wrapText="1"/>
    </xf>
    <xf numFmtId="3" fontId="62" fillId="0" borderId="63" xfId="0" applyNumberFormat="1" applyFont="1" applyBorder="1" applyAlignment="1">
      <alignment horizontal="center" vertical="center" wrapText="1"/>
    </xf>
    <xf numFmtId="3" fontId="62" fillId="0" borderId="59" xfId="0" applyNumberFormat="1" applyFont="1" applyBorder="1" applyAlignment="1">
      <alignment horizontal="center" vertical="center"/>
    </xf>
    <xf numFmtId="4" fontId="153" fillId="0" borderId="60" xfId="0" applyNumberFormat="1" applyFont="1" applyBorder="1" applyAlignment="1">
      <alignment horizontal="center" vertical="center"/>
    </xf>
    <xf numFmtId="3" fontId="62" fillId="0" borderId="0" xfId="0" applyNumberFormat="1" applyFont="1" applyBorder="1" applyAlignment="1">
      <alignment horizontal="center" vertical="center"/>
    </xf>
    <xf numFmtId="4" fontId="62" fillId="0" borderId="0" xfId="0" applyNumberFormat="1" applyFont="1" applyBorder="1" applyAlignment="1">
      <alignment horizontal="center" vertical="center"/>
    </xf>
    <xf numFmtId="3" fontId="135" fillId="0" borderId="0" xfId="0" applyNumberFormat="1" applyFont="1" applyBorder="1" applyAlignment="1">
      <alignment horizontal="center" vertical="center" wrapText="1"/>
    </xf>
    <xf numFmtId="0" fontId="135" fillId="0" borderId="54" xfId="0" applyFont="1" applyBorder="1" applyAlignment="1">
      <alignment horizontal="center" vertical="center" wrapText="1"/>
    </xf>
    <xf numFmtId="4" fontId="135" fillId="0" borderId="58" xfId="0" applyNumberFormat="1" applyFont="1" applyBorder="1" applyAlignment="1">
      <alignment horizontal="center" vertical="center" wrapText="1"/>
    </xf>
    <xf numFmtId="4" fontId="135" fillId="0" borderId="58" xfId="0" applyNumberFormat="1" applyFont="1" applyBorder="1" applyAlignment="1">
      <alignment horizontal="center" vertical="center"/>
    </xf>
    <xf numFmtId="4" fontId="135" fillId="0" borderId="54" xfId="0" applyNumberFormat="1" applyFont="1" applyBorder="1" applyAlignment="1">
      <alignment horizontal="center" vertical="center" wrapText="1"/>
    </xf>
    <xf numFmtId="3" fontId="133" fillId="0" borderId="0" xfId="0" applyNumberFormat="1" applyFont="1" applyBorder="1" applyAlignment="1">
      <alignment vertical="center" wrapText="1"/>
    </xf>
    <xf numFmtId="3" fontId="134" fillId="0" borderId="0" xfId="0" applyNumberFormat="1" applyFont="1" applyBorder="1" applyAlignment="1">
      <alignment horizontal="center" vertical="center" wrapText="1"/>
    </xf>
    <xf numFmtId="4" fontId="130" fillId="0" borderId="0" xfId="0" applyNumberFormat="1" applyFont="1" applyBorder="1" applyAlignment="1">
      <alignment horizontal="center" vertical="center" wrapText="1"/>
    </xf>
    <xf numFmtId="2" fontId="148" fillId="0" borderId="0" xfId="0" applyNumberFormat="1" applyFont="1" applyAlignment="1">
      <alignment vertical="center" wrapText="1"/>
    </xf>
    <xf numFmtId="2" fontId="46" fillId="0" borderId="0" xfId="0" applyNumberFormat="1" applyFont="1" applyAlignment="1">
      <alignment vertical="center" wrapText="1"/>
    </xf>
    <xf numFmtId="0" fontId="46" fillId="0" borderId="0" xfId="0" applyFont="1" applyAlignment="1">
      <alignment vertical="center" wrapText="1"/>
    </xf>
    <xf numFmtId="3" fontId="46" fillId="0" borderId="0" xfId="0" applyNumberFormat="1" applyFont="1" applyAlignment="1">
      <alignment vertical="center" wrapText="1"/>
    </xf>
    <xf numFmtId="0" fontId="47" fillId="39" borderId="58" xfId="0" applyFont="1" applyFill="1" applyBorder="1" applyAlignment="1">
      <alignment horizontal="center" vertical="center" wrapText="1"/>
    </xf>
    <xf numFmtId="0" fontId="141" fillId="39" borderId="53" xfId="0" applyFont="1" applyFill="1" applyBorder="1" applyAlignment="1">
      <alignment horizontal="center" vertical="center" wrapText="1"/>
    </xf>
    <xf numFmtId="0" fontId="47" fillId="39" borderId="71" xfId="0" applyFont="1" applyFill="1" applyBorder="1" applyAlignment="1">
      <alignment horizontal="center" vertical="center" wrapText="1"/>
    </xf>
    <xf numFmtId="0" fontId="47" fillId="39" borderId="156" xfId="0" applyFont="1" applyFill="1" applyBorder="1" applyAlignment="1">
      <alignment horizontal="center" vertical="center" wrapText="1"/>
    </xf>
    <xf numFmtId="0" fontId="47" fillId="39" borderId="77" xfId="0" applyFont="1" applyFill="1" applyBorder="1" applyAlignment="1">
      <alignment horizontal="center" vertical="center" wrapText="1"/>
    </xf>
    <xf numFmtId="0" fontId="119" fillId="39" borderId="137" xfId="0" applyFont="1" applyFill="1" applyBorder="1" applyAlignment="1">
      <alignment horizontal="center" vertical="center" wrapText="1"/>
    </xf>
    <xf numFmtId="0" fontId="47" fillId="39" borderId="166" xfId="0" applyFont="1" applyFill="1" applyBorder="1" applyAlignment="1">
      <alignment horizontal="center" vertical="center" wrapText="1"/>
    </xf>
    <xf numFmtId="0" fontId="134" fillId="0" borderId="170" xfId="0" applyFont="1" applyBorder="1" applyAlignment="1">
      <alignment horizontal="center" vertical="center" wrapText="1"/>
    </xf>
    <xf numFmtId="0" fontId="119" fillId="39" borderId="54" xfId="0" applyFont="1" applyFill="1" applyBorder="1" applyAlignment="1">
      <alignment horizontal="center" vertical="center" wrapText="1"/>
    </xf>
    <xf numFmtId="0" fontId="119" fillId="39" borderId="71" xfId="0" applyFont="1" applyFill="1" applyBorder="1" applyAlignment="1">
      <alignment horizontal="center" vertical="center" wrapText="1"/>
    </xf>
    <xf numFmtId="0" fontId="119" fillId="39" borderId="163" xfId="0" applyFont="1" applyFill="1" applyBorder="1" applyAlignment="1">
      <alignment horizontal="center" vertical="center" wrapText="1"/>
    </xf>
    <xf numFmtId="0" fontId="119" fillId="39" borderId="166" xfId="0" applyFont="1" applyFill="1" applyBorder="1" applyAlignment="1">
      <alignment horizontal="center" vertical="center" wrapText="1"/>
    </xf>
    <xf numFmtId="0" fontId="119" fillId="39" borderId="65" xfId="0" applyFont="1" applyFill="1" applyBorder="1" applyAlignment="1">
      <alignment horizontal="center" vertical="center" wrapText="1"/>
    </xf>
    <xf numFmtId="0" fontId="119" fillId="39" borderId="170" xfId="0" applyFont="1" applyFill="1" applyBorder="1" applyAlignment="1">
      <alignment horizontal="center" vertical="center" wrapText="1"/>
    </xf>
    <xf numFmtId="0" fontId="119" fillId="39" borderId="154" xfId="0" applyFont="1" applyFill="1" applyBorder="1" applyAlignment="1">
      <alignment horizontal="center" vertical="center" wrapText="1"/>
    </xf>
    <xf numFmtId="0" fontId="159" fillId="0" borderId="0" xfId="0" applyFont="1" applyBorder="1" applyAlignment="1">
      <alignment horizontal="center" vertical="center" wrapText="1"/>
    </xf>
    <xf numFmtId="0" fontId="119" fillId="39" borderId="74" xfId="0" applyFont="1" applyFill="1" applyBorder="1" applyAlignment="1">
      <alignment horizontal="center" vertical="center" wrapText="1"/>
    </xf>
    <xf numFmtId="0" fontId="176" fillId="39" borderId="73" xfId="0" applyFont="1" applyFill="1" applyBorder="1" applyAlignment="1">
      <alignment horizontal="center" vertical="center" wrapText="1"/>
    </xf>
    <xf numFmtId="0" fontId="175" fillId="3" borderId="0" xfId="2" applyFont="1" applyFill="1" applyAlignment="1">
      <alignment vertical="center" wrapText="1"/>
    </xf>
    <xf numFmtId="0" fontId="3" fillId="0" borderId="0" xfId="2" applyFont="1" applyAlignment="1">
      <alignment vertical="center" wrapText="1"/>
    </xf>
    <xf numFmtId="0" fontId="103" fillId="0" borderId="0" xfId="2" applyFont="1" applyAlignment="1">
      <alignment horizontal="center" vertical="center" wrapText="1"/>
    </xf>
    <xf numFmtId="0" fontId="145" fillId="2" borderId="0" xfId="5" applyFont="1" applyFill="1" applyAlignment="1">
      <alignment vertical="center"/>
    </xf>
    <xf numFmtId="0" fontId="119" fillId="39" borderId="58" xfId="2" applyFont="1" applyFill="1" applyBorder="1" applyAlignment="1">
      <alignment horizontal="center" vertical="center" wrapText="1"/>
    </xf>
    <xf numFmtId="0" fontId="176" fillId="39" borderId="58" xfId="2" applyFont="1" applyFill="1" applyBorder="1" applyAlignment="1">
      <alignment horizontal="center" vertical="center" wrapText="1"/>
    </xf>
    <xf numFmtId="0" fontId="119" fillId="39" borderId="79" xfId="2" applyFont="1" applyFill="1" applyBorder="1" applyAlignment="1">
      <alignment horizontal="center" vertical="center" wrapText="1"/>
    </xf>
    <xf numFmtId="0" fontId="47" fillId="39" borderId="155" xfId="2" applyFont="1" applyFill="1" applyBorder="1" applyAlignment="1">
      <alignment horizontal="center" vertical="center" wrapText="1"/>
    </xf>
    <xf numFmtId="0" fontId="119" fillId="39" borderId="78" xfId="2" applyFont="1" applyFill="1" applyBorder="1" applyAlignment="1">
      <alignment horizontal="center" vertical="center" wrapText="1"/>
    </xf>
    <xf numFmtId="0" fontId="176" fillId="39" borderId="79" xfId="2" applyFont="1" applyFill="1" applyBorder="1" applyAlignment="1">
      <alignment horizontal="center" vertical="center" wrapText="1"/>
    </xf>
    <xf numFmtId="0" fontId="158" fillId="0" borderId="64" xfId="2" applyFont="1" applyBorder="1" applyAlignment="1">
      <alignment vertical="center" wrapText="1"/>
    </xf>
    <xf numFmtId="0" fontId="158" fillId="0" borderId="65" xfId="2" applyFont="1" applyBorder="1" applyAlignment="1">
      <alignment vertical="center" wrapText="1"/>
    </xf>
    <xf numFmtId="0" fontId="146" fillId="0" borderId="54" xfId="2" applyFont="1" applyBorder="1" applyAlignment="1">
      <alignment horizontal="left" vertical="center" wrapText="1"/>
    </xf>
    <xf numFmtId="3" fontId="135" fillId="0" borderId="57" xfId="2" applyNumberFormat="1" applyFont="1" applyBorder="1" applyAlignment="1" applyProtection="1">
      <alignment horizontal="center" vertical="center" wrapText="1"/>
      <protection locked="0"/>
    </xf>
    <xf numFmtId="0" fontId="119" fillId="39" borderId="125" xfId="2" applyFont="1" applyFill="1" applyBorder="1" applyAlignment="1">
      <alignment horizontal="center" vertical="center" wrapText="1"/>
    </xf>
    <xf numFmtId="0" fontId="132" fillId="0" borderId="0" xfId="2" applyFont="1" applyAlignment="1">
      <alignment horizontal="center" vertical="center" wrapText="1"/>
    </xf>
    <xf numFmtId="10" fontId="140" fillId="0" borderId="0" xfId="2" applyNumberFormat="1" applyFont="1" applyAlignment="1">
      <alignment vertical="center" wrapText="1"/>
    </xf>
    <xf numFmtId="3" fontId="158" fillId="0" borderId="64" xfId="2" applyNumberFormat="1" applyFont="1" applyBorder="1" applyAlignment="1">
      <alignment vertical="center" wrapText="1"/>
    </xf>
    <xf numFmtId="0" fontId="158" fillId="0" borderId="56" xfId="2" applyFont="1" applyBorder="1" applyAlignment="1">
      <alignment vertical="center" wrapText="1"/>
    </xf>
    <xf numFmtId="0" fontId="62" fillId="0" borderId="0" xfId="2" applyFont="1" applyAlignment="1">
      <alignment horizontal="left" vertical="center"/>
    </xf>
    <xf numFmtId="3" fontId="135" fillId="3" borderId="53" xfId="2" applyNumberFormat="1" applyFont="1" applyFill="1" applyBorder="1" applyAlignment="1" applyProtection="1">
      <alignment horizontal="center" vertical="center"/>
      <protection locked="0"/>
    </xf>
    <xf numFmtId="3" fontId="135" fillId="3" borderId="63" xfId="2" applyNumberFormat="1" applyFont="1" applyFill="1" applyBorder="1" applyAlignment="1" applyProtection="1">
      <alignment horizontal="center" vertical="center"/>
      <protection locked="0"/>
    </xf>
    <xf numFmtId="3" fontId="135" fillId="0" borderId="63" xfId="2" applyNumberFormat="1" applyFont="1" applyBorder="1" applyAlignment="1" applyProtection="1">
      <alignment horizontal="center" vertical="center" wrapText="1"/>
      <protection locked="0"/>
    </xf>
    <xf numFmtId="3" fontId="135" fillId="3" borderId="63" xfId="2" applyNumberFormat="1" applyFont="1" applyFill="1" applyBorder="1" applyAlignment="1" applyProtection="1">
      <alignment horizontal="center" vertical="center" wrapText="1"/>
      <protection locked="0"/>
    </xf>
    <xf numFmtId="3" fontId="135" fillId="3" borderId="54" xfId="2" applyNumberFormat="1" applyFont="1" applyFill="1" applyBorder="1" applyAlignment="1" applyProtection="1">
      <alignment horizontal="center" vertical="center" wrapText="1"/>
      <protection locked="0"/>
    </xf>
    <xf numFmtId="4" fontId="147" fillId="0" borderId="58" xfId="2" applyNumberFormat="1" applyFont="1" applyBorder="1" applyAlignment="1">
      <alignment horizontal="center" vertical="center" wrapText="1"/>
    </xf>
    <xf numFmtId="0" fontId="159" fillId="0" borderId="65" xfId="2" applyFont="1" applyBorder="1" applyAlignment="1">
      <alignment vertical="center" wrapText="1"/>
    </xf>
    <xf numFmtId="0" fontId="47" fillId="39" borderId="69" xfId="2" applyFont="1" applyFill="1" applyBorder="1" applyAlignment="1">
      <alignment horizontal="center" vertical="center" wrapText="1"/>
    </xf>
    <xf numFmtId="0" fontId="119" fillId="39" borderId="57" xfId="2" applyFont="1" applyFill="1" applyBorder="1" applyAlignment="1">
      <alignment horizontal="center" vertical="center" wrapText="1"/>
    </xf>
    <xf numFmtId="0" fontId="119" fillId="39" borderId="155" xfId="2" applyFont="1" applyFill="1" applyBorder="1" applyAlignment="1">
      <alignment horizontal="center" vertical="center" wrapText="1"/>
    </xf>
    <xf numFmtId="0" fontId="119" fillId="39" borderId="166" xfId="2" applyFont="1" applyFill="1" applyBorder="1" applyAlignment="1">
      <alignment horizontal="center" vertical="center" wrapText="1"/>
    </xf>
    <xf numFmtId="0" fontId="119" fillId="39" borderId="163" xfId="2" applyFont="1" applyFill="1" applyBorder="1" applyAlignment="1">
      <alignment horizontal="center" vertical="center" wrapText="1"/>
    </xf>
    <xf numFmtId="10" fontId="146" fillId="0" borderId="12" xfId="7" applyNumberFormat="1" applyFont="1" applyBorder="1" applyAlignment="1">
      <alignment vertical="center" wrapText="1"/>
    </xf>
    <xf numFmtId="10" fontId="146" fillId="0" borderId="61" xfId="7" applyNumberFormat="1" applyFont="1" applyBorder="1" applyAlignment="1">
      <alignment vertical="center" wrapText="1"/>
    </xf>
    <xf numFmtId="0" fontId="62" fillId="0" borderId="0" xfId="0" applyFont="1" applyBorder="1" applyAlignment="1">
      <alignment horizontal="left" vertical="center"/>
    </xf>
    <xf numFmtId="10" fontId="46" fillId="0" borderId="0" xfId="7" applyNumberFormat="1" applyFont="1" applyBorder="1" applyAlignment="1">
      <alignment vertical="center" wrapText="1"/>
    </xf>
    <xf numFmtId="3" fontId="46" fillId="0" borderId="0" xfId="7" applyNumberFormat="1" applyFont="1" applyBorder="1" applyAlignment="1" applyProtection="1">
      <alignment horizontal="center" vertical="center"/>
      <protection locked="0"/>
    </xf>
    <xf numFmtId="10" fontId="46" fillId="0" borderId="0" xfId="6" applyNumberFormat="1" applyFont="1" applyBorder="1" applyAlignment="1">
      <alignment vertical="center" wrapText="1"/>
    </xf>
    <xf numFmtId="9" fontId="46" fillId="0" borderId="0" xfId="8" applyFont="1" applyBorder="1" applyAlignment="1">
      <alignment vertical="center" wrapText="1"/>
    </xf>
    <xf numFmtId="10" fontId="47" fillId="0" borderId="0" xfId="7" applyNumberFormat="1" applyFont="1" applyBorder="1" applyAlignment="1">
      <alignment vertical="center" wrapText="1"/>
    </xf>
    <xf numFmtId="2" fontId="47" fillId="0" borderId="0" xfId="0" applyNumberFormat="1" applyFont="1" applyBorder="1" applyAlignment="1">
      <alignment vertical="center" wrapText="1"/>
    </xf>
    <xf numFmtId="2" fontId="47" fillId="0" borderId="0" xfId="0" applyNumberFormat="1" applyFont="1" applyBorder="1" applyAlignment="1">
      <alignment horizontal="left" vertical="center" wrapText="1"/>
    </xf>
    <xf numFmtId="2" fontId="47" fillId="0" borderId="0" xfId="0" applyNumberFormat="1" applyFont="1" applyAlignment="1">
      <alignment horizontal="left" vertical="center" wrapText="1"/>
    </xf>
    <xf numFmtId="2" fontId="46" fillId="0" borderId="0" xfId="0" applyNumberFormat="1" applyFont="1" applyAlignment="1">
      <alignment horizontal="left" vertical="center" wrapText="1"/>
    </xf>
    <xf numFmtId="0" fontId="62" fillId="0" borderId="0" xfId="0" applyFont="1" applyAlignment="1">
      <alignment horizontal="left" vertical="center" wrapText="1"/>
    </xf>
    <xf numFmtId="3" fontId="62" fillId="0" borderId="0" xfId="0" applyNumberFormat="1" applyFont="1" applyAlignment="1">
      <alignment horizontal="left" vertical="center" wrapText="1"/>
    </xf>
    <xf numFmtId="0" fontId="62" fillId="0" borderId="0" xfId="0" applyFont="1" applyBorder="1" applyAlignment="1">
      <alignment vertical="center" wrapText="1"/>
    </xf>
    <xf numFmtId="2" fontId="87" fillId="0" borderId="0" xfId="0" applyNumberFormat="1" applyFont="1" applyAlignment="1">
      <alignment horizontal="left" vertical="center" wrapText="1"/>
    </xf>
    <xf numFmtId="3" fontId="158" fillId="4" borderId="0" xfId="3" applyNumberFormat="1" applyFont="1" applyFill="1" applyAlignment="1">
      <alignment horizontal="center" vertical="center" wrapText="1"/>
    </xf>
    <xf numFmtId="0" fontId="158" fillId="4" borderId="0" xfId="2" applyFont="1" applyFill="1" applyAlignment="1">
      <alignment vertical="center" wrapText="1"/>
    </xf>
    <xf numFmtId="0" fontId="158" fillId="4" borderId="0" xfId="2" applyFont="1" applyFill="1" applyAlignment="1">
      <alignment horizontal="center" vertical="center" wrapText="1"/>
    </xf>
    <xf numFmtId="3" fontId="182" fillId="4" borderId="0" xfId="3" applyNumberFormat="1" applyFont="1" applyFill="1" applyAlignment="1">
      <alignment horizontal="center" vertical="center" wrapText="1"/>
    </xf>
    <xf numFmtId="0" fontId="183" fillId="0" borderId="0" xfId="2" applyFont="1" applyAlignment="1">
      <alignment vertical="center"/>
    </xf>
    <xf numFmtId="0" fontId="184" fillId="2" borderId="0" xfId="5" applyFont="1" applyFill="1" applyAlignment="1">
      <alignment vertical="center"/>
    </xf>
    <xf numFmtId="0" fontId="87" fillId="4" borderId="53" xfId="3" applyFont="1" applyFill="1" applyBorder="1" applyAlignment="1">
      <alignment horizontal="left" vertical="center" indent="1"/>
    </xf>
    <xf numFmtId="3" fontId="62" fillId="4" borderId="55" xfId="2" applyNumberFormat="1" applyFont="1" applyFill="1" applyBorder="1" applyAlignment="1" applyProtection="1">
      <alignment horizontal="center" vertical="center"/>
      <protection locked="0"/>
    </xf>
    <xf numFmtId="4" fontId="153" fillId="4" borderId="56" xfId="2" applyNumberFormat="1" applyFont="1" applyFill="1" applyBorder="1" applyAlignment="1">
      <alignment horizontal="center" vertical="center"/>
    </xf>
    <xf numFmtId="3" fontId="62" fillId="4" borderId="53" xfId="2" applyNumberFormat="1" applyFont="1" applyFill="1" applyBorder="1" applyAlignment="1" applyProtection="1">
      <alignment horizontal="center" vertical="center"/>
      <protection locked="0"/>
    </xf>
    <xf numFmtId="3" fontId="62" fillId="4" borderId="0" xfId="2" applyNumberFormat="1" applyFont="1" applyFill="1" applyAlignment="1" applyProtection="1">
      <alignment horizontal="center" vertical="center"/>
      <protection locked="0"/>
    </xf>
    <xf numFmtId="0" fontId="87" fillId="4" borderId="63" xfId="3" applyFont="1" applyFill="1" applyBorder="1" applyAlignment="1">
      <alignment horizontal="left" vertical="center" indent="1"/>
    </xf>
    <xf numFmtId="3" fontId="62" fillId="4" borderId="59" xfId="2" applyNumberFormat="1" applyFont="1" applyFill="1" applyBorder="1" applyAlignment="1" applyProtection="1">
      <alignment horizontal="center" vertical="center"/>
      <protection locked="0"/>
    </xf>
    <xf numFmtId="4" fontId="153" fillId="4" borderId="60" xfId="2" applyNumberFormat="1" applyFont="1" applyFill="1" applyBorder="1" applyAlignment="1">
      <alignment horizontal="center" vertical="center"/>
    </xf>
    <xf numFmtId="3" fontId="62" fillId="4" borderId="63" xfId="2" applyNumberFormat="1" applyFont="1" applyFill="1" applyBorder="1" applyAlignment="1" applyProtection="1">
      <alignment horizontal="center" vertical="center"/>
      <protection locked="0"/>
    </xf>
    <xf numFmtId="3" fontId="143" fillId="0" borderId="0" xfId="2" applyNumberFormat="1" applyFont="1"/>
    <xf numFmtId="3" fontId="119" fillId="39" borderId="79" xfId="3" applyNumberFormat="1" applyFont="1" applyFill="1" applyBorder="1" applyAlignment="1">
      <alignment horizontal="center" vertical="center" wrapText="1"/>
    </xf>
    <xf numFmtId="3" fontId="119" fillId="39" borderId="77" xfId="3" applyNumberFormat="1" applyFont="1" applyFill="1" applyBorder="1" applyAlignment="1">
      <alignment horizontal="center" vertical="center" wrapText="1"/>
    </xf>
    <xf numFmtId="3" fontId="119" fillId="39" borderId="78" xfId="3" applyNumberFormat="1" applyFont="1" applyFill="1" applyBorder="1" applyAlignment="1">
      <alignment horizontal="center" vertical="center" wrapText="1"/>
    </xf>
    <xf numFmtId="3" fontId="159" fillId="4" borderId="0" xfId="3" applyNumberFormat="1" applyFont="1" applyFill="1" applyAlignment="1">
      <alignment horizontal="center" vertical="center" wrapText="1"/>
    </xf>
    <xf numFmtId="3" fontId="119" fillId="39" borderId="58" xfId="3" applyNumberFormat="1" applyFont="1" applyFill="1" applyBorder="1" applyAlignment="1">
      <alignment horizontal="center" vertical="center" wrapText="1"/>
    </xf>
    <xf numFmtId="3" fontId="119" fillId="39" borderId="167" xfId="3" applyNumberFormat="1" applyFont="1" applyFill="1" applyBorder="1" applyAlignment="1">
      <alignment horizontal="center" vertical="center" wrapText="1"/>
    </xf>
    <xf numFmtId="3" fontId="119" fillId="39" borderId="179" xfId="3" applyNumberFormat="1" applyFont="1" applyFill="1" applyBorder="1" applyAlignment="1">
      <alignment horizontal="center" vertical="center" wrapText="1"/>
    </xf>
    <xf numFmtId="3" fontId="119" fillId="39" borderId="154" xfId="3" applyNumberFormat="1" applyFont="1" applyFill="1" applyBorder="1" applyAlignment="1">
      <alignment horizontal="center" vertical="center" wrapText="1"/>
    </xf>
    <xf numFmtId="3" fontId="119" fillId="39" borderId="155" xfId="3" applyNumberFormat="1" applyFont="1" applyFill="1" applyBorder="1" applyAlignment="1">
      <alignment horizontal="center" vertical="center" wrapText="1"/>
    </xf>
    <xf numFmtId="3" fontId="119" fillId="39" borderId="163" xfId="3" applyNumberFormat="1" applyFont="1" applyFill="1" applyBorder="1" applyAlignment="1">
      <alignment horizontal="center" vertical="center" wrapText="1"/>
    </xf>
    <xf numFmtId="3" fontId="62" fillId="4" borderId="181" xfId="2" applyNumberFormat="1" applyFont="1" applyFill="1" applyBorder="1" applyAlignment="1" applyProtection="1">
      <alignment horizontal="center" vertical="center"/>
      <protection locked="0"/>
    </xf>
    <xf numFmtId="2" fontId="144" fillId="0" borderId="117" xfId="2" applyNumberFormat="1" applyFont="1" applyBorder="1" applyAlignment="1">
      <alignment horizontal="left" vertical="center" wrapText="1"/>
    </xf>
    <xf numFmtId="3" fontId="62" fillId="4" borderId="183" xfId="2" applyNumberFormat="1" applyFont="1" applyFill="1" applyBorder="1" applyAlignment="1" applyProtection="1">
      <alignment horizontal="center" vertical="center"/>
      <protection locked="0"/>
    </xf>
    <xf numFmtId="4" fontId="153" fillId="4" borderId="184" xfId="2" applyNumberFormat="1" applyFont="1" applyFill="1" applyBorder="1" applyAlignment="1">
      <alignment horizontal="center" vertical="center"/>
    </xf>
    <xf numFmtId="0" fontId="133" fillId="0" borderId="117" xfId="2" applyFont="1" applyBorder="1" applyAlignment="1">
      <alignment vertical="center" wrapText="1"/>
    </xf>
    <xf numFmtId="0" fontId="133" fillId="0" borderId="86" xfId="2" applyFont="1" applyBorder="1" applyAlignment="1">
      <alignment vertical="center" wrapText="1"/>
    </xf>
    <xf numFmtId="0" fontId="87" fillId="4" borderId="183" xfId="3" applyFont="1" applyFill="1" applyBorder="1" applyAlignment="1">
      <alignment horizontal="left" vertical="center" indent="1"/>
    </xf>
    <xf numFmtId="0" fontId="87" fillId="4" borderId="54" xfId="3" applyFont="1" applyFill="1" applyBorder="1" applyAlignment="1">
      <alignment horizontal="left" vertical="center" indent="1"/>
    </xf>
    <xf numFmtId="3" fontId="62" fillId="4" borderId="57" xfId="2" applyNumberFormat="1" applyFont="1" applyFill="1" applyBorder="1" applyAlignment="1" applyProtection="1">
      <alignment horizontal="center" vertical="center"/>
      <protection locked="0"/>
    </xf>
    <xf numFmtId="4" fontId="153" fillId="4" borderId="58" xfId="2" applyNumberFormat="1" applyFont="1" applyFill="1" applyBorder="1" applyAlignment="1">
      <alignment horizontal="center" vertical="center"/>
    </xf>
    <xf numFmtId="3" fontId="119" fillId="39" borderId="166" xfId="3" applyNumberFormat="1" applyFont="1" applyFill="1" applyBorder="1" applyAlignment="1">
      <alignment horizontal="center" vertical="center" wrapText="1"/>
    </xf>
    <xf numFmtId="0" fontId="159" fillId="4" borderId="0" xfId="2" applyFont="1" applyFill="1" applyAlignment="1">
      <alignment horizontal="center" vertical="center" wrapText="1"/>
    </xf>
    <xf numFmtId="3" fontId="176" fillId="39" borderId="154" xfId="3" applyNumberFormat="1" applyFont="1" applyFill="1" applyBorder="1" applyAlignment="1">
      <alignment horizontal="center" vertical="center" wrapText="1"/>
    </xf>
    <xf numFmtId="3" fontId="119" fillId="39" borderId="160" xfId="3" applyNumberFormat="1" applyFont="1" applyFill="1" applyBorder="1" applyAlignment="1">
      <alignment horizontal="center" vertical="center" wrapText="1"/>
    </xf>
    <xf numFmtId="0" fontId="62" fillId="0" borderId="0" xfId="16" applyFont="1" applyAlignment="1">
      <alignment vertical="center"/>
    </xf>
    <xf numFmtId="0" fontId="133" fillId="0" borderId="0" xfId="16" applyFont="1" applyBorder="1" applyAlignment="1">
      <alignment vertical="center" wrapText="1"/>
    </xf>
    <xf numFmtId="0" fontId="135" fillId="0" borderId="0" xfId="16" applyFont="1" applyAlignment="1">
      <alignment vertical="center" wrapText="1"/>
    </xf>
    <xf numFmtId="0" fontId="161" fillId="0" borderId="0" xfId="16" applyFont="1" applyAlignment="1">
      <alignment vertical="center" wrapText="1"/>
    </xf>
    <xf numFmtId="0" fontId="46" fillId="0" borderId="0" xfId="16" applyFont="1" applyAlignment="1">
      <alignment vertical="center"/>
    </xf>
    <xf numFmtId="0" fontId="136" fillId="0" borderId="0" xfId="16" applyFont="1" applyAlignment="1">
      <alignment horizontal="left" vertical="center"/>
    </xf>
    <xf numFmtId="0" fontId="144" fillId="0" borderId="0" xfId="16" applyFont="1"/>
    <xf numFmtId="0" fontId="145" fillId="0" borderId="0" xfId="16" applyFont="1" applyAlignment="1">
      <alignment horizontal="left" vertical="center"/>
    </xf>
    <xf numFmtId="0" fontId="162" fillId="0" borderId="0" xfId="16" applyFont="1" applyAlignment="1">
      <alignment horizontal="left" vertical="center"/>
    </xf>
    <xf numFmtId="0" fontId="46" fillId="0" borderId="0" xfId="16" applyFont="1" applyAlignment="1">
      <alignment horizontal="left" vertical="center"/>
    </xf>
    <xf numFmtId="0" fontId="46" fillId="0" borderId="0" xfId="16" applyFont="1" applyAlignment="1">
      <alignment horizontal="center" vertical="center"/>
    </xf>
    <xf numFmtId="0" fontId="162" fillId="4" borderId="0" xfId="16" applyFont="1" applyFill="1" applyBorder="1" applyAlignment="1">
      <alignment horizontal="left" vertical="center"/>
    </xf>
    <xf numFmtId="0" fontId="130" fillId="0" borderId="0" xfId="16" applyFont="1" applyAlignment="1">
      <alignment vertical="center" wrapText="1"/>
    </xf>
    <xf numFmtId="0" fontId="130" fillId="0" borderId="0" xfId="16" applyFont="1" applyAlignment="1">
      <alignment vertical="center"/>
    </xf>
    <xf numFmtId="0" fontId="87" fillId="4" borderId="53" xfId="16" applyFont="1" applyFill="1" applyBorder="1" applyAlignment="1">
      <alignment horizontal="left" vertical="center" indent="1"/>
    </xf>
    <xf numFmtId="3" fontId="62" fillId="4" borderId="55" xfId="0" applyNumberFormat="1" applyFont="1" applyFill="1" applyBorder="1" applyAlignment="1" applyProtection="1">
      <alignment horizontal="center" vertical="center"/>
      <protection locked="0"/>
    </xf>
    <xf numFmtId="4" fontId="153" fillId="4" borderId="56" xfId="0" applyNumberFormat="1" applyFont="1" applyFill="1" applyBorder="1" applyAlignment="1">
      <alignment horizontal="center" vertical="center"/>
    </xf>
    <xf numFmtId="3" fontId="133" fillId="0" borderId="0" xfId="16" applyNumberFormat="1" applyFont="1" applyBorder="1" applyAlignment="1">
      <alignment vertical="center"/>
    </xf>
    <xf numFmtId="0" fontId="87" fillId="4" borderId="63" xfId="16" applyFont="1" applyFill="1" applyBorder="1" applyAlignment="1">
      <alignment horizontal="left" vertical="center" indent="1"/>
    </xf>
    <xf numFmtId="3" fontId="62" fillId="4" borderId="59" xfId="0" applyNumberFormat="1" applyFont="1" applyFill="1" applyBorder="1" applyAlignment="1" applyProtection="1">
      <alignment horizontal="center" vertical="center"/>
      <protection locked="0"/>
    </xf>
    <xf numFmtId="4" fontId="153" fillId="4" borderId="60" xfId="0" applyNumberFormat="1" applyFont="1" applyFill="1" applyBorder="1" applyAlignment="1">
      <alignment horizontal="center" vertical="center"/>
    </xf>
    <xf numFmtId="0" fontId="87" fillId="4" borderId="54" xfId="16" applyFont="1" applyFill="1" applyBorder="1" applyAlignment="1">
      <alignment horizontal="left" vertical="center" indent="1"/>
    </xf>
    <xf numFmtId="3" fontId="62" fillId="4" borderId="57" xfId="0" applyNumberFormat="1" applyFont="1" applyFill="1" applyBorder="1" applyAlignment="1" applyProtection="1">
      <alignment horizontal="center" vertical="center"/>
      <protection locked="0"/>
    </xf>
    <xf numFmtId="4" fontId="153" fillId="4" borderId="58" xfId="0" applyNumberFormat="1" applyFont="1" applyFill="1" applyBorder="1" applyAlignment="1">
      <alignment horizontal="center" vertical="center"/>
    </xf>
    <xf numFmtId="3" fontId="130" fillId="0" borderId="0" xfId="16" applyNumberFormat="1" applyFont="1" applyBorder="1" applyAlignment="1">
      <alignment horizontal="center" vertical="center" wrapText="1"/>
    </xf>
    <xf numFmtId="4" fontId="130" fillId="0" borderId="0" xfId="16" applyNumberFormat="1" applyFont="1" applyBorder="1" applyAlignment="1">
      <alignment horizontal="center" vertical="center" wrapText="1"/>
    </xf>
    <xf numFmtId="2" fontId="145" fillId="0" borderId="0" xfId="16" applyNumberFormat="1" applyFont="1" applyAlignment="1">
      <alignment vertical="center" wrapText="1"/>
    </xf>
    <xf numFmtId="0" fontId="145" fillId="0" borderId="0" xfId="16" applyFont="1" applyBorder="1" applyAlignment="1">
      <alignment vertical="center" wrapText="1"/>
    </xf>
    <xf numFmtId="0" fontId="136" fillId="0" borderId="0" xfId="16" applyFont="1" applyAlignment="1">
      <alignment vertical="center" wrapText="1"/>
    </xf>
    <xf numFmtId="3" fontId="47" fillId="39" borderId="154" xfId="16" applyNumberFormat="1" applyFont="1" applyFill="1" applyBorder="1" applyAlignment="1">
      <alignment horizontal="center" vertical="center" wrapText="1"/>
    </xf>
    <xf numFmtId="3" fontId="47" fillId="39" borderId="166" xfId="16" applyNumberFormat="1" applyFont="1" applyFill="1" applyBorder="1" applyAlignment="1">
      <alignment horizontal="center" vertical="center" wrapText="1"/>
    </xf>
    <xf numFmtId="3" fontId="47" fillId="39" borderId="155" xfId="16" applyNumberFormat="1" applyFont="1" applyFill="1" applyBorder="1" applyAlignment="1">
      <alignment horizontal="center" vertical="center" wrapText="1"/>
    </xf>
    <xf numFmtId="3" fontId="47" fillId="39" borderId="71" xfId="16" applyNumberFormat="1" applyFont="1" applyFill="1" applyBorder="1" applyAlignment="1">
      <alignment horizontal="center" vertical="center" wrapText="1"/>
    </xf>
    <xf numFmtId="0" fontId="62" fillId="4" borderId="0" xfId="16" applyFont="1" applyFill="1" applyAlignment="1">
      <alignment vertical="center"/>
    </xf>
    <xf numFmtId="0" fontId="2" fillId="0" borderId="0" xfId="16" applyFont="1" applyBorder="1"/>
    <xf numFmtId="0" fontId="2" fillId="4" borderId="0" xfId="16" applyFont="1" applyFill="1" applyBorder="1"/>
    <xf numFmtId="0" fontId="134" fillId="4" borderId="0" xfId="16" applyFont="1" applyFill="1" applyAlignment="1">
      <alignment horizontal="right" vertical="center"/>
    </xf>
    <xf numFmtId="0" fontId="136" fillId="4" borderId="0" xfId="16" applyFont="1" applyFill="1" applyAlignment="1">
      <alignment horizontal="left" vertical="center"/>
    </xf>
    <xf numFmtId="0" fontId="144" fillId="4" borderId="0" xfId="16" applyFont="1" applyFill="1" applyAlignment="1">
      <alignment horizontal="center"/>
    </xf>
    <xf numFmtId="3" fontId="136" fillId="4" borderId="0" xfId="16" applyNumberFormat="1" applyFont="1" applyFill="1" applyAlignment="1">
      <alignment horizontal="left" vertical="center"/>
    </xf>
    <xf numFmtId="0" fontId="2" fillId="4" borderId="0" xfId="16" applyFont="1" applyFill="1" applyAlignment="1">
      <alignment horizontal="left" vertical="center"/>
    </xf>
    <xf numFmtId="0" fontId="145" fillId="4" borderId="0" xfId="16" applyFont="1" applyFill="1" applyAlignment="1">
      <alignment horizontal="left" vertical="center"/>
    </xf>
    <xf numFmtId="0" fontId="130" fillId="4" borderId="0" xfId="16" applyFont="1" applyFill="1" applyAlignment="1">
      <alignment vertical="center"/>
    </xf>
    <xf numFmtId="0" fontId="103" fillId="4" borderId="0" xfId="16" applyFont="1" applyFill="1" applyAlignment="1">
      <alignment vertical="center"/>
    </xf>
    <xf numFmtId="0" fontId="46" fillId="4" borderId="0" xfId="16" applyFont="1" applyFill="1" applyAlignment="1">
      <alignment horizontal="left" vertical="center"/>
    </xf>
    <xf numFmtId="0" fontId="130" fillId="4" borderId="0" xfId="16" applyFont="1" applyFill="1" applyAlignment="1">
      <alignment vertical="center" wrapText="1"/>
    </xf>
    <xf numFmtId="0" fontId="46" fillId="0" borderId="0" xfId="5" applyFont="1" applyAlignment="1">
      <alignment vertical="center"/>
    </xf>
    <xf numFmtId="3" fontId="62" fillId="0" borderId="0" xfId="16" applyNumberFormat="1" applyFont="1" applyBorder="1" applyAlignment="1">
      <alignment horizontal="center" vertical="center"/>
    </xf>
    <xf numFmtId="167" fontId="62" fillId="0" borderId="0" xfId="16" applyNumberFormat="1" applyFont="1" applyBorder="1" applyAlignment="1">
      <alignment horizontal="center" vertical="center"/>
    </xf>
    <xf numFmtId="4" fontId="62" fillId="0" borderId="0" xfId="16" applyNumberFormat="1" applyFont="1" applyBorder="1" applyAlignment="1">
      <alignment horizontal="center" vertical="center"/>
    </xf>
    <xf numFmtId="0" fontId="62" fillId="0" borderId="0" xfId="16" applyFont="1" applyBorder="1" applyAlignment="1">
      <alignment horizontal="center" vertical="center" wrapText="1"/>
    </xf>
    <xf numFmtId="0" fontId="62" fillId="4" borderId="0" xfId="16" applyFont="1" applyFill="1" applyBorder="1" applyAlignment="1">
      <alignment horizontal="center" vertical="center" wrapText="1"/>
    </xf>
    <xf numFmtId="3" fontId="62" fillId="4" borderId="0" xfId="16" applyNumberFormat="1" applyFont="1" applyFill="1" applyBorder="1" applyAlignment="1">
      <alignment horizontal="center" vertical="center"/>
    </xf>
    <xf numFmtId="4" fontId="62" fillId="4" borderId="0" xfId="16" applyNumberFormat="1" applyFont="1" applyFill="1" applyBorder="1" applyAlignment="1">
      <alignment horizontal="center" vertical="center"/>
    </xf>
    <xf numFmtId="0" fontId="62" fillId="0" borderId="0" xfId="16" applyFont="1"/>
    <xf numFmtId="0" fontId="185" fillId="0" borderId="0" xfId="0" applyFont="1" applyAlignment="1">
      <alignment horizontal="left" vertical="center"/>
    </xf>
    <xf numFmtId="0" fontId="182" fillId="0" borderId="0" xfId="0" applyFont="1" applyAlignment="1">
      <alignment vertical="center"/>
    </xf>
    <xf numFmtId="0" fontId="62" fillId="0" borderId="0" xfId="0" applyFont="1" applyAlignment="1">
      <alignment horizontal="left" vertical="center"/>
    </xf>
    <xf numFmtId="0" fontId="185" fillId="0" borderId="0" xfId="0" applyFont="1"/>
    <xf numFmtId="3" fontId="46" fillId="4" borderId="0" xfId="0" applyNumberFormat="1" applyFont="1" applyFill="1" applyBorder="1"/>
    <xf numFmtId="10" fontId="46" fillId="4" borderId="0" xfId="0" applyNumberFormat="1" applyFont="1" applyFill="1" applyBorder="1"/>
    <xf numFmtId="167" fontId="47" fillId="4" borderId="0" xfId="0" applyNumberFormat="1" applyFont="1" applyFill="1" applyBorder="1"/>
    <xf numFmtId="0" fontId="186" fillId="0" borderId="0" xfId="2" applyFont="1" applyAlignment="1">
      <alignment vertical="center" wrapText="1"/>
    </xf>
    <xf numFmtId="0" fontId="187" fillId="0" borderId="0" xfId="2" applyFont="1"/>
    <xf numFmtId="0" fontId="188" fillId="0" borderId="0" xfId="2" applyFont="1" applyAlignment="1">
      <alignment horizontal="center"/>
    </xf>
    <xf numFmtId="0" fontId="190" fillId="0" borderId="0" xfId="2" applyFont="1" applyAlignment="1">
      <alignment horizontal="center" vertical="center" wrapText="1"/>
    </xf>
    <xf numFmtId="3" fontId="189" fillId="4" borderId="0" xfId="3" applyNumberFormat="1" applyFont="1" applyFill="1" applyAlignment="1">
      <alignment horizontal="center" vertical="center" wrapText="1"/>
    </xf>
    <xf numFmtId="0" fontId="189" fillId="4" borderId="0" xfId="2" applyFont="1" applyFill="1" applyAlignment="1">
      <alignment vertical="center" wrapText="1"/>
    </xf>
    <xf numFmtId="0" fontId="190" fillId="0" borderId="0" xfId="2" applyFont="1" applyAlignment="1">
      <alignment vertical="center" wrapText="1"/>
    </xf>
    <xf numFmtId="3" fontId="191" fillId="4" borderId="0" xfId="3" applyNumberFormat="1" applyFont="1" applyFill="1" applyAlignment="1">
      <alignment horizontal="center" vertical="center" wrapText="1"/>
    </xf>
    <xf numFmtId="0" fontId="192" fillId="0" borderId="0" xfId="2" applyFont="1" applyAlignment="1">
      <alignment horizontal="center" vertical="center" wrapText="1"/>
    </xf>
    <xf numFmtId="0" fontId="193" fillId="4" borderId="53" xfId="3" applyFont="1" applyFill="1" applyBorder="1" applyAlignment="1">
      <alignment horizontal="left" vertical="center" indent="1"/>
    </xf>
    <xf numFmtId="166" fontId="194" fillId="4" borderId="56" xfId="2" applyNumberFormat="1" applyFont="1" applyFill="1" applyBorder="1" applyAlignment="1" applyProtection="1">
      <alignment horizontal="center" vertical="center"/>
      <protection locked="0"/>
    </xf>
    <xf numFmtId="3" fontId="139" fillId="4" borderId="0" xfId="2" applyNumberFormat="1" applyFont="1" applyFill="1" applyAlignment="1" applyProtection="1">
      <alignment horizontal="center" vertical="center"/>
      <protection locked="0"/>
    </xf>
    <xf numFmtId="166" fontId="194" fillId="4" borderId="53" xfId="2" applyNumberFormat="1" applyFont="1" applyFill="1" applyBorder="1" applyAlignment="1" applyProtection="1">
      <alignment horizontal="center" vertical="center"/>
      <protection locked="0"/>
    </xf>
    <xf numFmtId="0" fontId="192" fillId="0" borderId="0" xfId="2" applyFont="1" applyAlignment="1">
      <alignment vertical="center" wrapText="1"/>
    </xf>
    <xf numFmtId="0" fontId="193" fillId="4" borderId="63" xfId="3" applyFont="1" applyFill="1" applyBorder="1" applyAlignment="1">
      <alignment horizontal="left" vertical="center" indent="1"/>
    </xf>
    <xf numFmtId="166" fontId="194" fillId="4" borderId="60" xfId="2" applyNumberFormat="1" applyFont="1" applyFill="1" applyBorder="1" applyAlignment="1" applyProtection="1">
      <alignment horizontal="center" vertical="center"/>
      <protection locked="0"/>
    </xf>
    <xf numFmtId="166" fontId="194" fillId="4" borderId="63" xfId="2" applyNumberFormat="1" applyFont="1" applyFill="1" applyBorder="1" applyAlignment="1" applyProtection="1">
      <alignment horizontal="center" vertical="center"/>
      <protection locked="0"/>
    </xf>
    <xf numFmtId="0" fontId="193" fillId="4" borderId="54" xfId="3" applyFont="1" applyFill="1" applyBorder="1" applyAlignment="1">
      <alignment horizontal="left" vertical="center" indent="1"/>
    </xf>
    <xf numFmtId="166" fontId="194" fillId="4" borderId="58" xfId="2" applyNumberFormat="1" applyFont="1" applyFill="1" applyBorder="1" applyAlignment="1" applyProtection="1">
      <alignment horizontal="center" vertical="center"/>
      <protection locked="0"/>
    </xf>
    <xf numFmtId="166" fontId="194" fillId="4" borderId="54" xfId="2" applyNumberFormat="1" applyFont="1" applyFill="1" applyBorder="1" applyAlignment="1" applyProtection="1">
      <alignment horizontal="center" vertical="center"/>
      <protection locked="0"/>
    </xf>
    <xf numFmtId="2" fontId="188" fillId="0" borderId="0" xfId="2" applyNumberFormat="1" applyFont="1" applyAlignment="1">
      <alignment horizontal="left" vertical="center" wrapText="1"/>
    </xf>
    <xf numFmtId="3" fontId="187" fillId="0" borderId="0" xfId="2" applyNumberFormat="1" applyFont="1"/>
    <xf numFmtId="166" fontId="153" fillId="4" borderId="53" xfId="2" applyNumberFormat="1" applyFont="1" applyFill="1" applyBorder="1" applyAlignment="1" applyProtection="1">
      <alignment horizontal="center" vertical="center"/>
      <protection locked="0"/>
    </xf>
    <xf numFmtId="166" fontId="153" fillId="4" borderId="63" xfId="2" applyNumberFormat="1" applyFont="1" applyFill="1" applyBorder="1" applyAlignment="1" applyProtection="1">
      <alignment horizontal="center" vertical="center"/>
      <protection locked="0"/>
    </xf>
    <xf numFmtId="166" fontId="153" fillId="4" borderId="54" xfId="2" applyNumberFormat="1" applyFont="1" applyFill="1" applyBorder="1" applyAlignment="1" applyProtection="1">
      <alignment horizontal="center" vertical="center"/>
      <protection locked="0"/>
    </xf>
    <xf numFmtId="0" fontId="46" fillId="4" borderId="0" xfId="0" applyFont="1" applyFill="1"/>
    <xf numFmtId="0" fontId="162" fillId="4" borderId="0" xfId="0" applyFont="1" applyFill="1" applyBorder="1"/>
    <xf numFmtId="0" fontId="87" fillId="5" borderId="55" xfId="0" applyFont="1" applyFill="1" applyBorder="1"/>
    <xf numFmtId="167" fontId="62" fillId="5" borderId="64" xfId="0" applyNumberFormat="1" applyFont="1" applyFill="1" applyBorder="1" applyAlignment="1">
      <alignment horizontal="center"/>
    </xf>
    <xf numFmtId="167" fontId="62" fillId="5" borderId="56" xfId="0" applyNumberFormat="1" applyFont="1" applyFill="1" applyBorder="1" applyAlignment="1">
      <alignment horizontal="center"/>
    </xf>
    <xf numFmtId="0" fontId="185" fillId="4" borderId="0" xfId="0" applyFont="1" applyFill="1" applyBorder="1"/>
    <xf numFmtId="0" fontId="87" fillId="4" borderId="59" xfId="0" applyFont="1" applyFill="1" applyBorder="1"/>
    <xf numFmtId="167" fontId="62" fillId="4" borderId="0" xfId="0" applyNumberFormat="1" applyFont="1" applyFill="1" applyBorder="1" applyAlignment="1">
      <alignment horizontal="center"/>
    </xf>
    <xf numFmtId="167" fontId="62" fillId="4" borderId="60" xfId="0" applyNumberFormat="1" applyFont="1" applyFill="1" applyBorder="1" applyAlignment="1">
      <alignment horizontal="center"/>
    </xf>
    <xf numFmtId="0" fontId="87" fillId="5" borderId="59" xfId="0" applyFont="1" applyFill="1" applyBorder="1"/>
    <xf numFmtId="167" fontId="62" fillId="5" borderId="0" xfId="0" applyNumberFormat="1" applyFont="1" applyFill="1" applyBorder="1" applyAlignment="1">
      <alignment horizontal="center"/>
    </xf>
    <xf numFmtId="167" fontId="62" fillId="5" borderId="60" xfId="0" applyNumberFormat="1" applyFont="1" applyFill="1" applyBorder="1" applyAlignment="1">
      <alignment horizontal="center"/>
    </xf>
    <xf numFmtId="0" fontId="87" fillId="4" borderId="57" xfId="0" applyFont="1" applyFill="1" applyBorder="1"/>
    <xf numFmtId="167" fontId="62" fillId="4" borderId="65" xfId="0" applyNumberFormat="1" applyFont="1" applyFill="1" applyBorder="1" applyAlignment="1">
      <alignment horizontal="center"/>
    </xf>
    <xf numFmtId="167" fontId="62" fillId="4" borderId="58" xfId="0" applyNumberFormat="1" applyFont="1" applyFill="1" applyBorder="1" applyAlignment="1">
      <alignment horizontal="center"/>
    </xf>
    <xf numFmtId="0" fontId="47" fillId="38" borderId="0" xfId="0" applyFont="1" applyFill="1" applyBorder="1" applyAlignment="1">
      <alignment horizontal="center" vertical="center" wrapText="1"/>
    </xf>
    <xf numFmtId="0" fontId="47" fillId="38" borderId="155" xfId="0" applyFont="1" applyFill="1" applyBorder="1" applyAlignment="1">
      <alignment horizontal="center" vertical="center"/>
    </xf>
    <xf numFmtId="0" fontId="47" fillId="38" borderId="166" xfId="0" applyFont="1" applyFill="1" applyBorder="1" applyAlignment="1">
      <alignment horizontal="center" vertical="center" wrapText="1"/>
    </xf>
    <xf numFmtId="0" fontId="47" fillId="38" borderId="154" xfId="0" applyFont="1" applyFill="1" applyBorder="1" applyAlignment="1">
      <alignment horizontal="center" vertical="center"/>
    </xf>
    <xf numFmtId="0" fontId="47" fillId="39" borderId="65" xfId="0" applyFont="1" applyFill="1" applyBorder="1" applyAlignment="1">
      <alignment horizontal="center" vertical="center" wrapText="1"/>
    </xf>
    <xf numFmtId="0" fontId="183" fillId="0" borderId="0" xfId="0" applyFont="1" applyAlignment="1">
      <alignment vertical="center"/>
    </xf>
    <xf numFmtId="0" fontId="185" fillId="0" borderId="0" xfId="0" applyFont="1" applyAlignment="1" applyProtection="1">
      <alignment vertical="center" wrapText="1"/>
      <protection locked="0"/>
    </xf>
    <xf numFmtId="0" fontId="184" fillId="0" borderId="0" xfId="0" applyFont="1" applyAlignment="1" applyProtection="1">
      <alignment vertical="center" wrapText="1"/>
      <protection locked="0"/>
    </xf>
    <xf numFmtId="0" fontId="185" fillId="0" borderId="0" xfId="0" applyFont="1" applyBorder="1"/>
    <xf numFmtId="0" fontId="103" fillId="0" borderId="53" xfId="0" applyFont="1" applyBorder="1"/>
    <xf numFmtId="168" fontId="2" fillId="0" borderId="55" xfId="0" applyNumberFormat="1" applyFont="1" applyBorder="1" applyAlignment="1">
      <alignment horizontal="center"/>
    </xf>
    <xf numFmtId="2" fontId="195" fillId="0" borderId="56" xfId="0" applyNumberFormat="1" applyFont="1" applyBorder="1" applyAlignment="1">
      <alignment horizontal="center"/>
    </xf>
    <xf numFmtId="0" fontId="103" fillId="0" borderId="63" xfId="0" applyFont="1" applyBorder="1"/>
    <xf numFmtId="168" fontId="2" fillId="0" borderId="59" xfId="0" applyNumberFormat="1" applyFont="1" applyBorder="1" applyAlignment="1">
      <alignment horizontal="center"/>
    </xf>
    <xf numFmtId="2" fontId="195" fillId="0" borderId="60" xfId="0" applyNumberFormat="1" applyFont="1" applyBorder="1" applyAlignment="1">
      <alignment horizontal="center"/>
    </xf>
    <xf numFmtId="0" fontId="103" fillId="0" borderId="54" xfId="0" applyFont="1" applyBorder="1"/>
    <xf numFmtId="168" fontId="2" fillId="0" borderId="57" xfId="0" applyNumberFormat="1" applyFont="1" applyBorder="1" applyAlignment="1">
      <alignment horizontal="center"/>
    </xf>
    <xf numFmtId="2" fontId="195" fillId="0" borderId="58" xfId="0" applyNumberFormat="1" applyFont="1" applyBorder="1" applyAlignment="1">
      <alignment horizontal="center"/>
    </xf>
    <xf numFmtId="0" fontId="171" fillId="0" borderId="0" xfId="0" applyFont="1"/>
    <xf numFmtId="49" fontId="145" fillId="0" borderId="0" xfId="0" applyNumberFormat="1" applyFont="1" applyAlignment="1">
      <alignment vertical="center" wrapText="1"/>
    </xf>
    <xf numFmtId="0" fontId="87" fillId="5" borderId="16" xfId="0" applyFont="1" applyFill="1" applyBorder="1"/>
    <xf numFmtId="167" fontId="62" fillId="5" borderId="17" xfId="0" applyNumberFormat="1" applyFont="1" applyFill="1" applyBorder="1" applyAlignment="1">
      <alignment horizontal="center"/>
    </xf>
    <xf numFmtId="0" fontId="87" fillId="4" borderId="16" xfId="0" applyFont="1" applyFill="1" applyBorder="1"/>
    <xf numFmtId="167" fontId="62" fillId="4" borderId="17" xfId="0" applyNumberFormat="1" applyFont="1" applyFill="1" applyBorder="1" applyAlignment="1">
      <alignment horizontal="center"/>
    </xf>
    <xf numFmtId="0" fontId="47" fillId="38" borderId="65" xfId="0" applyFont="1" applyFill="1" applyBorder="1" applyAlignment="1">
      <alignment horizontal="center" vertical="center" wrapText="1"/>
    </xf>
    <xf numFmtId="0" fontId="47" fillId="38" borderId="163" xfId="0" applyFont="1" applyFill="1" applyBorder="1" applyAlignment="1">
      <alignment horizontal="center" vertical="center" wrapText="1"/>
    </xf>
    <xf numFmtId="0" fontId="47" fillId="38" borderId="134" xfId="0" applyFont="1" applyFill="1" applyBorder="1" applyAlignment="1">
      <alignment horizontal="center" vertical="center" wrapText="1"/>
    </xf>
    <xf numFmtId="0" fontId="62" fillId="0" borderId="86" xfId="0" applyFont="1" applyBorder="1"/>
    <xf numFmtId="0" fontId="87" fillId="5" borderId="175" xfId="0" applyFont="1" applyFill="1" applyBorder="1"/>
    <xf numFmtId="167" fontId="62" fillId="5" borderId="117" xfId="0" applyNumberFormat="1" applyFont="1" applyFill="1" applyBorder="1" applyAlignment="1">
      <alignment horizontal="center"/>
    </xf>
    <xf numFmtId="0" fontId="62" fillId="0" borderId="196" xfId="0" applyFont="1" applyBorder="1"/>
    <xf numFmtId="167" fontId="62" fillId="5" borderId="197" xfId="0" applyNumberFormat="1" applyFont="1" applyFill="1" applyBorder="1" applyAlignment="1">
      <alignment horizontal="center"/>
    </xf>
    <xf numFmtId="0" fontId="185" fillId="4" borderId="101" xfId="0" applyFont="1" applyFill="1" applyBorder="1"/>
    <xf numFmtId="167" fontId="62" fillId="5" borderId="198" xfId="0" applyNumberFormat="1" applyFont="1" applyFill="1" applyBorder="1" applyAlignment="1">
      <alignment horizontal="center"/>
    </xf>
    <xf numFmtId="0" fontId="87" fillId="4" borderId="101" xfId="0" applyFont="1" applyFill="1" applyBorder="1"/>
    <xf numFmtId="167" fontId="62" fillId="4" borderId="86" xfId="0" applyNumberFormat="1" applyFont="1" applyFill="1" applyBorder="1" applyAlignment="1">
      <alignment horizontal="center"/>
    </xf>
    <xf numFmtId="0" fontId="87" fillId="5" borderId="101" xfId="0" applyFont="1" applyFill="1" applyBorder="1"/>
    <xf numFmtId="167" fontId="62" fillId="5" borderId="86" xfId="0" applyNumberFormat="1" applyFont="1" applyFill="1" applyBorder="1" applyAlignment="1">
      <alignment horizontal="center"/>
    </xf>
    <xf numFmtId="0" fontId="87" fillId="5" borderId="185" xfId="0" applyFont="1" applyFill="1" applyBorder="1"/>
    <xf numFmtId="167" fontId="62" fillId="5" borderId="142" xfId="0" applyNumberFormat="1" applyFont="1" applyFill="1" applyBorder="1" applyAlignment="1">
      <alignment horizontal="center"/>
    </xf>
    <xf numFmtId="167" fontId="62" fillId="5" borderId="199" xfId="0" applyNumberFormat="1" applyFont="1" applyFill="1" applyBorder="1" applyAlignment="1">
      <alignment horizontal="center"/>
    </xf>
    <xf numFmtId="0" fontId="46" fillId="0" borderId="142" xfId="0" applyFont="1" applyBorder="1"/>
    <xf numFmtId="168" fontId="2" fillId="41" borderId="59" xfId="0" applyNumberFormat="1" applyFont="1" applyFill="1" applyBorder="1" applyAlignment="1">
      <alignment horizontal="center"/>
    </xf>
    <xf numFmtId="0" fontId="62" fillId="3" borderId="0" xfId="2" applyFont="1" applyFill="1" applyAlignment="1">
      <alignment vertical="center" wrapText="1"/>
    </xf>
    <xf numFmtId="14" fontId="46" fillId="0" borderId="0" xfId="2" applyNumberFormat="1" applyFont="1" applyAlignment="1">
      <alignment vertical="center"/>
    </xf>
    <xf numFmtId="0" fontId="162" fillId="3" borderId="0" xfId="2" applyFont="1" applyFill="1" applyAlignment="1">
      <alignment horizontal="left" vertical="center"/>
    </xf>
    <xf numFmtId="0" fontId="158" fillId="0" borderId="11" xfId="2" applyFont="1" applyBorder="1" applyAlignment="1">
      <alignment vertical="center" wrapText="1"/>
    </xf>
    <xf numFmtId="0" fontId="87" fillId="3" borderId="0" xfId="2" applyFont="1" applyFill="1" applyAlignment="1">
      <alignment vertical="center" wrapText="1"/>
    </xf>
    <xf numFmtId="3" fontId="147" fillId="0" borderId="56" xfId="0" applyNumberFormat="1" applyFont="1" applyBorder="1" applyAlignment="1">
      <alignment horizontal="center" vertical="center"/>
    </xf>
    <xf numFmtId="3" fontId="62" fillId="0" borderId="0" xfId="2" applyNumberFormat="1" applyFont="1" applyAlignment="1">
      <alignment horizontal="center" vertical="center"/>
    </xf>
    <xf numFmtId="3" fontId="147" fillId="0" borderId="60" xfId="0" applyNumberFormat="1" applyFont="1" applyBorder="1" applyAlignment="1">
      <alignment horizontal="center" vertical="center"/>
    </xf>
    <xf numFmtId="3" fontId="62" fillId="0" borderId="0" xfId="2" applyNumberFormat="1" applyFont="1" applyAlignment="1">
      <alignment horizontal="center" vertical="center" wrapText="1"/>
    </xf>
    <xf numFmtId="3" fontId="147" fillId="0" borderId="60" xfId="0" applyNumberFormat="1" applyFont="1" applyBorder="1" applyAlignment="1">
      <alignment horizontal="center" vertical="center" wrapText="1"/>
    </xf>
    <xf numFmtId="3" fontId="147" fillId="0" borderId="60" xfId="2" applyNumberFormat="1" applyFont="1" applyBorder="1" applyAlignment="1">
      <alignment horizontal="center" vertical="center" wrapText="1"/>
    </xf>
    <xf numFmtId="0" fontId="146" fillId="0" borderId="54" xfId="2" applyFont="1" applyBorder="1" applyAlignment="1">
      <alignment vertical="center" wrapText="1"/>
    </xf>
    <xf numFmtId="0" fontId="135" fillId="0" borderId="57" xfId="2" applyFont="1" applyBorder="1" applyAlignment="1">
      <alignment horizontal="center" vertical="center" wrapText="1"/>
    </xf>
    <xf numFmtId="3" fontId="147" fillId="0" borderId="58" xfId="2" applyNumberFormat="1" applyFont="1" applyBorder="1" applyAlignment="1">
      <alignment horizontal="center" vertical="center" wrapText="1"/>
    </xf>
    <xf numFmtId="3" fontId="147" fillId="0" borderId="11" xfId="0" applyNumberFormat="1" applyFont="1" applyBorder="1" applyAlignment="1">
      <alignment horizontal="center" vertical="center"/>
    </xf>
    <xf numFmtId="0" fontId="87" fillId="0" borderId="101" xfId="2" applyFont="1" applyBorder="1" applyAlignment="1">
      <alignment horizontal="center" vertical="center" wrapText="1"/>
    </xf>
    <xf numFmtId="0" fontId="46" fillId="0" borderId="0" xfId="3" applyFont="1"/>
    <xf numFmtId="0" fontId="185" fillId="0" borderId="0" xfId="3" applyFont="1" applyAlignment="1">
      <alignment horizontal="left" vertical="center"/>
    </xf>
    <xf numFmtId="0" fontId="182" fillId="0" borderId="0" xfId="3" applyFont="1" applyAlignment="1">
      <alignment vertical="center"/>
    </xf>
    <xf numFmtId="0" fontId="183" fillId="0" borderId="0" xfId="3" applyFont="1" applyAlignment="1">
      <alignment vertical="center"/>
    </xf>
    <xf numFmtId="0" fontId="145" fillId="0" borderId="0" xfId="3" applyFont="1" applyAlignment="1">
      <alignment horizontal="left" vertical="center"/>
    </xf>
    <xf numFmtId="0" fontId="185" fillId="0" borderId="0" xfId="3" applyFont="1" applyAlignment="1" applyProtection="1">
      <alignment vertical="center" wrapText="1"/>
      <protection locked="0"/>
    </xf>
    <xf numFmtId="0" fontId="184" fillId="0" borderId="0" xfId="3" applyFont="1" applyAlignment="1" applyProtection="1">
      <alignment vertical="center" wrapText="1"/>
      <protection locked="0"/>
    </xf>
    <xf numFmtId="0" fontId="62" fillId="0" borderId="0" xfId="3" applyFont="1"/>
    <xf numFmtId="0" fontId="182" fillId="0" borderId="0" xfId="3" applyFont="1" applyAlignment="1">
      <alignment vertical="center" wrapText="1"/>
    </xf>
    <xf numFmtId="0" fontId="103" fillId="4" borderId="16" xfId="3" applyFont="1" applyFill="1" applyBorder="1"/>
    <xf numFmtId="168" fontId="153" fillId="4" borderId="56" xfId="15" applyNumberFormat="1" applyFont="1" applyFill="1" applyBorder="1" applyAlignment="1" applyProtection="1">
      <alignment horizontal="center" vertical="center"/>
      <protection locked="0"/>
    </xf>
    <xf numFmtId="168" fontId="153" fillId="4" borderId="60" xfId="15" applyNumberFormat="1" applyFont="1" applyFill="1" applyBorder="1" applyAlignment="1" applyProtection="1">
      <alignment horizontal="center" vertical="center"/>
      <protection locked="0"/>
    </xf>
    <xf numFmtId="3" fontId="62" fillId="4" borderId="54" xfId="2" applyNumberFormat="1" applyFont="1" applyFill="1" applyBorder="1" applyAlignment="1" applyProtection="1">
      <alignment horizontal="center" vertical="center"/>
      <protection locked="0"/>
    </xf>
    <xf numFmtId="168" fontId="153" fillId="4" borderId="58" xfId="15" applyNumberFormat="1" applyFont="1" applyFill="1" applyBorder="1" applyAlignment="1" applyProtection="1">
      <alignment horizontal="center" vertical="center"/>
      <protection locked="0"/>
    </xf>
    <xf numFmtId="0" fontId="162" fillId="0" borderId="0" xfId="3" applyFont="1"/>
    <xf numFmtId="0" fontId="171" fillId="0" borderId="0" xfId="3" applyFont="1"/>
    <xf numFmtId="0" fontId="47" fillId="39" borderId="59" xfId="3" applyFont="1" applyFill="1" applyBorder="1" applyAlignment="1">
      <alignment horizontal="center" vertical="center" wrapText="1"/>
    </xf>
    <xf numFmtId="0" fontId="162" fillId="39" borderId="64" xfId="3" applyFont="1" applyFill="1" applyBorder="1"/>
    <xf numFmtId="0" fontId="162" fillId="39" borderId="56" xfId="3" applyFont="1" applyFill="1" applyBorder="1"/>
    <xf numFmtId="0" fontId="119" fillId="40" borderId="163" xfId="3" applyFont="1" applyFill="1" applyBorder="1" applyAlignment="1">
      <alignment horizontal="center" vertical="center" wrapText="1"/>
    </xf>
    <xf numFmtId="0" fontId="119" fillId="40" borderId="78" xfId="3" applyFont="1" applyFill="1" applyBorder="1" applyAlignment="1">
      <alignment horizontal="center" vertical="center" wrapText="1"/>
    </xf>
    <xf numFmtId="0" fontId="119" fillId="40" borderId="154" xfId="3" applyFont="1" applyFill="1" applyBorder="1" applyAlignment="1">
      <alignment horizontal="center" vertical="center" wrapText="1"/>
    </xf>
    <xf numFmtId="0" fontId="119" fillId="40" borderId="166" xfId="3" applyFont="1" applyFill="1" applyBorder="1" applyAlignment="1">
      <alignment horizontal="center" vertical="center" wrapText="1"/>
    </xf>
    <xf numFmtId="0" fontId="158" fillId="0" borderId="0" xfId="3" applyFont="1" applyAlignment="1">
      <alignment horizontal="center" vertical="center" wrapText="1"/>
    </xf>
    <xf numFmtId="0" fontId="103" fillId="4" borderId="53" xfId="3" applyFont="1" applyFill="1" applyBorder="1"/>
    <xf numFmtId="0" fontId="103" fillId="4" borderId="63" xfId="3" applyFont="1" applyFill="1" applyBorder="1"/>
    <xf numFmtId="0" fontId="103" fillId="4" borderId="54" xfId="3" applyFont="1" applyFill="1" applyBorder="1"/>
    <xf numFmtId="0" fontId="47" fillId="39" borderId="155" xfId="3" applyFont="1" applyFill="1" applyBorder="1" applyAlignment="1">
      <alignment horizontal="center" vertical="center" wrapText="1"/>
    </xf>
    <xf numFmtId="0" fontId="47" fillId="39" borderId="154" xfId="3" applyFont="1" applyFill="1" applyBorder="1" applyAlignment="1">
      <alignment horizontal="center" vertical="center" wrapText="1"/>
    </xf>
    <xf numFmtId="0" fontId="47" fillId="39" borderId="163" xfId="3" applyFont="1" applyFill="1" applyBorder="1" applyAlignment="1">
      <alignment horizontal="center" vertical="center" wrapText="1"/>
    </xf>
    <xf numFmtId="3" fontId="62" fillId="4" borderId="0" xfId="0" applyNumberFormat="1" applyFont="1" applyFill="1" applyBorder="1"/>
    <xf numFmtId="10" fontId="62" fillId="4" borderId="0" xfId="0" applyNumberFormat="1" applyFont="1" applyFill="1" applyBorder="1"/>
    <xf numFmtId="0" fontId="130" fillId="0" borderId="0" xfId="16" applyFont="1" applyAlignment="1">
      <alignment horizontal="center" vertical="center" wrapText="1"/>
    </xf>
    <xf numFmtId="0" fontId="158" fillId="0" borderId="0" xfId="16" applyFont="1" applyBorder="1" applyAlignment="1">
      <alignment vertical="center" wrapText="1"/>
    </xf>
    <xf numFmtId="0" fontId="158" fillId="0" borderId="0" xfId="16" applyFont="1" applyBorder="1" applyAlignment="1">
      <alignment horizontal="center" vertical="center" wrapText="1"/>
    </xf>
    <xf numFmtId="0" fontId="158" fillId="0" borderId="0" xfId="16" applyFont="1" applyAlignment="1">
      <alignment vertical="center" wrapText="1"/>
    </xf>
    <xf numFmtId="0" fontId="158" fillId="0" borderId="63" xfId="16" applyFont="1" applyBorder="1" applyAlignment="1">
      <alignment vertical="center" wrapText="1"/>
    </xf>
    <xf numFmtId="0" fontId="133" fillId="0" borderId="0" xfId="16" applyFont="1" applyBorder="1" applyAlignment="1">
      <alignment horizontal="center" vertical="center" wrapText="1"/>
    </xf>
    <xf numFmtId="0" fontId="134" fillId="0" borderId="0" xfId="16" applyFont="1" applyBorder="1" applyAlignment="1">
      <alignment horizontal="center" vertical="center" wrapText="1"/>
    </xf>
    <xf numFmtId="0" fontId="144" fillId="0" borderId="0" xfId="16" applyFont="1" applyAlignment="1">
      <alignment horizontal="center"/>
    </xf>
    <xf numFmtId="0" fontId="136" fillId="0" borderId="0" xfId="16" applyFont="1" applyBorder="1" applyAlignment="1">
      <alignment horizontal="center" vertical="center"/>
    </xf>
    <xf numFmtId="0" fontId="136" fillId="0" borderId="0" xfId="16" applyFont="1" applyBorder="1" applyAlignment="1">
      <alignment horizontal="left" vertical="center"/>
    </xf>
    <xf numFmtId="0" fontId="162" fillId="0" borderId="0" xfId="16" applyFont="1" applyBorder="1" applyAlignment="1">
      <alignment horizontal="left" vertical="center"/>
    </xf>
    <xf numFmtId="0" fontId="158" fillId="0" borderId="64" xfId="16" applyFont="1" applyBorder="1" applyAlignment="1">
      <alignment vertical="center" wrapText="1"/>
    </xf>
    <xf numFmtId="0" fontId="158" fillId="0" borderId="56" xfId="16" applyFont="1" applyBorder="1" applyAlignment="1">
      <alignment vertical="center" wrapText="1"/>
    </xf>
    <xf numFmtId="9" fontId="158" fillId="0" borderId="0" xfId="16" applyNumberFormat="1" applyFont="1" applyBorder="1" applyAlignment="1">
      <alignment horizontal="center" vertical="center" wrapText="1"/>
    </xf>
    <xf numFmtId="0" fontId="158" fillId="0" borderId="57" xfId="16" applyFont="1" applyBorder="1" applyAlignment="1">
      <alignment vertical="center" wrapText="1"/>
    </xf>
    <xf numFmtId="0" fontId="135" fillId="0" borderId="0" xfId="16" applyFont="1" applyAlignment="1">
      <alignment horizontal="center" vertical="center" wrapText="1"/>
    </xf>
    <xf numFmtId="0" fontId="146" fillId="0" borderId="53" xfId="16" applyFont="1" applyBorder="1" applyAlignment="1">
      <alignment horizontal="left" vertical="center" wrapText="1"/>
    </xf>
    <xf numFmtId="3" fontId="135" fillId="4" borderId="53" xfId="16" applyNumberFormat="1" applyFont="1" applyFill="1" applyBorder="1" applyAlignment="1">
      <alignment horizontal="center" vertical="center"/>
    </xf>
    <xf numFmtId="4" fontId="135" fillId="0" borderId="0" xfId="16" applyNumberFormat="1" applyFont="1" applyBorder="1" applyAlignment="1">
      <alignment horizontal="center" vertical="center"/>
    </xf>
    <xf numFmtId="3" fontId="135" fillId="4" borderId="55" xfId="16" applyNumberFormat="1" applyFont="1" applyFill="1" applyBorder="1" applyAlignment="1">
      <alignment horizontal="center" vertical="center"/>
    </xf>
    <xf numFmtId="4" fontId="147" fillId="4" borderId="56" xfId="16" applyNumberFormat="1" applyFont="1" applyFill="1" applyBorder="1" applyAlignment="1">
      <alignment horizontal="center" vertical="center"/>
    </xf>
    <xf numFmtId="2" fontId="153" fillId="4" borderId="56" xfId="15" applyNumberFormat="1" applyFont="1" applyFill="1" applyBorder="1" applyAlignment="1" applyProtection="1">
      <alignment horizontal="center" vertical="center"/>
      <protection locked="0"/>
    </xf>
    <xf numFmtId="3" fontId="135" fillId="0" borderId="0" xfId="16" applyNumberFormat="1" applyFont="1" applyAlignment="1">
      <alignment vertical="center" wrapText="1"/>
    </xf>
    <xf numFmtId="0" fontId="146" fillId="0" borderId="63" xfId="16" applyFont="1" applyBorder="1" applyAlignment="1">
      <alignment horizontal="left" vertical="center" wrapText="1"/>
    </xf>
    <xf numFmtId="3" fontId="135" fillId="4" borderId="63" xfId="16" applyNumberFormat="1" applyFont="1" applyFill="1" applyBorder="1" applyAlignment="1">
      <alignment horizontal="center" vertical="center"/>
    </xf>
    <xf numFmtId="3" fontId="135" fillId="4" borderId="59" xfId="16" applyNumberFormat="1" applyFont="1" applyFill="1" applyBorder="1" applyAlignment="1">
      <alignment horizontal="center" vertical="center"/>
    </xf>
    <xf numFmtId="4" fontId="147" fillId="4" borderId="60" xfId="16" applyNumberFormat="1" applyFont="1" applyFill="1" applyBorder="1" applyAlignment="1">
      <alignment horizontal="center" vertical="center"/>
    </xf>
    <xf numFmtId="4" fontId="153" fillId="4" borderId="60" xfId="15" applyNumberFormat="1" applyFont="1" applyFill="1" applyBorder="1" applyAlignment="1" applyProtection="1">
      <alignment horizontal="center" vertical="center"/>
      <protection locked="0"/>
    </xf>
    <xf numFmtId="3" fontId="135" fillId="4" borderId="59" xfId="16" applyNumberFormat="1" applyFont="1" applyFill="1" applyBorder="1" applyAlignment="1">
      <alignment horizontal="center" vertical="center" wrapText="1"/>
    </xf>
    <xf numFmtId="3" fontId="135" fillId="4" borderId="63" xfId="16" applyNumberFormat="1" applyFont="1" applyFill="1" applyBorder="1" applyAlignment="1">
      <alignment horizontal="center" vertical="center" wrapText="1"/>
    </xf>
    <xf numFmtId="4" fontId="135" fillId="0" borderId="0" xfId="16" applyNumberFormat="1" applyFont="1" applyBorder="1" applyAlignment="1">
      <alignment horizontal="center" vertical="center" wrapText="1"/>
    </xf>
    <xf numFmtId="4" fontId="147" fillId="4" borderId="60" xfId="16" applyNumberFormat="1" applyFont="1" applyFill="1" applyBorder="1" applyAlignment="1">
      <alignment horizontal="center" vertical="center" wrapText="1"/>
    </xf>
    <xf numFmtId="0" fontId="146" fillId="0" borderId="54" xfId="16" applyFont="1" applyBorder="1" applyAlignment="1">
      <alignment horizontal="left" vertical="center" wrapText="1"/>
    </xf>
    <xf numFmtId="3" fontId="135" fillId="4" borderId="54" xfId="16" applyNumberFormat="1" applyFont="1" applyFill="1" applyBorder="1" applyAlignment="1">
      <alignment horizontal="center" vertical="center" wrapText="1"/>
    </xf>
    <xf numFmtId="3" fontId="135" fillId="4" borderId="57" xfId="16" applyNumberFormat="1" applyFont="1" applyFill="1" applyBorder="1" applyAlignment="1">
      <alignment horizontal="center" vertical="center" wrapText="1"/>
    </xf>
    <xf numFmtId="4" fontId="147" fillId="4" borderId="58" xfId="16" applyNumberFormat="1" applyFont="1" applyFill="1" applyBorder="1" applyAlignment="1">
      <alignment horizontal="center" vertical="center" wrapText="1"/>
    </xf>
    <xf numFmtId="4" fontId="153" fillId="4" borderId="58" xfId="15" applyNumberFormat="1" applyFont="1" applyFill="1" applyBorder="1" applyAlignment="1" applyProtection="1">
      <alignment horizontal="center" vertical="center"/>
      <protection locked="0"/>
    </xf>
    <xf numFmtId="2" fontId="62" fillId="0" borderId="0" xfId="16" applyNumberFormat="1" applyFont="1" applyBorder="1"/>
    <xf numFmtId="10" fontId="135" fillId="0" borderId="0" xfId="16" applyNumberFormat="1" applyFont="1" applyAlignment="1">
      <alignment vertical="center" wrapText="1"/>
    </xf>
    <xf numFmtId="2" fontId="137" fillId="0" borderId="0" xfId="16" applyNumberFormat="1" applyFont="1" applyBorder="1" applyAlignment="1">
      <alignment horizontal="center" vertical="center" wrapText="1"/>
    </xf>
    <xf numFmtId="2" fontId="134" fillId="0" borderId="0" xfId="16" applyNumberFormat="1" applyFont="1" applyBorder="1" applyAlignment="1">
      <alignment horizontal="center" vertical="center" wrapText="1"/>
    </xf>
    <xf numFmtId="0" fontId="148" fillId="0" borderId="0" xfId="16" applyFont="1"/>
    <xf numFmtId="2" fontId="144" fillId="0" borderId="0" xfId="16" applyNumberFormat="1" applyFont="1" applyAlignment="1">
      <alignment vertical="center" wrapText="1"/>
    </xf>
    <xf numFmtId="9" fontId="47" fillId="39" borderId="65" xfId="16" applyNumberFormat="1" applyFont="1" applyFill="1" applyBorder="1" applyAlignment="1">
      <alignment horizontal="center" vertical="center" wrapText="1"/>
    </xf>
    <xf numFmtId="0" fontId="47" fillId="39" borderId="65" xfId="3" applyFont="1" applyFill="1" applyBorder="1" applyAlignment="1">
      <alignment horizontal="center" vertical="center" wrapText="1"/>
    </xf>
    <xf numFmtId="0" fontId="47" fillId="39" borderId="74" xfId="16" applyFont="1" applyFill="1" applyBorder="1" applyAlignment="1">
      <alignment horizontal="center" vertical="center" wrapText="1"/>
    </xf>
    <xf numFmtId="0" fontId="47" fillId="39" borderId="155" xfId="16" applyFont="1" applyFill="1" applyBorder="1" applyAlignment="1">
      <alignment horizontal="center" vertical="center" wrapText="1"/>
    </xf>
    <xf numFmtId="9" fontId="47" fillId="39" borderId="154" xfId="16" applyNumberFormat="1" applyFont="1" applyFill="1" applyBorder="1" applyAlignment="1">
      <alignment horizontal="center" vertical="center" wrapText="1"/>
    </xf>
    <xf numFmtId="0" fontId="47" fillId="39" borderId="77" xfId="3" applyFont="1" applyFill="1" applyBorder="1" applyAlignment="1">
      <alignment horizontal="center" vertical="center" wrapText="1"/>
    </xf>
    <xf numFmtId="0" fontId="47" fillId="39" borderId="170" xfId="3" applyFont="1" applyFill="1" applyBorder="1" applyAlignment="1">
      <alignment horizontal="center" vertical="center" wrapText="1"/>
    </xf>
    <xf numFmtId="0" fontId="47" fillId="39" borderId="166" xfId="3" applyFont="1" applyFill="1" applyBorder="1" applyAlignment="1">
      <alignment horizontal="center" vertical="center" wrapText="1"/>
    </xf>
    <xf numFmtId="0" fontId="3" fillId="4" borderId="208" xfId="19" applyFont="1" applyFill="1" applyBorder="1"/>
    <xf numFmtId="3" fontId="103" fillId="4" borderId="209" xfId="19" applyNumberFormat="1" applyFont="1" applyFill="1" applyBorder="1"/>
    <xf numFmtId="3" fontId="103" fillId="4" borderId="0" xfId="19" applyNumberFormat="1" applyFont="1" applyFill="1"/>
    <xf numFmtId="3" fontId="3" fillId="4" borderId="210" xfId="19" applyNumberFormat="1" applyFont="1" applyFill="1" applyBorder="1"/>
    <xf numFmtId="3" fontId="103" fillId="4" borderId="211" xfId="19" applyNumberFormat="1" applyFont="1" applyFill="1" applyBorder="1"/>
    <xf numFmtId="3" fontId="103" fillId="4" borderId="212" xfId="19" applyNumberFormat="1" applyFont="1" applyFill="1" applyBorder="1"/>
    <xf numFmtId="0" fontId="3" fillId="0" borderId="213" xfId="19" applyFont="1" applyBorder="1"/>
    <xf numFmtId="3" fontId="103" fillId="4" borderId="214" xfId="19" applyNumberFormat="1" applyFont="1" applyFill="1" applyBorder="1"/>
    <xf numFmtId="167" fontId="103" fillId="4" borderId="39" xfId="20" applyNumberFormat="1" applyFont="1" applyFill="1" applyBorder="1"/>
    <xf numFmtId="167" fontId="62" fillId="4" borderId="215" xfId="20" applyNumberFormat="1" applyFont="1" applyFill="1" applyBorder="1"/>
    <xf numFmtId="167" fontId="103" fillId="4" borderId="39" xfId="19" applyNumberFormat="1" applyFont="1" applyFill="1" applyBorder="1"/>
    <xf numFmtId="167" fontId="3" fillId="4" borderId="215" xfId="19" applyNumberFormat="1" applyFont="1" applyFill="1" applyBorder="1"/>
    <xf numFmtId="3" fontId="103" fillId="4" borderId="40" xfId="19" applyNumberFormat="1" applyFont="1" applyFill="1" applyBorder="1"/>
    <xf numFmtId="3" fontId="3" fillId="4" borderId="216" xfId="19" applyNumberFormat="1" applyFont="1" applyFill="1" applyBorder="1"/>
    <xf numFmtId="167" fontId="103" fillId="4" borderId="217" xfId="19" applyNumberFormat="1" applyFont="1" applyFill="1" applyBorder="1"/>
    <xf numFmtId="0" fontId="47" fillId="39" borderId="42" xfId="0" applyFont="1" applyFill="1" applyBorder="1" applyAlignment="1">
      <alignment horizontal="center" vertical="center" wrapText="1"/>
    </xf>
    <xf numFmtId="0" fontId="46" fillId="0" borderId="0" xfId="0" applyFont="1" applyAlignment="1">
      <alignment horizontal="left" vertical="center"/>
    </xf>
    <xf numFmtId="0" fontId="47" fillId="0" borderId="0" xfId="0" applyFont="1" applyAlignment="1">
      <alignment vertical="center" wrapText="1"/>
    </xf>
    <xf numFmtId="0" fontId="176" fillId="39" borderId="154" xfId="2" applyFont="1" applyFill="1" applyBorder="1" applyAlignment="1">
      <alignment horizontal="center" vertical="center" wrapText="1"/>
    </xf>
    <xf numFmtId="0" fontId="176" fillId="39" borderId="71" xfId="2" applyFont="1" applyFill="1" applyBorder="1" applyAlignment="1">
      <alignment horizontal="center" vertical="center" wrapText="1"/>
    </xf>
    <xf numFmtId="3" fontId="130" fillId="0" borderId="19" xfId="0" applyNumberFormat="1" applyFont="1" applyBorder="1" applyAlignment="1">
      <alignment horizontal="center" vertical="center" wrapText="1"/>
    </xf>
    <xf numFmtId="0" fontId="46" fillId="0" borderId="0" xfId="16" applyFont="1" applyAlignment="1">
      <alignment vertical="center" wrapText="1"/>
    </xf>
    <xf numFmtId="0" fontId="3" fillId="0" borderId="83" xfId="19" applyFont="1" applyBorder="1"/>
    <xf numFmtId="3" fontId="103" fillId="5" borderId="219" xfId="19" applyNumberFormat="1" applyFont="1" applyFill="1" applyBorder="1"/>
    <xf numFmtId="0" fontId="162" fillId="0" borderId="0" xfId="0" applyFont="1" applyAlignment="1">
      <alignment vertical="center" wrapText="1"/>
    </xf>
    <xf numFmtId="0" fontId="87" fillId="0" borderId="30" xfId="0" applyFont="1" applyBorder="1" applyAlignment="1">
      <alignment horizontal="left" vertical="center" wrapText="1"/>
    </xf>
    <xf numFmtId="0" fontId="87" fillId="0" borderId="0" xfId="0" applyFont="1" applyBorder="1" applyAlignment="1">
      <alignment vertical="center" wrapText="1"/>
    </xf>
    <xf numFmtId="3" fontId="87" fillId="0" borderId="32" xfId="0" applyNumberFormat="1" applyFont="1" applyBorder="1" applyAlignment="1">
      <alignment horizontal="center" vertical="center" wrapText="1"/>
    </xf>
    <xf numFmtId="4" fontId="168" fillId="0" borderId="140" xfId="0" applyNumberFormat="1" applyFont="1" applyBorder="1" applyAlignment="1">
      <alignment horizontal="center" vertical="center" wrapText="1"/>
    </xf>
    <xf numFmtId="0" fontId="87" fillId="0" borderId="90" xfId="2" applyFont="1" applyBorder="1" applyAlignment="1">
      <alignment horizontal="left" vertical="center" wrapText="1"/>
    </xf>
    <xf numFmtId="3" fontId="87" fillId="0" borderId="91" xfId="2" applyNumberFormat="1" applyFont="1" applyBorder="1" applyAlignment="1">
      <alignment horizontal="center" vertical="center" wrapText="1"/>
    </xf>
    <xf numFmtId="3" fontId="87" fillId="0" borderId="92" xfId="2" applyNumberFormat="1" applyFont="1" applyBorder="1" applyAlignment="1">
      <alignment horizontal="center" vertical="center" wrapText="1"/>
    </xf>
    <xf numFmtId="4" fontId="168" fillId="0" borderId="92" xfId="2" applyNumberFormat="1" applyFont="1" applyBorder="1" applyAlignment="1">
      <alignment horizontal="center" vertical="center" wrapText="1"/>
    </xf>
    <xf numFmtId="165" fontId="168" fillId="0" borderId="93" xfId="1" applyNumberFormat="1" applyFont="1" applyBorder="1" applyAlignment="1">
      <alignment horizontal="center" vertical="center" wrapText="1"/>
    </xf>
    <xf numFmtId="3" fontId="87" fillId="0" borderId="94" xfId="2" applyNumberFormat="1" applyFont="1" applyBorder="1" applyAlignment="1">
      <alignment horizontal="center" vertical="center" wrapText="1"/>
    </xf>
    <xf numFmtId="4" fontId="168" fillId="0" borderId="95" xfId="2" applyNumberFormat="1" applyFont="1" applyBorder="1" applyAlignment="1">
      <alignment horizontal="center" vertical="center" wrapText="1"/>
    </xf>
    <xf numFmtId="4" fontId="168" fillId="0" borderId="93" xfId="2" applyNumberFormat="1" applyFont="1" applyBorder="1" applyAlignment="1">
      <alignment horizontal="center" vertical="center" wrapText="1"/>
    </xf>
    <xf numFmtId="0" fontId="87" fillId="0" borderId="30" xfId="2" applyFont="1" applyBorder="1" applyAlignment="1">
      <alignment horizontal="left" vertical="center" wrapText="1"/>
    </xf>
    <xf numFmtId="3" fontId="87" fillId="0" borderId="32" xfId="2" applyNumberFormat="1" applyFont="1" applyBorder="1" applyAlignment="1">
      <alignment vertical="center" wrapText="1"/>
    </xf>
    <xf numFmtId="4" fontId="168" fillId="0" borderId="140" xfId="2" applyNumberFormat="1" applyFont="1" applyBorder="1" applyAlignment="1">
      <alignment vertical="center" wrapText="1"/>
    </xf>
    <xf numFmtId="4" fontId="168" fillId="0" borderId="102" xfId="2" applyNumberFormat="1" applyFont="1" applyBorder="1" applyAlignment="1">
      <alignment vertical="center" wrapText="1"/>
    </xf>
    <xf numFmtId="165" fontId="168" fillId="0" borderId="140" xfId="1" applyNumberFormat="1" applyFont="1" applyBorder="1" applyAlignment="1">
      <alignment vertical="center" wrapText="1"/>
    </xf>
    <xf numFmtId="49" fontId="162" fillId="0" borderId="0" xfId="0" applyNumberFormat="1" applyFont="1" applyAlignment="1">
      <alignment vertical="center" wrapText="1"/>
    </xf>
    <xf numFmtId="3" fontId="87" fillId="0" borderId="32" xfId="2" applyNumberFormat="1" applyFont="1" applyBorder="1" applyAlignment="1">
      <alignment horizontal="center" vertical="center" wrapText="1"/>
    </xf>
    <xf numFmtId="4" fontId="168" fillId="0" borderId="35" xfId="2" applyNumberFormat="1" applyFont="1" applyBorder="1" applyAlignment="1">
      <alignment horizontal="center" vertical="center" wrapText="1"/>
    </xf>
    <xf numFmtId="3" fontId="87" fillId="0" borderId="30" xfId="2" applyNumberFormat="1" applyFont="1" applyBorder="1" applyAlignment="1">
      <alignment horizontal="center" vertical="center" wrapText="1"/>
    </xf>
    <xf numFmtId="10" fontId="62" fillId="0" borderId="0" xfId="6" applyNumberFormat="1" applyFont="1" applyAlignment="1">
      <alignment vertical="center" wrapText="1"/>
    </xf>
    <xf numFmtId="4" fontId="168" fillId="0" borderId="35" xfId="0" applyNumberFormat="1" applyFont="1" applyBorder="1" applyAlignment="1">
      <alignment horizontal="center" vertical="center" wrapText="1"/>
    </xf>
    <xf numFmtId="4" fontId="153" fillId="0" borderId="35" xfId="0" applyNumberFormat="1" applyFont="1" applyBorder="1" applyAlignment="1">
      <alignment horizontal="center" vertical="center" wrapText="1"/>
    </xf>
    <xf numFmtId="0" fontId="87" fillId="0" borderId="0" xfId="0" applyFont="1" applyBorder="1" applyAlignment="1">
      <alignment horizontal="center" vertical="center" wrapText="1"/>
    </xf>
    <xf numFmtId="0" fontId="87" fillId="0" borderId="52" xfId="0" applyFont="1" applyBorder="1" applyAlignment="1">
      <alignment horizontal="left" vertical="center" wrapText="1"/>
    </xf>
    <xf numFmtId="3" fontId="87" fillId="0" borderId="61" xfId="0" applyNumberFormat="1" applyFont="1" applyBorder="1" applyAlignment="1">
      <alignment horizontal="center" vertical="center" wrapText="1"/>
    </xf>
    <xf numFmtId="4" fontId="168" fillId="0" borderId="62" xfId="0" applyNumberFormat="1" applyFont="1" applyBorder="1" applyAlignment="1">
      <alignment horizontal="center" vertical="center" wrapText="1"/>
    </xf>
    <xf numFmtId="0" fontId="87" fillId="0" borderId="0" xfId="0" applyFont="1" applyAlignment="1">
      <alignment horizontal="center" vertical="center"/>
    </xf>
    <xf numFmtId="10" fontId="62" fillId="0" borderId="0" xfId="0" applyNumberFormat="1" applyFont="1" applyBorder="1" applyAlignment="1">
      <alignment horizontal="center" vertical="center"/>
    </xf>
    <xf numFmtId="10" fontId="62" fillId="0" borderId="0" xfId="0" applyNumberFormat="1" applyFont="1" applyAlignment="1">
      <alignment vertical="center" wrapText="1"/>
    </xf>
    <xf numFmtId="3" fontId="87" fillId="0" borderId="61" xfId="0" quotePrefix="1" applyNumberFormat="1" applyFont="1" applyBorder="1" applyAlignment="1">
      <alignment horizontal="center" vertical="center" wrapText="1"/>
    </xf>
    <xf numFmtId="0" fontId="87" fillId="0" borderId="52" xfId="2" applyFont="1" applyBorder="1" applyAlignment="1">
      <alignment horizontal="left" vertical="center" wrapText="1"/>
    </xf>
    <xf numFmtId="3" fontId="87" fillId="0" borderId="61" xfId="2" applyNumberFormat="1" applyFont="1" applyBorder="1" applyAlignment="1">
      <alignment horizontal="center" vertical="center" wrapText="1"/>
    </xf>
    <xf numFmtId="4" fontId="168" fillId="0" borderId="62" xfId="2" applyNumberFormat="1" applyFont="1" applyBorder="1" applyAlignment="1">
      <alignment horizontal="center" vertical="center" wrapText="1"/>
    </xf>
    <xf numFmtId="4" fontId="168" fillId="0" borderId="66" xfId="2" applyNumberFormat="1" applyFont="1" applyBorder="1" applyAlignment="1">
      <alignment horizontal="center" vertical="center" wrapText="1"/>
    </xf>
    <xf numFmtId="0" fontId="199" fillId="0" borderId="0" xfId="2" applyFont="1"/>
    <xf numFmtId="0" fontId="199" fillId="0" borderId="0" xfId="2" applyFont="1" applyAlignment="1">
      <alignment vertical="center" wrapText="1"/>
    </xf>
    <xf numFmtId="14" fontId="47" fillId="0" borderId="0" xfId="2" applyNumberFormat="1" applyFont="1" applyAlignment="1">
      <alignment horizontal="left" vertical="center" wrapText="1"/>
    </xf>
    <xf numFmtId="1" fontId="47" fillId="0" borderId="0" xfId="21" applyNumberFormat="1" applyFont="1" applyBorder="1" applyAlignment="1">
      <alignment horizontal="center" vertical="center"/>
    </xf>
    <xf numFmtId="0" fontId="87" fillId="0" borderId="0" xfId="2" applyFont="1"/>
    <xf numFmtId="10" fontId="158" fillId="0" borderId="0" xfId="6" applyNumberFormat="1" applyFont="1" applyAlignment="1">
      <alignment vertical="center" wrapText="1"/>
    </xf>
    <xf numFmtId="3" fontId="87" fillId="0" borderId="2" xfId="0" applyNumberFormat="1" applyFont="1" applyBorder="1" applyAlignment="1">
      <alignment horizontal="center" vertical="center" wrapText="1"/>
    </xf>
    <xf numFmtId="4" fontId="87" fillId="0" borderId="0" xfId="0" applyNumberFormat="1" applyFont="1" applyBorder="1" applyAlignment="1">
      <alignment horizontal="center" vertical="center" wrapText="1"/>
    </xf>
    <xf numFmtId="4" fontId="87" fillId="0" borderId="52" xfId="0" applyNumberFormat="1" applyFont="1" applyBorder="1" applyAlignment="1">
      <alignment horizontal="center" vertical="center" wrapText="1"/>
    </xf>
    <xf numFmtId="0" fontId="87" fillId="0" borderId="59" xfId="0" applyFont="1" applyBorder="1" applyAlignment="1">
      <alignment vertical="center" wrapText="1"/>
    </xf>
    <xf numFmtId="3" fontId="87" fillId="0" borderId="52" xfId="0" applyNumberFormat="1" applyFont="1" applyBorder="1" applyAlignment="1">
      <alignment horizontal="center" vertical="center" wrapText="1"/>
    </xf>
    <xf numFmtId="0" fontId="87" fillId="0" borderId="218" xfId="0" applyFont="1" applyBorder="1" applyAlignment="1">
      <alignment vertical="center" wrapText="1"/>
    </xf>
    <xf numFmtId="9" fontId="87" fillId="0" borderId="0" xfId="8" applyFont="1" applyBorder="1" applyAlignment="1">
      <alignment horizontal="center" vertical="center"/>
    </xf>
    <xf numFmtId="3" fontId="87" fillId="0" borderId="52" xfId="2" applyNumberFormat="1" applyFont="1" applyBorder="1" applyAlignment="1">
      <alignment horizontal="center" vertical="center" wrapText="1"/>
    </xf>
    <xf numFmtId="3" fontId="87" fillId="4" borderId="90" xfId="3" applyNumberFormat="1" applyFont="1" applyFill="1" applyBorder="1" applyAlignment="1">
      <alignment horizontal="left" vertical="center" wrapText="1" indent="1"/>
    </xf>
    <xf numFmtId="3" fontId="87" fillId="4" borderId="186" xfId="2" applyNumberFormat="1" applyFont="1" applyFill="1" applyBorder="1" applyAlignment="1" applyProtection="1">
      <alignment horizontal="center" vertical="center"/>
      <protection locked="0"/>
    </xf>
    <xf numFmtId="3" fontId="87" fillId="4" borderId="182" xfId="2" applyNumberFormat="1" applyFont="1" applyFill="1" applyBorder="1" applyAlignment="1" applyProtection="1">
      <alignment horizontal="center" vertical="center"/>
      <protection locked="0"/>
    </xf>
    <xf numFmtId="4" fontId="168" fillId="4" borderId="182" xfId="2" applyNumberFormat="1" applyFont="1" applyFill="1" applyBorder="1" applyAlignment="1">
      <alignment horizontal="center" vertical="center"/>
    </xf>
    <xf numFmtId="3" fontId="87" fillId="4" borderId="0" xfId="2" applyNumberFormat="1" applyFont="1" applyFill="1" applyAlignment="1" applyProtection="1">
      <alignment horizontal="center" vertical="center"/>
      <protection locked="0"/>
    </xf>
    <xf numFmtId="3" fontId="87" fillId="4" borderId="180" xfId="2" applyNumberFormat="1" applyFont="1" applyFill="1" applyBorder="1" applyAlignment="1" applyProtection="1">
      <alignment horizontal="center" vertical="center"/>
      <protection locked="0"/>
    </xf>
    <xf numFmtId="3" fontId="87" fillId="4" borderId="90" xfId="2" applyNumberFormat="1" applyFont="1" applyFill="1" applyBorder="1" applyAlignment="1" applyProtection="1">
      <alignment horizontal="center" vertical="center"/>
      <protection locked="0"/>
    </xf>
    <xf numFmtId="4" fontId="168" fillId="4" borderId="92" xfId="2" applyNumberFormat="1" applyFont="1" applyFill="1" applyBorder="1" applyAlignment="1">
      <alignment horizontal="center" vertical="center"/>
    </xf>
    <xf numFmtId="4" fontId="168" fillId="4" borderId="90" xfId="2" applyNumberFormat="1" applyFont="1" applyFill="1" applyBorder="1" applyAlignment="1">
      <alignment horizontal="center" vertical="center"/>
    </xf>
    <xf numFmtId="3" fontId="87" fillId="4" borderId="185" xfId="2" applyNumberFormat="1" applyFont="1" applyFill="1" applyBorder="1" applyAlignment="1" applyProtection="1">
      <alignment horizontal="center" vertical="center"/>
      <protection locked="0"/>
    </xf>
    <xf numFmtId="4" fontId="168" fillId="4" borderId="94" xfId="2" applyNumberFormat="1" applyFont="1" applyFill="1" applyBorder="1" applyAlignment="1">
      <alignment horizontal="center" vertical="center"/>
    </xf>
    <xf numFmtId="3" fontId="87" fillId="4" borderId="52" xfId="3" applyNumberFormat="1" applyFont="1" applyFill="1" applyBorder="1" applyAlignment="1">
      <alignment horizontal="left" vertical="center" wrapText="1" indent="1"/>
    </xf>
    <xf numFmtId="3" fontId="87" fillId="4" borderId="61" xfId="2" applyNumberFormat="1" applyFont="1" applyFill="1" applyBorder="1" applyAlignment="1" applyProtection="1">
      <alignment horizontal="center" vertical="center"/>
      <protection locked="0"/>
    </xf>
    <xf numFmtId="4" fontId="168" fillId="4" borderId="62" xfId="2" applyNumberFormat="1" applyFont="1" applyFill="1" applyBorder="1" applyAlignment="1">
      <alignment horizontal="center" vertical="center"/>
    </xf>
    <xf numFmtId="0" fontId="62" fillId="0" borderId="0" xfId="16" applyFont="1" applyBorder="1" applyAlignment="1">
      <alignment vertical="center" wrapText="1"/>
    </xf>
    <xf numFmtId="3" fontId="87" fillId="4" borderId="52" xfId="16" applyNumberFormat="1" applyFont="1" applyFill="1" applyBorder="1" applyAlignment="1">
      <alignment horizontal="left" vertical="center" wrapText="1" indent="1"/>
    </xf>
    <xf numFmtId="3" fontId="87" fillId="4" borderId="18" xfId="0" applyNumberFormat="1" applyFont="1" applyFill="1" applyBorder="1" applyAlignment="1" applyProtection="1">
      <alignment horizontal="center" vertical="center"/>
      <protection locked="0"/>
    </xf>
    <xf numFmtId="2" fontId="168" fillId="4" borderId="18" xfId="8" applyNumberFormat="1" applyFont="1" applyFill="1" applyBorder="1" applyAlignment="1" applyProtection="1">
      <alignment horizontal="center" vertical="center"/>
      <protection locked="0"/>
    </xf>
    <xf numFmtId="3" fontId="87" fillId="4" borderId="61" xfId="0" applyNumberFormat="1" applyFont="1" applyFill="1" applyBorder="1" applyAlignment="1" applyProtection="1">
      <alignment horizontal="center" vertical="center"/>
      <protection locked="0"/>
    </xf>
    <xf numFmtId="2" fontId="168" fillId="4" borderId="62" xfId="8" applyNumberFormat="1" applyFont="1" applyFill="1" applyBorder="1" applyAlignment="1" applyProtection="1">
      <alignment horizontal="center" vertical="center"/>
      <protection locked="0"/>
    </xf>
    <xf numFmtId="0" fontId="193" fillId="0" borderId="0" xfId="2" applyFont="1" applyAlignment="1">
      <alignment horizontal="center" vertical="center" wrapText="1"/>
    </xf>
    <xf numFmtId="3" fontId="193" fillId="4" borderId="52" xfId="3" applyNumberFormat="1" applyFont="1" applyFill="1" applyBorder="1" applyAlignment="1">
      <alignment horizontal="left" vertical="center" wrapText="1" indent="1"/>
    </xf>
    <xf numFmtId="166" fontId="200" fillId="4" borderId="52" xfId="2" applyNumberFormat="1" applyFont="1" applyFill="1" applyBorder="1" applyAlignment="1" applyProtection="1">
      <alignment horizontal="center" vertical="center"/>
      <protection locked="0"/>
    </xf>
    <xf numFmtId="3" fontId="193" fillId="4" borderId="0" xfId="2" applyNumberFormat="1" applyFont="1" applyFill="1" applyAlignment="1" applyProtection="1">
      <alignment horizontal="center" vertical="center"/>
      <protection locked="0"/>
    </xf>
    <xf numFmtId="166" fontId="200" fillId="4" borderId="15" xfId="2" applyNumberFormat="1" applyFont="1" applyFill="1" applyBorder="1" applyAlignment="1" applyProtection="1">
      <alignment horizontal="center" vertical="center"/>
      <protection locked="0"/>
    </xf>
    <xf numFmtId="3" fontId="193" fillId="4" borderId="16" xfId="2" applyNumberFormat="1" applyFont="1" applyFill="1" applyBorder="1" applyAlignment="1" applyProtection="1">
      <alignment horizontal="center" vertical="center"/>
      <protection locked="0"/>
    </xf>
    <xf numFmtId="166" fontId="168" fillId="4" borderId="52" xfId="2" applyNumberFormat="1" applyFont="1" applyFill="1" applyBorder="1" applyAlignment="1" applyProtection="1">
      <alignment horizontal="center" vertical="center"/>
      <protection locked="0"/>
    </xf>
    <xf numFmtId="0" fontId="87" fillId="4" borderId="61" xfId="0" applyFont="1" applyFill="1" applyBorder="1"/>
    <xf numFmtId="9" fontId="87" fillId="4" borderId="66" xfId="0" applyNumberFormat="1" applyFont="1" applyFill="1" applyBorder="1" applyAlignment="1">
      <alignment horizontal="center"/>
    </xf>
    <xf numFmtId="167" fontId="87" fillId="4" borderId="62" xfId="0" applyNumberFormat="1" applyFont="1" applyFill="1" applyBorder="1" applyAlignment="1">
      <alignment horizontal="center"/>
    </xf>
    <xf numFmtId="0" fontId="87" fillId="0" borderId="52" xfId="0" applyFont="1" applyBorder="1" applyAlignment="1">
      <alignment wrapText="1"/>
    </xf>
    <xf numFmtId="168" fontId="87" fillId="0" borderId="61" xfId="0" applyNumberFormat="1" applyFont="1" applyBorder="1" applyAlignment="1">
      <alignment horizontal="center" wrapText="1"/>
    </xf>
    <xf numFmtId="2" fontId="168" fillId="0" borderId="62" xfId="0" applyNumberFormat="1" applyFont="1" applyBorder="1" applyAlignment="1">
      <alignment horizontal="center" wrapText="1"/>
    </xf>
    <xf numFmtId="9" fontId="87" fillId="4" borderId="65" xfId="0" applyNumberFormat="1" applyFont="1" applyFill="1" applyBorder="1" applyAlignment="1">
      <alignment horizontal="center"/>
    </xf>
    <xf numFmtId="167" fontId="87" fillId="4" borderId="58" xfId="0" applyNumberFormat="1" applyFont="1" applyFill="1" applyBorder="1" applyAlignment="1">
      <alignment horizontal="center"/>
    </xf>
    <xf numFmtId="3" fontId="168" fillId="0" borderId="62" xfId="2" applyNumberFormat="1" applyFont="1" applyBorder="1" applyAlignment="1">
      <alignment horizontal="center" vertical="center" wrapText="1"/>
    </xf>
    <xf numFmtId="0" fontId="87" fillId="0" borderId="52" xfId="3" applyFont="1" applyBorder="1" applyAlignment="1">
      <alignment wrapText="1"/>
    </xf>
    <xf numFmtId="3" fontId="87" fillId="4" borderId="52" xfId="2" applyNumberFormat="1" applyFont="1" applyFill="1" applyBorder="1" applyAlignment="1" applyProtection="1">
      <alignment horizontal="center" vertical="center"/>
      <protection locked="0"/>
    </xf>
    <xf numFmtId="168" fontId="168" fillId="4" borderId="62" xfId="15" applyNumberFormat="1" applyFont="1" applyFill="1" applyBorder="1" applyAlignment="1" applyProtection="1">
      <alignment horizontal="center" vertical="center"/>
      <protection locked="0"/>
    </xf>
    <xf numFmtId="0" fontId="87" fillId="0" borderId="0" xfId="16" applyFont="1" applyBorder="1" applyAlignment="1">
      <alignment horizontal="center" vertical="center" wrapText="1"/>
    </xf>
    <xf numFmtId="0" fontId="87" fillId="0" borderId="52" xfId="16" applyFont="1" applyBorder="1" applyAlignment="1">
      <alignment horizontal="left" vertical="center" wrapText="1"/>
    </xf>
    <xf numFmtId="3" fontId="87" fillId="0" borderId="52" xfId="16" applyNumberFormat="1" applyFont="1" applyBorder="1" applyAlignment="1">
      <alignment horizontal="center" vertical="center" wrapText="1"/>
    </xf>
    <xf numFmtId="10" fontId="62" fillId="0" borderId="0" xfId="16" applyNumberFormat="1" applyFont="1" applyAlignment="1">
      <alignment vertical="center" wrapText="1"/>
    </xf>
    <xf numFmtId="3" fontId="87" fillId="0" borderId="61" xfId="16" applyNumberFormat="1" applyFont="1" applyBorder="1" applyAlignment="1">
      <alignment horizontal="center" vertical="center" wrapText="1"/>
    </xf>
    <xf numFmtId="4" fontId="168" fillId="0" borderId="62" xfId="16" applyNumberFormat="1" applyFont="1" applyBorder="1" applyAlignment="1">
      <alignment horizontal="center" vertical="center" wrapText="1"/>
    </xf>
    <xf numFmtId="3" fontId="87" fillId="0" borderId="61" xfId="16" quotePrefix="1" applyNumberFormat="1" applyFont="1" applyBorder="1" applyAlignment="1">
      <alignment horizontal="center" vertical="center" wrapText="1"/>
    </xf>
    <xf numFmtId="0" fontId="47" fillId="39" borderId="53" xfId="2" applyFont="1" applyFill="1" applyBorder="1" applyAlignment="1">
      <alignment horizontal="center" vertical="center" wrapText="1"/>
    </xf>
    <xf numFmtId="9" fontId="201" fillId="0" borderId="0" xfId="8" applyFont="1" applyBorder="1" applyAlignment="1">
      <alignment horizontal="center" vertical="center"/>
    </xf>
    <xf numFmtId="3" fontId="202" fillId="39" borderId="53" xfId="3" applyNumberFormat="1" applyFont="1" applyFill="1" applyBorder="1" applyAlignment="1">
      <alignment horizontal="center" vertical="center" wrapText="1"/>
    </xf>
    <xf numFmtId="3" fontId="202" fillId="39" borderId="54" xfId="3" applyNumberFormat="1" applyFont="1" applyFill="1" applyBorder="1" applyAlignment="1">
      <alignment horizontal="center" vertical="center" wrapText="1"/>
    </xf>
    <xf numFmtId="0" fontId="202" fillId="39" borderId="53" xfId="2" applyFont="1" applyFill="1" applyBorder="1" applyAlignment="1">
      <alignment horizontal="center" vertical="center" wrapText="1"/>
    </xf>
    <xf numFmtId="3" fontId="47" fillId="39" borderId="53" xfId="3" applyNumberFormat="1" applyFont="1" applyFill="1" applyBorder="1" applyAlignment="1">
      <alignment horizontal="center" vertical="center" wrapText="1"/>
    </xf>
    <xf numFmtId="3" fontId="47" fillId="39" borderId="54" xfId="3" applyNumberFormat="1" applyFont="1" applyFill="1" applyBorder="1" applyAlignment="1">
      <alignment horizontal="center" vertical="center" wrapText="1"/>
    </xf>
    <xf numFmtId="2" fontId="47" fillId="0" borderId="0" xfId="2" applyNumberFormat="1" applyFont="1" applyAlignment="1">
      <alignment horizontal="left" vertical="center" wrapText="1"/>
    </xf>
    <xf numFmtId="0" fontId="62" fillId="0" borderId="0" xfId="16" applyFont="1" applyAlignment="1">
      <alignment vertical="center" wrapText="1"/>
    </xf>
    <xf numFmtId="14" fontId="46" fillId="0" borderId="0" xfId="2" applyNumberFormat="1" applyFont="1" applyAlignment="1">
      <alignment vertical="center" wrapText="1"/>
    </xf>
    <xf numFmtId="0" fontId="205" fillId="0" borderId="0" xfId="0" applyFont="1" applyAlignment="1">
      <alignment horizontal="left" vertical="center" wrapText="1"/>
    </xf>
    <xf numFmtId="0" fontId="206" fillId="0" borderId="0" xfId="0" applyFont="1" applyAlignment="1">
      <alignment horizontal="center" wrapText="1"/>
    </xf>
    <xf numFmtId="0" fontId="208" fillId="0" borderId="0" xfId="0" applyFont="1" applyAlignment="1">
      <alignment horizontal="left" vertical="center"/>
    </xf>
    <xf numFmtId="0" fontId="208" fillId="0" borderId="0" xfId="0" applyFont="1" applyAlignment="1">
      <alignment vertical="center"/>
    </xf>
    <xf numFmtId="0" fontId="209" fillId="0" borderId="0" xfId="0" applyFont="1" applyAlignment="1">
      <alignment horizontal="center" vertical="center" wrapText="1"/>
    </xf>
    <xf numFmtId="0" fontId="10" fillId="0" borderId="0" xfId="0" applyFont="1" applyAlignment="1">
      <alignment horizontal="left"/>
    </xf>
    <xf numFmtId="0" fontId="10" fillId="0" borderId="0" xfId="0" applyFont="1"/>
    <xf numFmtId="14" fontId="46" fillId="0" borderId="0" xfId="2" applyNumberFormat="1" applyFont="1" applyAlignment="1">
      <alignment horizontal="left" vertical="center"/>
    </xf>
    <xf numFmtId="14" fontId="47" fillId="0" borderId="0" xfId="2" applyNumberFormat="1" applyFont="1" applyAlignment="1">
      <alignment vertical="center" wrapText="1"/>
    </xf>
    <xf numFmtId="14" fontId="46" fillId="0" borderId="0" xfId="21" applyNumberFormat="1" applyFont="1" applyBorder="1" applyAlignment="1">
      <alignment horizontal="center" vertical="center"/>
    </xf>
    <xf numFmtId="14" fontId="62" fillId="0" borderId="0" xfId="2" applyNumberFormat="1" applyFont="1" applyAlignment="1">
      <alignment horizontal="left" vertical="center" wrapText="1"/>
    </xf>
    <xf numFmtId="0" fontId="203" fillId="0" borderId="0" xfId="0" applyFont="1" applyAlignment="1">
      <alignment horizontal="center" wrapText="1"/>
    </xf>
    <xf numFmtId="0" fontId="210" fillId="0" borderId="0" xfId="0" applyFont="1" applyAlignment="1">
      <alignment horizontal="center"/>
    </xf>
    <xf numFmtId="0" fontId="207" fillId="0" borderId="0" xfId="0" applyFont="1" applyAlignment="1">
      <alignment horizontal="center" vertical="center" wrapText="1"/>
    </xf>
    <xf numFmtId="0" fontId="207" fillId="0" borderId="0" xfId="0" applyFont="1" applyAlignment="1" applyProtection="1">
      <alignment horizontal="center" vertical="center" wrapText="1"/>
      <protection locked="0"/>
    </xf>
    <xf numFmtId="0" fontId="206" fillId="0" borderId="0" xfId="0" applyFont="1" applyAlignment="1">
      <alignment horizontal="center" wrapText="1"/>
    </xf>
    <xf numFmtId="0" fontId="205" fillId="0" borderId="0" xfId="0" applyFont="1" applyAlignment="1">
      <alignment horizontal="left" vertical="center" wrapText="1"/>
    </xf>
    <xf numFmtId="0" fontId="116" fillId="0" borderId="0" xfId="18" applyFont="1" applyAlignment="1">
      <alignment horizontal="left" vertical="center" wrapText="1"/>
    </xf>
    <xf numFmtId="0" fontId="114" fillId="0" borderId="0" xfId="0" applyFont="1" applyAlignment="1">
      <alignment horizontal="center"/>
    </xf>
    <xf numFmtId="0" fontId="114" fillId="0" borderId="0" xfId="0" applyFont="1" applyAlignment="1">
      <alignment horizontal="center" vertical="center" wrapText="1"/>
    </xf>
    <xf numFmtId="0" fontId="114" fillId="4" borderId="0" xfId="0" applyFont="1" applyFill="1" applyAlignment="1">
      <alignment horizontal="left" vertical="center" wrapText="1"/>
    </xf>
    <xf numFmtId="0" fontId="112" fillId="4" borderId="0" xfId="0" applyFont="1" applyFill="1" applyAlignment="1">
      <alignment horizontal="left" vertical="center" wrapText="1"/>
    </xf>
    <xf numFmtId="14" fontId="114" fillId="4" borderId="0" xfId="0" applyNumberFormat="1" applyFont="1" applyFill="1" applyAlignment="1">
      <alignment horizontal="justify" vertical="center" wrapText="1"/>
    </xf>
    <xf numFmtId="0" fontId="112" fillId="4" borderId="0" xfId="0" applyFont="1" applyFill="1" applyAlignment="1">
      <alignment horizontal="justify" vertical="center" wrapText="1"/>
    </xf>
    <xf numFmtId="0" fontId="115" fillId="0" borderId="0" xfId="18" applyFont="1" applyAlignment="1">
      <alignment horizontal="left" vertical="center" wrapText="1"/>
    </xf>
    <xf numFmtId="0" fontId="118" fillId="0" borderId="0" xfId="0" applyFont="1" applyAlignment="1">
      <alignment horizontal="center" vertical="center"/>
    </xf>
    <xf numFmtId="14" fontId="47" fillId="38" borderId="30" xfId="19" applyNumberFormat="1" applyFont="1" applyFill="1" applyBorder="1" applyAlignment="1">
      <alignment horizontal="center" vertical="center"/>
    </xf>
    <xf numFmtId="14" fontId="47" fillId="38" borderId="97" xfId="19" applyNumberFormat="1" applyFont="1" applyFill="1" applyBorder="1" applyAlignment="1">
      <alignment horizontal="center" vertical="center"/>
    </xf>
    <xf numFmtId="14" fontId="47" fillId="38" borderId="104" xfId="19" applyNumberFormat="1" applyFont="1" applyFill="1" applyBorder="1" applyAlignment="1">
      <alignment horizontal="center" vertical="center"/>
    </xf>
    <xf numFmtId="0" fontId="46" fillId="39" borderId="105" xfId="19" applyFont="1" applyFill="1" applyBorder="1" applyAlignment="1">
      <alignment horizontal="center" vertical="center"/>
    </xf>
    <xf numFmtId="14" fontId="47" fillId="38" borderId="106" xfId="19" applyNumberFormat="1" applyFont="1" applyFill="1" applyBorder="1" applyAlignment="1">
      <alignment horizontal="center" vertical="center" wrapText="1"/>
    </xf>
    <xf numFmtId="14" fontId="47" fillId="38" borderId="107" xfId="19" applyNumberFormat="1" applyFont="1" applyFill="1" applyBorder="1" applyAlignment="1">
      <alignment horizontal="center" vertical="center" wrapText="1"/>
    </xf>
    <xf numFmtId="14" fontId="47" fillId="38" borderId="108" xfId="19" applyNumberFormat="1" applyFont="1" applyFill="1" applyBorder="1" applyAlignment="1">
      <alignment horizontal="center" vertical="center" wrapText="1"/>
    </xf>
    <xf numFmtId="14" fontId="47" fillId="38" borderId="104" xfId="19" applyNumberFormat="1" applyFont="1" applyFill="1" applyBorder="1" applyAlignment="1">
      <alignment horizontal="center" vertical="center" wrapText="1"/>
    </xf>
    <xf numFmtId="14" fontId="47" fillId="38" borderId="40" xfId="19" applyNumberFormat="1" applyFont="1" applyFill="1" applyBorder="1" applyAlignment="1">
      <alignment horizontal="center" vertical="center" wrapText="1"/>
    </xf>
    <xf numFmtId="14" fontId="47" fillId="38" borderId="39" xfId="19" applyNumberFormat="1" applyFont="1" applyFill="1" applyBorder="1" applyAlignment="1">
      <alignment horizontal="center" vertical="center" wrapText="1"/>
    </xf>
    <xf numFmtId="14" fontId="47" fillId="38" borderId="105" xfId="19" applyNumberFormat="1" applyFont="1" applyFill="1" applyBorder="1" applyAlignment="1">
      <alignment horizontal="center" vertical="center" wrapText="1"/>
    </xf>
    <xf numFmtId="9" fontId="47" fillId="38" borderId="30" xfId="8" applyFont="1" applyFill="1" applyBorder="1" applyAlignment="1">
      <alignment horizontal="center" vertical="center"/>
    </xf>
    <xf numFmtId="9" fontId="47" fillId="38" borderId="97" xfId="8" applyFont="1" applyFill="1" applyBorder="1" applyAlignment="1">
      <alignment horizontal="center" vertical="center"/>
    </xf>
    <xf numFmtId="2" fontId="87" fillId="0" borderId="0" xfId="2" applyNumberFormat="1" applyFont="1" applyAlignment="1">
      <alignment horizontal="left" vertical="center" wrapText="1"/>
    </xf>
    <xf numFmtId="0" fontId="119" fillId="39" borderId="20" xfId="2" applyFont="1" applyFill="1" applyBorder="1" applyAlignment="1">
      <alignment horizontal="center" vertical="center" wrapText="1"/>
    </xf>
    <xf numFmtId="0" fontId="119" fillId="39" borderId="48" xfId="2" applyFont="1" applyFill="1" applyBorder="1" applyAlignment="1">
      <alignment horizontal="center" vertical="center" wrapText="1"/>
    </xf>
    <xf numFmtId="0" fontId="47" fillId="39" borderId="133" xfId="2" applyFont="1" applyFill="1" applyBorder="1" applyAlignment="1">
      <alignment horizontal="center" vertical="center" wrapText="1"/>
    </xf>
    <xf numFmtId="0" fontId="47" fillId="39" borderId="134" xfId="2" applyFont="1" applyFill="1" applyBorder="1" applyAlignment="1">
      <alignment horizontal="center" vertical="center" wrapText="1"/>
    </xf>
    <xf numFmtId="0" fontId="47" fillId="39" borderId="137" xfId="2" applyFont="1" applyFill="1" applyBorder="1" applyAlignment="1">
      <alignment horizontal="center" vertical="center" wrapText="1"/>
    </xf>
    <xf numFmtId="0" fontId="47" fillId="39" borderId="138" xfId="2" applyFont="1" applyFill="1" applyBorder="1" applyAlignment="1">
      <alignment horizontal="center" vertical="center" wrapText="1"/>
    </xf>
    <xf numFmtId="0" fontId="47" fillId="39" borderId="107" xfId="2" applyFont="1" applyFill="1" applyBorder="1" applyAlignment="1">
      <alignment horizontal="center" vertical="center" wrapText="1"/>
    </xf>
    <xf numFmtId="0" fontId="47" fillId="39" borderId="132" xfId="2" applyFont="1" applyFill="1" applyBorder="1" applyAlignment="1">
      <alignment horizontal="center" vertical="center" wrapText="1"/>
    </xf>
    <xf numFmtId="49" fontId="123" fillId="0" borderId="0" xfId="0" applyNumberFormat="1" applyFont="1" applyAlignment="1">
      <alignment horizontal="left" vertical="center" wrapText="1"/>
    </xf>
    <xf numFmtId="49" fontId="145" fillId="0" borderId="0" xfId="0" applyNumberFormat="1" applyFont="1" applyAlignment="1">
      <alignment horizontal="left" vertical="center" wrapText="1"/>
    </xf>
    <xf numFmtId="0" fontId="144" fillId="0" borderId="0" xfId="2" applyFont="1" applyAlignment="1">
      <alignment horizontal="center"/>
    </xf>
    <xf numFmtId="0" fontId="130" fillId="0" borderId="0" xfId="2" applyFont="1" applyAlignment="1">
      <alignment horizontal="center" vertical="center"/>
    </xf>
    <xf numFmtId="0" fontId="118" fillId="0" borderId="0" xfId="2" applyFont="1" applyAlignment="1">
      <alignment horizontal="center" vertical="center"/>
    </xf>
    <xf numFmtId="0" fontId="164" fillId="2" borderId="0" xfId="5" applyFont="1" applyFill="1" applyAlignment="1">
      <alignment horizontal="center" vertical="center"/>
    </xf>
    <xf numFmtId="0" fontId="47" fillId="39" borderId="31" xfId="2" applyFont="1" applyFill="1" applyBorder="1" applyAlignment="1">
      <alignment horizontal="center" vertical="center" wrapText="1"/>
    </xf>
    <xf numFmtId="0" fontId="47" fillId="39" borderId="44" xfId="2" applyFont="1" applyFill="1" applyBorder="1" applyAlignment="1">
      <alignment horizontal="center" vertical="center" wrapText="1"/>
    </xf>
    <xf numFmtId="0" fontId="47" fillId="39" borderId="45" xfId="2" applyFont="1" applyFill="1" applyBorder="1" applyAlignment="1">
      <alignment horizontal="center" vertical="center" wrapText="1"/>
    </xf>
    <xf numFmtId="0" fontId="165" fillId="41" borderId="36" xfId="2" applyFont="1" applyFill="1" applyBorder="1" applyAlignment="1">
      <alignment horizontal="center" vertical="center" wrapText="1"/>
    </xf>
    <xf numFmtId="0" fontId="165" fillId="41" borderId="37" xfId="2" applyFont="1" applyFill="1" applyBorder="1" applyAlignment="1">
      <alignment horizontal="center" vertical="center" wrapText="1"/>
    </xf>
    <xf numFmtId="0" fontId="165" fillId="41" borderId="141" xfId="2" applyFont="1" applyFill="1" applyBorder="1" applyAlignment="1">
      <alignment horizontal="center" vertical="center" wrapText="1"/>
    </xf>
    <xf numFmtId="0" fontId="165" fillId="41" borderId="142" xfId="2" applyFont="1" applyFill="1" applyBorder="1" applyAlignment="1">
      <alignment horizontal="center" vertical="center" wrapText="1"/>
    </xf>
    <xf numFmtId="0" fontId="122" fillId="41" borderId="37" xfId="2" applyFont="1" applyFill="1" applyBorder="1" applyAlignment="1">
      <alignment horizontal="center" vertical="center" wrapText="1"/>
    </xf>
    <xf numFmtId="0" fontId="122" fillId="41" borderId="38" xfId="2" applyFont="1" applyFill="1" applyBorder="1" applyAlignment="1">
      <alignment horizontal="center" vertical="center" wrapText="1"/>
    </xf>
    <xf numFmtId="0" fontId="47" fillId="40" borderId="126" xfId="2" applyFont="1" applyFill="1" applyBorder="1" applyAlignment="1">
      <alignment horizontal="center" vertical="center" wrapText="1"/>
    </xf>
    <xf numFmtId="0" fontId="47" fillId="40" borderId="130" xfId="2" applyFont="1" applyFill="1" applyBorder="1" applyAlignment="1">
      <alignment horizontal="center" vertical="center" wrapText="1"/>
    </xf>
    <xf numFmtId="0" fontId="47" fillId="40" borderId="131" xfId="2" applyFont="1" applyFill="1" applyBorder="1" applyAlignment="1">
      <alignment horizontal="center" vertical="center" wrapText="1"/>
    </xf>
    <xf numFmtId="0" fontId="47" fillId="39" borderId="172" xfId="2" applyFont="1" applyFill="1" applyBorder="1" applyAlignment="1">
      <alignment horizontal="center" vertical="center" wrapText="1"/>
    </xf>
    <xf numFmtId="0" fontId="47" fillId="39" borderId="173" xfId="2" applyFont="1" applyFill="1" applyBorder="1" applyAlignment="1">
      <alignment horizontal="center" vertical="center" wrapText="1"/>
    </xf>
    <xf numFmtId="0" fontId="47" fillId="39" borderId="174" xfId="2" applyFont="1" applyFill="1" applyBorder="1" applyAlignment="1">
      <alignment horizontal="center" vertical="center" wrapText="1"/>
    </xf>
    <xf numFmtId="0" fontId="47" fillId="39" borderId="143" xfId="2" applyFont="1" applyFill="1" applyBorder="1" applyAlignment="1">
      <alignment horizontal="center" vertical="center" wrapText="1"/>
    </xf>
    <xf numFmtId="0" fontId="122" fillId="0" borderId="0" xfId="0" applyFont="1" applyAlignment="1">
      <alignment horizontal="center"/>
    </xf>
    <xf numFmtId="0" fontId="47" fillId="39" borderId="36" xfId="0" applyFont="1" applyFill="1" applyBorder="1" applyAlignment="1">
      <alignment horizontal="center" vertical="center" wrapText="1"/>
    </xf>
    <xf numFmtId="0" fontId="47" fillId="39" borderId="38" xfId="0" applyFont="1" applyFill="1" applyBorder="1" applyAlignment="1">
      <alignment horizontal="center" vertical="center" wrapText="1"/>
    </xf>
    <xf numFmtId="0" fontId="47" fillId="39" borderId="31" xfId="0" applyFont="1" applyFill="1" applyBorder="1" applyAlignment="1">
      <alignment horizontal="center" vertical="center" wrapText="1"/>
    </xf>
    <xf numFmtId="0" fontId="47" fillId="39" borderId="45" xfId="0" applyFont="1" applyFill="1" applyBorder="1" applyAlignment="1">
      <alignment horizontal="center" vertical="center" wrapText="1"/>
    </xf>
    <xf numFmtId="0" fontId="150" fillId="0" borderId="0" xfId="0" applyFont="1" applyAlignment="1" applyProtection="1">
      <alignment horizontal="center" vertical="center" wrapText="1"/>
      <protection locked="0"/>
    </xf>
    <xf numFmtId="2" fontId="130" fillId="0" borderId="0" xfId="2" applyNumberFormat="1" applyFont="1" applyAlignment="1">
      <alignment horizontal="left" vertical="center" wrapText="1"/>
    </xf>
    <xf numFmtId="0" fontId="156" fillId="0" borderId="0" xfId="2" applyFont="1" applyAlignment="1">
      <alignment horizontal="center" vertical="center"/>
    </xf>
    <xf numFmtId="0" fontId="157" fillId="2" borderId="0" xfId="5" applyFont="1" applyFill="1" applyAlignment="1">
      <alignment horizontal="center" vertical="center"/>
    </xf>
    <xf numFmtId="0" fontId="47" fillId="39" borderId="36" xfId="2" applyFont="1" applyFill="1" applyBorder="1" applyAlignment="1">
      <alignment horizontal="center" vertical="center" wrapText="1"/>
    </xf>
    <xf numFmtId="0" fontId="47" fillId="39" borderId="38" xfId="2" applyFont="1" applyFill="1" applyBorder="1" applyAlignment="1">
      <alignment horizontal="center" vertical="center" wrapText="1"/>
    </xf>
    <xf numFmtId="0" fontId="47" fillId="39" borderId="37" xfId="2" applyFont="1" applyFill="1" applyBorder="1" applyAlignment="1">
      <alignment horizontal="center" vertical="center" wrapText="1"/>
    </xf>
    <xf numFmtId="49" fontId="162" fillId="0" borderId="0" xfId="0" applyNumberFormat="1" applyFont="1" applyAlignment="1">
      <alignment horizontal="left" vertical="center" wrapText="1"/>
    </xf>
    <xf numFmtId="49" fontId="162" fillId="0" borderId="0" xfId="2" applyNumberFormat="1" applyFont="1" applyAlignment="1">
      <alignment horizontal="left" vertical="center" wrapText="1"/>
    </xf>
    <xf numFmtId="2" fontId="47" fillId="0" borderId="0" xfId="2" applyNumberFormat="1" applyFont="1" applyAlignment="1">
      <alignment horizontal="left" vertical="center" wrapText="1"/>
    </xf>
    <xf numFmtId="49" fontId="46" fillId="0" borderId="0" xfId="0" applyNumberFormat="1" applyFont="1" applyAlignment="1">
      <alignment horizontal="left" vertical="center" wrapText="1"/>
    </xf>
    <xf numFmtId="0" fontId="165" fillId="41" borderId="128" xfId="2" applyFont="1" applyFill="1" applyBorder="1" applyAlignment="1">
      <alignment horizontal="center" vertical="center" wrapText="1"/>
    </xf>
    <xf numFmtId="0" fontId="165" fillId="41" borderId="129" xfId="2" applyFont="1" applyFill="1" applyBorder="1" applyAlignment="1">
      <alignment horizontal="center" vertical="center" wrapText="1"/>
    </xf>
    <xf numFmtId="0" fontId="158" fillId="41" borderId="37" xfId="2" applyFont="1" applyFill="1" applyBorder="1" applyAlignment="1">
      <alignment horizontal="center" vertical="center" wrapText="1"/>
    </xf>
    <xf numFmtId="0" fontId="158" fillId="41" borderId="38" xfId="2" applyFont="1" applyFill="1" applyBorder="1" applyAlignment="1">
      <alignment horizontal="center" vertical="center" wrapText="1"/>
    </xf>
    <xf numFmtId="0" fontId="47" fillId="39" borderId="39" xfId="2" applyFont="1" applyFill="1" applyBorder="1" applyAlignment="1">
      <alignment horizontal="center" vertical="center" wrapText="1"/>
    </xf>
    <xf numFmtId="0" fontId="47" fillId="39" borderId="41" xfId="2" applyFont="1" applyFill="1" applyBorder="1" applyAlignment="1">
      <alignment horizontal="center" vertical="center" wrapText="1"/>
    </xf>
    <xf numFmtId="0" fontId="47" fillId="40" borderId="107" xfId="2" applyFont="1" applyFill="1" applyBorder="1" applyAlignment="1">
      <alignment horizontal="center" vertical="center" wrapText="1"/>
    </xf>
    <xf numFmtId="0" fontId="47" fillId="40" borderId="132" xfId="2" applyFont="1" applyFill="1" applyBorder="1" applyAlignment="1">
      <alignment horizontal="center" vertical="center" wrapText="1"/>
    </xf>
    <xf numFmtId="0" fontId="47" fillId="40" borderId="40" xfId="2" applyFont="1" applyFill="1" applyBorder="1" applyAlignment="1">
      <alignment horizontal="center" vertical="center" wrapText="1"/>
    </xf>
    <xf numFmtId="0" fontId="47" fillId="40" borderId="43" xfId="2" applyFont="1" applyFill="1" applyBorder="1" applyAlignment="1">
      <alignment horizontal="center" vertical="center" wrapText="1"/>
    </xf>
    <xf numFmtId="49" fontId="145" fillId="0" borderId="0" xfId="2" applyNumberFormat="1" applyFont="1" applyAlignment="1">
      <alignment horizontal="left" vertical="center" wrapText="1"/>
    </xf>
    <xf numFmtId="0" fontId="47" fillId="39" borderId="200" xfId="2" applyFont="1" applyFill="1" applyBorder="1" applyAlignment="1">
      <alignment horizontal="center" vertical="center" wrapText="1"/>
    </xf>
    <xf numFmtId="0" fontId="47" fillId="39" borderId="124" xfId="2" applyFont="1" applyFill="1" applyBorder="1" applyAlignment="1">
      <alignment horizontal="center" vertical="center" wrapText="1"/>
    </xf>
    <xf numFmtId="0" fontId="162" fillId="0" borderId="0" xfId="0" applyFont="1" applyAlignment="1">
      <alignment horizontal="left" vertical="center" wrapText="1"/>
    </xf>
    <xf numFmtId="0" fontId="35" fillId="0" borderId="13" xfId="2" applyFont="1" applyBorder="1" applyAlignment="1">
      <alignment horizontal="center" vertical="center" wrapText="1"/>
    </xf>
    <xf numFmtId="0" fontId="35" fillId="0" borderId="9" xfId="2" applyFont="1" applyBorder="1" applyAlignment="1">
      <alignment horizontal="center" vertical="center" wrapText="1"/>
    </xf>
    <xf numFmtId="0" fontId="35" fillId="0" borderId="10" xfId="2" applyFont="1" applyBorder="1" applyAlignment="1">
      <alignment horizontal="center" vertical="center" wrapText="1"/>
    </xf>
    <xf numFmtId="2" fontId="24" fillId="0" borderId="0" xfId="2" applyNumberFormat="1" applyFont="1" applyAlignment="1">
      <alignment horizontal="left" vertical="center" wrapText="1"/>
    </xf>
    <xf numFmtId="49" fontId="15" fillId="0" borderId="0" xfId="2" applyNumberFormat="1" applyFont="1" applyAlignment="1">
      <alignment horizontal="left" vertical="center" wrapText="1"/>
    </xf>
    <xf numFmtId="0" fontId="27" fillId="0" borderId="0" xfId="2" applyFont="1" applyAlignment="1">
      <alignment horizontal="center"/>
    </xf>
    <xf numFmtId="0" fontId="13" fillId="0" borderId="0" xfId="2" applyFont="1" applyAlignment="1">
      <alignment horizontal="center" vertical="center"/>
    </xf>
    <xf numFmtId="0" fontId="16" fillId="0" borderId="5" xfId="2" applyFont="1" applyBorder="1" applyAlignment="1">
      <alignment horizontal="center" vertical="center" wrapText="1"/>
    </xf>
    <xf numFmtId="0" fontId="16" fillId="0" borderId="4" xfId="2" applyFont="1" applyBorder="1" applyAlignment="1">
      <alignment horizontal="center" vertical="center" wrapText="1"/>
    </xf>
    <xf numFmtId="0" fontId="16" fillId="0" borderId="3" xfId="2" applyFont="1" applyBorder="1" applyAlignment="1">
      <alignment horizontal="center" vertical="center" wrapText="1"/>
    </xf>
    <xf numFmtId="49" fontId="15" fillId="0" borderId="0" xfId="0" applyNumberFormat="1" applyFont="1" applyAlignment="1">
      <alignment horizontal="left" vertical="center" wrapText="1"/>
    </xf>
    <xf numFmtId="0" fontId="35" fillId="0" borderId="12" xfId="2" applyFont="1" applyBorder="1" applyAlignment="1">
      <alignment horizontal="center" vertical="center" wrapText="1"/>
    </xf>
    <xf numFmtId="0" fontId="35" fillId="0" borderId="11" xfId="2" applyFont="1" applyBorder="1" applyAlignment="1">
      <alignment horizontal="center" vertical="center" wrapText="1"/>
    </xf>
    <xf numFmtId="0" fontId="35" fillId="0" borderId="0" xfId="2" applyFont="1" applyAlignment="1">
      <alignment horizontal="center" vertical="center" wrapText="1"/>
    </xf>
    <xf numFmtId="0" fontId="11" fillId="2" borderId="0" xfId="5" applyFont="1" applyFill="1" applyAlignment="1">
      <alignment horizontal="center" vertical="center"/>
    </xf>
    <xf numFmtId="0" fontId="47" fillId="0" borderId="0" xfId="2" applyFont="1" applyAlignment="1">
      <alignment horizontal="center" vertical="center" wrapText="1"/>
    </xf>
    <xf numFmtId="49" fontId="62" fillId="0" borderId="0" xfId="0" applyNumberFormat="1" applyFont="1" applyBorder="1" applyAlignment="1">
      <alignment horizontal="left" vertical="center" wrapText="1"/>
    </xf>
    <xf numFmtId="49" fontId="46" fillId="0" borderId="0" xfId="2" applyNumberFormat="1" applyFont="1" applyAlignment="1">
      <alignment horizontal="left" vertical="center" wrapText="1"/>
    </xf>
    <xf numFmtId="0" fontId="47" fillId="39" borderId="51" xfId="2" applyFont="1" applyFill="1" applyBorder="1" applyAlignment="1">
      <alignment horizontal="center" vertical="center" wrapText="1"/>
    </xf>
    <xf numFmtId="0" fontId="158" fillId="0" borderId="37" xfId="2" applyFont="1" applyBorder="1" applyAlignment="1">
      <alignment horizontal="center" vertical="center" wrapText="1"/>
    </xf>
    <xf numFmtId="0" fontId="47" fillId="39" borderId="128" xfId="2" applyFont="1" applyFill="1" applyBorder="1" applyAlignment="1">
      <alignment horizontal="center" vertical="center" wrapText="1"/>
    </xf>
    <xf numFmtId="0" fontId="47" fillId="39" borderId="144" xfId="2" applyFont="1" applyFill="1" applyBorder="1" applyAlignment="1">
      <alignment horizontal="center" vertical="center" wrapText="1"/>
    </xf>
    <xf numFmtId="0" fontId="156" fillId="0" borderId="0" xfId="2" applyFont="1" applyAlignment="1">
      <alignment horizontal="center" vertical="center" wrapText="1"/>
    </xf>
    <xf numFmtId="0" fontId="47" fillId="40" borderId="149" xfId="2" applyFont="1" applyFill="1" applyBorder="1" applyAlignment="1">
      <alignment horizontal="center" vertical="center" wrapText="1"/>
    </xf>
    <xf numFmtId="0" fontId="47" fillId="40" borderId="127" xfId="2" applyFont="1" applyFill="1" applyBorder="1" applyAlignment="1">
      <alignment horizontal="center" vertical="center" wrapText="1"/>
    </xf>
    <xf numFmtId="0" fontId="47" fillId="40" borderId="129" xfId="2" applyFont="1" applyFill="1" applyBorder="1" applyAlignment="1">
      <alignment horizontal="center" vertical="center" wrapText="1"/>
    </xf>
    <xf numFmtId="0" fontId="47" fillId="39" borderId="129" xfId="2" applyFont="1" applyFill="1" applyBorder="1" applyAlignment="1">
      <alignment horizontal="center" vertical="center" wrapText="1"/>
    </xf>
    <xf numFmtId="0" fontId="169" fillId="40" borderId="150" xfId="2" applyFont="1" applyFill="1" applyBorder="1" applyAlignment="1">
      <alignment horizontal="center" vertical="center" wrapText="1"/>
    </xf>
    <xf numFmtId="0" fontId="169" fillId="40" borderId="130" xfId="2" applyFont="1" applyFill="1" applyBorder="1" applyAlignment="1">
      <alignment horizontal="center" vertical="center" wrapText="1"/>
    </xf>
    <xf numFmtId="0" fontId="169" fillId="40" borderId="131" xfId="2" applyFont="1" applyFill="1" applyBorder="1" applyAlignment="1">
      <alignment horizontal="center" vertical="center" wrapText="1"/>
    </xf>
    <xf numFmtId="0" fontId="171" fillId="0" borderId="0" xfId="2" applyFont="1" applyAlignment="1">
      <alignment horizontal="left" vertical="center" wrapText="1"/>
    </xf>
    <xf numFmtId="0" fontId="47" fillId="40" borderId="0" xfId="2" applyFont="1" applyFill="1" applyAlignment="1">
      <alignment horizontal="center" vertical="center" wrapText="1"/>
    </xf>
    <xf numFmtId="0" fontId="47" fillId="40" borderId="137" xfId="2" applyFont="1" applyFill="1" applyBorder="1" applyAlignment="1">
      <alignment horizontal="center" vertical="center" wrapText="1"/>
    </xf>
    <xf numFmtId="0" fontId="47" fillId="40" borderId="134" xfId="2" applyFont="1" applyFill="1" applyBorder="1" applyAlignment="1">
      <alignment horizontal="center" vertical="center" wrapText="1"/>
    </xf>
    <xf numFmtId="0" fontId="47" fillId="40" borderId="135" xfId="2" applyFont="1" applyFill="1" applyBorder="1" applyAlignment="1">
      <alignment horizontal="center" vertical="center" wrapText="1"/>
    </xf>
    <xf numFmtId="0" fontId="47" fillId="40" borderId="136" xfId="2" applyFont="1" applyFill="1" applyBorder="1" applyAlignment="1">
      <alignment horizontal="center" vertical="center" wrapText="1"/>
    </xf>
    <xf numFmtId="0" fontId="47" fillId="39" borderId="128" xfId="0" applyFont="1" applyFill="1" applyBorder="1" applyAlignment="1">
      <alignment horizontal="center" vertical="center" wrapText="1"/>
    </xf>
    <xf numFmtId="0" fontId="47" fillId="39" borderId="144" xfId="0" applyFont="1" applyFill="1" applyBorder="1" applyAlignment="1">
      <alignment horizontal="center" vertical="center" wrapText="1"/>
    </xf>
    <xf numFmtId="2" fontId="158" fillId="0" borderId="0" xfId="0" applyNumberFormat="1" applyFont="1" applyAlignment="1">
      <alignment horizontal="left" vertical="center" wrapText="1"/>
    </xf>
    <xf numFmtId="0" fontId="144" fillId="0" borderId="0" xfId="0" applyFont="1" applyAlignment="1">
      <alignment horizontal="center"/>
    </xf>
    <xf numFmtId="0" fontId="130" fillId="0" borderId="0" xfId="0" applyFont="1" applyAlignment="1">
      <alignment horizontal="center" vertical="center"/>
    </xf>
    <xf numFmtId="0" fontId="156" fillId="0" borderId="0" xfId="0" applyFont="1" applyAlignment="1">
      <alignment horizontal="center" vertical="center"/>
    </xf>
    <xf numFmtId="0" fontId="47" fillId="39" borderId="44" xfId="0" applyFont="1" applyFill="1" applyBorder="1" applyAlignment="1">
      <alignment horizontal="center" vertical="center" wrapText="1"/>
    </xf>
    <xf numFmtId="0" fontId="47" fillId="39" borderId="126" xfId="0" applyFont="1" applyFill="1" applyBorder="1" applyAlignment="1">
      <alignment horizontal="center" vertical="center" wrapText="1"/>
    </xf>
    <xf numFmtId="0" fontId="47" fillId="39" borderId="130" xfId="0" applyFont="1" applyFill="1" applyBorder="1" applyAlignment="1">
      <alignment horizontal="center" vertical="center" wrapText="1"/>
    </xf>
    <xf numFmtId="0" fontId="47" fillId="39" borderId="131" xfId="0" applyFont="1" applyFill="1" applyBorder="1" applyAlignment="1">
      <alignment horizontal="center" vertical="center" wrapText="1"/>
    </xf>
    <xf numFmtId="0" fontId="47" fillId="39" borderId="39" xfId="0" applyFont="1" applyFill="1" applyBorder="1" applyAlignment="1">
      <alignment horizontal="center" vertical="center" wrapText="1"/>
    </xf>
    <xf numFmtId="0" fontId="47" fillId="39" borderId="40" xfId="0" applyFont="1" applyFill="1" applyBorder="1" applyAlignment="1">
      <alignment horizontal="center" vertical="center" wrapText="1"/>
    </xf>
    <xf numFmtId="0" fontId="130" fillId="0" borderId="0" xfId="0" applyFont="1" applyBorder="1" applyAlignment="1">
      <alignment horizontal="left" vertical="center" wrapText="1"/>
    </xf>
    <xf numFmtId="0" fontId="145" fillId="0" borderId="0" xfId="0" applyFont="1" applyBorder="1" applyAlignment="1">
      <alignment horizontal="left" vertical="center" wrapText="1"/>
    </xf>
    <xf numFmtId="0" fontId="47" fillId="39" borderId="75" xfId="0" applyFont="1" applyFill="1" applyBorder="1" applyAlignment="1">
      <alignment horizontal="center" vertical="center" wrapText="1"/>
    </xf>
    <xf numFmtId="0" fontId="47" fillId="39" borderId="153" xfId="0" applyFont="1" applyFill="1" applyBorder="1" applyAlignment="1">
      <alignment horizontal="center" vertical="center" wrapText="1"/>
    </xf>
    <xf numFmtId="0" fontId="119" fillId="39" borderId="75" xfId="0" applyFont="1" applyFill="1" applyBorder="1" applyAlignment="1">
      <alignment horizontal="center" vertical="center" wrapText="1"/>
    </xf>
    <xf numFmtId="0" fontId="119" fillId="39" borderId="153" xfId="0" applyFont="1" applyFill="1" applyBorder="1" applyAlignment="1">
      <alignment horizontal="center" vertical="center" wrapText="1"/>
    </xf>
    <xf numFmtId="0" fontId="136" fillId="0" borderId="0" xfId="0" applyFont="1" applyBorder="1" applyAlignment="1">
      <alignment horizontal="center" vertical="center"/>
    </xf>
    <xf numFmtId="0" fontId="47" fillId="39" borderId="53" xfId="0" applyFont="1" applyFill="1" applyBorder="1" applyAlignment="1">
      <alignment horizontal="center" vertical="center" wrapText="1"/>
    </xf>
    <xf numFmtId="0" fontId="47" fillId="39" borderId="54" xfId="0" applyFont="1" applyFill="1" applyBorder="1" applyAlignment="1">
      <alignment horizontal="center" vertical="center" wrapText="1"/>
    </xf>
    <xf numFmtId="0" fontId="156" fillId="0" borderId="0" xfId="0" applyFont="1" applyAlignment="1">
      <alignment horizontal="center" vertical="center" wrapText="1"/>
    </xf>
    <xf numFmtId="0" fontId="47" fillId="0" borderId="0" xfId="0" applyFont="1" applyBorder="1" applyAlignment="1">
      <alignment horizontal="center" vertical="center"/>
    </xf>
    <xf numFmtId="0" fontId="47" fillId="0" borderId="0" xfId="0" applyFont="1" applyBorder="1" applyAlignment="1">
      <alignment horizontal="center" vertical="center" wrapText="1"/>
    </xf>
    <xf numFmtId="0" fontId="73" fillId="0" borderId="0" xfId="0" applyFont="1" applyBorder="1" applyAlignment="1">
      <alignment horizontal="center" vertical="center"/>
    </xf>
    <xf numFmtId="0" fontId="59" fillId="0" borderId="0" xfId="0" applyFont="1" applyBorder="1" applyAlignment="1">
      <alignment horizontal="center" vertical="center" wrapText="1"/>
    </xf>
    <xf numFmtId="0" fontId="74" fillId="0" borderId="0" xfId="0" applyFont="1" applyBorder="1" applyAlignment="1">
      <alignment horizontal="center" vertical="center" wrapText="1"/>
    </xf>
    <xf numFmtId="0" fontId="47" fillId="39" borderId="53" xfId="2" applyFont="1" applyFill="1" applyBorder="1" applyAlignment="1">
      <alignment horizontal="center" vertical="center" wrapText="1"/>
    </xf>
    <xf numFmtId="0" fontId="46" fillId="39" borderId="54" xfId="2" applyFont="1" applyFill="1" applyBorder="1" applyAlignment="1">
      <alignment horizontal="center" vertical="center" wrapText="1"/>
    </xf>
    <xf numFmtId="0" fontId="119" fillId="39" borderId="55" xfId="2" applyFont="1" applyFill="1" applyBorder="1" applyAlignment="1">
      <alignment horizontal="center" vertical="center" wrapText="1"/>
    </xf>
    <xf numFmtId="0" fontId="119" fillId="39" borderId="56" xfId="2" applyFont="1" applyFill="1" applyBorder="1" applyAlignment="1">
      <alignment horizontal="center" vertical="center" wrapText="1"/>
    </xf>
    <xf numFmtId="0" fontId="119" fillId="39" borderId="75" xfId="2" applyFont="1" applyFill="1" applyBorder="1" applyAlignment="1">
      <alignment horizontal="center" vertical="center" wrapText="1"/>
    </xf>
    <xf numFmtId="0" fontId="119" fillId="39" borderId="157" xfId="2" applyFont="1" applyFill="1" applyBorder="1" applyAlignment="1">
      <alignment horizontal="center" vertical="center" wrapText="1"/>
    </xf>
    <xf numFmtId="0" fontId="47" fillId="39" borderId="63" xfId="0" applyFont="1" applyFill="1" applyBorder="1" applyAlignment="1">
      <alignment horizontal="center" vertical="center" wrapText="1"/>
    </xf>
    <xf numFmtId="0" fontId="47" fillId="39" borderId="162" xfId="0" applyFont="1" applyFill="1" applyBorder="1" applyAlignment="1">
      <alignment horizontal="center" vertical="center" wrapText="1"/>
    </xf>
    <xf numFmtId="0" fontId="47" fillId="39" borderId="157" xfId="0" applyFont="1" applyFill="1" applyBorder="1" applyAlignment="1">
      <alignment horizontal="center" vertical="center" wrapText="1"/>
    </xf>
    <xf numFmtId="0" fontId="47" fillId="39" borderId="55" xfId="0" applyFont="1" applyFill="1" applyBorder="1" applyAlignment="1">
      <alignment horizontal="center" vertical="center" wrapText="1"/>
    </xf>
    <xf numFmtId="0" fontId="47" fillId="39" borderId="56" xfId="0" applyFont="1" applyFill="1" applyBorder="1" applyAlignment="1">
      <alignment horizontal="center" vertical="center" wrapText="1"/>
    </xf>
    <xf numFmtId="0" fontId="47" fillId="39" borderId="158" xfId="0" applyFont="1" applyFill="1" applyBorder="1" applyAlignment="1">
      <alignment horizontal="center" vertical="center" wrapText="1"/>
    </xf>
    <xf numFmtId="0" fontId="47" fillId="39" borderId="159" xfId="0" applyFont="1" applyFill="1" applyBorder="1" applyAlignment="1">
      <alignment horizontal="center" vertical="center" wrapText="1"/>
    </xf>
    <xf numFmtId="0" fontId="47" fillId="39" borderId="137" xfId="0" applyFont="1" applyFill="1" applyBorder="1" applyAlignment="1">
      <alignment horizontal="center" vertical="center" wrapText="1"/>
    </xf>
    <xf numFmtId="0" fontId="47" fillId="39" borderId="161" xfId="0" applyFont="1" applyFill="1" applyBorder="1" applyAlignment="1">
      <alignment horizontal="center" vertical="center" wrapText="1"/>
    </xf>
    <xf numFmtId="0" fontId="47" fillId="39" borderId="59" xfId="0" applyFont="1" applyFill="1" applyBorder="1" applyAlignment="1">
      <alignment horizontal="center" vertical="center" wrapText="1"/>
    </xf>
    <xf numFmtId="0" fontId="47" fillId="39" borderId="57" xfId="0" applyFont="1" applyFill="1" applyBorder="1" applyAlignment="1">
      <alignment horizontal="center" vertical="center" wrapText="1"/>
    </xf>
    <xf numFmtId="0" fontId="146" fillId="0" borderId="53" xfId="0" applyFont="1" applyBorder="1" applyAlignment="1">
      <alignment horizontal="center" vertical="center" wrapText="1"/>
    </xf>
    <xf numFmtId="0" fontId="146" fillId="0" borderId="63" xfId="0" applyFont="1" applyBorder="1" applyAlignment="1">
      <alignment horizontal="center" vertical="center" wrapText="1"/>
    </xf>
    <xf numFmtId="0" fontId="146" fillId="0" borderId="54" xfId="0" applyFont="1" applyBorder="1" applyAlignment="1">
      <alignment horizontal="center" vertical="center" wrapText="1"/>
    </xf>
    <xf numFmtId="0" fontId="158" fillId="0" borderId="61" xfId="0" applyFont="1" applyBorder="1" applyAlignment="1">
      <alignment horizontal="center" vertical="center" wrapText="1"/>
    </xf>
    <xf numFmtId="0" fontId="158" fillId="0" borderId="66" xfId="0" applyFont="1" applyBorder="1" applyAlignment="1">
      <alignment horizontal="center" vertical="center" wrapText="1"/>
    </xf>
    <xf numFmtId="0" fontId="158" fillId="0" borderId="62" xfId="0" applyFont="1" applyBorder="1" applyAlignment="1">
      <alignment horizontal="center" vertical="center" wrapText="1"/>
    </xf>
    <xf numFmtId="0" fontId="72" fillId="0" borderId="0" xfId="0" applyFont="1" applyBorder="1" applyAlignment="1">
      <alignment horizontal="center" vertical="center" wrapText="1"/>
    </xf>
    <xf numFmtId="0" fontId="65" fillId="0" borderId="0" xfId="0" applyFont="1" applyBorder="1" applyAlignment="1">
      <alignment horizontal="center" vertical="center" wrapText="1"/>
    </xf>
    <xf numFmtId="2" fontId="31" fillId="0" borderId="0" xfId="0" applyNumberFormat="1" applyFont="1" applyAlignment="1">
      <alignment horizontal="left" vertical="center" wrapText="1"/>
    </xf>
    <xf numFmtId="0" fontId="24" fillId="0" borderId="0" xfId="0" applyFont="1" applyBorder="1" applyAlignment="1">
      <alignment horizontal="left" vertical="center" wrapText="1"/>
    </xf>
    <xf numFmtId="0" fontId="15" fillId="0" borderId="0" xfId="0" applyFont="1" applyBorder="1" applyAlignment="1">
      <alignment horizontal="left" vertical="center" wrapText="1"/>
    </xf>
    <xf numFmtId="0" fontId="27" fillId="0" borderId="0" xfId="0" applyFont="1" applyAlignment="1">
      <alignment horizontal="center"/>
    </xf>
    <xf numFmtId="0" fontId="13" fillId="0" borderId="0" xfId="0" applyFont="1" applyAlignment="1">
      <alignment horizontal="center" vertical="center"/>
    </xf>
    <xf numFmtId="0" fontId="47" fillId="39" borderId="55" xfId="0" applyFont="1" applyFill="1" applyBorder="1" applyAlignment="1">
      <alignment horizontal="center" vertical="center"/>
    </xf>
    <xf numFmtId="0" fontId="47" fillId="39" borderId="64" xfId="0" applyFont="1" applyFill="1" applyBorder="1" applyAlignment="1">
      <alignment horizontal="center" vertical="center"/>
    </xf>
    <xf numFmtId="0" fontId="47" fillId="39" borderId="56" xfId="0" applyFont="1" applyFill="1" applyBorder="1" applyAlignment="1">
      <alignment horizontal="center" vertical="center"/>
    </xf>
    <xf numFmtId="0" fontId="119" fillId="39" borderId="76" xfId="0" applyFont="1" applyFill="1" applyBorder="1" applyAlignment="1">
      <alignment horizontal="center" vertical="center" wrapText="1"/>
    </xf>
    <xf numFmtId="0" fontId="119" fillId="39" borderId="134" xfId="0" applyFont="1" applyFill="1" applyBorder="1" applyAlignment="1">
      <alignment horizontal="center" vertical="center" wrapText="1"/>
    </xf>
    <xf numFmtId="0" fontId="119" fillId="39" borderId="137" xfId="0" applyFont="1" applyFill="1" applyBorder="1" applyAlignment="1">
      <alignment horizontal="center" vertical="center" wrapText="1"/>
    </xf>
    <xf numFmtId="0" fontId="119" fillId="39" borderId="148" xfId="0" applyFont="1" applyFill="1" applyBorder="1" applyAlignment="1">
      <alignment horizontal="center" vertical="center" wrapText="1"/>
    </xf>
    <xf numFmtId="0" fontId="119" fillId="39" borderId="135" xfId="0" applyFont="1" applyFill="1" applyBorder="1" applyAlignment="1">
      <alignment horizontal="center" vertical="center" wrapText="1"/>
    </xf>
    <xf numFmtId="0" fontId="119" fillId="39" borderId="168" xfId="0" applyFont="1" applyFill="1" applyBorder="1" applyAlignment="1">
      <alignment horizontal="center" vertical="center" wrapText="1"/>
    </xf>
    <xf numFmtId="0" fontId="119" fillId="39" borderId="146" xfId="0" applyFont="1" applyFill="1" applyBorder="1" applyAlignment="1">
      <alignment horizontal="center" vertical="center" wrapText="1"/>
    </xf>
    <xf numFmtId="0" fontId="119" fillId="39" borderId="165" xfId="0" applyFont="1" applyFill="1" applyBorder="1" applyAlignment="1">
      <alignment horizontal="center" vertical="center" wrapText="1"/>
    </xf>
    <xf numFmtId="0" fontId="119" fillId="39" borderId="153" xfId="2" applyFont="1" applyFill="1" applyBorder="1" applyAlignment="1">
      <alignment horizontal="center" vertical="center" wrapText="1"/>
    </xf>
    <xf numFmtId="0" fontId="47" fillId="39" borderId="75" xfId="2" applyFont="1" applyFill="1" applyBorder="1" applyAlignment="1">
      <alignment horizontal="center" vertical="center" wrapText="1"/>
    </xf>
    <xf numFmtId="0" fontId="47" fillId="39" borderId="157" xfId="2" applyFont="1" applyFill="1" applyBorder="1" applyAlignment="1">
      <alignment horizontal="center" vertical="center" wrapText="1"/>
    </xf>
    <xf numFmtId="0" fontId="47" fillId="39" borderId="153" xfId="2" applyFont="1" applyFill="1" applyBorder="1" applyAlignment="1">
      <alignment horizontal="center" vertical="center" wrapText="1"/>
    </xf>
    <xf numFmtId="0" fontId="47" fillId="39" borderId="55" xfId="2" applyFont="1" applyFill="1" applyBorder="1" applyAlignment="1">
      <alignment horizontal="center" vertical="center" wrapText="1"/>
    </xf>
    <xf numFmtId="0" fontId="47" fillId="39" borderId="57" xfId="2" applyFont="1" applyFill="1" applyBorder="1" applyAlignment="1">
      <alignment horizontal="center" vertical="center" wrapText="1"/>
    </xf>
    <xf numFmtId="0" fontId="119" fillId="40" borderId="126" xfId="2" applyFont="1" applyFill="1" applyBorder="1" applyAlignment="1">
      <alignment horizontal="center" vertical="center" wrapText="1"/>
    </xf>
    <xf numFmtId="0" fontId="119" fillId="40" borderId="131" xfId="2" applyFont="1" applyFill="1" applyBorder="1" applyAlignment="1">
      <alignment horizontal="center" vertical="center" wrapText="1"/>
    </xf>
    <xf numFmtId="0" fontId="119" fillId="0" borderId="0" xfId="2" applyFont="1" applyAlignment="1">
      <alignment horizontal="center" vertical="center" wrapText="1"/>
    </xf>
    <xf numFmtId="49" fontId="84" fillId="0" borderId="0" xfId="0" applyNumberFormat="1" applyFont="1" applyBorder="1" applyAlignment="1">
      <alignment horizontal="left" vertical="center" wrapText="1"/>
    </xf>
    <xf numFmtId="49" fontId="84" fillId="0" borderId="0" xfId="2" applyNumberFormat="1" applyFont="1" applyAlignment="1">
      <alignment horizontal="left" vertical="center" wrapText="1"/>
    </xf>
    <xf numFmtId="2" fontId="132" fillId="0" borderId="0" xfId="2" applyNumberFormat="1" applyFont="1" applyAlignment="1">
      <alignment horizontal="left" vertical="center" wrapText="1"/>
    </xf>
    <xf numFmtId="0" fontId="127" fillId="0" borderId="0" xfId="2" applyFont="1" applyAlignment="1">
      <alignment horizontal="center"/>
    </xf>
    <xf numFmtId="0" fontId="129" fillId="0" borderId="0" xfId="2" applyFont="1" applyAlignment="1">
      <alignment horizontal="center" vertical="center"/>
    </xf>
    <xf numFmtId="0" fontId="87" fillId="0" borderId="0" xfId="2" applyFont="1" applyAlignment="1">
      <alignment horizontal="center" vertical="center" wrapText="1"/>
    </xf>
    <xf numFmtId="0" fontId="47" fillId="39" borderId="63" xfId="2" applyFont="1" applyFill="1" applyBorder="1" applyAlignment="1">
      <alignment horizontal="center" vertical="center" wrapText="1"/>
    </xf>
    <xf numFmtId="0" fontId="47" fillId="39" borderId="54" xfId="2" applyFont="1" applyFill="1" applyBorder="1" applyAlignment="1">
      <alignment horizontal="center" vertical="center" wrapText="1"/>
    </xf>
    <xf numFmtId="0" fontId="47" fillId="39" borderId="67" xfId="2" applyFont="1" applyFill="1" applyBorder="1" applyAlignment="1">
      <alignment horizontal="center" vertical="center" wrapText="1"/>
    </xf>
    <xf numFmtId="0" fontId="47" fillId="39" borderId="68" xfId="2" applyFont="1" applyFill="1" applyBorder="1" applyAlignment="1">
      <alignment horizontal="center" vertical="center" wrapText="1"/>
    </xf>
    <xf numFmtId="0" fontId="47" fillId="39" borderId="176" xfId="2" applyFont="1" applyFill="1" applyBorder="1" applyAlignment="1">
      <alignment horizontal="center" vertical="center" wrapText="1"/>
    </xf>
    <xf numFmtId="0" fontId="158" fillId="0" borderId="66" xfId="2" applyFont="1" applyBorder="1" applyAlignment="1">
      <alignment horizontal="center" vertical="center" wrapText="1"/>
    </xf>
    <xf numFmtId="0" fontId="47" fillId="39" borderId="56" xfId="2" applyFont="1" applyFill="1" applyBorder="1" applyAlignment="1">
      <alignment horizontal="center" vertical="center" wrapText="1"/>
    </xf>
    <xf numFmtId="0" fontId="47" fillId="39" borderId="158" xfId="2" applyFont="1" applyFill="1" applyBorder="1" applyAlignment="1">
      <alignment horizontal="center" vertical="center" wrapText="1"/>
    </xf>
    <xf numFmtId="0" fontId="47" fillId="39" borderId="159" xfId="2" applyFont="1" applyFill="1" applyBorder="1" applyAlignment="1">
      <alignment horizontal="center" vertical="center" wrapText="1"/>
    </xf>
    <xf numFmtId="0" fontId="158" fillId="0" borderId="61" xfId="2" applyFont="1" applyBorder="1" applyAlignment="1">
      <alignment horizontal="center" vertical="center" wrapText="1"/>
    </xf>
    <xf numFmtId="0" fontId="158" fillId="0" borderId="62" xfId="2" applyFont="1" applyBorder="1" applyAlignment="1">
      <alignment horizontal="center" vertical="center" wrapText="1"/>
    </xf>
    <xf numFmtId="0" fontId="47" fillId="39" borderId="72" xfId="2" applyFont="1" applyFill="1" applyBorder="1" applyAlignment="1">
      <alignment horizontal="center" vertical="center" wrapText="1"/>
    </xf>
    <xf numFmtId="0" fontId="47" fillId="39" borderId="0" xfId="2" applyFont="1" applyFill="1" applyAlignment="1">
      <alignment horizontal="center" vertical="center" wrapText="1"/>
    </xf>
    <xf numFmtId="0" fontId="47" fillId="39" borderId="149" xfId="2" applyFont="1" applyFill="1" applyBorder="1" applyAlignment="1">
      <alignment horizontal="center" vertical="center" wrapText="1"/>
    </xf>
    <xf numFmtId="0" fontId="47" fillId="39" borderId="127" xfId="2" applyFont="1" applyFill="1" applyBorder="1" applyAlignment="1">
      <alignment horizontal="center" vertical="center" wrapText="1"/>
    </xf>
    <xf numFmtId="0" fontId="47" fillId="39" borderId="161" xfId="2" applyFont="1" applyFill="1" applyBorder="1" applyAlignment="1">
      <alignment horizontal="center" vertical="center" wrapText="1"/>
    </xf>
    <xf numFmtId="0" fontId="47" fillId="39" borderId="177" xfId="2" applyFont="1" applyFill="1" applyBorder="1" applyAlignment="1">
      <alignment horizontal="center" vertical="center" wrapText="1"/>
    </xf>
    <xf numFmtId="0" fontId="169" fillId="40" borderId="162" xfId="2" applyFont="1" applyFill="1" applyBorder="1" applyAlignment="1">
      <alignment horizontal="center" vertical="center" wrapText="1"/>
    </xf>
    <xf numFmtId="0" fontId="169" fillId="40" borderId="157" xfId="2" applyFont="1" applyFill="1" applyBorder="1" applyAlignment="1">
      <alignment horizontal="center" vertical="center" wrapText="1"/>
    </xf>
    <xf numFmtId="0" fontId="169" fillId="40" borderId="153" xfId="2" applyFont="1" applyFill="1" applyBorder="1" applyAlignment="1">
      <alignment horizontal="center" vertical="center" wrapText="1"/>
    </xf>
    <xf numFmtId="0" fontId="47" fillId="39" borderId="148" xfId="2" applyFont="1" applyFill="1" applyBorder="1" applyAlignment="1">
      <alignment horizontal="center" vertical="center" wrapText="1"/>
    </xf>
    <xf numFmtId="0" fontId="47" fillId="39" borderId="149" xfId="0" applyFont="1" applyFill="1" applyBorder="1" applyAlignment="1">
      <alignment horizontal="center" vertical="center" wrapText="1"/>
    </xf>
    <xf numFmtId="0" fontId="47" fillId="39" borderId="60" xfId="0" applyFont="1" applyFill="1" applyBorder="1" applyAlignment="1">
      <alignment horizontal="center" vertical="center" wrapText="1"/>
    </xf>
    <xf numFmtId="0" fontId="87" fillId="0" borderId="61" xfId="0" applyFont="1" applyBorder="1" applyAlignment="1">
      <alignment horizontal="center" vertical="center" wrapText="1"/>
    </xf>
    <xf numFmtId="0" fontId="87" fillId="0" borderId="66" xfId="0" applyFont="1" applyBorder="1" applyAlignment="1">
      <alignment horizontal="center" vertical="center" wrapText="1"/>
    </xf>
    <xf numFmtId="0" fontId="87" fillId="0" borderId="62" xfId="0" applyFont="1" applyBorder="1" applyAlignment="1">
      <alignment horizontal="center" vertical="center" wrapText="1"/>
    </xf>
    <xf numFmtId="2" fontId="159" fillId="0" borderId="0" xfId="0" applyNumberFormat="1" applyFont="1" applyAlignment="1">
      <alignment horizontal="left" vertical="center" wrapText="1"/>
    </xf>
    <xf numFmtId="0" fontId="13" fillId="0" borderId="0" xfId="2" applyFont="1" applyAlignment="1">
      <alignment horizontal="center" vertical="center" wrapText="1"/>
    </xf>
    <xf numFmtId="2" fontId="130" fillId="0" borderId="0" xfId="0" applyNumberFormat="1" applyFont="1" applyAlignment="1">
      <alignment horizontal="left" vertical="center" wrapText="1"/>
    </xf>
    <xf numFmtId="0" fontId="136" fillId="0" borderId="0" xfId="2" applyFont="1" applyAlignment="1">
      <alignment horizontal="center" vertical="center"/>
    </xf>
    <xf numFmtId="3" fontId="47" fillId="39" borderId="75" xfId="3" applyNumberFormat="1" applyFont="1" applyFill="1" applyBorder="1" applyAlignment="1">
      <alignment horizontal="center" vertical="center" wrapText="1"/>
    </xf>
    <xf numFmtId="3" fontId="47" fillId="39" borderId="76" xfId="3" applyNumberFormat="1" applyFont="1" applyFill="1" applyBorder="1" applyAlignment="1">
      <alignment horizontal="center" vertical="center" wrapText="1"/>
    </xf>
    <xf numFmtId="3" fontId="47" fillId="39" borderId="71" xfId="3" applyNumberFormat="1" applyFont="1" applyFill="1" applyBorder="1" applyAlignment="1">
      <alignment horizontal="center" vertical="center" wrapText="1"/>
    </xf>
    <xf numFmtId="3" fontId="47" fillId="39" borderId="55" xfId="3" applyNumberFormat="1" applyFont="1" applyFill="1" applyBorder="1" applyAlignment="1">
      <alignment horizontal="center" vertical="center" wrapText="1"/>
    </xf>
    <xf numFmtId="3" fontId="47" fillId="39" borderId="64" xfId="3" applyNumberFormat="1" applyFont="1" applyFill="1" applyBorder="1" applyAlignment="1">
      <alignment horizontal="center" vertical="center" wrapText="1"/>
    </xf>
    <xf numFmtId="3" fontId="47" fillId="39" borderId="56" xfId="3" applyNumberFormat="1" applyFont="1" applyFill="1" applyBorder="1" applyAlignment="1">
      <alignment horizontal="center" vertical="center" wrapText="1"/>
    </xf>
    <xf numFmtId="3" fontId="47" fillId="39" borderId="158" xfId="3" applyNumberFormat="1" applyFont="1" applyFill="1" applyBorder="1" applyAlignment="1">
      <alignment horizontal="center" vertical="center" wrapText="1"/>
    </xf>
    <xf numFmtId="3" fontId="47" fillId="39" borderId="129" xfId="3" applyNumberFormat="1" applyFont="1" applyFill="1" applyBorder="1" applyAlignment="1">
      <alignment horizontal="center" vertical="center" wrapText="1"/>
    </xf>
    <xf numFmtId="3" fontId="47" fillId="39" borderId="159" xfId="3" applyNumberFormat="1" applyFont="1" applyFill="1" applyBorder="1" applyAlignment="1">
      <alignment horizontal="center" vertical="center" wrapText="1"/>
    </xf>
    <xf numFmtId="3" fontId="47" fillId="39" borderId="148" xfId="3" applyNumberFormat="1" applyFont="1" applyFill="1" applyBorder="1" applyAlignment="1">
      <alignment horizontal="center" vertical="center" wrapText="1"/>
    </xf>
    <xf numFmtId="0" fontId="46" fillId="2" borderId="0" xfId="0" applyFont="1" applyFill="1" applyAlignment="1">
      <alignment horizontal="left" wrapText="1"/>
    </xf>
    <xf numFmtId="0" fontId="47" fillId="39" borderId="76" xfId="2" applyFont="1" applyFill="1" applyBorder="1" applyAlignment="1">
      <alignment horizontal="center" vertical="center" wrapText="1"/>
    </xf>
    <xf numFmtId="0" fontId="47" fillId="39" borderId="164" xfId="2" applyFont="1" applyFill="1" applyBorder="1" applyAlignment="1">
      <alignment horizontal="center" vertical="center" wrapText="1"/>
    </xf>
    <xf numFmtId="0" fontId="47" fillId="39" borderId="168" xfId="2" applyFont="1" applyFill="1" applyBorder="1" applyAlignment="1">
      <alignment horizontal="center" vertical="center" wrapText="1"/>
    </xf>
    <xf numFmtId="2" fontId="144" fillId="0" borderId="117" xfId="2" applyNumberFormat="1" applyFont="1" applyBorder="1" applyAlignment="1">
      <alignment horizontal="left" vertical="center" wrapText="1"/>
    </xf>
    <xf numFmtId="2" fontId="144" fillId="0" borderId="0" xfId="2" applyNumberFormat="1" applyFont="1" applyAlignment="1">
      <alignment horizontal="left" vertical="center" wrapText="1"/>
    </xf>
    <xf numFmtId="0" fontId="145" fillId="2" borderId="0" xfId="0" applyFont="1" applyFill="1" applyAlignment="1">
      <alignment horizontal="left" wrapText="1"/>
    </xf>
    <xf numFmtId="3" fontId="47" fillId="39" borderId="178" xfId="3" applyNumberFormat="1" applyFont="1" applyFill="1" applyBorder="1" applyAlignment="1">
      <alignment horizontal="center" vertical="center" wrapText="1"/>
    </xf>
    <xf numFmtId="3" fontId="47" fillId="39" borderId="149" xfId="3" applyNumberFormat="1" applyFont="1" applyFill="1" applyBorder="1" applyAlignment="1">
      <alignment horizontal="center" vertical="center" wrapText="1"/>
    </xf>
    <xf numFmtId="0" fontId="47" fillId="40" borderId="75" xfId="2" applyFont="1" applyFill="1" applyBorder="1" applyAlignment="1">
      <alignment horizontal="center" vertical="center" wrapText="1"/>
    </xf>
    <xf numFmtId="0" fontId="47" fillId="40" borderId="157" xfId="2" applyFont="1" applyFill="1" applyBorder="1" applyAlignment="1">
      <alignment horizontal="center" vertical="center" wrapText="1"/>
    </xf>
    <xf numFmtId="0" fontId="47" fillId="40" borderId="153" xfId="2" applyFont="1" applyFill="1" applyBorder="1" applyAlignment="1">
      <alignment horizontal="center" vertical="center" wrapText="1"/>
    </xf>
    <xf numFmtId="0" fontId="119" fillId="39" borderId="59" xfId="2" applyFont="1" applyFill="1" applyBorder="1" applyAlignment="1">
      <alignment horizontal="center" vertical="center" wrapText="1"/>
    </xf>
    <xf numFmtId="0" fontId="119" fillId="39" borderId="187" xfId="2" applyFont="1" applyFill="1" applyBorder="1" applyAlignment="1">
      <alignment horizontal="center" vertical="center" wrapText="1"/>
    </xf>
    <xf numFmtId="0" fontId="119" fillId="39" borderId="137" xfId="2" applyFont="1" applyFill="1" applyBorder="1" applyAlignment="1">
      <alignment horizontal="center" vertical="center" wrapText="1"/>
    </xf>
    <xf numFmtId="0" fontId="119" fillId="39" borderId="161" xfId="2" applyFont="1" applyFill="1" applyBorder="1" applyAlignment="1">
      <alignment horizontal="center" vertical="center" wrapText="1"/>
    </xf>
    <xf numFmtId="0" fontId="119" fillId="39" borderId="158" xfId="2" applyFont="1" applyFill="1" applyBorder="1" applyAlignment="1">
      <alignment horizontal="center" vertical="center" wrapText="1"/>
    </xf>
    <xf numFmtId="0" fontId="119" fillId="39" borderId="129" xfId="2" applyFont="1" applyFill="1" applyBorder="1" applyAlignment="1">
      <alignment horizontal="center" vertical="center" wrapText="1"/>
    </xf>
    <xf numFmtId="3" fontId="47" fillId="39" borderId="191" xfId="16" applyNumberFormat="1" applyFont="1" applyFill="1" applyBorder="1" applyAlignment="1">
      <alignment horizontal="center" vertical="center" wrapText="1"/>
    </xf>
    <xf numFmtId="3" fontId="47" fillId="39" borderId="192" xfId="16" applyNumberFormat="1" applyFont="1" applyFill="1" applyBorder="1" applyAlignment="1">
      <alignment horizontal="center" vertical="center" wrapText="1"/>
    </xf>
    <xf numFmtId="3" fontId="47" fillId="39" borderId="75" xfId="16" applyNumberFormat="1" applyFont="1" applyFill="1" applyBorder="1" applyAlignment="1">
      <alignment horizontal="center" vertical="center" wrapText="1"/>
    </xf>
    <xf numFmtId="3" fontId="47" fillId="39" borderId="157" xfId="16" applyNumberFormat="1" applyFont="1" applyFill="1" applyBorder="1" applyAlignment="1">
      <alignment horizontal="center" vertical="center" wrapText="1"/>
    </xf>
    <xf numFmtId="3" fontId="47" fillId="39" borderId="153" xfId="16" applyNumberFormat="1" applyFont="1" applyFill="1" applyBorder="1" applyAlignment="1">
      <alignment horizontal="center" vertical="center" wrapText="1"/>
    </xf>
    <xf numFmtId="0" fontId="47" fillId="39" borderId="188" xfId="16" applyFont="1" applyFill="1" applyBorder="1" applyAlignment="1">
      <alignment horizontal="center" vertical="center"/>
    </xf>
    <xf numFmtId="0" fontId="47" fillId="39" borderId="77" xfId="16" applyFont="1" applyFill="1" applyBorder="1" applyAlignment="1">
      <alignment horizontal="center" vertical="center"/>
    </xf>
    <xf numFmtId="3" fontId="47" fillId="39" borderId="17" xfId="16" applyNumberFormat="1" applyFont="1" applyFill="1" applyBorder="1" applyAlignment="1">
      <alignment horizontal="center" vertical="center" wrapText="1"/>
    </xf>
    <xf numFmtId="3" fontId="47" fillId="39" borderId="16" xfId="16" applyNumberFormat="1" applyFont="1" applyFill="1" applyBorder="1" applyAlignment="1">
      <alignment horizontal="center" vertical="center" wrapText="1"/>
    </xf>
    <xf numFmtId="3" fontId="47" fillId="39" borderId="193" xfId="16" applyNumberFormat="1" applyFont="1" applyFill="1" applyBorder="1" applyAlignment="1">
      <alignment horizontal="center" vertical="center" wrapText="1"/>
    </xf>
    <xf numFmtId="3" fontId="47" fillId="39" borderId="189" xfId="16" applyNumberFormat="1" applyFont="1" applyFill="1" applyBorder="1" applyAlignment="1">
      <alignment horizontal="center" vertical="center" wrapText="1"/>
    </xf>
    <xf numFmtId="3" fontId="47" fillId="39" borderId="190" xfId="16" applyNumberFormat="1" applyFont="1" applyFill="1" applyBorder="1" applyAlignment="1">
      <alignment horizontal="center" vertical="center" wrapText="1"/>
    </xf>
    <xf numFmtId="0" fontId="144" fillId="4" borderId="0" xfId="16" applyFont="1" applyFill="1" applyAlignment="1">
      <alignment horizontal="center"/>
    </xf>
    <xf numFmtId="0" fontId="156" fillId="4" borderId="0" xfId="16" applyFont="1" applyFill="1" applyAlignment="1">
      <alignment horizontal="center" vertical="center" wrapText="1"/>
    </xf>
    <xf numFmtId="0" fontId="157" fillId="0" borderId="0" xfId="5" applyFont="1" applyAlignment="1">
      <alignment horizontal="center" vertical="center"/>
    </xf>
    <xf numFmtId="0" fontId="62" fillId="0" borderId="0" xfId="16" applyFont="1" applyBorder="1" applyAlignment="1">
      <alignment horizontal="center"/>
    </xf>
    <xf numFmtId="0" fontId="62" fillId="4" borderId="0" xfId="16" applyFont="1" applyFill="1" applyBorder="1" applyAlignment="1">
      <alignment horizontal="center"/>
    </xf>
    <xf numFmtId="0" fontId="62" fillId="4" borderId="0" xfId="16" applyFont="1" applyFill="1" applyBorder="1" applyAlignment="1">
      <alignment horizontal="center" vertical="center"/>
    </xf>
    <xf numFmtId="0" fontId="62" fillId="0" borderId="0" xfId="16" applyFont="1" applyBorder="1" applyAlignment="1">
      <alignment horizontal="center" vertical="center"/>
    </xf>
    <xf numFmtId="0" fontId="157" fillId="0" borderId="0" xfId="0" applyFont="1" applyAlignment="1" applyProtection="1">
      <alignment horizontal="center" vertical="center" wrapText="1"/>
      <protection locked="0"/>
    </xf>
    <xf numFmtId="0" fontId="46" fillId="4" borderId="0" xfId="0" applyFont="1" applyFill="1" applyBorder="1" applyAlignment="1">
      <alignment horizontal="center"/>
    </xf>
    <xf numFmtId="2" fontId="188" fillId="0" borderId="0" xfId="2" applyNumberFormat="1" applyFont="1" applyAlignment="1">
      <alignment horizontal="left" vertical="center" wrapText="1"/>
    </xf>
    <xf numFmtId="0" fontId="188" fillId="0" borderId="0" xfId="2" applyFont="1" applyAlignment="1">
      <alignment horizontal="center"/>
    </xf>
    <xf numFmtId="0" fontId="126" fillId="0" borderId="0" xfId="2" applyFont="1" applyAlignment="1">
      <alignment horizontal="center" vertical="center"/>
    </xf>
    <xf numFmtId="3" fontId="202" fillId="39" borderId="73" xfId="3" applyNumberFormat="1" applyFont="1" applyFill="1" applyBorder="1" applyAlignment="1">
      <alignment horizontal="center" vertical="center" wrapText="1"/>
    </xf>
    <xf numFmtId="3" fontId="202" fillId="39" borderId="74" xfId="3" applyNumberFormat="1" applyFont="1" applyFill="1" applyBorder="1" applyAlignment="1">
      <alignment horizontal="center" vertical="center" wrapText="1"/>
    </xf>
    <xf numFmtId="3" fontId="47" fillId="39" borderId="73" xfId="3" applyNumberFormat="1" applyFont="1" applyFill="1" applyBorder="1" applyAlignment="1">
      <alignment horizontal="center" vertical="center" wrapText="1"/>
    </xf>
    <xf numFmtId="3" fontId="47" fillId="39" borderId="74" xfId="3" applyNumberFormat="1" applyFont="1" applyFill="1" applyBorder="1" applyAlignment="1">
      <alignment horizontal="center" vertical="center" wrapText="1"/>
    </xf>
    <xf numFmtId="0" fontId="47" fillId="38" borderId="75" xfId="0" applyFont="1" applyFill="1" applyBorder="1" applyAlignment="1">
      <alignment horizontal="center" vertical="center"/>
    </xf>
    <xf numFmtId="0" fontId="47" fillId="38" borderId="157" xfId="0" applyFont="1" applyFill="1" applyBorder="1" applyAlignment="1">
      <alignment horizontal="center" vertical="center"/>
    </xf>
    <xf numFmtId="0" fontId="47" fillId="38" borderId="153" xfId="0" applyFont="1" applyFill="1" applyBorder="1" applyAlignment="1">
      <alignment horizontal="center" vertical="center"/>
    </xf>
    <xf numFmtId="0" fontId="171" fillId="0" borderId="0" xfId="0" applyFont="1" applyAlignment="1">
      <alignment horizontal="left" vertical="top" wrapText="1"/>
    </xf>
    <xf numFmtId="0" fontId="47" fillId="39" borderId="188" xfId="0" applyFont="1" applyFill="1" applyBorder="1" applyAlignment="1">
      <alignment horizontal="center" vertical="center" wrapText="1"/>
    </xf>
    <xf numFmtId="0" fontId="47" fillId="39" borderId="77" xfId="0" applyFont="1" applyFill="1" applyBorder="1" applyAlignment="1">
      <alignment horizontal="center" vertical="center" wrapText="1"/>
    </xf>
    <xf numFmtId="0" fontId="47" fillId="39" borderId="157" xfId="0" applyFont="1" applyFill="1" applyBorder="1" applyAlignment="1">
      <alignment horizontal="center" wrapText="1"/>
    </xf>
    <xf numFmtId="0" fontId="47" fillId="39" borderId="162" xfId="0" applyFont="1" applyFill="1" applyBorder="1" applyAlignment="1">
      <alignment horizontal="center" wrapText="1"/>
    </xf>
    <xf numFmtId="0" fontId="47" fillId="39" borderId="195" xfId="0" applyFont="1" applyFill="1" applyBorder="1" applyAlignment="1">
      <alignment horizontal="center" wrapText="1"/>
    </xf>
    <xf numFmtId="0" fontId="47" fillId="39" borderId="178" xfId="0" applyFont="1" applyFill="1" applyBorder="1" applyAlignment="1">
      <alignment horizontal="center" wrapText="1"/>
    </xf>
    <xf numFmtId="0" fontId="47" fillId="39" borderId="56" xfId="0" applyFont="1" applyFill="1" applyBorder="1" applyAlignment="1">
      <alignment horizontal="center" wrapText="1"/>
    </xf>
    <xf numFmtId="0" fontId="162" fillId="0" borderId="0" xfId="2" applyFont="1" applyAlignment="1">
      <alignment horizontal="left" vertical="center" wrapText="1"/>
    </xf>
    <xf numFmtId="0" fontId="196" fillId="0" borderId="0" xfId="2" applyFont="1" applyAlignment="1">
      <alignment horizontal="center" vertical="center" wrapText="1"/>
    </xf>
    <xf numFmtId="0" fontId="162" fillId="0" borderId="61" xfId="2" applyFont="1" applyBorder="1" applyAlignment="1">
      <alignment horizontal="center" vertical="center" wrapText="1"/>
    </xf>
    <xf numFmtId="0" fontId="162" fillId="0" borderId="66" xfId="2" applyFont="1" applyBorder="1" applyAlignment="1">
      <alignment horizontal="center" vertical="center" wrapText="1"/>
    </xf>
    <xf numFmtId="0" fontId="162" fillId="0" borderId="66" xfId="0" applyFont="1" applyBorder="1" applyAlignment="1">
      <alignment horizontal="center" vertical="center" wrapText="1"/>
    </xf>
    <xf numFmtId="0" fontId="162" fillId="0" borderId="62" xfId="0" applyFont="1" applyBorder="1" applyAlignment="1">
      <alignment horizontal="center" vertical="center" wrapText="1"/>
    </xf>
    <xf numFmtId="0" fontId="171" fillId="0" borderId="0" xfId="3" applyFont="1" applyAlignment="1">
      <alignment horizontal="left" wrapText="1"/>
    </xf>
    <xf numFmtId="0" fontId="156" fillId="0" borderId="0" xfId="3" applyFont="1" applyAlignment="1">
      <alignment horizontal="center" vertical="center" wrapText="1"/>
    </xf>
    <xf numFmtId="0" fontId="157" fillId="0" borderId="0" xfId="3" applyFont="1" applyAlignment="1" applyProtection="1">
      <alignment horizontal="center" vertical="center" wrapText="1"/>
      <protection locked="0"/>
    </xf>
    <xf numFmtId="0" fontId="47" fillId="39" borderId="55" xfId="3" applyFont="1" applyFill="1" applyBorder="1" applyAlignment="1">
      <alignment horizontal="center" vertical="center" wrapText="1"/>
    </xf>
    <xf numFmtId="0" fontId="47" fillId="39" borderId="59" xfId="3" applyFont="1" applyFill="1" applyBorder="1" applyAlignment="1">
      <alignment horizontal="center" vertical="center" wrapText="1"/>
    </xf>
    <xf numFmtId="0" fontId="47" fillId="39" borderId="57" xfId="3" applyFont="1" applyFill="1" applyBorder="1" applyAlignment="1">
      <alignment horizontal="center" vertical="center" wrapText="1"/>
    </xf>
    <xf numFmtId="0" fontId="47" fillId="39" borderId="201" xfId="3" applyFont="1" applyFill="1" applyBorder="1" applyAlignment="1">
      <alignment horizontal="center" vertical="center" wrapText="1"/>
    </xf>
    <xf numFmtId="0" fontId="47" fillId="39" borderId="202" xfId="3" applyFont="1" applyFill="1" applyBorder="1" applyAlignment="1">
      <alignment horizontal="center" vertical="center" wrapText="1"/>
    </xf>
    <xf numFmtId="0" fontId="47" fillId="39" borderId="179" xfId="3" applyFont="1" applyFill="1" applyBorder="1" applyAlignment="1">
      <alignment horizontal="center" vertical="center" wrapText="1"/>
    </xf>
    <xf numFmtId="0" fontId="119" fillId="40" borderId="154" xfId="3" applyFont="1" applyFill="1" applyBorder="1" applyAlignment="1">
      <alignment horizontal="center" vertical="center" wrapText="1"/>
    </xf>
    <xf numFmtId="0" fontId="119" fillId="40" borderId="71" xfId="3" applyFont="1" applyFill="1" applyBorder="1" applyAlignment="1">
      <alignment horizontal="center" vertical="center" wrapText="1"/>
    </xf>
    <xf numFmtId="0" fontId="119" fillId="40" borderId="203" xfId="3" applyFont="1" applyFill="1" applyBorder="1" applyAlignment="1">
      <alignment horizontal="center" vertical="center" wrapText="1"/>
    </xf>
    <xf numFmtId="0" fontId="119" fillId="40" borderId="75" xfId="3" applyFont="1" applyFill="1" applyBorder="1" applyAlignment="1">
      <alignment horizontal="center" vertical="center" wrapText="1"/>
    </xf>
    <xf numFmtId="0" fontId="119" fillId="40" borderId="160" xfId="3" applyFont="1" applyFill="1" applyBorder="1" applyAlignment="1">
      <alignment horizontal="center" vertical="center" wrapText="1"/>
    </xf>
    <xf numFmtId="0" fontId="119" fillId="40" borderId="204" xfId="3" applyFont="1" applyFill="1" applyBorder="1" applyAlignment="1">
      <alignment horizontal="center" vertical="center" wrapText="1"/>
    </xf>
    <xf numFmtId="0" fontId="119" fillId="40" borderId="171" xfId="3" applyFont="1" applyFill="1" applyBorder="1" applyAlignment="1">
      <alignment horizontal="center" vertical="center" wrapText="1"/>
    </xf>
    <xf numFmtId="0" fontId="119" fillId="40" borderId="59" xfId="3" applyFont="1" applyFill="1" applyBorder="1" applyAlignment="1">
      <alignment horizontal="center" vertical="center" wrapText="1"/>
    </xf>
    <xf numFmtId="0" fontId="47" fillId="39" borderId="188" xfId="3" applyFont="1" applyFill="1" applyBorder="1" applyAlignment="1">
      <alignment horizontal="center" vertical="center" wrapText="1"/>
    </xf>
    <xf numFmtId="0" fontId="47" fillId="39" borderId="205" xfId="3" applyFont="1" applyFill="1" applyBorder="1" applyAlignment="1">
      <alignment horizontal="center" vertical="center" wrapText="1"/>
    </xf>
    <xf numFmtId="0" fontId="47" fillId="39" borderId="206" xfId="3" applyFont="1" applyFill="1" applyBorder="1" applyAlignment="1">
      <alignment horizontal="center" vertical="center" wrapText="1"/>
    </xf>
    <xf numFmtId="0" fontId="47" fillId="39" borderId="53" xfId="3" applyFont="1" applyFill="1" applyBorder="1" applyAlignment="1">
      <alignment horizontal="center" vertical="center" wrapText="1"/>
    </xf>
    <xf numFmtId="0" fontId="47" fillId="39" borderId="63" xfId="3" applyFont="1" applyFill="1" applyBorder="1" applyAlignment="1">
      <alignment horizontal="center" vertical="center" wrapText="1"/>
    </xf>
    <xf numFmtId="0" fontId="47" fillId="39" borderId="56" xfId="3" applyFont="1" applyFill="1" applyBorder="1" applyAlignment="1">
      <alignment horizontal="center" vertical="center" wrapText="1"/>
    </xf>
    <xf numFmtId="0" fontId="47" fillId="39" borderId="60" xfId="3" applyFont="1" applyFill="1" applyBorder="1" applyAlignment="1">
      <alignment horizontal="center" vertical="center" wrapText="1"/>
    </xf>
    <xf numFmtId="0" fontId="47" fillId="39" borderId="158" xfId="3" applyFont="1" applyFill="1" applyBorder="1" applyAlignment="1">
      <alignment horizontal="center" vertical="center" wrapText="1"/>
    </xf>
    <xf numFmtId="0" fontId="47" fillId="39" borderId="159" xfId="3" applyFont="1" applyFill="1" applyBorder="1" applyAlignment="1">
      <alignment horizontal="center" vertical="center" wrapText="1"/>
    </xf>
    <xf numFmtId="0" fontId="47" fillId="39" borderId="64" xfId="3" applyFont="1" applyFill="1" applyBorder="1" applyAlignment="1">
      <alignment horizontal="center" vertical="center" wrapText="1"/>
    </xf>
    <xf numFmtId="0" fontId="47" fillId="39" borderId="0" xfId="3" applyFont="1" applyFill="1" applyAlignment="1">
      <alignment horizontal="center" vertical="center" wrapText="1"/>
    </xf>
    <xf numFmtId="0" fontId="54" fillId="4" borderId="0" xfId="0" applyFont="1" applyFill="1" applyBorder="1" applyAlignment="1">
      <alignment horizontal="center"/>
    </xf>
    <xf numFmtId="0" fontId="171" fillId="0" borderId="0" xfId="16" applyFont="1" applyAlignment="1">
      <alignment horizontal="left" vertical="top" wrapText="1"/>
    </xf>
    <xf numFmtId="0" fontId="144" fillId="0" borderId="0" xfId="16" applyFont="1" applyAlignment="1">
      <alignment horizontal="center"/>
    </xf>
    <xf numFmtId="0" fontId="47" fillId="39" borderId="53" xfId="16" applyFont="1" applyFill="1" applyBorder="1" applyAlignment="1">
      <alignment horizontal="center" vertical="center" wrapText="1"/>
    </xf>
    <xf numFmtId="0" fontId="47" fillId="39" borderId="63" xfId="16" applyFont="1" applyFill="1" applyBorder="1" applyAlignment="1">
      <alignment horizontal="center" vertical="center" wrapText="1"/>
    </xf>
    <xf numFmtId="0" fontId="47" fillId="39" borderId="54" xfId="16" applyFont="1" applyFill="1" applyBorder="1" applyAlignment="1">
      <alignment horizontal="center" vertical="center" wrapText="1"/>
    </xf>
    <xf numFmtId="0" fontId="47" fillId="39" borderId="55" xfId="16" applyFont="1" applyFill="1" applyBorder="1" applyAlignment="1">
      <alignment horizontal="center" vertical="center" wrapText="1"/>
    </xf>
    <xf numFmtId="0" fontId="47" fillId="39" borderId="56" xfId="16" applyFont="1" applyFill="1" applyBorder="1" applyAlignment="1">
      <alignment horizontal="center" vertical="center" wrapText="1"/>
    </xf>
    <xf numFmtId="0" fontId="47" fillId="39" borderId="59" xfId="16" applyFont="1" applyFill="1" applyBorder="1" applyAlignment="1">
      <alignment horizontal="center" vertical="center" wrapText="1"/>
    </xf>
    <xf numFmtId="0" fontId="47" fillId="39" borderId="60" xfId="16" applyFont="1" applyFill="1" applyBorder="1" applyAlignment="1">
      <alignment horizontal="center" vertical="center" wrapText="1"/>
    </xf>
    <xf numFmtId="0" fontId="47" fillId="39" borderId="64" xfId="16" applyFont="1" applyFill="1" applyBorder="1" applyAlignment="1">
      <alignment horizontal="center" vertical="center" wrapText="1"/>
    </xf>
    <xf numFmtId="0" fontId="47" fillId="39" borderId="0" xfId="16" applyFont="1" applyFill="1" applyBorder="1" applyAlignment="1">
      <alignment horizontal="center" vertical="center" wrapText="1"/>
    </xf>
    <xf numFmtId="0" fontId="47" fillId="39" borderId="158" xfId="16" applyFont="1" applyFill="1" applyBorder="1" applyAlignment="1">
      <alignment horizontal="center" vertical="center" wrapText="1"/>
    </xf>
    <xf numFmtId="0" fontId="47" fillId="39" borderId="129" xfId="16" applyFont="1" applyFill="1" applyBorder="1" applyAlignment="1">
      <alignment horizontal="center" vertical="center" wrapText="1"/>
    </xf>
    <xf numFmtId="0" fontId="47" fillId="39" borderId="52" xfId="3" applyFont="1" applyFill="1" applyBorder="1" applyAlignment="1">
      <alignment horizontal="center" vertical="center" wrapText="1"/>
    </xf>
    <xf numFmtId="0" fontId="47" fillId="39" borderId="61" xfId="3" applyFont="1" applyFill="1" applyBorder="1" applyAlignment="1">
      <alignment horizontal="center" vertical="center" wrapText="1"/>
    </xf>
    <xf numFmtId="0" fontId="47" fillId="39" borderId="73" xfId="3" applyFont="1" applyFill="1" applyBorder="1" applyAlignment="1">
      <alignment horizontal="center" vertical="center" wrapText="1"/>
    </xf>
    <xf numFmtId="0" fontId="47" fillId="39" borderId="75" xfId="3" applyFont="1" applyFill="1" applyBorder="1" applyAlignment="1">
      <alignment horizontal="center" vertical="center" wrapText="1"/>
    </xf>
    <xf numFmtId="0" fontId="47" fillId="39" borderId="194" xfId="3" applyFont="1" applyFill="1" applyBorder="1" applyAlignment="1">
      <alignment horizontal="center" vertical="center" wrapText="1"/>
    </xf>
    <xf numFmtId="0" fontId="47" fillId="39" borderId="167" xfId="3" applyFont="1" applyFill="1" applyBorder="1" applyAlignment="1">
      <alignment horizontal="center" vertical="center" wrapText="1"/>
    </xf>
    <xf numFmtId="0" fontId="47" fillId="39" borderId="169" xfId="3" applyFont="1" applyFill="1" applyBorder="1" applyAlignment="1">
      <alignment horizontal="center" vertical="center" wrapText="1"/>
    </xf>
    <xf numFmtId="0" fontId="47" fillId="39" borderId="165" xfId="3" applyFont="1" applyFill="1" applyBorder="1" applyAlignment="1">
      <alignment horizontal="center" vertical="center" wrapText="1"/>
    </xf>
    <xf numFmtId="0" fontId="47" fillId="39" borderId="207" xfId="3" applyFont="1" applyFill="1" applyBorder="1" applyAlignment="1">
      <alignment horizontal="center" vertical="center" wrapText="1"/>
    </xf>
    <xf numFmtId="0" fontId="156" fillId="0" borderId="0" xfId="16" applyFont="1" applyAlignment="1">
      <alignment horizontal="center" vertical="center" wrapText="1"/>
    </xf>
  </cellXfs>
  <cellStyles count="111">
    <cellStyle name="20% - Énfasis1" xfId="40" builtinId="30" customBuiltin="1"/>
    <cellStyle name="20% - Énfasis1 2" xfId="70" xr:uid="{4BB36B7C-5E64-4827-A123-9F7E5E06BBEA}"/>
    <cellStyle name="20% - Énfasis1 3" xfId="93" xr:uid="{8FB5C83C-A913-43AD-9C1A-9731E7878885}"/>
    <cellStyle name="20% - Énfasis2" xfId="44" builtinId="34" customBuiltin="1"/>
    <cellStyle name="20% - Énfasis2 2" xfId="73" xr:uid="{B085E3BD-B77A-420E-9F1B-831A1D452DF1}"/>
    <cellStyle name="20% - Énfasis2 3" xfId="96" xr:uid="{237ED6AD-61C5-4A6A-A21D-63CDCC4C88E5}"/>
    <cellStyle name="20% - Énfasis3" xfId="48" builtinId="38" customBuiltin="1"/>
    <cellStyle name="20% - Énfasis3 2" xfId="76" xr:uid="{8C09CAE5-F221-436B-B5AD-DC8C456E11F7}"/>
    <cellStyle name="20% - Énfasis3 3" xfId="99" xr:uid="{0CE5173F-ADC6-4F3D-A8A5-90E5A7070D52}"/>
    <cellStyle name="20% - Énfasis4" xfId="52" builtinId="42" customBuiltin="1"/>
    <cellStyle name="20% - Énfasis4 2" xfId="79" xr:uid="{656ADCF0-BD2D-4603-B81E-E7CC15CC0BE8}"/>
    <cellStyle name="20% - Énfasis4 3" xfId="102" xr:uid="{B9DE2A4F-4674-478E-8233-A243B6265AFE}"/>
    <cellStyle name="20% - Énfasis5" xfId="56" builtinId="46" customBuiltin="1"/>
    <cellStyle name="20% - Énfasis5 2" xfId="82" xr:uid="{5071C98B-B345-45C5-A101-E0D7632E96FC}"/>
    <cellStyle name="20% - Énfasis5 3" xfId="105" xr:uid="{6683E75A-0A5E-481F-9675-F2B9499E26A5}"/>
    <cellStyle name="20% - Énfasis6" xfId="60" builtinId="50" customBuiltin="1"/>
    <cellStyle name="20% - Énfasis6 2" xfId="85" xr:uid="{574690AF-0DF5-455D-814C-11149AD07D9A}"/>
    <cellStyle name="20% - Énfasis6 3" xfId="108" xr:uid="{2C6EFE4F-D977-4559-B76D-88B882B701EF}"/>
    <cellStyle name="40% - Énfasis1" xfId="41" builtinId="31" customBuiltin="1"/>
    <cellStyle name="40% - Énfasis1 2" xfId="71" xr:uid="{0AE8F5D7-5854-4224-8FAE-884B965962E3}"/>
    <cellStyle name="40% - Énfasis1 3" xfId="94" xr:uid="{392C0B77-D9E5-48A9-BAE0-66EB61DF1414}"/>
    <cellStyle name="40% - Énfasis2" xfId="45" builtinId="35" customBuiltin="1"/>
    <cellStyle name="40% - Énfasis2 2" xfId="74" xr:uid="{DEA75A72-3285-499A-91D6-8F9D3B1E0C7C}"/>
    <cellStyle name="40% - Énfasis2 3" xfId="97" xr:uid="{8A0D7209-1A1A-4E18-9013-07EE3EA4A867}"/>
    <cellStyle name="40% - Énfasis3" xfId="49" builtinId="39" customBuiltin="1"/>
    <cellStyle name="40% - Énfasis3 2" xfId="77" xr:uid="{A9326EA9-EB56-4957-9705-F04AFD1D7836}"/>
    <cellStyle name="40% - Énfasis3 3" xfId="100" xr:uid="{51987593-E642-48ED-889D-8E738BA72C0A}"/>
    <cellStyle name="40% - Énfasis4" xfId="53" builtinId="43" customBuiltin="1"/>
    <cellStyle name="40% - Énfasis4 2" xfId="80" xr:uid="{9712C742-8AE0-4380-9F67-DEEE8887CF4F}"/>
    <cellStyle name="40% - Énfasis4 3" xfId="103" xr:uid="{61C75BBB-C6D2-4938-877A-BF312153CBF2}"/>
    <cellStyle name="40% - Énfasis5" xfId="57" builtinId="47" customBuiltin="1"/>
    <cellStyle name="40% - Énfasis5 2" xfId="83" xr:uid="{FF6F7359-420C-4574-B94D-5F33B1C8D2CC}"/>
    <cellStyle name="40% - Énfasis5 3" xfId="106" xr:uid="{AD69FFA3-6DBF-4B08-9366-A8B32CD6AB13}"/>
    <cellStyle name="40% - Énfasis6" xfId="61" builtinId="51" customBuiltin="1"/>
    <cellStyle name="40% - Énfasis6 2" xfId="86" xr:uid="{85A6FFBB-9AC3-47FE-BBE9-E9490C894CC6}"/>
    <cellStyle name="40% - Énfasis6 3" xfId="109" xr:uid="{BB99BC3C-FF11-4D7A-B500-A75E324896DB}"/>
    <cellStyle name="60% - Énfasis1" xfId="42" builtinId="32" customBuiltin="1"/>
    <cellStyle name="60% - Énfasis1 2" xfId="72" xr:uid="{51BE631B-E20C-4FBE-ABDB-EF7A104D109F}"/>
    <cellStyle name="60% - Énfasis1 3" xfId="95" xr:uid="{A12C013A-C271-4B19-9AF9-2EAD530A85D7}"/>
    <cellStyle name="60% - Énfasis2" xfId="46" builtinId="36" customBuiltin="1"/>
    <cellStyle name="60% - Énfasis2 2" xfId="75" xr:uid="{F6C5D0D3-AA18-47F7-BA88-E7D3E485B2A3}"/>
    <cellStyle name="60% - Énfasis2 3" xfId="98" xr:uid="{33114802-53EA-4DDF-AA67-93D54BC287D0}"/>
    <cellStyle name="60% - Énfasis3" xfId="50" builtinId="40" customBuiltin="1"/>
    <cellStyle name="60% - Énfasis3 2" xfId="78" xr:uid="{9D9858CF-2D3C-48B4-A911-A641FCC55D07}"/>
    <cellStyle name="60% - Énfasis3 3" xfId="101" xr:uid="{DC42A9E2-0622-4FC7-B636-5AC23F80BFC8}"/>
    <cellStyle name="60% - Énfasis4" xfId="54" builtinId="44" customBuiltin="1"/>
    <cellStyle name="60% - Énfasis4 2" xfId="81" xr:uid="{4F4A2018-1327-433C-9E93-A2F0BFA56472}"/>
    <cellStyle name="60% - Énfasis4 3" xfId="104" xr:uid="{4D8D33C4-7489-43B9-BC50-96D56F4D56F7}"/>
    <cellStyle name="60% - Énfasis5" xfId="58" builtinId="48" customBuiltin="1"/>
    <cellStyle name="60% - Énfasis5 2" xfId="84" xr:uid="{A1606EC0-3C93-44C7-ADB7-6AE23C334C9B}"/>
    <cellStyle name="60% - Énfasis5 3" xfId="107" xr:uid="{316EFACF-C144-4410-9148-56E9C0FACAF4}"/>
    <cellStyle name="60% - Énfasis6" xfId="62" builtinId="52" customBuiltin="1"/>
    <cellStyle name="60% - Énfasis6 2" xfId="87" xr:uid="{6C4E3033-13A2-43F1-912E-3794677ED2FA}"/>
    <cellStyle name="60% - Énfasis6 3" xfId="110" xr:uid="{DCFBFAAA-D45F-4316-A3C7-D9FA676FB397}"/>
    <cellStyle name="Bueno" xfId="28" builtinId="26" customBuiltin="1"/>
    <cellStyle name="Cálculo" xfId="33" builtinId="22" customBuiltin="1"/>
    <cellStyle name="Celda de comprobación" xfId="35" builtinId="23" customBuiltin="1"/>
    <cellStyle name="Celda vinculada" xfId="34" builtinId="24" customBuiltin="1"/>
    <cellStyle name="Encabezado 1" xfId="24" builtinId="16" customBuiltin="1"/>
    <cellStyle name="Encabezado 4" xfId="27" builtinId="19" customBuiltin="1"/>
    <cellStyle name="Énfasis1" xfId="39" builtinId="29" customBuiltin="1"/>
    <cellStyle name="Énfasis2" xfId="43" builtinId="33" customBuiltin="1"/>
    <cellStyle name="Énfasis3" xfId="47" builtinId="37" customBuiltin="1"/>
    <cellStyle name="Énfasis4" xfId="51" builtinId="41" customBuiltin="1"/>
    <cellStyle name="Énfasis5" xfId="55" builtinId="45" customBuiltin="1"/>
    <cellStyle name="Énfasis6" xfId="59" builtinId="49" customBuiltin="1"/>
    <cellStyle name="Entrada" xfId="31" builtinId="20" customBuiltin="1"/>
    <cellStyle name="Euro 2" xfId="13" xr:uid="{00000000-0005-0000-0000-000000000000}"/>
    <cellStyle name="Hipervínculo" xfId="18" builtinId="8"/>
    <cellStyle name="Hipervínculo 2" xfId="65" xr:uid="{5E4C4750-765E-4CC2-9815-8B42959A3C15}"/>
    <cellStyle name="Hipervínculo 3" xfId="88" xr:uid="{D7B1C78D-8C56-4C71-B3C1-1C04069BB33B}"/>
    <cellStyle name="Hipervínculo visitado 2" xfId="66" xr:uid="{1E426F77-E271-47CE-8F1B-FB56E9398194}"/>
    <cellStyle name="Hipervínculo visitado 3" xfId="89" xr:uid="{4E7B0CFD-D880-43C6-B10D-8D8034BD508E}"/>
    <cellStyle name="Incorrecto" xfId="29" builtinId="27" customBuiltin="1"/>
    <cellStyle name="Millares 2" xfId="1" xr:uid="{00000000-0005-0000-0000-000002000000}"/>
    <cellStyle name="Millares 2 2" xfId="21" xr:uid="{00000000-0005-0000-0000-000003000000}"/>
    <cellStyle name="Millares 2 2 2" xfId="12" xr:uid="{00000000-0005-0000-0000-000004000000}"/>
    <cellStyle name="Neutral" xfId="30" builtinId="28" customBuiltin="1"/>
    <cellStyle name="Normal" xfId="0" builtinId="0"/>
    <cellStyle name="Normal 10" xfId="68" xr:uid="{EA45B72D-9D6F-451E-8081-56A2CB54E446}"/>
    <cellStyle name="Normal 11" xfId="90" xr:uid="{40C9057D-539A-4378-B989-913AF1DF17D2}"/>
    <cellStyle name="Normal 12" xfId="91" xr:uid="{252C52A5-56F9-487F-A313-9EC2C2EC375F}"/>
    <cellStyle name="Normal 2" xfId="2" xr:uid="{00000000-0005-0000-0000-000006000000}"/>
    <cellStyle name="Normal 2 2" xfId="16" xr:uid="{00000000-0005-0000-0000-000007000000}"/>
    <cellStyle name="Normal 2 3" xfId="3" xr:uid="{00000000-0005-0000-0000-000008000000}"/>
    <cellStyle name="Normal 3" xfId="4" xr:uid="{00000000-0005-0000-0000-000009000000}"/>
    <cellStyle name="Normal 3 2 2" xfId="10" xr:uid="{00000000-0005-0000-0000-00000A000000}"/>
    <cellStyle name="Normal 4" xfId="14" xr:uid="{00000000-0005-0000-0000-00000B000000}"/>
    <cellStyle name="Normal 5" xfId="17" xr:uid="{00000000-0005-0000-0000-00000C000000}"/>
    <cellStyle name="Normal 6" xfId="19" xr:uid="{00000000-0005-0000-0000-00000D000000}"/>
    <cellStyle name="Normal 7" xfId="22" xr:uid="{012C1DD2-E755-4143-925A-81417B16C269}"/>
    <cellStyle name="Normal 8" xfId="63" xr:uid="{F4EB5219-7124-41CC-A15D-7812EB6F23BA}"/>
    <cellStyle name="Normal 9" xfId="67" xr:uid="{5A125610-3624-458A-B401-351A3E777D6C}"/>
    <cellStyle name="Normal_estsisaad20121101página web" xfId="5" xr:uid="{00000000-0005-0000-0000-00000E000000}"/>
    <cellStyle name="Normal_estsisaad20130630página webpublicar" xfId="6" xr:uid="{00000000-0005-0000-0000-00000F000000}"/>
    <cellStyle name="Normal_estsisaad20130630página webpublicar 2" xfId="7" xr:uid="{00000000-0005-0000-0000-000010000000}"/>
    <cellStyle name="Notas 2" xfId="64" xr:uid="{83195BE1-7D2A-4D68-8C16-474A9F829461}"/>
    <cellStyle name="Notas 3" xfId="69" xr:uid="{DEA9AE04-E8F5-4FF6-A03E-1136F663D6FC}"/>
    <cellStyle name="Notas 4" xfId="92" xr:uid="{6FCC982B-4BCA-419F-B48A-E0A66B432F5E}"/>
    <cellStyle name="Porcentaje" xfId="8" builtinId="5"/>
    <cellStyle name="Porcentaje 2" xfId="9" xr:uid="{00000000-0005-0000-0000-000012000000}"/>
    <cellStyle name="Porcentaje 3" xfId="11" xr:uid="{00000000-0005-0000-0000-000013000000}"/>
    <cellStyle name="Porcentaje 4" xfId="15" xr:uid="{00000000-0005-0000-0000-000014000000}"/>
    <cellStyle name="Porcentaje 5" xfId="20" xr:uid="{00000000-0005-0000-0000-000015000000}"/>
    <cellStyle name="Salida" xfId="32" builtinId="21" customBuiltin="1"/>
    <cellStyle name="Texto de advertencia" xfId="36" builtinId="11" customBuiltin="1"/>
    <cellStyle name="Texto explicativo" xfId="37" builtinId="53" customBuiltin="1"/>
    <cellStyle name="Título" xfId="23" builtinId="15" customBuiltin="1"/>
    <cellStyle name="Título 2" xfId="25" builtinId="17" customBuiltin="1"/>
    <cellStyle name="Título 3" xfId="26" builtinId="18" customBuiltin="1"/>
    <cellStyle name="Total" xfId="38" builtinId="25" customBuiltin="1"/>
  </cellStyles>
  <dxfs count="16">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rgb="FF9C0006"/>
      </font>
    </dxf>
    <dxf>
      <font>
        <color rgb="FFFF0000"/>
      </font>
    </dxf>
    <dxf>
      <font>
        <color rgb="FFFF0000"/>
      </font>
    </dxf>
    <dxf>
      <font>
        <color rgb="FFFF0000"/>
      </font>
    </dxf>
    <dxf>
      <font>
        <color rgb="FFFF0000"/>
      </font>
    </dxf>
  </dxfs>
  <tableStyles count="0" defaultTableStyle="TableStyleMedium2" defaultPivotStyle="PivotStyleLight16"/>
  <colors>
    <mruColors>
      <color rgb="FFFFFFCC"/>
      <color rgb="FFFFFF99"/>
      <color rgb="FF008000"/>
      <color rgb="FF006600"/>
      <color rgb="FFFFCCCC"/>
      <color rgb="FF3737FF"/>
      <color rgb="FFA3A3FF"/>
      <color rgb="FFCCCCFF"/>
      <color rgb="FF721C55"/>
      <color rgb="FF0043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theme" Target="theme/theme1.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sharedStrings" Target="sharedStrings.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externalLink" Target="externalLinks/externalLink1.xml"/><Relationship Id="rId98" Type="http://schemas.openxmlformats.org/officeDocument/2006/relationships/calcChain" Target="calcChain.xml"/></Relationships>
</file>

<file path=xl/charts/_rels/chart14.xml.rels><?xml version="1.0" encoding="UTF-8" standalone="yes"?>
<Relationships xmlns="http://schemas.openxmlformats.org/package/2006/relationships"><Relationship Id="rId1" Type="http://schemas.openxmlformats.org/officeDocument/2006/relationships/themeOverride" Target="../theme/themeOverride6.xml"/></Relationships>
</file>

<file path=xl/charts/_rels/chart15.xml.rels><?xml version="1.0" encoding="UTF-8" standalone="yes"?>
<Relationships xmlns="http://schemas.openxmlformats.org/package/2006/relationships"><Relationship Id="rId1" Type="http://schemas.openxmlformats.org/officeDocument/2006/relationships/themeOverride" Target="../theme/themeOverride7.xml"/></Relationships>
</file>

<file path=xl/charts/_rels/chart16.xml.rels><?xml version="1.0" encoding="UTF-8" standalone="yes"?>
<Relationships xmlns="http://schemas.openxmlformats.org/package/2006/relationships"><Relationship Id="rId1" Type="http://schemas.openxmlformats.org/officeDocument/2006/relationships/themeOverride" Target="../theme/themeOverride8.xml"/></Relationships>
</file>

<file path=xl/charts/_rels/chart17.xml.rels><?xml version="1.0" encoding="UTF-8" standalone="yes"?>
<Relationships xmlns="http://schemas.openxmlformats.org/package/2006/relationships"><Relationship Id="rId1" Type="http://schemas.openxmlformats.org/officeDocument/2006/relationships/themeOverride" Target="../theme/themeOverride9.xml"/></Relationships>
</file>

<file path=xl/charts/_rels/chart18.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30.xml.rels><?xml version="1.0" encoding="UTF-8" standalone="yes"?>
<Relationships xmlns="http://schemas.openxmlformats.org/package/2006/relationships"><Relationship Id="rId1" Type="http://schemas.openxmlformats.org/officeDocument/2006/relationships/themeOverride" Target="../theme/themeOverride10.xml"/></Relationships>
</file>

<file path=xl/charts/_rels/chart31.xml.rels><?xml version="1.0" encoding="UTF-8" standalone="yes"?>
<Relationships xmlns="http://schemas.openxmlformats.org/package/2006/relationships"><Relationship Id="rId1" Type="http://schemas.openxmlformats.org/officeDocument/2006/relationships/themeOverride" Target="../theme/themeOverride11.xml"/></Relationships>
</file>

<file path=xl/charts/_rels/chart32.xml.rels><?xml version="1.0" encoding="UTF-8" standalone="yes"?>
<Relationships xmlns="http://schemas.openxmlformats.org/package/2006/relationships"><Relationship Id="rId1" Type="http://schemas.openxmlformats.org/officeDocument/2006/relationships/themeOverride" Target="../theme/themeOverride12.xml"/></Relationships>
</file>

<file path=xl/charts/_rels/chart33.xml.rels><?xml version="1.0" encoding="UTF-8" standalone="yes"?>
<Relationships xmlns="http://schemas.openxmlformats.org/package/2006/relationships"><Relationship Id="rId1" Type="http://schemas.openxmlformats.org/officeDocument/2006/relationships/themeOverride" Target="../theme/themeOverride13.xml"/></Relationships>
</file>

<file path=xl/charts/_rels/chart34.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6.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39.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4.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_rels/chart40.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42.xml.rels><?xml version="1.0" encoding="UTF-8" standalone="yes"?>
<Relationships xmlns="http://schemas.openxmlformats.org/package/2006/relationships"><Relationship Id="rId2" Type="http://schemas.openxmlformats.org/officeDocument/2006/relationships/chartUserShapes" Target="../drawings/drawing70.xml"/><Relationship Id="rId1" Type="http://schemas.openxmlformats.org/officeDocument/2006/relationships/image" Target="../media/image31.jpeg"/></Relationships>
</file>

<file path=xl/charts/_rels/chart5.xml.rels><?xml version="1.0" encoding="UTF-8" standalone="yes"?>
<Relationships xmlns="http://schemas.openxmlformats.org/package/2006/relationships"><Relationship Id="rId1" Type="http://schemas.openxmlformats.org/officeDocument/2006/relationships/themeOverride" Target="../theme/themeOverride3.xml"/></Relationships>
</file>

<file path=xl/charts/_rels/chart50.xml.rels><?xml version="1.0" encoding="UTF-8" standalone="yes"?>
<Relationships xmlns="http://schemas.openxmlformats.org/package/2006/relationships"><Relationship Id="rId3" Type="http://schemas.openxmlformats.org/officeDocument/2006/relationships/chartUserShapes" Target="../drawings/drawing90.xml"/><Relationship Id="rId2" Type="http://schemas.microsoft.com/office/2011/relationships/chartColorStyle" Target="colors7.xml"/><Relationship Id="rId1" Type="http://schemas.microsoft.com/office/2011/relationships/chartStyle" Target="style7.xml"/></Relationships>
</file>

<file path=xl/charts/_rels/chart51.xml.rels><?xml version="1.0" encoding="UTF-8" standalone="yes"?>
<Relationships xmlns="http://schemas.openxmlformats.org/package/2006/relationships"><Relationship Id="rId3" Type="http://schemas.openxmlformats.org/officeDocument/2006/relationships/chartUserShapes" Target="../drawings/drawing92.xml"/><Relationship Id="rId2" Type="http://schemas.microsoft.com/office/2011/relationships/chartColorStyle" Target="colors8.xml"/><Relationship Id="rId1" Type="http://schemas.microsoft.com/office/2011/relationships/chartStyle" Target="style8.xml"/></Relationships>
</file>

<file path=xl/charts/_rels/chart52.xml.rels><?xml version="1.0" encoding="UTF-8" standalone="yes"?>
<Relationships xmlns="http://schemas.openxmlformats.org/package/2006/relationships"><Relationship Id="rId3" Type="http://schemas.openxmlformats.org/officeDocument/2006/relationships/chartUserShapes" Target="../drawings/drawing94.xml"/><Relationship Id="rId2" Type="http://schemas.microsoft.com/office/2011/relationships/chartColorStyle" Target="colors9.xml"/><Relationship Id="rId1" Type="http://schemas.microsoft.com/office/2011/relationships/chartStyle" Target="style9.xml"/></Relationships>
</file>

<file path=xl/charts/_rels/chart53.xml.rels><?xml version="1.0" encoding="UTF-8" standalone="yes"?>
<Relationships xmlns="http://schemas.openxmlformats.org/package/2006/relationships"><Relationship Id="rId3" Type="http://schemas.openxmlformats.org/officeDocument/2006/relationships/chartUserShapes" Target="../drawings/drawing96.xml"/><Relationship Id="rId2" Type="http://schemas.microsoft.com/office/2011/relationships/chartColorStyle" Target="colors10.xml"/><Relationship Id="rId1" Type="http://schemas.microsoft.com/office/2011/relationships/chartStyle" Target="style10.xml"/></Relationships>
</file>

<file path=xl/charts/_rels/chart6.xml.rels><?xml version="1.0" encoding="UTF-8" standalone="yes"?>
<Relationships xmlns="http://schemas.openxmlformats.org/package/2006/relationships"><Relationship Id="rId1" Type="http://schemas.openxmlformats.org/officeDocument/2006/relationships/themeOverride" Target="../theme/themeOverride4.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5.xml"/></Relationships>
</file>

<file path=xl/charts/_rels/chart8.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spPr>
            <a:solidFill>
              <a:srgbClr val="FFFF99"/>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100" b="0" i="0" u="none" strike="noStrike" baseline="0">
                    <a:solidFill>
                      <a:srgbClr val="008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extLst>
            <c:ext xmlns:c16="http://schemas.microsoft.com/office/drawing/2014/chart" uri="{C3380CC4-5D6E-409C-BE32-E72D297353CC}">
              <c16:uniqueId val="{00000000-D363-4F5E-BB6D-F32D36CAC9F8}"/>
            </c:ext>
          </c:extLst>
        </c:ser>
        <c:dLbls>
          <c:showLegendKey val="0"/>
          <c:showVal val="0"/>
          <c:showCatName val="0"/>
          <c:showSerName val="0"/>
          <c:showPercent val="0"/>
          <c:showBubbleSize val="0"/>
        </c:dLbls>
        <c:gapWidth val="20"/>
        <c:axId val="711918080"/>
        <c:axId val="711918624"/>
      </c:barChart>
      <c:catAx>
        <c:axId val="71191808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50" b="1" i="0" u="none" strike="noStrike" baseline="0">
                <a:solidFill>
                  <a:srgbClr val="008000"/>
                </a:solidFill>
                <a:latin typeface="Arial"/>
                <a:ea typeface="Arial"/>
                <a:cs typeface="Arial"/>
              </a:defRPr>
            </a:pPr>
            <a:endParaRPr lang="es-ES"/>
          </a:p>
        </c:txPr>
        <c:crossAx val="711918624"/>
        <c:crosses val="autoZero"/>
        <c:auto val="1"/>
        <c:lblAlgn val="ctr"/>
        <c:lblOffset val="100"/>
        <c:tickLblSkip val="1"/>
        <c:tickMarkSkip val="1"/>
        <c:noMultiLvlLbl val="0"/>
      </c:catAx>
      <c:valAx>
        <c:axId val="711918624"/>
        <c:scaling>
          <c:orientation val="minMax"/>
          <c:max val="5"/>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sz="150" b="0" i="0" u="none" strike="noStrike" baseline="0">
                <a:solidFill>
                  <a:srgbClr val="008000"/>
                </a:solidFill>
                <a:latin typeface="Arial"/>
                <a:ea typeface="Arial"/>
                <a:cs typeface="Arial"/>
              </a:defRPr>
            </a:pPr>
            <a:endParaRPr lang="es-ES"/>
          </a:p>
        </c:txPr>
        <c:crossAx val="711918080"/>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100" b="0" i="0" u="none" strike="noStrike" baseline="0">
          <a:solidFill>
            <a:srgbClr val="000000"/>
          </a:solidFill>
          <a:latin typeface="Arial"/>
          <a:ea typeface="Arial"/>
          <a:cs typeface="Arial"/>
        </a:defRPr>
      </a:pPr>
      <a:endParaRPr lang="es-ES"/>
    </a:p>
  </c:txPr>
  <c:printSettings>
    <c:headerFooter alignWithMargins="0"/>
    <c:pageMargins b="1" l="0.75000000000000056" r="0.75000000000000056" t="1" header="0" footer="0"/>
    <c:pageSetup paperSize="9" orientation="landscape" horizontalDpi="-3" verticalDpi="1200"/>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chemeClr val="accent1">
                    <a:lumMod val="50000"/>
                  </a:schemeClr>
                </a:solidFill>
                <a:latin typeface="+mn-lt"/>
                <a:ea typeface="Verdana"/>
                <a:cs typeface="Verdana"/>
              </a:defRPr>
            </a:pPr>
            <a:r>
              <a:rPr lang="es-ES" sz="1200">
                <a:solidFill>
                  <a:schemeClr val="accent1">
                    <a:lumMod val="50000"/>
                  </a:schemeClr>
                </a:solidFill>
                <a:latin typeface="+mn-lt"/>
              </a:rPr>
              <a:t>Solicitantes por sexo</a:t>
            </a:r>
          </a:p>
        </c:rich>
      </c:tx>
      <c:layout>
        <c:manualLayout>
          <c:xMode val="edge"/>
          <c:yMode val="edge"/>
          <c:x val="0.26179198188461733"/>
          <c:y val="7.6943879206110483E-2"/>
        </c:manualLayout>
      </c:layout>
      <c:overlay val="0"/>
      <c:spPr>
        <a:noFill/>
        <a:ln w="25400">
          <a:noFill/>
        </a:ln>
      </c:spPr>
    </c:title>
    <c:autoTitleDeleted val="0"/>
    <c:view3D>
      <c:rotX val="55"/>
      <c:rotY val="0"/>
      <c:rAngAx val="0"/>
      <c:perspective val="0"/>
    </c:view3D>
    <c:floor>
      <c:thickness val="0"/>
    </c:floor>
    <c:sideWall>
      <c:thickness val="0"/>
    </c:sideWall>
    <c:backWall>
      <c:thickness val="0"/>
    </c:backWall>
    <c:plotArea>
      <c:layout>
        <c:manualLayout>
          <c:layoutTarget val="inner"/>
          <c:xMode val="edge"/>
          <c:yMode val="edge"/>
          <c:x val="0.20134272175335952"/>
          <c:y val="0.22666725694598164"/>
          <c:w val="0.5838938930847426"/>
          <c:h val="0.62666829861536189"/>
        </c:manualLayout>
      </c:layout>
      <c:pie3DChart>
        <c:varyColors val="1"/>
        <c:ser>
          <c:idx val="0"/>
          <c:order val="0"/>
          <c:spPr>
            <a:solidFill>
              <a:srgbClr val="9999FF"/>
            </a:solidFill>
            <a:ln w="25400">
              <a:noFill/>
            </a:ln>
          </c:spPr>
          <c:explosion val="4"/>
          <c:dPt>
            <c:idx val="0"/>
            <c:bubble3D val="0"/>
            <c:spPr>
              <a:solidFill>
                <a:schemeClr val="accent1"/>
              </a:solidFill>
              <a:ln w="25400">
                <a:noFill/>
              </a:ln>
            </c:spPr>
            <c:extLst>
              <c:ext xmlns:c16="http://schemas.microsoft.com/office/drawing/2014/chart" uri="{C3380CC4-5D6E-409C-BE32-E72D297353CC}">
                <c16:uniqueId val="{00000000-5228-43F2-8707-62D5CADDA4AD}"/>
              </c:ext>
            </c:extLst>
          </c:dPt>
          <c:dPt>
            <c:idx val="1"/>
            <c:bubble3D val="0"/>
            <c:spPr>
              <a:solidFill>
                <a:schemeClr val="accent1">
                  <a:lumMod val="50000"/>
                </a:schemeClr>
              </a:solidFill>
              <a:ln w="25400">
                <a:noFill/>
              </a:ln>
            </c:spPr>
            <c:extLst>
              <c:ext xmlns:c16="http://schemas.microsoft.com/office/drawing/2014/chart" uri="{C3380CC4-5D6E-409C-BE32-E72D297353CC}">
                <c16:uniqueId val="{00000002-5228-43F2-8707-62D5CADDA4AD}"/>
              </c:ext>
            </c:extLst>
          </c:dPt>
          <c:dLbls>
            <c:dLbl>
              <c:idx val="0"/>
              <c:layout>
                <c:manualLayout>
                  <c:x val="8.0135532627387096E-2"/>
                  <c:y val="-9.0920753878366706E-2"/>
                </c:manualLayout>
              </c:layout>
              <c:numFmt formatCode="0%" sourceLinked="0"/>
              <c:spPr>
                <a:noFill/>
                <a:ln w="25400">
                  <a:noFill/>
                </a:ln>
              </c:spPr>
              <c:txPr>
                <a:bodyPr/>
                <a:lstStyle/>
                <a:p>
                  <a:pPr>
                    <a:defRPr sz="1050" b="1" i="0" u="none" strike="noStrike" baseline="0">
                      <a:solidFill>
                        <a:schemeClr val="accent1">
                          <a:lumMod val="50000"/>
                        </a:schemeClr>
                      </a:solidFill>
                      <a:latin typeface="+mn-lt"/>
                      <a:ea typeface="Verdana"/>
                      <a:cs typeface="Verdana"/>
                    </a:defRPr>
                  </a:pPr>
                  <a:endParaRPr lang="es-E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5228-43F2-8707-62D5CADDA4AD}"/>
                </c:ext>
              </c:extLst>
            </c:dLbl>
            <c:dLbl>
              <c:idx val="1"/>
              <c:layout>
                <c:manualLayout>
                  <c:x val="-3.9548827948230562E-3"/>
                  <c:y val="-0.12106505374980983"/>
                </c:manualLayout>
              </c:layout>
              <c:numFmt formatCode="0%" sourceLinked="0"/>
              <c:spPr>
                <a:noFill/>
                <a:ln w="25400">
                  <a:noFill/>
                </a:ln>
              </c:spPr>
              <c:txPr>
                <a:bodyPr/>
                <a:lstStyle/>
                <a:p>
                  <a:pPr>
                    <a:defRPr sz="1050" b="1" i="0" u="none" strike="noStrike" baseline="0">
                      <a:solidFill>
                        <a:schemeClr val="accent1">
                          <a:lumMod val="50000"/>
                        </a:schemeClr>
                      </a:solidFill>
                      <a:latin typeface="+mn-lt"/>
                      <a:ea typeface="Verdana"/>
                      <a:cs typeface="Verdana"/>
                    </a:defRPr>
                  </a:pPr>
                  <a:endParaRPr lang="es-E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5228-43F2-8707-62D5CADDA4AD}"/>
                </c:ext>
              </c:extLst>
            </c:dLbl>
            <c:dLbl>
              <c:idx val="2"/>
              <c:layout>
                <c:manualLayout>
                  <c:xMode val="edge"/>
                  <c:yMode val="edge"/>
                  <c:x val="1.2931034482758621E-2"/>
                  <c:y val="0.11733363888968462"/>
                </c:manualLayout>
              </c:layout>
              <c:numFmt formatCode="0%" sourceLinked="0"/>
              <c:spPr>
                <a:noFill/>
                <a:ln w="25400">
                  <a:noFill/>
                </a:ln>
              </c:spPr>
              <c:txPr>
                <a:bodyPr/>
                <a:lstStyle/>
                <a:p>
                  <a:pPr>
                    <a:defRPr sz="1050" b="1" i="0" u="none" strike="noStrike" baseline="0">
                      <a:solidFill>
                        <a:schemeClr val="accent1">
                          <a:lumMod val="50000"/>
                        </a:schemeClr>
                      </a:solidFill>
                      <a:latin typeface="+mn-lt"/>
                      <a:ea typeface="Verdana"/>
                      <a:cs typeface="Verdana"/>
                    </a:defRPr>
                  </a:pPr>
                  <a:endParaRPr lang="es-E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5228-43F2-8707-62D5CADDA4AD}"/>
                </c:ext>
              </c:extLst>
            </c:dLbl>
            <c:numFmt formatCode="0%" sourceLinked="0"/>
            <c:spPr>
              <a:noFill/>
              <a:ln w="25400">
                <a:noFill/>
              </a:ln>
            </c:spPr>
            <c:txPr>
              <a:bodyPr wrap="square" lIns="38100" tIns="19050" rIns="38100" bIns="19050" anchor="ctr">
                <a:spAutoFit/>
              </a:bodyPr>
              <a:lstStyle/>
              <a:p>
                <a:pPr>
                  <a:defRPr sz="1050" b="1" i="0" u="none" strike="noStrike" baseline="0">
                    <a:solidFill>
                      <a:schemeClr val="accent1">
                        <a:lumMod val="50000"/>
                      </a:schemeClr>
                    </a:solidFill>
                    <a:latin typeface="+mn-lt"/>
                    <a:ea typeface="Verdana"/>
                    <a:cs typeface="Verdana"/>
                  </a:defRPr>
                </a:pPr>
                <a:endParaRPr lang="es-ES"/>
              </a:p>
            </c:txPr>
            <c:showLegendKey val="0"/>
            <c:showVal val="0"/>
            <c:showCatName val="1"/>
            <c:showSerName val="0"/>
            <c:showPercent val="1"/>
            <c:showBubbleSize val="0"/>
            <c:showLeaderLines val="1"/>
            <c:leaderLines>
              <c:spPr>
                <a:ln w="3175">
                  <a:solidFill>
                    <a:srgbClr val="800080"/>
                  </a:solidFill>
                  <a:prstDash val="solid"/>
                </a:ln>
              </c:spPr>
            </c:leaderLines>
            <c:extLst>
              <c:ext xmlns:c15="http://schemas.microsoft.com/office/drawing/2012/chart" uri="{CE6537A1-D6FC-4f65-9D91-7224C49458BB}"/>
            </c:extLst>
          </c:dLbls>
          <c:cat>
            <c:strRef>
              <c:f>'26perfsaad'!$B$12:$B$13</c:f>
              <c:strCache>
                <c:ptCount val="2"/>
                <c:pt idx="0">
                  <c:v>Mujer</c:v>
                </c:pt>
                <c:pt idx="1">
                  <c:v>Hombre</c:v>
                </c:pt>
              </c:strCache>
            </c:strRef>
          </c:cat>
          <c:val>
            <c:numRef>
              <c:f>'26perfsaad'!$AC$12:$AC$13</c:f>
              <c:numCache>
                <c:formatCode>#,##0</c:formatCode>
                <c:ptCount val="2"/>
                <c:pt idx="0">
                  <c:v>1307936</c:v>
                </c:pt>
                <c:pt idx="1">
                  <c:v>788698</c:v>
                </c:pt>
              </c:numCache>
            </c:numRef>
          </c:val>
          <c:extLst>
            <c:ext xmlns:c16="http://schemas.microsoft.com/office/drawing/2014/chart" uri="{C3380CC4-5D6E-409C-BE32-E72D297353CC}">
              <c16:uniqueId val="{00000004-5228-43F2-8707-62D5CADDA4AD}"/>
            </c:ext>
          </c:extLst>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1200" verticalDpi="1200"/>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solidFill>
                  <a:schemeClr val="accent1">
                    <a:lumMod val="50000"/>
                  </a:schemeClr>
                </a:solidFill>
              </a:defRPr>
            </a:pPr>
            <a:r>
              <a:rPr lang="es-ES">
                <a:solidFill>
                  <a:schemeClr val="accent1">
                    <a:lumMod val="50000"/>
                  </a:schemeClr>
                </a:solidFill>
              </a:rPr>
              <a:t>Resoluciones</a:t>
            </a:r>
            <a:r>
              <a:rPr lang="es-ES" baseline="0">
                <a:solidFill>
                  <a:schemeClr val="accent1">
                    <a:lumMod val="50000"/>
                  </a:schemeClr>
                </a:solidFill>
              </a:rPr>
              <a:t> de grado según el grado de dependencia reconocido y CCAA</a:t>
            </a:r>
            <a:endParaRPr lang="es-ES">
              <a:solidFill>
                <a:schemeClr val="accent1">
                  <a:lumMod val="50000"/>
                </a:schemeClr>
              </a:solidFill>
            </a:endParaRPr>
          </a:p>
        </c:rich>
      </c:tx>
      <c:layout>
        <c:manualLayout>
          <c:xMode val="edge"/>
          <c:yMode val="edge"/>
          <c:x val="0.13917829883263289"/>
          <c:y val="0"/>
        </c:manualLayout>
      </c:layout>
      <c:overlay val="0"/>
    </c:title>
    <c:autoTitleDeleted val="0"/>
    <c:plotArea>
      <c:layout>
        <c:manualLayout>
          <c:layoutTarget val="inner"/>
          <c:xMode val="edge"/>
          <c:yMode val="edge"/>
          <c:x val="5.5105301618319599E-2"/>
          <c:y val="6.9307816343584849E-2"/>
          <c:w val="0.925358819198695"/>
          <c:h val="0.66956235851684454"/>
        </c:manualLayout>
      </c:layout>
      <c:barChart>
        <c:barDir val="col"/>
        <c:grouping val="percentStacked"/>
        <c:varyColors val="0"/>
        <c:ser>
          <c:idx val="0"/>
          <c:order val="0"/>
          <c:tx>
            <c:strRef>
              <c:f>'31adictsaad'!$F$7:$G$7</c:f>
              <c:strCache>
                <c:ptCount val="1"/>
                <c:pt idx="0">
                  <c:v>GRADO III</c:v>
                </c:pt>
              </c:strCache>
            </c:strRef>
          </c:tx>
          <c:spPr>
            <a:solidFill>
              <a:srgbClr val="660066"/>
            </a:solidFill>
          </c:spPr>
          <c:invertIfNegative val="0"/>
          <c:dPt>
            <c:idx val="9"/>
            <c:invertIfNegative val="0"/>
            <c:bubble3D val="0"/>
            <c:extLst>
              <c:ext xmlns:c16="http://schemas.microsoft.com/office/drawing/2014/chart" uri="{C3380CC4-5D6E-409C-BE32-E72D297353CC}">
                <c16:uniqueId val="{00000000-C7E5-40A2-96D8-CE60CDB02C65}"/>
              </c:ext>
            </c:extLst>
          </c:dPt>
          <c:dPt>
            <c:idx val="11"/>
            <c:invertIfNegative val="0"/>
            <c:bubble3D val="0"/>
            <c:extLst>
              <c:ext xmlns:c16="http://schemas.microsoft.com/office/drawing/2014/chart" uri="{C3380CC4-5D6E-409C-BE32-E72D297353CC}">
                <c16:uniqueId val="{00000001-C7E5-40A2-96D8-CE60CDB02C65}"/>
              </c:ext>
            </c:extLst>
          </c:dPt>
          <c:dPt>
            <c:idx val="12"/>
            <c:invertIfNegative val="0"/>
            <c:bubble3D val="0"/>
            <c:extLst>
              <c:ext xmlns:c16="http://schemas.microsoft.com/office/drawing/2014/chart" uri="{C3380CC4-5D6E-409C-BE32-E72D297353CC}">
                <c16:uniqueId val="{00000002-C7E5-40A2-96D8-CE60CDB02C65}"/>
              </c:ext>
            </c:extLst>
          </c:dPt>
          <c:dPt>
            <c:idx val="14"/>
            <c:invertIfNegative val="0"/>
            <c:bubble3D val="0"/>
            <c:extLst>
              <c:ext xmlns:c16="http://schemas.microsoft.com/office/drawing/2014/chart" uri="{C3380CC4-5D6E-409C-BE32-E72D297353CC}">
                <c16:uniqueId val="{00000003-C7E5-40A2-96D8-CE60CDB02C65}"/>
              </c:ext>
            </c:extLst>
          </c:dPt>
          <c:dPt>
            <c:idx val="18"/>
            <c:invertIfNegative val="0"/>
            <c:bubble3D val="0"/>
            <c:spPr>
              <a:pattFill prst="wdUpDiag">
                <a:fgClr>
                  <a:srgbClr val="660066"/>
                </a:fgClr>
                <a:bgClr>
                  <a:srgbClr val="320032"/>
                </a:bgClr>
              </a:pattFill>
            </c:spPr>
            <c:extLst>
              <c:ext xmlns:c16="http://schemas.microsoft.com/office/drawing/2014/chart" uri="{C3380CC4-5D6E-409C-BE32-E72D297353CC}">
                <c16:uniqueId val="{00000005-C7E5-40A2-96D8-CE60CDB02C65}"/>
              </c:ext>
            </c:extLst>
          </c:dPt>
          <c:dLbls>
            <c:dLbl>
              <c:idx val="0"/>
              <c:layout>
                <c:manualLayout>
                  <c:x val="0"/>
                  <c:y val="-3.047889463693194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C7E5-40A2-96D8-CE60CDB02C65}"/>
                </c:ext>
              </c:extLst>
            </c:dLbl>
            <c:dLbl>
              <c:idx val="1"/>
              <c:layout>
                <c:manualLayout>
                  <c:x val="0"/>
                  <c:y val="-1.772098878765383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C7E5-40A2-96D8-CE60CDB02C65}"/>
                </c:ext>
              </c:extLst>
            </c:dLbl>
            <c:dLbl>
              <c:idx val="2"/>
              <c:layout>
                <c:manualLayout>
                  <c:x val="-3.1535065771196298E-17"/>
                  <c:y val="-8.2036905618415919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C7E5-40A2-96D8-CE60CDB02C65}"/>
                </c:ext>
              </c:extLst>
            </c:dLbl>
            <c:dLbl>
              <c:idx val="3"/>
              <c:layout>
                <c:manualLayout>
                  <c:x val="0"/>
                  <c:y val="-1.673178699866259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C7E5-40A2-96D8-CE60CDB02C65}"/>
                </c:ext>
              </c:extLst>
            </c:dLbl>
            <c:dLbl>
              <c:idx val="4"/>
              <c:layout>
                <c:manualLayout>
                  <c:x val="-3.1535065771196298E-17"/>
                  <c:y val="-8.715910364440757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C7E5-40A2-96D8-CE60CDB02C65}"/>
                </c:ext>
              </c:extLst>
            </c:dLbl>
            <c:dLbl>
              <c:idx val="5"/>
              <c:layout>
                <c:manualLayout>
                  <c:x val="0"/>
                  <c:y val="-1.764633547599845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C7E5-40A2-96D8-CE60CDB02C65}"/>
                </c:ext>
              </c:extLst>
            </c:dLbl>
            <c:dLbl>
              <c:idx val="6"/>
              <c:layout>
                <c:manualLayout>
                  <c:x val="0"/>
                  <c:y val="-2.449718451664886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C7E5-40A2-96D8-CE60CDB02C65}"/>
                </c:ext>
              </c:extLst>
            </c:dLbl>
            <c:dLbl>
              <c:idx val="7"/>
              <c:layout>
                <c:manualLayout>
                  <c:x val="0"/>
                  <c:y val="-2.21633149267207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C7E5-40A2-96D8-CE60CDB02C65}"/>
                </c:ext>
              </c:extLst>
            </c:dLbl>
            <c:dLbl>
              <c:idx val="8"/>
              <c:layout>
                <c:manualLayout>
                  <c:x val="-9.99420595437072E-17"/>
                  <c:y val="-4.911488867629864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C7E5-40A2-96D8-CE60CDB02C65}"/>
                </c:ext>
              </c:extLst>
            </c:dLbl>
            <c:dLbl>
              <c:idx val="9"/>
              <c:layout>
                <c:manualLayout>
                  <c:x val="-6.3070131542392597E-17"/>
                  <c:y val="-2.720413902662620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C7E5-40A2-96D8-CE60CDB02C65}"/>
                </c:ext>
              </c:extLst>
            </c:dLbl>
            <c:dLbl>
              <c:idx val="10"/>
              <c:layout>
                <c:manualLayout>
                  <c:x val="0"/>
                  <c:y val="-1.803272254519586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C7E5-40A2-96D8-CE60CDB02C65}"/>
                </c:ext>
              </c:extLst>
            </c:dLbl>
            <c:dLbl>
              <c:idx val="11"/>
              <c:layout>
                <c:manualLayout>
                  <c:x val="0"/>
                  <c:y val="-1.321003098911701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C7E5-40A2-96D8-CE60CDB02C65}"/>
                </c:ext>
              </c:extLst>
            </c:dLbl>
            <c:dLbl>
              <c:idx val="12"/>
              <c:layout>
                <c:manualLayout>
                  <c:x val="0"/>
                  <c:y val="-4.52544379214120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C7E5-40A2-96D8-CE60CDB02C65}"/>
                </c:ext>
              </c:extLst>
            </c:dLbl>
            <c:dLbl>
              <c:idx val="13"/>
              <c:layout>
                <c:manualLayout>
                  <c:x val="0"/>
                  <c:y val="-4.062520604586478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0-C7E5-40A2-96D8-CE60CDB02C65}"/>
                </c:ext>
              </c:extLst>
            </c:dLbl>
            <c:dLbl>
              <c:idx val="14"/>
              <c:layout>
                <c:manualLayout>
                  <c:x val="-9.99420595437072E-17"/>
                  <c:y val="-2.76244675023099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C7E5-40A2-96D8-CE60CDB02C65}"/>
                </c:ext>
              </c:extLst>
            </c:dLbl>
            <c:dLbl>
              <c:idx val="15"/>
              <c:layout>
                <c:manualLayout>
                  <c:x val="-9.99420595437072E-17"/>
                  <c:y val="-1.892527452760001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C7E5-40A2-96D8-CE60CDB02C65}"/>
                </c:ext>
              </c:extLst>
            </c:dLbl>
            <c:dLbl>
              <c:idx val="16"/>
              <c:layout>
                <c:manualLayout>
                  <c:x val="-9.99420595437072E-17"/>
                  <c:y val="-3.55462342908071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C7E5-40A2-96D8-CE60CDB02C65}"/>
                </c:ext>
              </c:extLst>
            </c:dLbl>
            <c:dLbl>
              <c:idx val="17"/>
              <c:layout>
                <c:manualLayout>
                  <c:x val="0"/>
                  <c:y val="-1.3525972804801344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C7E5-40A2-96D8-CE60CDB02C65}"/>
                </c:ext>
              </c:extLst>
            </c:dLbl>
            <c:dLbl>
              <c:idx val="18"/>
              <c:layout>
                <c:manualLayout>
                  <c:x val="0"/>
                  <c:y val="-3.513953279204661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C7E5-40A2-96D8-CE60CDB02C65}"/>
                </c:ext>
              </c:extLst>
            </c:dLbl>
            <c:dLbl>
              <c:idx val="19"/>
              <c:layout>
                <c:manualLayout>
                  <c:x val="0"/>
                  <c:y val="-3.350078903688440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4-C7E5-40A2-96D8-CE60CDB02C65}"/>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('31adictsaad'!$B$10:$B$27,'31adictsaad'!$B$29)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('31adictsaad'!$G$10:$G$27,'31adictsaad'!$G$29)</c:f>
              <c:numCache>
                <c:formatCode>#,##0.00</c:formatCode>
                <c:ptCount val="19"/>
                <c:pt idx="0">
                  <c:v>21.02334870892577</c:v>
                </c:pt>
                <c:pt idx="1">
                  <c:v>24.465437035827961</c:v>
                </c:pt>
                <c:pt idx="2">
                  <c:v>19.255449424442812</c:v>
                </c:pt>
                <c:pt idx="3">
                  <c:v>20.110134240877294</c:v>
                </c:pt>
                <c:pt idx="4">
                  <c:v>28.636131200233763</c:v>
                </c:pt>
                <c:pt idx="5">
                  <c:v>23.441133880380885</c:v>
                </c:pt>
                <c:pt idx="6">
                  <c:v>22.839546658971063</c:v>
                </c:pt>
                <c:pt idx="7">
                  <c:v>24.45650435542856</c:v>
                </c:pt>
                <c:pt idx="8">
                  <c:v>14.616467192634071</c:v>
                </c:pt>
                <c:pt idx="9">
                  <c:v>24.68227872890877</c:v>
                </c:pt>
                <c:pt idx="10">
                  <c:v>23.40990501309857</c:v>
                </c:pt>
                <c:pt idx="11">
                  <c:v>31.233990355128498</c:v>
                </c:pt>
                <c:pt idx="12">
                  <c:v>25.40941853142786</c:v>
                </c:pt>
                <c:pt idx="13">
                  <c:v>26.462281015373616</c:v>
                </c:pt>
                <c:pt idx="14">
                  <c:v>15.6889178133135</c:v>
                </c:pt>
                <c:pt idx="15">
                  <c:v>17.035572779844113</c:v>
                </c:pt>
                <c:pt idx="16">
                  <c:v>17.095812440710123</c:v>
                </c:pt>
                <c:pt idx="17">
                  <c:v>24.13001912045889</c:v>
                </c:pt>
                <c:pt idx="18" formatCode="General">
                  <c:v>21.763335612925285</c:v>
                </c:pt>
              </c:numCache>
            </c:numRef>
          </c:val>
          <c:extLst>
            <c:ext xmlns:c16="http://schemas.microsoft.com/office/drawing/2014/chart" uri="{C3380CC4-5D6E-409C-BE32-E72D297353CC}">
              <c16:uniqueId val="{00000015-C7E5-40A2-96D8-CE60CDB02C65}"/>
            </c:ext>
          </c:extLst>
        </c:ser>
        <c:ser>
          <c:idx val="1"/>
          <c:order val="1"/>
          <c:tx>
            <c:strRef>
              <c:f>'31adictsaad'!$H$7:$I$7</c:f>
              <c:strCache>
                <c:ptCount val="1"/>
                <c:pt idx="0">
                  <c:v>GRADO II</c:v>
                </c:pt>
              </c:strCache>
            </c:strRef>
          </c:tx>
          <c:spPr>
            <a:solidFill>
              <a:srgbClr val="9966FF"/>
            </a:solidFill>
          </c:spPr>
          <c:invertIfNegative val="0"/>
          <c:dPt>
            <c:idx val="9"/>
            <c:invertIfNegative val="0"/>
            <c:bubble3D val="0"/>
            <c:extLst>
              <c:ext xmlns:c16="http://schemas.microsoft.com/office/drawing/2014/chart" uri="{C3380CC4-5D6E-409C-BE32-E72D297353CC}">
                <c16:uniqueId val="{00000016-C7E5-40A2-96D8-CE60CDB02C65}"/>
              </c:ext>
            </c:extLst>
          </c:dPt>
          <c:dPt>
            <c:idx val="11"/>
            <c:invertIfNegative val="0"/>
            <c:bubble3D val="0"/>
            <c:extLst>
              <c:ext xmlns:c16="http://schemas.microsoft.com/office/drawing/2014/chart" uri="{C3380CC4-5D6E-409C-BE32-E72D297353CC}">
                <c16:uniqueId val="{00000017-C7E5-40A2-96D8-CE60CDB02C65}"/>
              </c:ext>
            </c:extLst>
          </c:dPt>
          <c:dPt>
            <c:idx val="14"/>
            <c:invertIfNegative val="0"/>
            <c:bubble3D val="0"/>
            <c:extLst>
              <c:ext xmlns:c16="http://schemas.microsoft.com/office/drawing/2014/chart" uri="{C3380CC4-5D6E-409C-BE32-E72D297353CC}">
                <c16:uniqueId val="{00000018-C7E5-40A2-96D8-CE60CDB02C65}"/>
              </c:ext>
            </c:extLst>
          </c:dPt>
          <c:dPt>
            <c:idx val="18"/>
            <c:invertIfNegative val="0"/>
            <c:bubble3D val="0"/>
            <c:spPr>
              <a:pattFill prst="wdUpDiag">
                <a:fgClr>
                  <a:srgbClr val="9966FF"/>
                </a:fgClr>
                <a:bgClr>
                  <a:srgbClr val="8205FF"/>
                </a:bgClr>
              </a:pattFill>
            </c:spPr>
            <c:extLst>
              <c:ext xmlns:c16="http://schemas.microsoft.com/office/drawing/2014/chart" uri="{C3380CC4-5D6E-409C-BE32-E72D297353CC}">
                <c16:uniqueId val="{0000001A-C7E5-40A2-96D8-CE60CDB02C65}"/>
              </c:ext>
            </c:extLst>
          </c:dPt>
          <c:dLbls>
            <c:dLbl>
              <c:idx val="0"/>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B-C7E5-40A2-96D8-CE60CDB02C65}"/>
                </c:ext>
              </c:extLst>
            </c:dLbl>
            <c:dLbl>
              <c:idx val="2"/>
              <c:layout>
                <c:manualLayout>
                  <c:x val="-2.4146356993808087E-17"/>
                  <c:y val="0"/>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C-C7E5-40A2-96D8-CE60CDB02C65}"/>
                </c:ext>
              </c:extLst>
            </c:dLbl>
            <c:dLbl>
              <c:idx val="4"/>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C7E5-40A2-96D8-CE60CDB02C65}"/>
                </c:ext>
              </c:extLst>
            </c:dLbl>
            <c:dLbl>
              <c:idx val="7"/>
              <c:layout>
                <c:manualLayout>
                  <c:x val="-4.8292713987616173E-17"/>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E-C7E5-40A2-96D8-CE60CDB02C65}"/>
                </c:ext>
              </c:extLst>
            </c:dLbl>
            <c:dLbl>
              <c:idx val="8"/>
              <c:layout>
                <c:manualLayout>
                  <c:x val="-9.6585427975232346E-17"/>
                  <c:y val="6.230529595015538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F-C7E5-40A2-96D8-CE60CDB02C65}"/>
                </c:ext>
              </c:extLst>
            </c:dLbl>
            <c:dLbl>
              <c:idx val="10"/>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0-C7E5-40A2-96D8-CE60CDB02C65}"/>
                </c:ext>
              </c:extLst>
            </c:dLbl>
            <c:dLbl>
              <c:idx val="11"/>
              <c:layout>
                <c:manualLayout>
                  <c:x val="0"/>
                  <c:y val="-3.8075018790340163E-17"/>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7-C7E5-40A2-96D8-CE60CDB02C65}"/>
                </c:ext>
              </c:extLst>
            </c:dLbl>
            <c:dLbl>
              <c:idx val="15"/>
              <c:layout>
                <c:manualLayout>
                  <c:x val="1.3170892327954253E-3"/>
                  <c:y val="6.64963964706198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1-C7E5-40A2-96D8-CE60CDB02C65}"/>
                </c:ext>
              </c:extLst>
            </c:dLbl>
            <c:dLbl>
              <c:idx val="17"/>
              <c:layout>
                <c:manualLayout>
                  <c:x val="1.3170892327955218E-3"/>
                  <c:y val="-2.0768431983385635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2-C7E5-40A2-96D8-CE60CDB02C65}"/>
                </c:ext>
              </c:extLst>
            </c:dLbl>
            <c:dLbl>
              <c:idx val="18"/>
              <c:layout>
                <c:manualLayout>
                  <c:x val="-1.3170892327955218E-3"/>
                  <c:y val="-8.242176006026225E-3"/>
                </c:manualLayout>
              </c:layout>
              <c:tx>
                <c:rich>
                  <a:bodyPr/>
                  <a:lstStyle/>
                  <a:p>
                    <a:fld id="{F8CC4FA7-DE55-475F-BA5F-548E5542E301}" type="VALUE">
                      <a:rPr lang="en-US">
                        <a:solidFill>
                          <a:schemeClr val="bg1"/>
                        </a:solidFill>
                      </a:rPr>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1A-C7E5-40A2-96D8-CE60CDB02C65}"/>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ysClr val="windowText" lastClr="000000"/>
                    </a:solidFill>
                    <a:latin typeface="+mn-lt"/>
                    <a:ea typeface="+mn-ea"/>
                    <a:cs typeface="+mn-cs"/>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('31adictsaad'!$B$10:$B$27,'31adictsaad'!$B$29)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('31adictsaad'!$I$10:$I$27,'31adictsaad'!$I$29)</c:f>
              <c:numCache>
                <c:formatCode>#,##0.00</c:formatCode>
                <c:ptCount val="19"/>
                <c:pt idx="0">
                  <c:v>36.58836210312743</c:v>
                </c:pt>
                <c:pt idx="1">
                  <c:v>30.104872276177264</c:v>
                </c:pt>
                <c:pt idx="2">
                  <c:v>26.549106049473426</c:v>
                </c:pt>
                <c:pt idx="3">
                  <c:v>26.713461902060882</c:v>
                </c:pt>
                <c:pt idx="4">
                  <c:v>30.926291182701441</c:v>
                </c:pt>
                <c:pt idx="5">
                  <c:v>34.402562639870112</c:v>
                </c:pt>
                <c:pt idx="6">
                  <c:v>26.858094813337882</c:v>
                </c:pt>
                <c:pt idx="7">
                  <c:v>26.891706027230757</c:v>
                </c:pt>
                <c:pt idx="8">
                  <c:v>29.281535681700269</c:v>
                </c:pt>
                <c:pt idx="9">
                  <c:v>32.076706624475619</c:v>
                </c:pt>
                <c:pt idx="10">
                  <c:v>23.891076934043806</c:v>
                </c:pt>
                <c:pt idx="11">
                  <c:v>31.415583322309477</c:v>
                </c:pt>
                <c:pt idx="12">
                  <c:v>29.191350770304471</c:v>
                </c:pt>
                <c:pt idx="13">
                  <c:v>33.537718984626387</c:v>
                </c:pt>
                <c:pt idx="14">
                  <c:v>29.430085533655635</c:v>
                </c:pt>
                <c:pt idx="15">
                  <c:v>23.118405423916908</c:v>
                </c:pt>
                <c:pt idx="16">
                  <c:v>29.631386366716356</c:v>
                </c:pt>
                <c:pt idx="17">
                  <c:v>26.806883365200765</c:v>
                </c:pt>
                <c:pt idx="18" formatCode="General">
                  <c:v>30.358516718364555</c:v>
                </c:pt>
              </c:numCache>
            </c:numRef>
          </c:val>
          <c:extLst>
            <c:ext xmlns:c16="http://schemas.microsoft.com/office/drawing/2014/chart" uri="{C3380CC4-5D6E-409C-BE32-E72D297353CC}">
              <c16:uniqueId val="{00000023-C7E5-40A2-96D8-CE60CDB02C65}"/>
            </c:ext>
          </c:extLst>
        </c:ser>
        <c:ser>
          <c:idx val="2"/>
          <c:order val="2"/>
          <c:tx>
            <c:strRef>
              <c:f>'31adictsaad'!$J$7:$K$7</c:f>
              <c:strCache>
                <c:ptCount val="1"/>
                <c:pt idx="0">
                  <c:v>GRADO I</c:v>
                </c:pt>
              </c:strCache>
            </c:strRef>
          </c:tx>
          <c:spPr>
            <a:solidFill>
              <a:srgbClr val="CCCCFF"/>
            </a:solidFill>
            <a:ln w="25400">
              <a:noFill/>
            </a:ln>
          </c:spPr>
          <c:invertIfNegative val="0"/>
          <c:dPt>
            <c:idx val="18"/>
            <c:invertIfNegative val="0"/>
            <c:bubble3D val="0"/>
            <c:spPr>
              <a:pattFill prst="wdUpDiag">
                <a:fgClr>
                  <a:srgbClr val="CCCCFF"/>
                </a:fgClr>
                <a:bgClr>
                  <a:srgbClr val="A3A3FF"/>
                </a:bgClr>
              </a:pattFill>
              <a:ln w="25400">
                <a:noFill/>
              </a:ln>
            </c:spPr>
            <c:extLst>
              <c:ext xmlns:c16="http://schemas.microsoft.com/office/drawing/2014/chart" uri="{C3380CC4-5D6E-409C-BE32-E72D297353CC}">
                <c16:uniqueId val="{00000025-C7E5-40A2-96D8-CE60CDB02C65}"/>
              </c:ext>
            </c:extLst>
          </c:dPt>
          <c:dLbls>
            <c:numFmt formatCode="#,##0.0" sourceLinked="0"/>
            <c:spPr>
              <a:noFill/>
              <a:ln>
                <a:noFill/>
              </a:ln>
              <a:effectLst/>
            </c:spPr>
            <c:txPr>
              <a:bodyPr rot="-5400000" vert="horz" wrap="square" lIns="38100" tIns="19050" rIns="38100" bIns="19050" anchor="ctr">
                <a:spAutoFit/>
              </a:bodyPr>
              <a:lstStyle/>
              <a:p>
                <a:pPr>
                  <a:defRPr sz="1100" baseline="0">
                    <a:solidFill>
                      <a:sysClr val="windowText" lastClr="000000"/>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('31adictsaad'!$B$10:$B$27,'31adictsaad'!$B$29)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('31adictsaad'!$K$10:$K$27,'31adictsaad'!$K$29)</c:f>
              <c:numCache>
                <c:formatCode>#,##0.00</c:formatCode>
                <c:ptCount val="19"/>
                <c:pt idx="0">
                  <c:v>24.119073660183556</c:v>
                </c:pt>
                <c:pt idx="1">
                  <c:v>29.188770097119072</c:v>
                </c:pt>
                <c:pt idx="2">
                  <c:v>33.10800881704629</c:v>
                </c:pt>
                <c:pt idx="3">
                  <c:v>34.730100207978822</c:v>
                </c:pt>
                <c:pt idx="4">
                  <c:v>28.387756592884799</c:v>
                </c:pt>
                <c:pt idx="5">
                  <c:v>22.431875027425512</c:v>
                </c:pt>
                <c:pt idx="6">
                  <c:v>32.119526720360994</c:v>
                </c:pt>
                <c:pt idx="7">
                  <c:v>30.579693147530147</c:v>
                </c:pt>
                <c:pt idx="8">
                  <c:v>32.451055810985679</c:v>
                </c:pt>
                <c:pt idx="9">
                  <c:v>29.013389129964235</c:v>
                </c:pt>
                <c:pt idx="10">
                  <c:v>24.928269741414645</c:v>
                </c:pt>
                <c:pt idx="11">
                  <c:v>28.685675802436471</c:v>
                </c:pt>
                <c:pt idx="12">
                  <c:v>23.84915589390214</c:v>
                </c:pt>
                <c:pt idx="13">
                  <c:v>27.529495888451912</c:v>
                </c:pt>
                <c:pt idx="14">
                  <c:v>32.414466344365934</c:v>
                </c:pt>
                <c:pt idx="15">
                  <c:v>32.186299754640586</c:v>
                </c:pt>
                <c:pt idx="16">
                  <c:v>25.65388263992411</c:v>
                </c:pt>
                <c:pt idx="17">
                  <c:v>23.326959847036328</c:v>
                </c:pt>
                <c:pt idx="18" formatCode="General">
                  <c:v>28.447068688990385</c:v>
                </c:pt>
              </c:numCache>
            </c:numRef>
          </c:val>
          <c:extLst>
            <c:ext xmlns:c16="http://schemas.microsoft.com/office/drawing/2014/chart" uri="{C3380CC4-5D6E-409C-BE32-E72D297353CC}">
              <c16:uniqueId val="{00000026-C7E5-40A2-96D8-CE60CDB02C65}"/>
            </c:ext>
          </c:extLst>
        </c:ser>
        <c:ser>
          <c:idx val="3"/>
          <c:order val="3"/>
          <c:tx>
            <c:strRef>
              <c:f>'31adictsaad'!$L$7:$M$7</c:f>
              <c:strCache>
                <c:ptCount val="1"/>
                <c:pt idx="0">
                  <c:v>SIN GRADO</c:v>
                </c:pt>
              </c:strCache>
            </c:strRef>
          </c:tx>
          <c:spPr>
            <a:solidFill>
              <a:srgbClr val="0066CC"/>
            </a:solidFill>
          </c:spPr>
          <c:invertIfNegative val="0"/>
          <c:dPt>
            <c:idx val="18"/>
            <c:invertIfNegative val="0"/>
            <c:bubble3D val="0"/>
            <c:spPr>
              <a:pattFill prst="wdUpDiag">
                <a:fgClr>
                  <a:srgbClr val="0066CC"/>
                </a:fgClr>
                <a:bgClr>
                  <a:srgbClr val="004386"/>
                </a:bgClr>
              </a:pattFill>
            </c:spPr>
            <c:extLst>
              <c:ext xmlns:c16="http://schemas.microsoft.com/office/drawing/2014/chart" uri="{C3380CC4-5D6E-409C-BE32-E72D297353CC}">
                <c16:uniqueId val="{00000028-C7E5-40A2-96D8-CE60CDB02C65}"/>
              </c:ext>
            </c:extLst>
          </c:dPt>
          <c:dLbls>
            <c:dLbl>
              <c:idx val="0"/>
              <c:layout>
                <c:manualLayout>
                  <c:x val="0"/>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C7E5-40A2-96D8-CE60CDB02C65}"/>
                </c:ext>
              </c:extLst>
            </c:dLbl>
            <c:dLbl>
              <c:idx val="1"/>
              <c:layout>
                <c:manualLayout>
                  <c:x val="-2.4146356993808087E-17"/>
                  <c:y val="-1.3951170901843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C7E5-40A2-96D8-CE60CDB02C65}"/>
                </c:ext>
              </c:extLst>
            </c:dLbl>
            <c:dLbl>
              <c:idx val="2"/>
              <c:layout>
                <c:manualLayout>
                  <c:x val="1.3170892327954977E-3"/>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C7E5-40A2-96D8-CE60CDB02C65}"/>
                </c:ext>
              </c:extLst>
            </c:dLbl>
            <c:dLbl>
              <c:idx val="3"/>
              <c:layout>
                <c:manualLayout>
                  <c:x val="-4.8292713987616173E-17"/>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C7E5-40A2-96D8-CE60CDB02C65}"/>
                </c:ext>
              </c:extLst>
            </c:dLbl>
            <c:dLbl>
              <c:idx val="4"/>
              <c:layout>
                <c:manualLayout>
                  <c:x val="0"/>
                  <c:y val="-1.3951170901843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C7E5-40A2-96D8-CE60CDB02C65}"/>
                </c:ext>
              </c:extLst>
            </c:dLbl>
            <c:dLbl>
              <c:idx val="5"/>
              <c:layout>
                <c:manualLayout>
                  <c:x val="-4.8292713987616173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E-C7E5-40A2-96D8-CE60CDB02C65}"/>
                </c:ext>
              </c:extLst>
            </c:dLbl>
            <c:dLbl>
              <c:idx val="6"/>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F-C7E5-40A2-96D8-CE60CDB02C65}"/>
                </c:ext>
              </c:extLst>
            </c:dLbl>
            <c:dLbl>
              <c:idx val="7"/>
              <c:layout>
                <c:manualLayout>
                  <c:x val="-4.8292713987616173E-17"/>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C7E5-40A2-96D8-CE60CDB02C65}"/>
                </c:ext>
              </c:extLst>
            </c:dLbl>
            <c:dLbl>
              <c:idx val="8"/>
              <c:layout>
                <c:manualLayout>
                  <c:x val="-9.6585427975232346E-17"/>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1-C7E5-40A2-96D8-CE60CDB02C65}"/>
                </c:ext>
              </c:extLst>
            </c:dLbl>
            <c:dLbl>
              <c:idx val="9"/>
              <c:layout>
                <c:manualLayout>
                  <c:x val="1.3170892327955218E-3"/>
                  <c:y val="-1.99302441454907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C7E5-40A2-96D8-CE60CDB02C65}"/>
                </c:ext>
              </c:extLst>
            </c:dLbl>
            <c:dLbl>
              <c:idx val="10"/>
              <c:layout>
                <c:manualLayout>
                  <c:x val="1.3170892327955218E-3"/>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3-C7E5-40A2-96D8-CE60CDB02C65}"/>
                </c:ext>
              </c:extLst>
            </c:dLbl>
            <c:dLbl>
              <c:idx val="11"/>
              <c:layout>
                <c:manualLayout>
                  <c:x val="0"/>
                  <c:y val="-1.195814648729447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4-C7E5-40A2-96D8-CE60CDB02C65}"/>
                </c:ext>
              </c:extLst>
            </c:dLbl>
            <c:dLbl>
              <c:idx val="12"/>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5-C7E5-40A2-96D8-CE60CDB02C65}"/>
                </c:ext>
              </c:extLst>
            </c:dLbl>
            <c:dLbl>
              <c:idx val="13"/>
              <c:layout>
                <c:manualLayout>
                  <c:x val="0"/>
                  <c:y val="-5.979073243647234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6-C7E5-40A2-96D8-CE60CDB02C65}"/>
                </c:ext>
              </c:extLst>
            </c:dLbl>
            <c:dLbl>
              <c:idx val="14"/>
              <c:layout>
                <c:manualLayout>
                  <c:x val="-9.6585427975232346E-17"/>
                  <c:y val="-2.19232685600398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7-C7E5-40A2-96D8-CE60CDB02C65}"/>
                </c:ext>
              </c:extLst>
            </c:dLbl>
            <c:dLbl>
              <c:idx val="16"/>
              <c:layout>
                <c:manualLayout>
                  <c:x val="0"/>
                  <c:y val="-1.627940005257190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8-C7E5-40A2-96D8-CE60CDB02C65}"/>
                </c:ext>
              </c:extLst>
            </c:dLbl>
            <c:dLbl>
              <c:idx val="17"/>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9-C7E5-40A2-96D8-CE60CDB02C65}"/>
                </c:ext>
              </c:extLst>
            </c:dLbl>
            <c:numFmt formatCode="#,##0.0" sourceLinked="0"/>
            <c:spPr>
              <a:noFill/>
              <a:ln>
                <a:noFill/>
              </a:ln>
              <a:effectLst/>
            </c:spPr>
            <c:txPr>
              <a:bodyPr rot="-5400000" vert="horz" wrap="square" lIns="38100" tIns="19050" rIns="38100" bIns="19050" anchor="ctr">
                <a:spAutoFit/>
              </a:bodyPr>
              <a:lstStyle/>
              <a:p>
                <a:pPr>
                  <a:defRPr sz="1100" baseline="0">
                    <a:solidFill>
                      <a:schemeClr val="bg1"/>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('31adictsaad'!$B$10:$B$27,'31adictsaad'!$B$29)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('31adictsaad'!$M$10:$M$27,'31adictsaad'!$M$29)</c:f>
              <c:numCache>
                <c:formatCode>#,##0.00</c:formatCode>
                <c:ptCount val="19"/>
                <c:pt idx="0">
                  <c:v>18.269215527763247</c:v>
                </c:pt>
                <c:pt idx="1">
                  <c:v>16.240920590875703</c:v>
                </c:pt>
                <c:pt idx="2">
                  <c:v>21.087435709037472</c:v>
                </c:pt>
                <c:pt idx="3">
                  <c:v>18.446303649083003</c:v>
                </c:pt>
                <c:pt idx="4">
                  <c:v>12.049821024179998</c:v>
                </c:pt>
                <c:pt idx="5">
                  <c:v>19.72442845232349</c:v>
                </c:pt>
                <c:pt idx="6">
                  <c:v>18.182831807330064</c:v>
                </c:pt>
                <c:pt idx="7">
                  <c:v>18.072096469810536</c:v>
                </c:pt>
                <c:pt idx="8">
                  <c:v>23.650941314679976</c:v>
                </c:pt>
                <c:pt idx="9">
                  <c:v>14.227625516651377</c:v>
                </c:pt>
                <c:pt idx="10">
                  <c:v>27.770748311442983</c:v>
                </c:pt>
                <c:pt idx="11">
                  <c:v>8.6647505201255512</c:v>
                </c:pt>
                <c:pt idx="12">
                  <c:v>21.550074804365526</c:v>
                </c:pt>
                <c:pt idx="13">
                  <c:v>12.470504111548086</c:v>
                </c:pt>
                <c:pt idx="14">
                  <c:v>22.466530308664932</c:v>
                </c:pt>
                <c:pt idx="15">
                  <c:v>27.659722041598389</c:v>
                </c:pt>
                <c:pt idx="16">
                  <c:v>27.618918552649411</c:v>
                </c:pt>
                <c:pt idx="17">
                  <c:v>25.736137667304014</c:v>
                </c:pt>
                <c:pt idx="18" formatCode="General">
                  <c:v>19.431078979719771</c:v>
                </c:pt>
              </c:numCache>
            </c:numRef>
          </c:val>
          <c:extLst>
            <c:ext xmlns:c16="http://schemas.microsoft.com/office/drawing/2014/chart" uri="{C3380CC4-5D6E-409C-BE32-E72D297353CC}">
              <c16:uniqueId val="{0000003A-C7E5-40A2-96D8-CE60CDB02C65}"/>
            </c:ext>
          </c:extLst>
        </c:ser>
        <c:dLbls>
          <c:showLegendKey val="0"/>
          <c:showVal val="0"/>
          <c:showCatName val="0"/>
          <c:showSerName val="0"/>
          <c:showPercent val="0"/>
          <c:showBubbleSize val="0"/>
        </c:dLbls>
        <c:gapWidth val="39"/>
        <c:overlap val="100"/>
        <c:axId val="267594128"/>
        <c:axId val="267595216"/>
      </c:barChart>
      <c:catAx>
        <c:axId val="2675941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es-ES"/>
          </a:p>
        </c:txPr>
        <c:crossAx val="267595216"/>
        <c:crosses val="autoZero"/>
        <c:auto val="1"/>
        <c:lblAlgn val="ctr"/>
        <c:lblOffset val="100"/>
        <c:noMultiLvlLbl val="0"/>
      </c:catAx>
      <c:valAx>
        <c:axId val="267595216"/>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67594128"/>
        <c:crosses val="autoZero"/>
        <c:crossBetween val="between"/>
        <c:majorUnit val="0.2"/>
      </c:valAx>
      <c:spPr>
        <a:noFill/>
        <a:ln>
          <a:noFill/>
        </a:ln>
        <a:effectLst/>
      </c:spPr>
    </c:plotArea>
    <c:legend>
      <c:legendPos val="b"/>
      <c:layout>
        <c:manualLayout>
          <c:xMode val="edge"/>
          <c:yMode val="edge"/>
          <c:x val="0.22343516576397657"/>
          <c:y val="0.93805099474673292"/>
          <c:w val="0.52432981682162805"/>
          <c:h val="3.7548946656666825E-2"/>
        </c:manualLayout>
      </c:layout>
      <c:overlay val="0"/>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s-ES">
                <a:solidFill>
                  <a:schemeClr val="accent1">
                    <a:lumMod val="50000"/>
                  </a:schemeClr>
                </a:solidFill>
              </a:rPr>
              <a:t>Beneficiarios</a:t>
            </a:r>
            <a:r>
              <a:rPr lang="es-ES" baseline="0">
                <a:solidFill>
                  <a:schemeClr val="accent1">
                    <a:lumMod val="50000"/>
                  </a:schemeClr>
                </a:solidFill>
              </a:rPr>
              <a:t> con derecho por grado y CCAA</a:t>
            </a:r>
            <a:endParaRPr lang="es-ES">
              <a:solidFill>
                <a:schemeClr val="accent1">
                  <a:lumMod val="50000"/>
                </a:schemeClr>
              </a:solidFill>
            </a:endParaRPr>
          </a:p>
        </c:rich>
      </c:tx>
      <c:layout>
        <c:manualLayout>
          <c:xMode val="edge"/>
          <c:yMode val="edge"/>
          <c:x val="0.28331596959248695"/>
          <c:y val="7.9720976581963126E-3"/>
        </c:manualLayout>
      </c:layout>
      <c:overlay val="0"/>
    </c:title>
    <c:autoTitleDeleted val="0"/>
    <c:plotArea>
      <c:layout>
        <c:manualLayout>
          <c:layoutTarget val="inner"/>
          <c:xMode val="edge"/>
          <c:yMode val="edge"/>
          <c:x val="5.5105301618319599E-2"/>
          <c:y val="6.9307816343584849E-2"/>
          <c:w val="0.925358819198695"/>
          <c:h val="0.66956235851684454"/>
        </c:manualLayout>
      </c:layout>
      <c:barChart>
        <c:barDir val="col"/>
        <c:grouping val="percentStacked"/>
        <c:varyColors val="0"/>
        <c:ser>
          <c:idx val="0"/>
          <c:order val="0"/>
          <c:tx>
            <c:strRef>
              <c:f>'31bdictsaad'!$F$7:$G$7</c:f>
              <c:strCache>
                <c:ptCount val="1"/>
                <c:pt idx="0">
                  <c:v>GRADO III</c:v>
                </c:pt>
              </c:strCache>
            </c:strRef>
          </c:tx>
          <c:spPr>
            <a:solidFill>
              <a:srgbClr val="660066"/>
            </a:solidFill>
          </c:spPr>
          <c:invertIfNegative val="0"/>
          <c:dPt>
            <c:idx val="9"/>
            <c:invertIfNegative val="0"/>
            <c:bubble3D val="0"/>
            <c:extLst>
              <c:ext xmlns:c16="http://schemas.microsoft.com/office/drawing/2014/chart" uri="{C3380CC4-5D6E-409C-BE32-E72D297353CC}">
                <c16:uniqueId val="{00000000-5FEA-461A-A909-E942AECA665A}"/>
              </c:ext>
            </c:extLst>
          </c:dPt>
          <c:dPt>
            <c:idx val="11"/>
            <c:invertIfNegative val="0"/>
            <c:bubble3D val="0"/>
            <c:extLst>
              <c:ext xmlns:c16="http://schemas.microsoft.com/office/drawing/2014/chart" uri="{C3380CC4-5D6E-409C-BE32-E72D297353CC}">
                <c16:uniqueId val="{00000001-5FEA-461A-A909-E942AECA665A}"/>
              </c:ext>
            </c:extLst>
          </c:dPt>
          <c:dPt>
            <c:idx val="12"/>
            <c:invertIfNegative val="0"/>
            <c:bubble3D val="0"/>
            <c:extLst>
              <c:ext xmlns:c16="http://schemas.microsoft.com/office/drawing/2014/chart" uri="{C3380CC4-5D6E-409C-BE32-E72D297353CC}">
                <c16:uniqueId val="{00000002-5FEA-461A-A909-E942AECA665A}"/>
              </c:ext>
            </c:extLst>
          </c:dPt>
          <c:dPt>
            <c:idx val="14"/>
            <c:invertIfNegative val="0"/>
            <c:bubble3D val="0"/>
            <c:extLst>
              <c:ext xmlns:c16="http://schemas.microsoft.com/office/drawing/2014/chart" uri="{C3380CC4-5D6E-409C-BE32-E72D297353CC}">
                <c16:uniqueId val="{00000003-5FEA-461A-A909-E942AECA665A}"/>
              </c:ext>
            </c:extLst>
          </c:dPt>
          <c:dPt>
            <c:idx val="18"/>
            <c:invertIfNegative val="0"/>
            <c:bubble3D val="0"/>
            <c:spPr>
              <a:pattFill prst="wdUpDiag">
                <a:fgClr>
                  <a:srgbClr val="660066"/>
                </a:fgClr>
                <a:bgClr>
                  <a:srgbClr val="320032"/>
                </a:bgClr>
              </a:pattFill>
            </c:spPr>
            <c:extLst>
              <c:ext xmlns:c16="http://schemas.microsoft.com/office/drawing/2014/chart" uri="{C3380CC4-5D6E-409C-BE32-E72D297353CC}">
                <c16:uniqueId val="{00000005-5FEA-461A-A909-E942AECA665A}"/>
              </c:ext>
            </c:extLst>
          </c:dPt>
          <c:dLbls>
            <c:dLbl>
              <c:idx val="0"/>
              <c:layout>
                <c:manualLayout>
                  <c:x val="0"/>
                  <c:y val="-3.047889463693194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5FEA-461A-A909-E942AECA665A}"/>
                </c:ext>
              </c:extLst>
            </c:dLbl>
            <c:dLbl>
              <c:idx val="1"/>
              <c:layout>
                <c:manualLayout>
                  <c:x val="0"/>
                  <c:y val="-1.772098878765383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5FEA-461A-A909-E942AECA665A}"/>
                </c:ext>
              </c:extLst>
            </c:dLbl>
            <c:dLbl>
              <c:idx val="2"/>
              <c:layout>
                <c:manualLayout>
                  <c:x val="-3.1535065771196298E-17"/>
                  <c:y val="-8.2036905618415919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5FEA-461A-A909-E942AECA665A}"/>
                </c:ext>
              </c:extLst>
            </c:dLbl>
            <c:dLbl>
              <c:idx val="3"/>
              <c:layout>
                <c:manualLayout>
                  <c:x val="0"/>
                  <c:y val="-1.673178699866259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5FEA-461A-A909-E942AECA665A}"/>
                </c:ext>
              </c:extLst>
            </c:dLbl>
            <c:dLbl>
              <c:idx val="4"/>
              <c:layout>
                <c:manualLayout>
                  <c:x val="-3.1535065771196298E-17"/>
                  <c:y val="-8.715910364440757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5FEA-461A-A909-E942AECA665A}"/>
                </c:ext>
              </c:extLst>
            </c:dLbl>
            <c:dLbl>
              <c:idx val="5"/>
              <c:layout>
                <c:manualLayout>
                  <c:x val="0"/>
                  <c:y val="-1.764633547599845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5FEA-461A-A909-E942AECA665A}"/>
                </c:ext>
              </c:extLst>
            </c:dLbl>
            <c:dLbl>
              <c:idx val="6"/>
              <c:layout>
                <c:manualLayout>
                  <c:x val="0"/>
                  <c:y val="-2.449718451664886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5FEA-461A-A909-E942AECA665A}"/>
                </c:ext>
              </c:extLst>
            </c:dLbl>
            <c:dLbl>
              <c:idx val="7"/>
              <c:layout>
                <c:manualLayout>
                  <c:x val="0"/>
                  <c:y val="-2.21633149267207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5FEA-461A-A909-E942AECA665A}"/>
                </c:ext>
              </c:extLst>
            </c:dLbl>
            <c:dLbl>
              <c:idx val="8"/>
              <c:layout>
                <c:manualLayout>
                  <c:x val="-9.99420595437072E-17"/>
                  <c:y val="-4.911488867629864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5FEA-461A-A909-E942AECA665A}"/>
                </c:ext>
              </c:extLst>
            </c:dLbl>
            <c:dLbl>
              <c:idx val="9"/>
              <c:layout>
                <c:manualLayout>
                  <c:x val="-6.3070131542392597E-17"/>
                  <c:y val="-2.720413902662620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5FEA-461A-A909-E942AECA665A}"/>
                </c:ext>
              </c:extLst>
            </c:dLbl>
            <c:dLbl>
              <c:idx val="10"/>
              <c:layout>
                <c:manualLayout>
                  <c:x val="0"/>
                  <c:y val="-1.803272254519586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5FEA-461A-A909-E942AECA665A}"/>
                </c:ext>
              </c:extLst>
            </c:dLbl>
            <c:dLbl>
              <c:idx val="11"/>
              <c:layout>
                <c:manualLayout>
                  <c:x val="0"/>
                  <c:y val="-1.321003098911701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5FEA-461A-A909-E942AECA665A}"/>
                </c:ext>
              </c:extLst>
            </c:dLbl>
            <c:dLbl>
              <c:idx val="12"/>
              <c:layout>
                <c:manualLayout>
                  <c:x val="0"/>
                  <c:y val="-4.52544379214120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5FEA-461A-A909-E942AECA665A}"/>
                </c:ext>
              </c:extLst>
            </c:dLbl>
            <c:dLbl>
              <c:idx val="13"/>
              <c:layout>
                <c:manualLayout>
                  <c:x val="0"/>
                  <c:y val="-4.062520604586478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0-5FEA-461A-A909-E942AECA665A}"/>
                </c:ext>
              </c:extLst>
            </c:dLbl>
            <c:dLbl>
              <c:idx val="14"/>
              <c:layout>
                <c:manualLayout>
                  <c:x val="-9.99420595437072E-17"/>
                  <c:y val="-2.76244675023099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5FEA-461A-A909-E942AECA665A}"/>
                </c:ext>
              </c:extLst>
            </c:dLbl>
            <c:dLbl>
              <c:idx val="15"/>
              <c:layout>
                <c:manualLayout>
                  <c:x val="-9.99420595437072E-17"/>
                  <c:y val="-1.892527452760001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5FEA-461A-A909-E942AECA665A}"/>
                </c:ext>
              </c:extLst>
            </c:dLbl>
            <c:dLbl>
              <c:idx val="16"/>
              <c:layout>
                <c:manualLayout>
                  <c:x val="-9.99420595437072E-17"/>
                  <c:y val="-3.55462342908071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5FEA-461A-A909-E942AECA665A}"/>
                </c:ext>
              </c:extLst>
            </c:dLbl>
            <c:dLbl>
              <c:idx val="17"/>
              <c:layout>
                <c:manualLayout>
                  <c:x val="0"/>
                  <c:y val="-1.3525972804801344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5FEA-461A-A909-E942AECA665A}"/>
                </c:ext>
              </c:extLst>
            </c:dLbl>
            <c:dLbl>
              <c:idx val="18"/>
              <c:layout>
                <c:manualLayout>
                  <c:x val="0"/>
                  <c:y val="-3.513953279204661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5FEA-461A-A909-E942AECA665A}"/>
                </c:ext>
              </c:extLst>
            </c:dLbl>
            <c:dLbl>
              <c:idx val="19"/>
              <c:layout>
                <c:manualLayout>
                  <c:x val="0"/>
                  <c:y val="-3.350078903688440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4-5FEA-461A-A909-E942AECA665A}"/>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('31bdictsaad'!$B$10:$B$27,'31bdictsaad'!$B$29)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('31bdictsaad'!$G$10:$G$27,'31bdictsaad'!$G$29)</c:f>
              <c:numCache>
                <c:formatCode>#,##0.00</c:formatCode>
                <c:ptCount val="19"/>
                <c:pt idx="0">
                  <c:v>25.722680682292019</c:v>
                </c:pt>
                <c:pt idx="1">
                  <c:v>29.209295527623503</c:v>
                </c:pt>
                <c:pt idx="2">
                  <c:v>24.400993171942893</c:v>
                </c:pt>
                <c:pt idx="3">
                  <c:v>24.658764888283535</c:v>
                </c:pt>
                <c:pt idx="4">
                  <c:v>32.559491673242242</c:v>
                </c:pt>
                <c:pt idx="5">
                  <c:v>29.200830873510441</c:v>
                </c:pt>
                <c:pt idx="6">
                  <c:v>27.915347308509361</c:v>
                </c:pt>
                <c:pt idx="7">
                  <c:v>29.851251285121226</c:v>
                </c:pt>
                <c:pt idx="8">
                  <c:v>19.144266405270621</c:v>
                </c:pt>
                <c:pt idx="9">
                  <c:v>28.776489956798915</c:v>
                </c:pt>
                <c:pt idx="10">
                  <c:v>32.410560078953864</c:v>
                </c:pt>
                <c:pt idx="11">
                  <c:v>34.197082214146519</c:v>
                </c:pt>
                <c:pt idx="12">
                  <c:v>32.38934704916943</c:v>
                </c:pt>
                <c:pt idx="13">
                  <c:v>30.232415652315986</c:v>
                </c:pt>
                <c:pt idx="14">
                  <c:v>20.235026080700283</c:v>
                </c:pt>
                <c:pt idx="15">
                  <c:v>23.549222176945754</c:v>
                </c:pt>
                <c:pt idx="16">
                  <c:v>23.619172439618048</c:v>
                </c:pt>
                <c:pt idx="17">
                  <c:v>32.492276004119468</c:v>
                </c:pt>
                <c:pt idx="18" formatCode="General">
                  <c:v>27.012072815828297</c:v>
                </c:pt>
              </c:numCache>
            </c:numRef>
          </c:val>
          <c:extLst>
            <c:ext xmlns:c16="http://schemas.microsoft.com/office/drawing/2014/chart" uri="{C3380CC4-5D6E-409C-BE32-E72D297353CC}">
              <c16:uniqueId val="{00000015-5FEA-461A-A909-E942AECA665A}"/>
            </c:ext>
          </c:extLst>
        </c:ser>
        <c:ser>
          <c:idx val="1"/>
          <c:order val="1"/>
          <c:tx>
            <c:strRef>
              <c:f>'31bdictsaad'!$H$7:$I$7</c:f>
              <c:strCache>
                <c:ptCount val="1"/>
                <c:pt idx="0">
                  <c:v>GRADO II</c:v>
                </c:pt>
              </c:strCache>
            </c:strRef>
          </c:tx>
          <c:spPr>
            <a:solidFill>
              <a:srgbClr val="9966FF"/>
            </a:solidFill>
          </c:spPr>
          <c:invertIfNegative val="0"/>
          <c:dPt>
            <c:idx val="9"/>
            <c:invertIfNegative val="0"/>
            <c:bubble3D val="0"/>
            <c:extLst>
              <c:ext xmlns:c16="http://schemas.microsoft.com/office/drawing/2014/chart" uri="{C3380CC4-5D6E-409C-BE32-E72D297353CC}">
                <c16:uniqueId val="{00000016-5FEA-461A-A909-E942AECA665A}"/>
              </c:ext>
            </c:extLst>
          </c:dPt>
          <c:dPt>
            <c:idx val="11"/>
            <c:invertIfNegative val="0"/>
            <c:bubble3D val="0"/>
            <c:extLst>
              <c:ext xmlns:c16="http://schemas.microsoft.com/office/drawing/2014/chart" uri="{C3380CC4-5D6E-409C-BE32-E72D297353CC}">
                <c16:uniqueId val="{00000017-5FEA-461A-A909-E942AECA665A}"/>
              </c:ext>
            </c:extLst>
          </c:dPt>
          <c:dPt>
            <c:idx val="14"/>
            <c:invertIfNegative val="0"/>
            <c:bubble3D val="0"/>
            <c:extLst>
              <c:ext xmlns:c16="http://schemas.microsoft.com/office/drawing/2014/chart" uri="{C3380CC4-5D6E-409C-BE32-E72D297353CC}">
                <c16:uniqueId val="{00000018-5FEA-461A-A909-E942AECA665A}"/>
              </c:ext>
            </c:extLst>
          </c:dPt>
          <c:dPt>
            <c:idx val="18"/>
            <c:invertIfNegative val="0"/>
            <c:bubble3D val="0"/>
            <c:spPr>
              <a:pattFill prst="wdUpDiag">
                <a:fgClr>
                  <a:srgbClr val="9966FF"/>
                </a:fgClr>
                <a:bgClr>
                  <a:srgbClr val="8205FF"/>
                </a:bgClr>
              </a:pattFill>
            </c:spPr>
            <c:extLst>
              <c:ext xmlns:c16="http://schemas.microsoft.com/office/drawing/2014/chart" uri="{C3380CC4-5D6E-409C-BE32-E72D297353CC}">
                <c16:uniqueId val="{0000001A-5FEA-461A-A909-E942AECA665A}"/>
              </c:ext>
            </c:extLst>
          </c:dPt>
          <c:dLbls>
            <c:dLbl>
              <c:idx val="0"/>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B-5FEA-461A-A909-E942AECA665A}"/>
                </c:ext>
              </c:extLst>
            </c:dLbl>
            <c:dLbl>
              <c:idx val="2"/>
              <c:layout>
                <c:manualLayout>
                  <c:x val="-2.4146356993808087E-17"/>
                  <c:y val="0"/>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C-5FEA-461A-A909-E942AECA665A}"/>
                </c:ext>
              </c:extLst>
            </c:dLbl>
            <c:dLbl>
              <c:idx val="4"/>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5FEA-461A-A909-E942AECA665A}"/>
                </c:ext>
              </c:extLst>
            </c:dLbl>
            <c:dLbl>
              <c:idx val="7"/>
              <c:layout>
                <c:manualLayout>
                  <c:x val="-4.8292713987616173E-17"/>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E-5FEA-461A-A909-E942AECA665A}"/>
                </c:ext>
              </c:extLst>
            </c:dLbl>
            <c:dLbl>
              <c:idx val="8"/>
              <c:layout>
                <c:manualLayout>
                  <c:x val="-9.6585427975232346E-17"/>
                  <c:y val="6.230529595015538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F-5FEA-461A-A909-E942AECA665A}"/>
                </c:ext>
              </c:extLst>
            </c:dLbl>
            <c:dLbl>
              <c:idx val="10"/>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0-5FEA-461A-A909-E942AECA665A}"/>
                </c:ext>
              </c:extLst>
            </c:dLbl>
            <c:dLbl>
              <c:idx val="11"/>
              <c:layout>
                <c:manualLayout>
                  <c:x val="0"/>
                  <c:y val="-3.8075018790340163E-17"/>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7-5FEA-461A-A909-E942AECA665A}"/>
                </c:ext>
              </c:extLst>
            </c:dLbl>
            <c:dLbl>
              <c:idx val="15"/>
              <c:layout>
                <c:manualLayout>
                  <c:x val="1.3170892327954253E-3"/>
                  <c:y val="6.64963964706198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1-5FEA-461A-A909-E942AECA665A}"/>
                </c:ext>
              </c:extLst>
            </c:dLbl>
            <c:dLbl>
              <c:idx val="17"/>
              <c:layout>
                <c:manualLayout>
                  <c:x val="1.3170892327955218E-3"/>
                  <c:y val="-2.0768431983385635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2-5FEA-461A-A909-E942AECA665A}"/>
                </c:ext>
              </c:extLst>
            </c:dLbl>
            <c:dLbl>
              <c:idx val="18"/>
              <c:layout>
                <c:manualLayout>
                  <c:x val="-1.3170892327955218E-3"/>
                  <c:y val="-8.242176006026225E-3"/>
                </c:manualLayout>
              </c:layout>
              <c:tx>
                <c:rich>
                  <a:bodyPr/>
                  <a:lstStyle/>
                  <a:p>
                    <a:fld id="{F8CC4FA7-DE55-475F-BA5F-548E5542E301}" type="VALUE">
                      <a:rPr lang="en-US">
                        <a:solidFill>
                          <a:schemeClr val="bg1"/>
                        </a:solidFill>
                      </a:rPr>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1A-5FEA-461A-A909-E942AECA665A}"/>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ysClr val="windowText" lastClr="000000"/>
                    </a:solidFill>
                    <a:latin typeface="+mn-lt"/>
                    <a:ea typeface="+mn-ea"/>
                    <a:cs typeface="+mn-cs"/>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('31bdictsaad'!$B$10:$B$27,'31bdictsaad'!$B$29)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('31bdictsaad'!$I$10:$I$27,'31bdictsaad'!$I$29)</c:f>
              <c:numCache>
                <c:formatCode>#,##0.00</c:formatCode>
                <c:ptCount val="19"/>
                <c:pt idx="0">
                  <c:v>44.76692881316486</c:v>
                </c:pt>
                <c:pt idx="1">
                  <c:v>35.942219623891653</c:v>
                </c:pt>
                <c:pt idx="2">
                  <c:v>33.643699565487275</c:v>
                </c:pt>
                <c:pt idx="3">
                  <c:v>32.755672762048277</c:v>
                </c:pt>
                <c:pt idx="4">
                  <c:v>35.163420407824248</c:v>
                </c:pt>
                <c:pt idx="5">
                  <c:v>42.855581064829998</c:v>
                </c:pt>
                <c:pt idx="6">
                  <c:v>32.826967012705921</c:v>
                </c:pt>
                <c:pt idx="7">
                  <c:v>32.823622805533503</c:v>
                </c:pt>
                <c:pt idx="8">
                  <c:v>38.352189517341571</c:v>
                </c:pt>
                <c:pt idx="9">
                  <c:v>37.397480036771995</c:v>
                </c:pt>
                <c:pt idx="10">
                  <c:v>33.076733283987167</c:v>
                </c:pt>
                <c:pt idx="11">
                  <c:v>34.395902459577606</c:v>
                </c:pt>
                <c:pt idx="12">
                  <c:v>37.210170306101055</c:v>
                </c:pt>
                <c:pt idx="13">
                  <c:v>38.315905563270974</c:v>
                </c:pt>
                <c:pt idx="14">
                  <c:v>37.957911145752142</c:v>
                </c:pt>
                <c:pt idx="15">
                  <c:v>31.957860926676094</c:v>
                </c:pt>
                <c:pt idx="16">
                  <c:v>40.938026586781504</c:v>
                </c:pt>
                <c:pt idx="17">
                  <c:v>36.096807415036047</c:v>
                </c:pt>
                <c:pt idx="18" formatCode="General">
                  <c:v>37.680182797437404</c:v>
                </c:pt>
              </c:numCache>
            </c:numRef>
          </c:val>
          <c:extLst>
            <c:ext xmlns:c16="http://schemas.microsoft.com/office/drawing/2014/chart" uri="{C3380CC4-5D6E-409C-BE32-E72D297353CC}">
              <c16:uniqueId val="{00000023-5FEA-461A-A909-E942AECA665A}"/>
            </c:ext>
          </c:extLst>
        </c:ser>
        <c:ser>
          <c:idx val="2"/>
          <c:order val="2"/>
          <c:tx>
            <c:strRef>
              <c:f>'31bdictsaad'!$J$7:$K$7</c:f>
              <c:strCache>
                <c:ptCount val="1"/>
                <c:pt idx="0">
                  <c:v>GRADO I</c:v>
                </c:pt>
              </c:strCache>
            </c:strRef>
          </c:tx>
          <c:spPr>
            <a:solidFill>
              <a:srgbClr val="CCCCFF"/>
            </a:solidFill>
            <a:ln w="25400">
              <a:noFill/>
            </a:ln>
          </c:spPr>
          <c:invertIfNegative val="0"/>
          <c:dPt>
            <c:idx val="18"/>
            <c:invertIfNegative val="0"/>
            <c:bubble3D val="0"/>
            <c:spPr>
              <a:pattFill prst="wdUpDiag">
                <a:fgClr>
                  <a:srgbClr val="CCCCFF"/>
                </a:fgClr>
                <a:bgClr>
                  <a:srgbClr val="A3A3FF"/>
                </a:bgClr>
              </a:pattFill>
              <a:ln w="25400">
                <a:noFill/>
              </a:ln>
            </c:spPr>
            <c:extLst>
              <c:ext xmlns:c16="http://schemas.microsoft.com/office/drawing/2014/chart" uri="{C3380CC4-5D6E-409C-BE32-E72D297353CC}">
                <c16:uniqueId val="{00000025-5FEA-461A-A909-E942AECA665A}"/>
              </c:ext>
            </c:extLst>
          </c:dPt>
          <c:dLbls>
            <c:numFmt formatCode="#,##0.0" sourceLinked="0"/>
            <c:spPr>
              <a:noFill/>
              <a:ln>
                <a:noFill/>
              </a:ln>
              <a:effectLst/>
            </c:spPr>
            <c:txPr>
              <a:bodyPr rot="-5400000" vert="horz" wrap="square" lIns="38100" tIns="19050" rIns="38100" bIns="19050" anchor="ctr">
                <a:spAutoFit/>
              </a:bodyPr>
              <a:lstStyle/>
              <a:p>
                <a:pPr>
                  <a:defRPr sz="1100" baseline="0">
                    <a:solidFill>
                      <a:sysClr val="windowText" lastClr="000000"/>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('31bdictsaad'!$B$10:$B$27,'31bdictsaad'!$B$29)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('31bdictsaad'!$K$10:$K$27,'31bdictsaad'!$K$29)</c:f>
              <c:numCache>
                <c:formatCode>#,##0.00</c:formatCode>
                <c:ptCount val="19"/>
                <c:pt idx="0">
                  <c:v>29.510390504543118</c:v>
                </c:pt>
                <c:pt idx="1">
                  <c:v>34.848484848484851</c:v>
                </c:pt>
                <c:pt idx="2">
                  <c:v>41.955307262569832</c:v>
                </c:pt>
                <c:pt idx="3">
                  <c:v>42.58556234966818</c:v>
                </c:pt>
                <c:pt idx="4">
                  <c:v>32.27708791893351</c:v>
                </c:pt>
                <c:pt idx="5">
                  <c:v>27.943588061659561</c:v>
                </c:pt>
                <c:pt idx="6">
                  <c:v>39.257685678784718</c:v>
                </c:pt>
                <c:pt idx="7">
                  <c:v>37.325125909345275</c:v>
                </c:pt>
                <c:pt idx="8">
                  <c:v>42.503544077387808</c:v>
                </c:pt>
                <c:pt idx="9">
                  <c:v>33.826030006429093</c:v>
                </c:pt>
                <c:pt idx="10">
                  <c:v>34.512706637058969</c:v>
                </c:pt>
                <c:pt idx="11">
                  <c:v>31.407015326275872</c:v>
                </c:pt>
                <c:pt idx="12">
                  <c:v>30.400482644729511</c:v>
                </c:pt>
                <c:pt idx="13">
                  <c:v>31.451678784413037</c:v>
                </c:pt>
                <c:pt idx="14">
                  <c:v>41.807062773547578</c:v>
                </c:pt>
                <c:pt idx="15">
                  <c:v>44.492916896378148</c:v>
                </c:pt>
                <c:pt idx="16">
                  <c:v>35.442800973600448</c:v>
                </c:pt>
                <c:pt idx="17">
                  <c:v>31.410916580844489</c:v>
                </c:pt>
                <c:pt idx="18" formatCode="General">
                  <c:v>35.307744386734299</c:v>
                </c:pt>
              </c:numCache>
            </c:numRef>
          </c:val>
          <c:extLst>
            <c:ext xmlns:c16="http://schemas.microsoft.com/office/drawing/2014/chart" uri="{C3380CC4-5D6E-409C-BE32-E72D297353CC}">
              <c16:uniqueId val="{00000026-5FEA-461A-A909-E942AECA665A}"/>
            </c:ext>
          </c:extLst>
        </c:ser>
        <c:ser>
          <c:idx val="3"/>
          <c:order val="3"/>
          <c:tx>
            <c:strRef>
              <c:f>'31bdictsaad'!$L$7:$M$7</c:f>
              <c:strCache>
                <c:ptCount val="1"/>
              </c:strCache>
            </c:strRef>
          </c:tx>
          <c:spPr>
            <a:solidFill>
              <a:srgbClr val="0066CC"/>
            </a:solidFill>
          </c:spPr>
          <c:invertIfNegative val="0"/>
          <c:dPt>
            <c:idx val="18"/>
            <c:invertIfNegative val="0"/>
            <c:bubble3D val="0"/>
            <c:spPr>
              <a:pattFill prst="wdUpDiag">
                <a:fgClr>
                  <a:srgbClr val="0066CC"/>
                </a:fgClr>
                <a:bgClr>
                  <a:srgbClr val="004386"/>
                </a:bgClr>
              </a:pattFill>
            </c:spPr>
            <c:extLst>
              <c:ext xmlns:c16="http://schemas.microsoft.com/office/drawing/2014/chart" uri="{C3380CC4-5D6E-409C-BE32-E72D297353CC}">
                <c16:uniqueId val="{00000028-5FEA-461A-A909-E942AECA665A}"/>
              </c:ext>
            </c:extLst>
          </c:dPt>
          <c:dLbls>
            <c:dLbl>
              <c:idx val="0"/>
              <c:layout>
                <c:manualLayout>
                  <c:x val="0"/>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5FEA-461A-A909-E942AECA665A}"/>
                </c:ext>
              </c:extLst>
            </c:dLbl>
            <c:dLbl>
              <c:idx val="1"/>
              <c:layout>
                <c:manualLayout>
                  <c:x val="-2.4146356993808087E-17"/>
                  <c:y val="-1.3951170901843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5FEA-461A-A909-E942AECA665A}"/>
                </c:ext>
              </c:extLst>
            </c:dLbl>
            <c:dLbl>
              <c:idx val="2"/>
              <c:layout>
                <c:manualLayout>
                  <c:x val="1.3170892327954977E-3"/>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5FEA-461A-A909-E942AECA665A}"/>
                </c:ext>
              </c:extLst>
            </c:dLbl>
            <c:dLbl>
              <c:idx val="3"/>
              <c:layout>
                <c:manualLayout>
                  <c:x val="-4.8292713987616173E-17"/>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5FEA-461A-A909-E942AECA665A}"/>
                </c:ext>
              </c:extLst>
            </c:dLbl>
            <c:dLbl>
              <c:idx val="4"/>
              <c:layout>
                <c:manualLayout>
                  <c:x val="0"/>
                  <c:y val="-1.3951170901843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5FEA-461A-A909-E942AECA665A}"/>
                </c:ext>
              </c:extLst>
            </c:dLbl>
            <c:dLbl>
              <c:idx val="5"/>
              <c:layout>
                <c:manualLayout>
                  <c:x val="-4.8292713987616173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E-5FEA-461A-A909-E942AECA665A}"/>
                </c:ext>
              </c:extLst>
            </c:dLbl>
            <c:dLbl>
              <c:idx val="6"/>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F-5FEA-461A-A909-E942AECA665A}"/>
                </c:ext>
              </c:extLst>
            </c:dLbl>
            <c:dLbl>
              <c:idx val="7"/>
              <c:layout>
                <c:manualLayout>
                  <c:x val="-4.8292713987616173E-17"/>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5FEA-461A-A909-E942AECA665A}"/>
                </c:ext>
              </c:extLst>
            </c:dLbl>
            <c:dLbl>
              <c:idx val="8"/>
              <c:layout>
                <c:manualLayout>
                  <c:x val="-9.6585427975232346E-17"/>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1-5FEA-461A-A909-E942AECA665A}"/>
                </c:ext>
              </c:extLst>
            </c:dLbl>
            <c:dLbl>
              <c:idx val="9"/>
              <c:layout>
                <c:manualLayout>
                  <c:x val="1.3170892327955218E-3"/>
                  <c:y val="-1.99302441454907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5FEA-461A-A909-E942AECA665A}"/>
                </c:ext>
              </c:extLst>
            </c:dLbl>
            <c:dLbl>
              <c:idx val="10"/>
              <c:layout>
                <c:manualLayout>
                  <c:x val="1.3170892327955218E-3"/>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3-5FEA-461A-A909-E942AECA665A}"/>
                </c:ext>
              </c:extLst>
            </c:dLbl>
            <c:dLbl>
              <c:idx val="11"/>
              <c:layout>
                <c:manualLayout>
                  <c:x val="0"/>
                  <c:y val="-1.195814648729447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4-5FEA-461A-A909-E942AECA665A}"/>
                </c:ext>
              </c:extLst>
            </c:dLbl>
            <c:dLbl>
              <c:idx val="12"/>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5-5FEA-461A-A909-E942AECA665A}"/>
                </c:ext>
              </c:extLst>
            </c:dLbl>
            <c:dLbl>
              <c:idx val="13"/>
              <c:layout>
                <c:manualLayout>
                  <c:x val="0"/>
                  <c:y val="-5.979073243647234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6-5FEA-461A-A909-E942AECA665A}"/>
                </c:ext>
              </c:extLst>
            </c:dLbl>
            <c:dLbl>
              <c:idx val="14"/>
              <c:layout>
                <c:manualLayout>
                  <c:x val="-9.6585427975232346E-17"/>
                  <c:y val="-2.19232685600398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7-5FEA-461A-A909-E942AECA665A}"/>
                </c:ext>
              </c:extLst>
            </c:dLbl>
            <c:dLbl>
              <c:idx val="16"/>
              <c:layout>
                <c:manualLayout>
                  <c:x val="0"/>
                  <c:y val="-1.627940005257190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8-5FEA-461A-A909-E942AECA665A}"/>
                </c:ext>
              </c:extLst>
            </c:dLbl>
            <c:dLbl>
              <c:idx val="17"/>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9-5FEA-461A-A909-E942AECA665A}"/>
                </c:ext>
              </c:extLst>
            </c:dLbl>
            <c:numFmt formatCode="#,##0.0" sourceLinked="0"/>
            <c:spPr>
              <a:noFill/>
              <a:ln>
                <a:noFill/>
              </a:ln>
              <a:effectLst/>
            </c:spPr>
            <c:txPr>
              <a:bodyPr rot="-5400000" vert="horz" wrap="square" lIns="38100" tIns="19050" rIns="38100" bIns="19050" anchor="ctr">
                <a:spAutoFit/>
              </a:bodyPr>
              <a:lstStyle/>
              <a:p>
                <a:pPr>
                  <a:defRPr sz="1100" baseline="0">
                    <a:solidFill>
                      <a:schemeClr val="bg1"/>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('31bdictsaad'!$B$10:$B$27,'31bdictsaad'!$B$29)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('31bdictsaad'!$M$10:$M$27,'31bdictsaad'!$M$29)</c:f>
              <c:numCache>
                <c:formatCode>#,##0.00</c:formatCode>
                <c:ptCount val="19"/>
              </c:numCache>
            </c:numRef>
          </c:val>
          <c:extLst>
            <c:ext xmlns:c16="http://schemas.microsoft.com/office/drawing/2014/chart" uri="{C3380CC4-5D6E-409C-BE32-E72D297353CC}">
              <c16:uniqueId val="{0000003A-5FEA-461A-A909-E942AECA665A}"/>
            </c:ext>
          </c:extLst>
        </c:ser>
        <c:dLbls>
          <c:showLegendKey val="0"/>
          <c:showVal val="0"/>
          <c:showCatName val="0"/>
          <c:showSerName val="0"/>
          <c:showPercent val="0"/>
          <c:showBubbleSize val="0"/>
        </c:dLbls>
        <c:gapWidth val="39"/>
        <c:overlap val="100"/>
        <c:axId val="267594672"/>
        <c:axId val="267595760"/>
      </c:barChart>
      <c:catAx>
        <c:axId val="2675946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67595760"/>
        <c:crosses val="autoZero"/>
        <c:auto val="1"/>
        <c:lblAlgn val="ctr"/>
        <c:lblOffset val="100"/>
        <c:noMultiLvlLbl val="0"/>
      </c:catAx>
      <c:valAx>
        <c:axId val="267595760"/>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67594672"/>
        <c:crosses val="autoZero"/>
        <c:crossBetween val="between"/>
        <c:majorUnit val="0.2"/>
      </c:valAx>
      <c:spPr>
        <a:noFill/>
        <a:ln>
          <a:noFill/>
        </a:ln>
        <a:effectLst/>
      </c:spPr>
    </c:plotArea>
    <c:legend>
      <c:legendPos val="b"/>
      <c:legendEntry>
        <c:idx val="3"/>
        <c:delete val="1"/>
      </c:legendEntry>
      <c:layout>
        <c:manualLayout>
          <c:xMode val="edge"/>
          <c:yMode val="edge"/>
          <c:x val="0.22343516576397657"/>
          <c:y val="0.93805099474673292"/>
          <c:w val="0.52432981682162805"/>
          <c:h val="3.7548946656666825E-2"/>
        </c:manualLayout>
      </c:layout>
      <c:overlay val="0"/>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50" b="1">
                <a:solidFill>
                  <a:schemeClr val="accent1">
                    <a:lumMod val="50000"/>
                  </a:schemeClr>
                </a:solidFill>
                <a:latin typeface="+mn-lt"/>
              </a:defRPr>
            </a:pPr>
            <a:r>
              <a:rPr lang="en-US" sz="1050" b="1">
                <a:solidFill>
                  <a:schemeClr val="accent1">
                    <a:lumMod val="50000"/>
                  </a:schemeClr>
                </a:solidFill>
                <a:latin typeface="+mn-lt"/>
              </a:rPr>
              <a:t>Porcentaje de resoluciones de grado sobre la población potencialmente dependiente</a:t>
            </a:r>
          </a:p>
        </c:rich>
      </c:tx>
      <c:layout>
        <c:manualLayout>
          <c:xMode val="edge"/>
          <c:yMode val="edge"/>
          <c:x val="0.22389886892880906"/>
          <c:y val="1.6816816816816817E-2"/>
        </c:manualLayout>
      </c:layout>
      <c:overlay val="0"/>
    </c:title>
    <c:autoTitleDeleted val="0"/>
    <c:plotArea>
      <c:layout>
        <c:manualLayout>
          <c:layoutTarget val="inner"/>
          <c:xMode val="edge"/>
          <c:yMode val="edge"/>
          <c:x val="0.12526096033402923"/>
          <c:y val="4.4827623945669484E-2"/>
          <c:w val="0.84551148225469763"/>
          <c:h val="0.69827644992292637"/>
        </c:manualLayout>
      </c:layout>
      <c:barChart>
        <c:barDir val="col"/>
        <c:grouping val="clustered"/>
        <c:varyColors val="0"/>
        <c:ser>
          <c:idx val="0"/>
          <c:order val="0"/>
          <c:spPr>
            <a:solidFill>
              <a:schemeClr val="accent1">
                <a:lumMod val="40000"/>
                <a:lumOff val="60000"/>
              </a:schemeClr>
            </a:solidFill>
            <a:ln w="12700">
              <a:solidFill>
                <a:srgbClr val="000000"/>
              </a:solidFill>
              <a:prstDash val="solid"/>
            </a:ln>
          </c:spPr>
          <c:invertIfNegative val="0"/>
          <c:dPt>
            <c:idx val="7"/>
            <c:invertIfNegative val="0"/>
            <c:bubble3D val="0"/>
            <c:extLst>
              <c:ext xmlns:c16="http://schemas.microsoft.com/office/drawing/2014/chart" uri="{C3380CC4-5D6E-409C-BE32-E72D297353CC}">
                <c16:uniqueId val="{00000000-6474-47AB-A379-7E4F9BF1F0D4}"/>
              </c:ext>
            </c:extLst>
          </c:dPt>
          <c:dPt>
            <c:idx val="8"/>
            <c:invertIfNegative val="0"/>
            <c:bubble3D val="0"/>
            <c:spPr>
              <a:solidFill>
                <a:schemeClr val="accent1">
                  <a:lumMod val="50000"/>
                </a:schemeClr>
              </a:solidFill>
              <a:ln w="12700">
                <a:solidFill>
                  <a:srgbClr val="000000"/>
                </a:solidFill>
                <a:prstDash val="solid"/>
              </a:ln>
            </c:spPr>
            <c:extLst>
              <c:ext xmlns:c16="http://schemas.microsoft.com/office/drawing/2014/chart" uri="{C3380CC4-5D6E-409C-BE32-E72D297353CC}">
                <c16:uniqueId val="{00000001-6474-47AB-A379-7E4F9BF1F0D4}"/>
              </c:ext>
            </c:extLst>
          </c:dPt>
          <c:dPt>
            <c:idx val="9"/>
            <c:invertIfNegative val="0"/>
            <c:bubble3D val="0"/>
            <c:extLst>
              <c:ext xmlns:c16="http://schemas.microsoft.com/office/drawing/2014/chart" uri="{C3380CC4-5D6E-409C-BE32-E72D297353CC}">
                <c16:uniqueId val="{00000003-6474-47AB-A379-7E4F9BF1F0D4}"/>
              </c:ext>
            </c:extLst>
          </c:dPt>
          <c:dLbls>
            <c:dLbl>
              <c:idx val="0"/>
              <c:layout>
                <c:manualLayout>
                  <c:x val="5.3226879574184965E-3"/>
                  <c:y val="-1.2012012012012012E-2"/>
                </c:manualLayout>
              </c:layout>
              <c:numFmt formatCode="0.00" sourceLinked="0"/>
              <c:spPr>
                <a:noFill/>
                <a:ln w="25400">
                  <a:noFill/>
                </a:ln>
              </c:spPr>
              <c:txPr>
                <a:bodyPr/>
                <a:lstStyle/>
                <a:p>
                  <a:pPr>
                    <a:defRPr sz="900" b="0" i="0" u="none" strike="noStrike" baseline="0">
                      <a:solidFill>
                        <a:schemeClr val="accent1">
                          <a:lumMod val="75000"/>
                        </a:schemeClr>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474-47AB-A379-7E4F9BF1F0D4}"/>
                </c:ext>
              </c:extLst>
            </c:dLbl>
            <c:dLbl>
              <c:idx val="1"/>
              <c:layout>
                <c:manualLayout>
                  <c:x val="-1.0645375914837017E-2"/>
                  <c:y val="-2.402402402402402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474-47AB-A379-7E4F9BF1F0D4}"/>
                </c:ext>
              </c:extLst>
            </c:dLbl>
            <c:dLbl>
              <c:idx val="2"/>
              <c:layout>
                <c:manualLayout>
                  <c:x val="2.6613439787092482E-3"/>
                  <c:y val="-9.6096096096096092E-3"/>
                </c:manualLayout>
              </c:layout>
              <c:numFmt formatCode="0.00" sourceLinked="0"/>
              <c:spPr>
                <a:noFill/>
                <a:ln w="25400">
                  <a:noFill/>
                </a:ln>
              </c:spPr>
              <c:txPr>
                <a:bodyPr/>
                <a:lstStyle/>
                <a:p>
                  <a:pPr>
                    <a:defRPr sz="900" b="0" i="0" u="none" strike="noStrike" baseline="0">
                      <a:solidFill>
                        <a:schemeClr val="accent1">
                          <a:lumMod val="75000"/>
                        </a:schemeClr>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474-47AB-A379-7E4F9BF1F0D4}"/>
                </c:ext>
              </c:extLst>
            </c:dLbl>
            <c:dLbl>
              <c:idx val="3"/>
              <c:layout>
                <c:manualLayout>
                  <c:x val="2.6613439787092482E-3"/>
                  <c:y val="-7.20720720720722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6474-47AB-A379-7E4F9BF1F0D4}"/>
                </c:ext>
              </c:extLst>
            </c:dLbl>
            <c:dLbl>
              <c:idx val="4"/>
              <c:layout>
                <c:manualLayout>
                  <c:x val="5.3226879574184479E-3"/>
                  <c:y val="9.609609609609609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6474-47AB-A379-7E4F9BF1F0D4}"/>
                </c:ext>
              </c:extLst>
            </c:dLbl>
            <c:dLbl>
              <c:idx val="5"/>
              <c:layout>
                <c:manualLayout>
                  <c:x val="2.6613439787092481E-2"/>
                  <c:y val="-9.609609609609609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6474-47AB-A379-7E4F9BF1F0D4}"/>
                </c:ext>
              </c:extLst>
            </c:dLbl>
            <c:dLbl>
              <c:idx val="6"/>
              <c:layout>
                <c:manualLayout>
                  <c:x val="1.3306719893546289E-2"/>
                  <c:y val="9.6096096096095658E-3"/>
                </c:manualLayout>
              </c:layout>
              <c:numFmt formatCode="0.00" sourceLinked="0"/>
              <c:spPr>
                <a:noFill/>
                <a:ln w="25400">
                  <a:noFill/>
                </a:ln>
              </c:spPr>
              <c:txPr>
                <a:bodyPr/>
                <a:lstStyle/>
                <a:p>
                  <a:pPr>
                    <a:defRPr sz="900" b="0" i="0" u="none" strike="noStrike" baseline="0">
                      <a:solidFill>
                        <a:schemeClr val="accent1">
                          <a:lumMod val="75000"/>
                        </a:schemeClr>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6474-47AB-A379-7E4F9BF1F0D4}"/>
                </c:ext>
              </c:extLst>
            </c:dLbl>
            <c:dLbl>
              <c:idx val="7"/>
              <c:layout>
                <c:manualLayout>
                  <c:x val="5.3226879574184479E-3"/>
                  <c:y val="9.6096096096096092E-3"/>
                </c:manualLayout>
              </c:layout>
              <c:numFmt formatCode="0.00" sourceLinked="0"/>
              <c:spPr>
                <a:noFill/>
                <a:ln w="25400">
                  <a:noFill/>
                </a:ln>
              </c:spPr>
              <c:txPr>
                <a:bodyPr/>
                <a:lstStyle/>
                <a:p>
                  <a:pPr>
                    <a:defRPr sz="900" b="0" i="0" u="none" strike="noStrike" baseline="0">
                      <a:solidFill>
                        <a:schemeClr val="accent1">
                          <a:lumMod val="75000"/>
                        </a:schemeClr>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474-47AB-A379-7E4F9BF1F0D4}"/>
                </c:ext>
              </c:extLst>
            </c:dLbl>
            <c:dLbl>
              <c:idx val="8"/>
              <c:layout>
                <c:manualLayout>
                  <c:x val="2.6613439787092482E-3"/>
                  <c:y val="-1.681681681681683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474-47AB-A379-7E4F9BF1F0D4}"/>
                </c:ext>
              </c:extLst>
            </c:dLbl>
            <c:dLbl>
              <c:idx val="9"/>
              <c:layout>
                <c:manualLayout>
                  <c:x val="7.9840319361277438E-3"/>
                  <c:y val="4.804804804804804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474-47AB-A379-7E4F9BF1F0D4}"/>
                </c:ext>
              </c:extLst>
            </c:dLbl>
            <c:dLbl>
              <c:idx val="10"/>
              <c:layout>
                <c:manualLayout>
                  <c:x val="7.9840319361276467E-3"/>
                  <c:y val="-2.642642642642642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6474-47AB-A379-7E4F9BF1F0D4}"/>
                </c:ext>
              </c:extLst>
            </c:dLbl>
            <c:dLbl>
              <c:idx val="11"/>
              <c:layout>
                <c:manualLayout>
                  <c:x val="5.3226879574184965E-3"/>
                  <c:y val="-7.207207207207207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6474-47AB-A379-7E4F9BF1F0D4}"/>
                </c:ext>
              </c:extLst>
            </c:dLbl>
            <c:dLbl>
              <c:idx val="12"/>
              <c:layout>
                <c:manualLayout>
                  <c:x val="-9.7581485283027495E-17"/>
                  <c:y val="2.402402402402402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6474-47AB-A379-7E4F9BF1F0D4}"/>
                </c:ext>
              </c:extLst>
            </c:dLbl>
            <c:dLbl>
              <c:idx val="13"/>
              <c:layout>
                <c:manualLayout>
                  <c:x val="1.5968063872255391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6474-47AB-A379-7E4F9BF1F0D4}"/>
                </c:ext>
              </c:extLst>
            </c:dLbl>
            <c:dLbl>
              <c:idx val="14"/>
              <c:layout>
                <c:manualLayout>
                  <c:x val="1.0645375914836993E-2"/>
                  <c:y val="9.6096096096095658E-3"/>
                </c:manualLayout>
              </c:layout>
              <c:numFmt formatCode="0.00" sourceLinked="0"/>
              <c:spPr>
                <a:noFill/>
                <a:ln w="25400">
                  <a:noFill/>
                </a:ln>
              </c:spPr>
              <c:txPr>
                <a:bodyPr/>
                <a:lstStyle/>
                <a:p>
                  <a:pPr>
                    <a:defRPr sz="900" b="0" i="0" u="none" strike="noStrike" baseline="0">
                      <a:solidFill>
                        <a:schemeClr val="accent1">
                          <a:lumMod val="75000"/>
                        </a:schemeClr>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6474-47AB-A379-7E4F9BF1F0D4}"/>
                </c:ext>
              </c:extLst>
            </c:dLbl>
            <c:dLbl>
              <c:idx val="15"/>
              <c:layout>
                <c:manualLayout>
                  <c:x val="7.9840319361276467E-3"/>
                  <c:y val="2.402402402402402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6474-47AB-A379-7E4F9BF1F0D4}"/>
                </c:ext>
              </c:extLst>
            </c:dLbl>
            <c:dLbl>
              <c:idx val="16"/>
              <c:layout>
                <c:manualLayout>
                  <c:x val="1.3306719893546046E-2"/>
                  <c:y val="1.201201201201196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6474-47AB-A379-7E4F9BF1F0D4}"/>
                </c:ext>
              </c:extLst>
            </c:dLbl>
            <c:dLbl>
              <c:idx val="17"/>
              <c:layout>
                <c:manualLayout>
                  <c:x val="7.9840319361277438E-3"/>
                  <c:y val="9.609609609609609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6474-47AB-A379-7E4F9BF1F0D4}"/>
                </c:ext>
              </c:extLst>
            </c:dLbl>
            <c:dLbl>
              <c:idx val="18"/>
              <c:layout>
                <c:manualLayout>
                  <c:x val="7.9840319361277438E-3"/>
                  <c:y val="9.6096096096095207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6474-47AB-A379-7E4F9BF1F0D4}"/>
                </c:ext>
              </c:extLst>
            </c:dLbl>
            <c:numFmt formatCode="0.00" sourceLinked="0"/>
            <c:spPr>
              <a:noFill/>
              <a:ln w="25400">
                <a:noFill/>
              </a:ln>
            </c:spPr>
            <c:txPr>
              <a:bodyPr wrap="square" lIns="38100" tIns="19050" rIns="38100" bIns="19050" anchor="ctr">
                <a:spAutoFit/>
              </a:bodyPr>
              <a:lstStyle/>
              <a:p>
                <a:pPr>
                  <a:defRPr sz="900" b="0" i="0" u="none" strike="noStrike" baseline="0">
                    <a:solidFill>
                      <a:schemeClr val="accent1">
                        <a:lumMod val="75000"/>
                      </a:schemeClr>
                    </a:solidFill>
                    <a:latin typeface="+mn-lt"/>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'32dictcasaadpot'!$Q$11:$Q$29</c:f>
              <c:strCache>
                <c:ptCount val="19"/>
                <c:pt idx="0">
                  <c:v>Andalucía</c:v>
                </c:pt>
                <c:pt idx="1">
                  <c:v>Extremadura</c:v>
                </c:pt>
                <c:pt idx="2">
                  <c:v>Castilla y León</c:v>
                </c:pt>
                <c:pt idx="3">
                  <c:v>País Vasco</c:v>
                </c:pt>
                <c:pt idx="4">
                  <c:v>Rioja, La</c:v>
                </c:pt>
                <c:pt idx="5">
                  <c:v>Balears, Illes</c:v>
                </c:pt>
                <c:pt idx="6">
                  <c:v>Castilla - La Mancha</c:v>
                </c:pt>
                <c:pt idx="7">
                  <c:v>Cataluña</c:v>
                </c:pt>
                <c:pt idx="8">
                  <c:v>TOTAL</c:v>
                </c:pt>
                <c:pt idx="9">
                  <c:v>Madrid, Comunidad de</c:v>
                </c:pt>
                <c:pt idx="10">
                  <c:v>Comunitat Valenciana</c:v>
                </c:pt>
                <c:pt idx="11">
                  <c:v>Murcia, Región de</c:v>
                </c:pt>
                <c:pt idx="12">
                  <c:v>Navarra, Comunidad Foral de</c:v>
                </c:pt>
                <c:pt idx="13">
                  <c:v>Aragón</c:v>
                </c:pt>
                <c:pt idx="14">
                  <c:v>Ceuta y Melilla</c:v>
                </c:pt>
                <c:pt idx="15">
                  <c:v>Cantabria</c:v>
                </c:pt>
                <c:pt idx="16">
                  <c:v>Asturias, Principado de</c:v>
                </c:pt>
                <c:pt idx="17">
                  <c:v>Canarias</c:v>
                </c:pt>
                <c:pt idx="18">
                  <c:v>Galicia</c:v>
                </c:pt>
              </c:strCache>
            </c:strRef>
          </c:cat>
          <c:val>
            <c:numRef>
              <c:f>'32dictcasaadpot'!$R$11:$R$29</c:f>
              <c:numCache>
                <c:formatCode>#,##0.00</c:formatCode>
                <c:ptCount val="19"/>
                <c:pt idx="0">
                  <c:v>37.317772184545127</c:v>
                </c:pt>
                <c:pt idx="1">
                  <c:v>37.275221374147222</c:v>
                </c:pt>
                <c:pt idx="2">
                  <c:v>37.21790837835001</c:v>
                </c:pt>
                <c:pt idx="3">
                  <c:v>35.12371149717557</c:v>
                </c:pt>
                <c:pt idx="4">
                  <c:v>35.013879332843011</c:v>
                </c:pt>
                <c:pt idx="5">
                  <c:v>34.548304918675292</c:v>
                </c:pt>
                <c:pt idx="6">
                  <c:v>33.251201837854701</c:v>
                </c:pt>
                <c:pt idx="7">
                  <c:v>32.232555859787581</c:v>
                </c:pt>
                <c:pt idx="8">
                  <c:v>31.061791226420315</c:v>
                </c:pt>
                <c:pt idx="9">
                  <c:v>31.054497986515319</c:v>
                </c:pt>
                <c:pt idx="10">
                  <c:v>30.089382078924189</c:v>
                </c:pt>
                <c:pt idx="11">
                  <c:v>28.812922034107824</c:v>
                </c:pt>
                <c:pt idx="12">
                  <c:v>26.443436466669127</c:v>
                </c:pt>
                <c:pt idx="13">
                  <c:v>26.275243522593858</c:v>
                </c:pt>
                <c:pt idx="14">
                  <c:v>25.912896992518455</c:v>
                </c:pt>
                <c:pt idx="15">
                  <c:v>22.807245796637311</c:v>
                </c:pt>
                <c:pt idx="16">
                  <c:v>22.206510211296333</c:v>
                </c:pt>
                <c:pt idx="17">
                  <c:v>21.594462958215843</c:v>
                </c:pt>
                <c:pt idx="18">
                  <c:v>17.708215761979499</c:v>
                </c:pt>
              </c:numCache>
            </c:numRef>
          </c:val>
          <c:extLst>
            <c:ext xmlns:c16="http://schemas.microsoft.com/office/drawing/2014/chart" uri="{C3380CC4-5D6E-409C-BE32-E72D297353CC}">
              <c16:uniqueId val="{00000014-6474-47AB-A379-7E4F9BF1F0D4}"/>
            </c:ext>
          </c:extLst>
        </c:ser>
        <c:dLbls>
          <c:showLegendKey val="0"/>
          <c:showVal val="0"/>
          <c:showCatName val="0"/>
          <c:showSerName val="0"/>
          <c:showPercent val="0"/>
          <c:showBubbleSize val="0"/>
        </c:dLbls>
        <c:gapWidth val="20"/>
        <c:axId val="-1956963568"/>
        <c:axId val="-1956959760"/>
      </c:barChart>
      <c:catAx>
        <c:axId val="-1956963568"/>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ysClr val="windowText" lastClr="000000"/>
                </a:solidFill>
                <a:latin typeface="+mn-lt"/>
                <a:ea typeface="Arial"/>
                <a:cs typeface="Arial"/>
              </a:defRPr>
            </a:pPr>
            <a:endParaRPr lang="es-ES"/>
          </a:p>
        </c:txPr>
        <c:crossAx val="-1956959760"/>
        <c:crosses val="autoZero"/>
        <c:auto val="1"/>
        <c:lblAlgn val="ctr"/>
        <c:lblOffset val="100"/>
        <c:tickLblSkip val="1"/>
        <c:tickMarkSkip val="1"/>
        <c:noMultiLvlLbl val="0"/>
      </c:catAx>
      <c:valAx>
        <c:axId val="-1956959760"/>
        <c:scaling>
          <c:orientation val="minMax"/>
        </c:scaling>
        <c:delete val="0"/>
        <c:axPos val="l"/>
        <c:numFmt formatCode="#,##0.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ysClr val="windowText" lastClr="000000"/>
                </a:solidFill>
                <a:latin typeface="+mn-lt"/>
                <a:ea typeface="Arial"/>
                <a:cs typeface="Arial"/>
              </a:defRPr>
            </a:pPr>
            <a:endParaRPr lang="es-ES"/>
          </a:p>
        </c:txPr>
        <c:crossAx val="-1956963568"/>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000000000000056" r="0.75000000000000056" t="1" header="0" footer="0"/>
    <c:pageSetup paperSize="9" orientation="landscape"/>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b="1">
                <a:solidFill>
                  <a:schemeClr val="accent1">
                    <a:lumMod val="75000"/>
                  </a:schemeClr>
                </a:solidFill>
              </a:defRPr>
            </a:pPr>
            <a:r>
              <a:rPr lang="es-ES" b="1">
                <a:solidFill>
                  <a:schemeClr val="accent1">
                    <a:lumMod val="75000"/>
                  </a:schemeClr>
                </a:solidFill>
              </a:rPr>
              <a:t>Porcentaje de resoluciones registradas sobre</a:t>
            </a:r>
            <a:r>
              <a:rPr lang="es-ES" b="1" baseline="0">
                <a:solidFill>
                  <a:schemeClr val="accent1">
                    <a:lumMod val="75000"/>
                  </a:schemeClr>
                </a:solidFill>
              </a:rPr>
              <a:t> la población </a:t>
            </a:r>
            <a:endParaRPr lang="es-ES" b="1">
              <a:solidFill>
                <a:schemeClr val="accent1">
                  <a:lumMod val="75000"/>
                </a:schemeClr>
              </a:solidFill>
            </a:endParaRPr>
          </a:p>
        </c:rich>
      </c:tx>
      <c:layout>
        <c:manualLayout>
          <c:xMode val="edge"/>
          <c:yMode val="edge"/>
          <c:x val="0.26072786428852945"/>
          <c:y val="2.60094169356813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7"/>
            <c:invertIfNegative val="0"/>
            <c:bubble3D val="0"/>
            <c:spPr>
              <a:solidFill>
                <a:srgbClr val="AD84C6">
                  <a:lumMod val="50000"/>
                </a:srgbClr>
              </a:solidFill>
              <a:ln w="12700">
                <a:solidFill>
                  <a:srgbClr val="000000"/>
                </a:solidFill>
                <a:prstDash val="solid"/>
              </a:ln>
            </c:spPr>
            <c:extLst>
              <c:ext xmlns:c16="http://schemas.microsoft.com/office/drawing/2014/chart" uri="{C3380CC4-5D6E-409C-BE32-E72D297353CC}">
                <c16:uniqueId val="{0000000A-8FEB-42E3-A6CB-DB2C56CB0F04}"/>
              </c:ext>
            </c:extLst>
          </c:dPt>
          <c:dPt>
            <c:idx val="8"/>
            <c:invertIfNegative val="0"/>
            <c:bubble3D val="0"/>
            <c:extLst>
              <c:ext xmlns:c16="http://schemas.microsoft.com/office/drawing/2014/chart" uri="{C3380CC4-5D6E-409C-BE32-E72D297353CC}">
                <c16:uniqueId val="{00000000-8FEB-42E3-A6CB-DB2C56CB0F04}"/>
              </c:ext>
            </c:extLst>
          </c:dPt>
          <c:dPt>
            <c:idx val="9"/>
            <c:invertIfNegative val="0"/>
            <c:bubble3D val="0"/>
            <c:extLst>
              <c:ext xmlns:c16="http://schemas.microsoft.com/office/drawing/2014/chart" uri="{C3380CC4-5D6E-409C-BE32-E72D297353CC}">
                <c16:uniqueId val="{00000002-8FEB-42E3-A6CB-DB2C56CB0F04}"/>
              </c:ext>
            </c:extLst>
          </c:dPt>
          <c:dPt>
            <c:idx val="10"/>
            <c:invertIfNegative val="0"/>
            <c:bubble3D val="0"/>
            <c:extLst>
              <c:ext xmlns:c16="http://schemas.microsoft.com/office/drawing/2014/chart" uri="{C3380CC4-5D6E-409C-BE32-E72D297353CC}">
                <c16:uniqueId val="{00000003-8FEB-42E3-A6CB-DB2C56CB0F04}"/>
              </c:ext>
            </c:extLst>
          </c:dPt>
          <c:dLbls>
            <c:dLbl>
              <c:idx val="0"/>
              <c:layout>
                <c:manualLayout>
                  <c:x val="1.1180992313067784E-2"/>
                  <c:y val="0"/>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FEB-42E3-A6CB-DB2C56CB0F04}"/>
                </c:ext>
              </c:extLst>
            </c:dLbl>
            <c:dLbl>
              <c:idx val="1"/>
              <c:layout>
                <c:manualLayout>
                  <c:x val="8.385744234800839E-3"/>
                  <c:y val="-4.8134777376654635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FEB-42E3-A6CB-DB2C56CB0F04}"/>
                </c:ext>
              </c:extLst>
            </c:dLbl>
            <c:dLbl>
              <c:idx val="2"/>
              <c:layout>
                <c:manualLayout>
                  <c:x val="-5.4651063353922862E-4"/>
                  <c:y val="-2.2061518107760276E-17"/>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FEB-42E3-A6CB-DB2C56CB0F04}"/>
                </c:ext>
              </c:extLst>
            </c:dLbl>
            <c:dLbl>
              <c:idx val="4"/>
              <c:layout>
                <c:manualLayout>
                  <c:x val="3.3265410513781232E-3"/>
                  <c:y val="9.6269451674189255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8FEB-42E3-A6CB-DB2C56CB0F04}"/>
                </c:ext>
              </c:extLst>
            </c:dLbl>
            <c:dLbl>
              <c:idx val="5"/>
              <c:layout>
                <c:manualLayout>
                  <c:x val="3.4605418731604234E-3"/>
                  <c:y val="4.320056227281187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8FEB-42E3-A6CB-DB2C56CB0F04}"/>
                </c:ext>
              </c:extLst>
            </c:dLbl>
            <c:dLbl>
              <c:idx val="6"/>
              <c:layout>
                <c:manualLayout>
                  <c:x val="0"/>
                  <c:y val="7.2202166064981952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8FEB-42E3-A6CB-DB2C56CB0F04}"/>
                </c:ext>
              </c:extLst>
            </c:dLbl>
            <c:dLbl>
              <c:idx val="7"/>
              <c:layout>
                <c:manualLayout>
                  <c:x val="8.385744234800787E-3"/>
                  <c:y val="9.626955475330926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8FEB-42E3-A6CB-DB2C56CB0F04}"/>
                </c:ext>
              </c:extLst>
            </c:dLbl>
            <c:dLbl>
              <c:idx val="8"/>
              <c:layout>
                <c:manualLayout>
                  <c:x val="-6.126356406866763E-17"/>
                  <c:y val="-2.406738868832776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FEB-42E3-A6CB-DB2C56CB0F04}"/>
                </c:ext>
              </c:extLst>
            </c:dLbl>
            <c:dLbl>
              <c:idx val="9"/>
              <c:layout>
                <c:manualLayout>
                  <c:x val="0"/>
                  <c:y val="7.220216606498151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FEB-42E3-A6CB-DB2C56CB0F04}"/>
                </c:ext>
              </c:extLst>
            </c:dLbl>
            <c:dLbl>
              <c:idx val="10"/>
              <c:layout>
                <c:manualLayout>
                  <c:x val="1.3713701122822907E-3"/>
                  <c:y val="6.7346462386344876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FEB-42E3-A6CB-DB2C56CB0F04}"/>
                </c:ext>
              </c:extLst>
            </c:dLbl>
            <c:dLbl>
              <c:idx val="11"/>
              <c:layout>
                <c:manualLayout>
                  <c:x val="1.9959246308269753E-3"/>
                  <c:y val="6.2700622292061652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8FEB-42E3-A6CB-DB2C56CB0F04}"/>
                </c:ext>
              </c:extLst>
            </c:dLbl>
            <c:dLbl>
              <c:idx val="13"/>
              <c:layout>
                <c:manualLayout>
                  <c:x val="0"/>
                  <c:y val="1.156905278380327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8FEB-42E3-A6CB-DB2C56CB0F04}"/>
                </c:ext>
              </c:extLst>
            </c:dLbl>
            <c:dLbl>
              <c:idx val="14"/>
              <c:layout>
                <c:manualLayout>
                  <c:x val="0"/>
                  <c:y val="9.6269554753308385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8FEB-42E3-A6CB-DB2C56CB0F04}"/>
                </c:ext>
              </c:extLst>
            </c:dLbl>
            <c:dLbl>
              <c:idx val="15"/>
              <c:layout>
                <c:manualLayout>
                  <c:x val="5.5904961565338921E-3"/>
                  <c:y val="9.626955475330926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8FEB-42E3-A6CB-DB2C56CB0F04}"/>
                </c:ext>
              </c:extLst>
            </c:dLbl>
            <c:dLbl>
              <c:idx val="16"/>
              <c:layout>
                <c:manualLayout>
                  <c:x val="6.3897763578274758E-3"/>
                  <c:y val="1.0133397099765946E-2"/>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8FEB-42E3-A6CB-DB2C56CB0F04}"/>
                </c:ext>
              </c:extLst>
            </c:dLbl>
            <c:dLbl>
              <c:idx val="17"/>
              <c:layout>
                <c:manualLayout>
                  <c:x val="1.1180992313067784E-2"/>
                  <c:y val="9.626955475330926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8FEB-42E3-A6CB-DB2C56CB0F04}"/>
                </c:ext>
              </c:extLst>
            </c:dLbl>
            <c:dLbl>
              <c:idx val="18"/>
              <c:layout>
                <c:manualLayout>
                  <c:x val="8.385744234800839E-3"/>
                  <c:y val="4.813477737665375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8FEB-42E3-A6CB-DB2C56CB0F04}"/>
                </c:ext>
              </c:extLst>
            </c:dLbl>
            <c:spPr>
              <a:noFill/>
              <a:ln w="25400">
                <a:noFill/>
              </a:ln>
            </c:spPr>
            <c:txPr>
              <a:bodyPr wrap="square" lIns="38100" tIns="19050" rIns="38100" bIns="19050" anchor="ctr">
                <a:spAutoFit/>
              </a:bodyPr>
              <a:lstStyle/>
              <a:p>
                <a:pPr>
                  <a:defRPr sz="800" b="0" i="0" u="none" strike="noStrike" baseline="0">
                    <a:solidFill>
                      <a:schemeClr val="accent1">
                        <a:lumMod val="75000"/>
                      </a:schemeClr>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'34bdictcasaad'!$AE$11:$AE$29</c:f>
              <c:strCache>
                <c:ptCount val="19"/>
                <c:pt idx="0">
                  <c:v>Castilla y León</c:v>
                </c:pt>
                <c:pt idx="1">
                  <c:v>Extremadura</c:v>
                </c:pt>
                <c:pt idx="2">
                  <c:v>País Vasco</c:v>
                </c:pt>
                <c:pt idx="3">
                  <c:v>Rioja, La</c:v>
                </c:pt>
                <c:pt idx="4">
                  <c:v>Castilla - La Mancha</c:v>
                </c:pt>
                <c:pt idx="5">
                  <c:v>Andalucía</c:v>
                </c:pt>
                <c:pt idx="6">
                  <c:v>Cataluña</c:v>
                </c:pt>
                <c:pt idx="7">
                  <c:v>TOTAL</c:v>
                </c:pt>
                <c:pt idx="8">
                  <c:v>Asturias, Principado de</c:v>
                </c:pt>
                <c:pt idx="9">
                  <c:v>Cantabria</c:v>
                </c:pt>
                <c:pt idx="10">
                  <c:v>Comunitat Valenciana</c:v>
                </c:pt>
                <c:pt idx="11">
                  <c:v>Aragón</c:v>
                </c:pt>
                <c:pt idx="12">
                  <c:v>Madrid, Comunidad de</c:v>
                </c:pt>
                <c:pt idx="13">
                  <c:v>Murcia, Región de</c:v>
                </c:pt>
                <c:pt idx="14">
                  <c:v>Balears, Illes</c:v>
                </c:pt>
                <c:pt idx="15">
                  <c:v>Navarra, Comunidad Foral de</c:v>
                </c:pt>
                <c:pt idx="16">
                  <c:v>Ceuta y Melilla</c:v>
                </c:pt>
                <c:pt idx="17">
                  <c:v>Galicia</c:v>
                </c:pt>
                <c:pt idx="18">
                  <c:v>Canarias</c:v>
                </c:pt>
              </c:strCache>
            </c:strRef>
          </c:cat>
          <c:val>
            <c:numRef>
              <c:f>'34bdictcasaad'!$AF$11:$AF$29</c:f>
              <c:numCache>
                <c:formatCode>0.00</c:formatCode>
                <c:ptCount val="19"/>
                <c:pt idx="0">
                  <c:v>6.3962666489910864</c:v>
                </c:pt>
                <c:pt idx="1">
                  <c:v>5.3222688669134008</c:v>
                </c:pt>
                <c:pt idx="2">
                  <c:v>5.2042095346211843</c:v>
                </c:pt>
                <c:pt idx="3">
                  <c:v>4.5792194413588101</c:v>
                </c:pt>
                <c:pt idx="4">
                  <c:v>4.5003421164001871</c:v>
                </c:pt>
                <c:pt idx="5">
                  <c:v>4.4095470406086941</c:v>
                </c:pt>
                <c:pt idx="6">
                  <c:v>4.2442871473835044</c:v>
                </c:pt>
                <c:pt idx="7">
                  <c:v>4.0870318099514735</c:v>
                </c:pt>
                <c:pt idx="8">
                  <c:v>4.0584060592807587</c:v>
                </c:pt>
                <c:pt idx="9">
                  <c:v>3.873131119484285</c:v>
                </c:pt>
                <c:pt idx="10">
                  <c:v>3.7199146120879298</c:v>
                </c:pt>
                <c:pt idx="11">
                  <c:v>3.6540969172191824</c:v>
                </c:pt>
                <c:pt idx="12">
                  <c:v>3.628063434539166</c:v>
                </c:pt>
                <c:pt idx="13">
                  <c:v>3.6050968877844314</c:v>
                </c:pt>
                <c:pt idx="14">
                  <c:v>3.4971311820918318</c:v>
                </c:pt>
                <c:pt idx="15">
                  <c:v>3.200452276632622</c:v>
                </c:pt>
                <c:pt idx="16">
                  <c:v>3.1030288646948887</c:v>
                </c:pt>
                <c:pt idx="17">
                  <c:v>3.0803978922910962</c:v>
                </c:pt>
                <c:pt idx="18">
                  <c:v>2.4742704074439588</c:v>
                </c:pt>
              </c:numCache>
            </c:numRef>
          </c:val>
          <c:extLst>
            <c:ext xmlns:c16="http://schemas.microsoft.com/office/drawing/2014/chart" uri="{C3380CC4-5D6E-409C-BE32-E72D297353CC}">
              <c16:uniqueId val="{00000012-8FEB-42E3-A6CB-DB2C56CB0F04}"/>
            </c:ext>
          </c:extLst>
        </c:ser>
        <c:dLbls>
          <c:showLegendKey val="0"/>
          <c:showVal val="0"/>
          <c:showCatName val="0"/>
          <c:showSerName val="0"/>
          <c:showPercent val="0"/>
          <c:showBubbleSize val="0"/>
        </c:dLbls>
        <c:gapWidth val="20"/>
        <c:axId val="-1956963024"/>
        <c:axId val="-1956959216"/>
      </c:barChart>
      <c:catAx>
        <c:axId val="-1956963024"/>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chemeClr val="accent1">
                    <a:lumMod val="75000"/>
                  </a:schemeClr>
                </a:solidFill>
                <a:latin typeface="Arial"/>
                <a:ea typeface="Arial"/>
                <a:cs typeface="Arial"/>
              </a:defRPr>
            </a:pPr>
            <a:endParaRPr lang="es-ES"/>
          </a:p>
        </c:txPr>
        <c:crossAx val="-1956959216"/>
        <c:crosses val="autoZero"/>
        <c:auto val="1"/>
        <c:lblAlgn val="ctr"/>
        <c:lblOffset val="100"/>
        <c:tickLblSkip val="1"/>
        <c:tickMarkSkip val="1"/>
        <c:noMultiLvlLbl val="0"/>
      </c:catAx>
      <c:valAx>
        <c:axId val="-1956959216"/>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chemeClr val="accent1">
                    <a:lumMod val="75000"/>
                  </a:schemeClr>
                </a:solidFill>
                <a:latin typeface="Arial"/>
                <a:ea typeface="Arial"/>
                <a:cs typeface="Arial"/>
              </a:defRPr>
            </a:pPr>
            <a:endParaRPr lang="es-ES"/>
          </a:p>
        </c:txPr>
        <c:crossAx val="-1956963024"/>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b="1">
                <a:solidFill>
                  <a:schemeClr val="accent1">
                    <a:lumMod val="75000"/>
                  </a:schemeClr>
                </a:solidFill>
              </a:defRPr>
            </a:pPr>
            <a:r>
              <a:rPr lang="es-ES" b="1">
                <a:solidFill>
                  <a:schemeClr val="accent1">
                    <a:lumMod val="75000"/>
                  </a:schemeClr>
                </a:solidFill>
              </a:rPr>
              <a:t>Porcentaje de resoluciones en el tramo de edad</a:t>
            </a:r>
            <a:r>
              <a:rPr lang="es-ES" b="1" baseline="0">
                <a:solidFill>
                  <a:schemeClr val="accent1">
                    <a:lumMod val="75000"/>
                  </a:schemeClr>
                </a:solidFill>
              </a:rPr>
              <a:t> de 0 a 64 años sobre la población de dicha edad</a:t>
            </a:r>
          </a:p>
        </c:rich>
      </c:tx>
      <c:layout>
        <c:manualLayout>
          <c:xMode val="edge"/>
          <c:yMode val="edge"/>
          <c:x val="0.19044025157232702"/>
          <c:y val="1.444043321299639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8"/>
            <c:invertIfNegative val="0"/>
            <c:bubble3D val="0"/>
            <c:spPr>
              <a:solidFill>
                <a:srgbClr val="AD84C6">
                  <a:lumMod val="50000"/>
                </a:srgbClr>
              </a:solidFill>
              <a:ln w="12700">
                <a:solidFill>
                  <a:srgbClr val="000000"/>
                </a:solidFill>
                <a:prstDash val="solid"/>
              </a:ln>
            </c:spPr>
            <c:extLst>
              <c:ext xmlns:c16="http://schemas.microsoft.com/office/drawing/2014/chart" uri="{C3380CC4-5D6E-409C-BE32-E72D297353CC}">
                <c16:uniqueId val="{00000000-453E-4DCC-AC52-3D21E1227FCF}"/>
              </c:ext>
            </c:extLst>
          </c:dPt>
          <c:dPt>
            <c:idx val="9"/>
            <c:invertIfNegative val="0"/>
            <c:bubble3D val="0"/>
            <c:extLst>
              <c:ext xmlns:c16="http://schemas.microsoft.com/office/drawing/2014/chart" uri="{C3380CC4-5D6E-409C-BE32-E72D297353CC}">
                <c16:uniqueId val="{00000002-453E-4DCC-AC52-3D21E1227FCF}"/>
              </c:ext>
            </c:extLst>
          </c:dPt>
          <c:dPt>
            <c:idx val="10"/>
            <c:invertIfNegative val="0"/>
            <c:bubble3D val="0"/>
            <c:extLst>
              <c:ext xmlns:c16="http://schemas.microsoft.com/office/drawing/2014/chart" uri="{C3380CC4-5D6E-409C-BE32-E72D297353CC}">
                <c16:uniqueId val="{00000003-453E-4DCC-AC52-3D21E1227FCF}"/>
              </c:ext>
            </c:extLst>
          </c:dPt>
          <c:dLbls>
            <c:dLbl>
              <c:idx val="0"/>
              <c:layout>
                <c:manualLayout>
                  <c:x val="9.4453254455845377E-5"/>
                  <c:y val="-1.3142022614730316E-17"/>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53E-4DCC-AC52-3D21E1227FCF}"/>
                </c:ext>
              </c:extLst>
            </c:dLbl>
            <c:dLbl>
              <c:idx val="1"/>
              <c:layout>
                <c:manualLayout>
                  <c:x val="-4.5183922833958747E-4"/>
                  <c:y val="1.0087545508424349E-2"/>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53E-4DCC-AC52-3D21E1227FCF}"/>
                </c:ext>
              </c:extLst>
            </c:dLbl>
            <c:dLbl>
              <c:idx val="2"/>
              <c:layout>
                <c:manualLayout>
                  <c:x val="2.7951769186746393E-3"/>
                  <c:y val="4.813477737665440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53E-4DCC-AC52-3D21E1227FCF}"/>
                </c:ext>
              </c:extLst>
            </c:dLbl>
            <c:dLbl>
              <c:idx val="3"/>
              <c:layout>
                <c:manualLayout>
                  <c:x val="3.3416875522138678E-3"/>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53E-4DCC-AC52-3D21E1227FCF}"/>
                </c:ext>
              </c:extLst>
            </c:dLbl>
            <c:dLbl>
              <c:idx val="4"/>
              <c:layout>
                <c:manualLayout>
                  <c:x val="3.9510850617357042E-3"/>
                  <c:y val="9.6269554753309044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453E-4DCC-AC52-3D21E1227FCF}"/>
                </c:ext>
              </c:extLst>
            </c:dLbl>
            <c:dLbl>
              <c:idx val="5"/>
              <c:layout>
                <c:manualLayout>
                  <c:x val="5.653577238057643E-3"/>
                  <c:y val="4.8133660711765867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53E-4DCC-AC52-3D21E1227FCF}"/>
                </c:ext>
              </c:extLst>
            </c:dLbl>
            <c:dLbl>
              <c:idx val="6"/>
              <c:layout>
                <c:manualLayout>
                  <c:x val="6.7149105723220423E-3"/>
                  <c:y val="7.2201619958795473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453E-4DCC-AC52-3D21E1227FCF}"/>
                </c:ext>
              </c:extLst>
            </c:dLbl>
            <c:dLbl>
              <c:idx val="7"/>
              <c:layout>
                <c:manualLayout>
                  <c:x val="1.7338544731996311E-3"/>
                  <c:y val="-4.8133660711765867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453E-4DCC-AC52-3D21E1227FCF}"/>
                </c:ext>
              </c:extLst>
            </c:dLbl>
            <c:dLbl>
              <c:idx val="8"/>
              <c:layout>
                <c:manualLayout>
                  <c:x val="-6.126356406866763E-17"/>
                  <c:y val="-2.406738868832776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53E-4DCC-AC52-3D21E1227FCF}"/>
                </c:ext>
              </c:extLst>
            </c:dLbl>
            <c:dLbl>
              <c:idx val="9"/>
              <c:layout>
                <c:manualLayout>
                  <c:x val="0"/>
                  <c:y val="7.220216606498151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53E-4DCC-AC52-3D21E1227FCF}"/>
                </c:ext>
              </c:extLst>
            </c:dLbl>
            <c:dLbl>
              <c:idx val="10"/>
              <c:layout>
                <c:manualLayout>
                  <c:x val="5.1071101651429668E-3"/>
                  <c:y val="6.7595744080376522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53E-4DCC-AC52-3D21E1227FCF}"/>
                </c:ext>
              </c:extLst>
            </c:dLbl>
            <c:dLbl>
              <c:idx val="11"/>
              <c:layout>
                <c:manualLayout>
                  <c:x val="-1.5448606692283692E-3"/>
                  <c:y val="4.3530042615640783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7.2096777376512142E-2"/>
                      <c:h val="2.9350275258913931E-2"/>
                    </c:manualLayout>
                  </c15:layout>
                </c:ext>
                <c:ext xmlns:c16="http://schemas.microsoft.com/office/drawing/2014/chart" uri="{C3380CC4-5D6E-409C-BE32-E72D297353CC}">
                  <c16:uniqueId val="{0000000C-453E-4DCC-AC52-3D21E1227FCF}"/>
                </c:ext>
              </c:extLst>
            </c:dLbl>
            <c:dLbl>
              <c:idx val="13"/>
              <c:layout>
                <c:manualLayout>
                  <c:x val="3.3732556919434165E-3"/>
                  <c:y val="7.220161995879547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453E-4DCC-AC52-3D21E1227FCF}"/>
                </c:ext>
              </c:extLst>
            </c:dLbl>
            <c:dLbl>
              <c:idx val="14"/>
              <c:layout>
                <c:manualLayout>
                  <c:x val="0"/>
                  <c:y val="9.6269554753308385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453E-4DCC-AC52-3D21E1227FCF}"/>
                </c:ext>
              </c:extLst>
            </c:dLbl>
            <c:dLbl>
              <c:idx val="15"/>
              <c:layout>
                <c:manualLayout>
                  <c:x val="5.5904961565338921E-3"/>
                  <c:y val="9.626955475330926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453E-4DCC-AC52-3D21E1227FCF}"/>
                </c:ext>
              </c:extLst>
            </c:dLbl>
            <c:dLbl>
              <c:idx val="16"/>
              <c:layout>
                <c:manualLayout>
                  <c:x val="1.0025062656641603E-2"/>
                  <c:y val="7.2202166064981067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453E-4DCC-AC52-3D21E1227FCF}"/>
                </c:ext>
              </c:extLst>
            </c:dLbl>
            <c:dLbl>
              <c:idx val="17"/>
              <c:layout>
                <c:manualLayout>
                  <c:x val="1.1180992313067784E-2"/>
                  <c:y val="9.626955475330926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453E-4DCC-AC52-3D21E1227FCF}"/>
                </c:ext>
              </c:extLst>
            </c:dLbl>
            <c:dLbl>
              <c:idx val="18"/>
              <c:layout>
                <c:manualLayout>
                  <c:x val="8.385744234800839E-3"/>
                  <c:y val="4.813477737665375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453E-4DCC-AC52-3D21E1227FCF}"/>
                </c:ext>
              </c:extLst>
            </c:dLbl>
            <c:spPr>
              <a:noFill/>
              <a:ln w="25400">
                <a:noFill/>
              </a:ln>
            </c:spPr>
            <c:txPr>
              <a:bodyPr wrap="square" lIns="38100" tIns="19050" rIns="38100" bIns="19050" anchor="ctr">
                <a:spAutoFit/>
              </a:bodyPr>
              <a:lstStyle/>
              <a:p>
                <a:pPr>
                  <a:defRPr sz="800" b="0" i="0" u="none" strike="noStrike" baseline="0">
                    <a:solidFill>
                      <a:schemeClr val="accent1">
                        <a:lumMod val="75000"/>
                      </a:schemeClr>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'34bdictcasaad'!$AK$11:$AK$29</c:f>
              <c:strCache>
                <c:ptCount val="19"/>
                <c:pt idx="0">
                  <c:v>Ceuta y Melilla</c:v>
                </c:pt>
                <c:pt idx="1">
                  <c:v>País Vasco</c:v>
                </c:pt>
                <c:pt idx="2">
                  <c:v>Castilla y León</c:v>
                </c:pt>
                <c:pt idx="3">
                  <c:v>Andalucía</c:v>
                </c:pt>
                <c:pt idx="4">
                  <c:v>Extremadura</c:v>
                </c:pt>
                <c:pt idx="5">
                  <c:v>Murcia, Región de</c:v>
                </c:pt>
                <c:pt idx="6">
                  <c:v>Cantabria</c:v>
                </c:pt>
                <c:pt idx="7">
                  <c:v>Rioja, La</c:v>
                </c:pt>
                <c:pt idx="8">
                  <c:v>TOTAL</c:v>
                </c:pt>
                <c:pt idx="9">
                  <c:v>Cataluña</c:v>
                </c:pt>
                <c:pt idx="10">
                  <c:v>Asturias, Principado de</c:v>
                </c:pt>
                <c:pt idx="11">
                  <c:v>Castilla - La Mancha</c:v>
                </c:pt>
                <c:pt idx="12">
                  <c:v>Comunitat Valenciana</c:v>
                </c:pt>
                <c:pt idx="13">
                  <c:v>Galicia</c:v>
                </c:pt>
                <c:pt idx="14">
                  <c:v>Balears, Illes</c:v>
                </c:pt>
                <c:pt idx="15">
                  <c:v>Canarias</c:v>
                </c:pt>
                <c:pt idx="16">
                  <c:v>Madrid, Comunidad de</c:v>
                </c:pt>
                <c:pt idx="17">
                  <c:v>Navarra, Comunidad Foral de</c:v>
                </c:pt>
                <c:pt idx="18">
                  <c:v>Aragón</c:v>
                </c:pt>
              </c:strCache>
            </c:strRef>
          </c:cat>
          <c:val>
            <c:numRef>
              <c:f>'34bdictcasaad'!$AL$11:$AL$29</c:f>
              <c:numCache>
                <c:formatCode>0.00</c:formatCode>
                <c:ptCount val="19"/>
                <c:pt idx="0">
                  <c:v>1.8946998425026531</c:v>
                </c:pt>
                <c:pt idx="1">
                  <c:v>1.7923915337800949</c:v>
                </c:pt>
                <c:pt idx="2">
                  <c:v>1.7683204122866629</c:v>
                </c:pt>
                <c:pt idx="3">
                  <c:v>1.6004887040633788</c:v>
                </c:pt>
                <c:pt idx="4">
                  <c:v>1.5849977974343448</c:v>
                </c:pt>
                <c:pt idx="5">
                  <c:v>1.5353930043704387</c:v>
                </c:pt>
                <c:pt idx="6">
                  <c:v>1.4033326373680073</c:v>
                </c:pt>
                <c:pt idx="7">
                  <c:v>1.3625491370522131</c:v>
                </c:pt>
                <c:pt idx="8">
                  <c:v>1.3492072483204347</c:v>
                </c:pt>
                <c:pt idx="9">
                  <c:v>1.325681227353946</c:v>
                </c:pt>
                <c:pt idx="10">
                  <c:v>1.3083176127593894</c:v>
                </c:pt>
                <c:pt idx="11">
                  <c:v>1.3035453814782842</c:v>
                </c:pt>
                <c:pt idx="12">
                  <c:v>1.2583896843614772</c:v>
                </c:pt>
                <c:pt idx="13">
                  <c:v>1.210401815200596</c:v>
                </c:pt>
                <c:pt idx="14">
                  <c:v>1.1828925488953994</c:v>
                </c:pt>
                <c:pt idx="15">
                  <c:v>1.1172924369370627</c:v>
                </c:pt>
                <c:pt idx="16">
                  <c:v>1.0509217508583295</c:v>
                </c:pt>
                <c:pt idx="17">
                  <c:v>0.96386713818982239</c:v>
                </c:pt>
                <c:pt idx="18">
                  <c:v>0.95390040019574063</c:v>
                </c:pt>
              </c:numCache>
            </c:numRef>
          </c:val>
          <c:extLst>
            <c:ext xmlns:c16="http://schemas.microsoft.com/office/drawing/2014/chart" uri="{C3380CC4-5D6E-409C-BE32-E72D297353CC}">
              <c16:uniqueId val="{00000013-453E-4DCC-AC52-3D21E1227FCF}"/>
            </c:ext>
          </c:extLst>
        </c:ser>
        <c:dLbls>
          <c:showLegendKey val="0"/>
          <c:showVal val="0"/>
          <c:showCatName val="0"/>
          <c:showSerName val="0"/>
          <c:showPercent val="0"/>
          <c:showBubbleSize val="0"/>
        </c:dLbls>
        <c:gapWidth val="20"/>
        <c:axId val="-1956962480"/>
        <c:axId val="-1956961936"/>
      </c:barChart>
      <c:catAx>
        <c:axId val="-1956962480"/>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chemeClr val="accent1">
                    <a:lumMod val="75000"/>
                  </a:schemeClr>
                </a:solidFill>
                <a:latin typeface="Arial"/>
                <a:ea typeface="Arial"/>
                <a:cs typeface="Arial"/>
              </a:defRPr>
            </a:pPr>
            <a:endParaRPr lang="es-ES"/>
          </a:p>
        </c:txPr>
        <c:crossAx val="-1956961936"/>
        <c:crosses val="autoZero"/>
        <c:auto val="1"/>
        <c:lblAlgn val="ctr"/>
        <c:lblOffset val="100"/>
        <c:tickLblSkip val="1"/>
        <c:tickMarkSkip val="1"/>
        <c:noMultiLvlLbl val="0"/>
      </c:catAx>
      <c:valAx>
        <c:axId val="-1956961936"/>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chemeClr val="accent1">
                    <a:lumMod val="75000"/>
                  </a:schemeClr>
                </a:solidFill>
                <a:latin typeface="Arial"/>
                <a:ea typeface="Arial"/>
                <a:cs typeface="Arial"/>
              </a:defRPr>
            </a:pPr>
            <a:endParaRPr lang="es-ES"/>
          </a:p>
        </c:txPr>
        <c:crossAx val="-1956962480"/>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b="1">
                <a:solidFill>
                  <a:schemeClr val="accent1">
                    <a:lumMod val="75000"/>
                  </a:schemeClr>
                </a:solidFill>
              </a:defRPr>
            </a:pPr>
            <a:r>
              <a:rPr lang="es-ES" b="1">
                <a:solidFill>
                  <a:schemeClr val="accent1">
                    <a:lumMod val="75000"/>
                  </a:schemeClr>
                </a:solidFill>
              </a:rPr>
              <a:t>Porcentaje de resoluciones en el tramo de edad</a:t>
            </a:r>
            <a:r>
              <a:rPr lang="es-ES" b="1" baseline="0">
                <a:solidFill>
                  <a:schemeClr val="accent1">
                    <a:lumMod val="75000"/>
                  </a:schemeClr>
                </a:solidFill>
              </a:rPr>
              <a:t> de 65 a 79 años sobre la población de dicha edad</a:t>
            </a:r>
          </a:p>
        </c:rich>
      </c:tx>
      <c:layout>
        <c:manualLayout>
          <c:xMode val="edge"/>
          <c:yMode val="edge"/>
          <c:x val="0.19044025157232702"/>
          <c:y val="1.444043321299639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6"/>
            <c:invertIfNegative val="0"/>
            <c:bubble3D val="0"/>
            <c:extLst>
              <c:ext xmlns:c16="http://schemas.microsoft.com/office/drawing/2014/chart" uri="{C3380CC4-5D6E-409C-BE32-E72D297353CC}">
                <c16:uniqueId val="{00000000-D89F-4C7A-967A-105B6E6C808D}"/>
              </c:ext>
            </c:extLst>
          </c:dPt>
          <c:dPt>
            <c:idx val="7"/>
            <c:invertIfNegative val="0"/>
            <c:bubble3D val="0"/>
            <c:extLst>
              <c:ext xmlns:c16="http://schemas.microsoft.com/office/drawing/2014/chart" uri="{C3380CC4-5D6E-409C-BE32-E72D297353CC}">
                <c16:uniqueId val="{00000002-D89F-4C7A-967A-105B6E6C808D}"/>
              </c:ext>
            </c:extLst>
          </c:dPt>
          <c:dPt>
            <c:idx val="8"/>
            <c:invertIfNegative val="0"/>
            <c:bubble3D val="0"/>
            <c:spPr>
              <a:solidFill>
                <a:srgbClr val="AD84C6">
                  <a:lumMod val="50000"/>
                </a:srgbClr>
              </a:solidFill>
              <a:ln w="12700">
                <a:solidFill>
                  <a:srgbClr val="000000"/>
                </a:solidFill>
                <a:prstDash val="solid"/>
              </a:ln>
            </c:spPr>
            <c:extLst>
              <c:ext xmlns:c16="http://schemas.microsoft.com/office/drawing/2014/chart" uri="{C3380CC4-5D6E-409C-BE32-E72D297353CC}">
                <c16:uniqueId val="{00000003-D89F-4C7A-967A-105B6E6C808D}"/>
              </c:ext>
            </c:extLst>
          </c:dPt>
          <c:dPt>
            <c:idx val="9"/>
            <c:invertIfNegative val="0"/>
            <c:bubble3D val="0"/>
            <c:extLst>
              <c:ext xmlns:c16="http://schemas.microsoft.com/office/drawing/2014/chart" uri="{C3380CC4-5D6E-409C-BE32-E72D297353CC}">
                <c16:uniqueId val="{00000004-D89F-4C7A-967A-105B6E6C808D}"/>
              </c:ext>
            </c:extLst>
          </c:dPt>
          <c:dPt>
            <c:idx val="10"/>
            <c:invertIfNegative val="0"/>
            <c:bubble3D val="0"/>
            <c:extLst>
              <c:ext xmlns:c16="http://schemas.microsoft.com/office/drawing/2014/chart" uri="{C3380CC4-5D6E-409C-BE32-E72D297353CC}">
                <c16:uniqueId val="{00000005-D89F-4C7A-967A-105B6E6C808D}"/>
              </c:ext>
            </c:extLst>
          </c:dPt>
          <c:dLbls>
            <c:dLbl>
              <c:idx val="0"/>
              <c:layout>
                <c:manualLayout>
                  <c:x val="1.1180970799702669E-2"/>
                  <c:y val="7.220216606498183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89F-4C7A-967A-105B6E6C808D}"/>
                </c:ext>
              </c:extLst>
            </c:dLbl>
            <c:dLbl>
              <c:idx val="1"/>
              <c:layout>
                <c:manualLayout>
                  <c:x val="8.3857938810280291E-3"/>
                  <c:y val="-1.1030759053880138E-17"/>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D89F-4C7A-967A-105B6E6C808D}"/>
                </c:ext>
              </c:extLst>
            </c:dLbl>
            <c:dLbl>
              <c:idx val="2"/>
              <c:layout>
                <c:manualLayout>
                  <c:x val="2.7951769186746085E-3"/>
                  <c:y val="-4.8134777376654852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D89F-4C7A-967A-105B6E6C808D}"/>
                </c:ext>
              </c:extLst>
            </c:dLbl>
            <c:dLbl>
              <c:idx val="3"/>
              <c:layout>
                <c:manualLayout>
                  <c:x val="3.3416875522138678E-3"/>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D89F-4C7A-967A-105B6E6C808D}"/>
                </c:ext>
              </c:extLst>
            </c:dLbl>
            <c:dLbl>
              <c:idx val="4"/>
              <c:layout>
                <c:manualLayout>
                  <c:x val="3.9510850617357042E-3"/>
                  <c:y val="9.6269554753309044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D89F-4C7A-967A-105B6E6C808D}"/>
                </c:ext>
              </c:extLst>
            </c:dLbl>
            <c:dLbl>
              <c:idx val="5"/>
              <c:layout>
                <c:manualLayout>
                  <c:x val="1.8358379359883778E-3"/>
                  <c:y val="8.015987593224156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D89F-4C7A-967A-105B6E6C808D}"/>
                </c:ext>
              </c:extLst>
            </c:dLbl>
            <c:dLbl>
              <c:idx val="6"/>
              <c:layout>
                <c:manualLayout>
                  <c:x val="6.6833751044276749E-3"/>
                  <c:y val="7.2202166064981952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89F-4C7A-967A-105B6E6C808D}"/>
                </c:ext>
              </c:extLst>
            </c:dLbl>
            <c:dLbl>
              <c:idx val="7"/>
              <c:layout>
                <c:manualLayout>
                  <c:x val="1.9652599604824679E-3"/>
                  <c:y val="1.0384118318276639E-2"/>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89F-4C7A-967A-105B6E6C808D}"/>
                </c:ext>
              </c:extLst>
            </c:dLbl>
            <c:dLbl>
              <c:idx val="8"/>
              <c:layout>
                <c:manualLayout>
                  <c:x val="-6.126356406866763E-17"/>
                  <c:y val="-2.406738868832776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89F-4C7A-967A-105B6E6C808D}"/>
                </c:ext>
              </c:extLst>
            </c:dLbl>
            <c:dLbl>
              <c:idx val="9"/>
              <c:layout>
                <c:manualLayout>
                  <c:x val="0"/>
                  <c:y val="7.220216606498151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89F-4C7A-967A-105B6E6C808D}"/>
                </c:ext>
              </c:extLst>
            </c:dLbl>
            <c:dLbl>
              <c:idx val="10"/>
              <c:layout>
                <c:manualLayout>
                  <c:x val="3.4295151308333651E-3"/>
                  <c:y val="9.626851087168947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89F-4C7A-967A-105B6E6C808D}"/>
                </c:ext>
              </c:extLst>
            </c:dLbl>
            <c:dLbl>
              <c:idx val="11"/>
              <c:layout>
                <c:manualLayout>
                  <c:x val="-1.1136529282155122E-3"/>
                  <c:y val="2.3876739186624888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7.2096777376512142E-2"/>
                      <c:h val="2.9350275258913931E-2"/>
                    </c:manualLayout>
                  </c15:layout>
                </c:ext>
                <c:ext xmlns:c16="http://schemas.microsoft.com/office/drawing/2014/chart" uri="{C3380CC4-5D6E-409C-BE32-E72D297353CC}">
                  <c16:uniqueId val="{0000000C-D89F-4C7A-967A-105B6E6C808D}"/>
                </c:ext>
              </c:extLst>
            </c:dLbl>
            <c:dLbl>
              <c:idx val="12"/>
              <c:layout>
                <c:manualLayout>
                  <c:x val="3.3416875522137455E-3"/>
                  <c:y val="9.626955475330926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D89F-4C7A-967A-105B6E6C808D}"/>
                </c:ext>
              </c:extLst>
            </c:dLbl>
            <c:dLbl>
              <c:idx val="13"/>
              <c:layout>
                <c:manualLayout>
                  <c:x val="3.6044370858137899E-3"/>
                  <c:y val="7.2201383153766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D89F-4C7A-967A-105B6E6C808D}"/>
                </c:ext>
              </c:extLst>
            </c:dLbl>
            <c:dLbl>
              <c:idx val="14"/>
              <c:layout>
                <c:manualLayout>
                  <c:x val="0"/>
                  <c:y val="9.6269554753308385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D89F-4C7A-967A-105B6E6C808D}"/>
                </c:ext>
              </c:extLst>
            </c:dLbl>
            <c:dLbl>
              <c:idx val="15"/>
              <c:layout>
                <c:manualLayout>
                  <c:x val="5.5904961565338921E-3"/>
                  <c:y val="9.626955475330926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D89F-4C7A-967A-105B6E6C808D}"/>
                </c:ext>
              </c:extLst>
            </c:dLbl>
            <c:dLbl>
              <c:idx val="16"/>
              <c:layout>
                <c:manualLayout>
                  <c:x val="1.0025062656641603E-2"/>
                  <c:y val="7.2202166064981067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D89F-4C7A-967A-105B6E6C808D}"/>
                </c:ext>
              </c:extLst>
            </c:dLbl>
            <c:dLbl>
              <c:idx val="17"/>
              <c:layout>
                <c:manualLayout>
                  <c:x val="8.6277979297530068E-3"/>
                  <c:y val="9.626851087168947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D89F-4C7A-967A-105B6E6C808D}"/>
                </c:ext>
              </c:extLst>
            </c:dLbl>
            <c:dLbl>
              <c:idx val="18"/>
              <c:layout>
                <c:manualLayout>
                  <c:x val="8.385744234800839E-3"/>
                  <c:y val="4.813477737665375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D89F-4C7A-967A-105B6E6C808D}"/>
                </c:ext>
              </c:extLst>
            </c:dLbl>
            <c:spPr>
              <a:noFill/>
              <a:ln w="25400">
                <a:noFill/>
              </a:ln>
            </c:spPr>
            <c:txPr>
              <a:bodyPr wrap="square" lIns="38100" tIns="19050" rIns="38100" bIns="19050" anchor="ctr">
                <a:spAutoFit/>
              </a:bodyPr>
              <a:lstStyle/>
              <a:p>
                <a:pPr>
                  <a:defRPr sz="800" b="0" i="0" u="none" strike="noStrike" baseline="0">
                    <a:solidFill>
                      <a:schemeClr val="accent1">
                        <a:lumMod val="75000"/>
                      </a:schemeClr>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'34bdictcasaad'!$AQ$11:$AQ$29</c:f>
              <c:strCache>
                <c:ptCount val="19"/>
                <c:pt idx="0">
                  <c:v>Extremadura</c:v>
                </c:pt>
                <c:pt idx="1">
                  <c:v>Andalucía</c:v>
                </c:pt>
                <c:pt idx="2">
                  <c:v>Cataluña</c:v>
                </c:pt>
                <c:pt idx="3">
                  <c:v>Murcia, Región de</c:v>
                </c:pt>
                <c:pt idx="4">
                  <c:v>Balears, Illes</c:v>
                </c:pt>
                <c:pt idx="5">
                  <c:v>Castilla y León</c:v>
                </c:pt>
                <c:pt idx="6">
                  <c:v>Castilla - La Mancha</c:v>
                </c:pt>
                <c:pt idx="7">
                  <c:v>País Vasco</c:v>
                </c:pt>
                <c:pt idx="8">
                  <c:v>TOTAL</c:v>
                </c:pt>
                <c:pt idx="9">
                  <c:v>Ceuta y Melilla</c:v>
                </c:pt>
                <c:pt idx="10">
                  <c:v>Rioja, La</c:v>
                </c:pt>
                <c:pt idx="11">
                  <c:v>Comunitat Valenciana</c:v>
                </c:pt>
                <c:pt idx="12">
                  <c:v>Madrid, Comunidad de</c:v>
                </c:pt>
                <c:pt idx="13">
                  <c:v>Cantabria</c:v>
                </c:pt>
                <c:pt idx="14">
                  <c:v>Aragón</c:v>
                </c:pt>
                <c:pt idx="15">
                  <c:v>Asturias, Principado de</c:v>
                </c:pt>
                <c:pt idx="16">
                  <c:v>Navarra, Comunidad Foral de</c:v>
                </c:pt>
                <c:pt idx="17">
                  <c:v>Canarias</c:v>
                </c:pt>
                <c:pt idx="18">
                  <c:v>Galicia</c:v>
                </c:pt>
              </c:strCache>
            </c:strRef>
          </c:cat>
          <c:val>
            <c:numRef>
              <c:f>'34bdictcasaad'!$AR$11:$AR$29</c:f>
              <c:numCache>
                <c:formatCode>0.00</c:formatCode>
                <c:ptCount val="19"/>
                <c:pt idx="0">
                  <c:v>7.7190728207215917</c:v>
                </c:pt>
                <c:pt idx="1">
                  <c:v>7.663765728203038</c:v>
                </c:pt>
                <c:pt idx="2">
                  <c:v>6.9816517341926705</c:v>
                </c:pt>
                <c:pt idx="3">
                  <c:v>6.7575571447374196</c:v>
                </c:pt>
                <c:pt idx="4">
                  <c:v>6.7038004298267095</c:v>
                </c:pt>
                <c:pt idx="5">
                  <c:v>6.6457034714954526</c:v>
                </c:pt>
                <c:pt idx="6">
                  <c:v>6.6393592509965984</c:v>
                </c:pt>
                <c:pt idx="7">
                  <c:v>6.4234631181569597</c:v>
                </c:pt>
                <c:pt idx="8">
                  <c:v>6.0686287196361697</c:v>
                </c:pt>
                <c:pt idx="9">
                  <c:v>6.0344279997459189</c:v>
                </c:pt>
                <c:pt idx="10">
                  <c:v>5.7504001995800502</c:v>
                </c:pt>
                <c:pt idx="11">
                  <c:v>5.5239409169628058</c:v>
                </c:pt>
                <c:pt idx="12">
                  <c:v>5.4360735975931478</c:v>
                </c:pt>
                <c:pt idx="13">
                  <c:v>4.9910251807785011</c:v>
                </c:pt>
                <c:pt idx="14">
                  <c:v>4.6459329429383116</c:v>
                </c:pt>
                <c:pt idx="15">
                  <c:v>4.5728742006911824</c:v>
                </c:pt>
                <c:pt idx="16">
                  <c:v>4.1599180764689283</c:v>
                </c:pt>
                <c:pt idx="17">
                  <c:v>4.0919864109406499</c:v>
                </c:pt>
                <c:pt idx="18">
                  <c:v>3.1332161063158872</c:v>
                </c:pt>
              </c:numCache>
            </c:numRef>
          </c:val>
          <c:extLst>
            <c:ext xmlns:c16="http://schemas.microsoft.com/office/drawing/2014/chart" uri="{C3380CC4-5D6E-409C-BE32-E72D297353CC}">
              <c16:uniqueId val="{00000014-D89F-4C7A-967A-105B6E6C808D}"/>
            </c:ext>
          </c:extLst>
        </c:ser>
        <c:dLbls>
          <c:showLegendKey val="0"/>
          <c:showVal val="0"/>
          <c:showCatName val="0"/>
          <c:showSerName val="0"/>
          <c:showPercent val="0"/>
          <c:showBubbleSize val="0"/>
        </c:dLbls>
        <c:gapWidth val="20"/>
        <c:axId val="-1956960848"/>
        <c:axId val="-1956966288"/>
      </c:barChart>
      <c:catAx>
        <c:axId val="-1956960848"/>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chemeClr val="accent1">
                    <a:lumMod val="75000"/>
                  </a:schemeClr>
                </a:solidFill>
                <a:latin typeface="Arial"/>
                <a:ea typeface="Arial"/>
                <a:cs typeface="Arial"/>
              </a:defRPr>
            </a:pPr>
            <a:endParaRPr lang="es-ES"/>
          </a:p>
        </c:txPr>
        <c:crossAx val="-1956966288"/>
        <c:crosses val="autoZero"/>
        <c:auto val="1"/>
        <c:lblAlgn val="ctr"/>
        <c:lblOffset val="100"/>
        <c:tickLblSkip val="1"/>
        <c:tickMarkSkip val="1"/>
        <c:noMultiLvlLbl val="0"/>
      </c:catAx>
      <c:valAx>
        <c:axId val="-1956966288"/>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chemeClr val="accent1">
                    <a:lumMod val="75000"/>
                  </a:schemeClr>
                </a:solidFill>
                <a:latin typeface="Arial"/>
                <a:ea typeface="Arial"/>
                <a:cs typeface="Arial"/>
              </a:defRPr>
            </a:pPr>
            <a:endParaRPr lang="es-ES"/>
          </a:p>
        </c:txPr>
        <c:crossAx val="-1956960848"/>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b="1">
                <a:solidFill>
                  <a:schemeClr val="accent1">
                    <a:lumMod val="75000"/>
                  </a:schemeClr>
                </a:solidFill>
              </a:defRPr>
            </a:pPr>
            <a:r>
              <a:rPr lang="es-ES" b="1">
                <a:solidFill>
                  <a:schemeClr val="accent1">
                    <a:lumMod val="75000"/>
                  </a:schemeClr>
                </a:solidFill>
              </a:rPr>
              <a:t>Porcentaje de resoluciones en el tramo de edad</a:t>
            </a:r>
            <a:r>
              <a:rPr lang="es-ES" b="1" baseline="0">
                <a:solidFill>
                  <a:schemeClr val="accent1">
                    <a:lumMod val="75000"/>
                  </a:schemeClr>
                </a:solidFill>
              </a:rPr>
              <a:t> de 80 años y más sobre la población de dicha edad</a:t>
            </a:r>
          </a:p>
        </c:rich>
      </c:tx>
      <c:layout>
        <c:manualLayout>
          <c:xMode val="edge"/>
          <c:yMode val="edge"/>
          <c:x val="0.21036284963549448"/>
          <c:y val="1.4440398340038001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6"/>
            <c:invertIfNegative val="0"/>
            <c:bubble3D val="0"/>
            <c:extLst>
              <c:ext xmlns:c16="http://schemas.microsoft.com/office/drawing/2014/chart" uri="{C3380CC4-5D6E-409C-BE32-E72D297353CC}">
                <c16:uniqueId val="{00000000-B0EB-4320-886C-526F51EF60BA}"/>
              </c:ext>
            </c:extLst>
          </c:dPt>
          <c:dPt>
            <c:idx val="8"/>
            <c:invertIfNegative val="0"/>
            <c:bubble3D val="0"/>
            <c:extLst>
              <c:ext xmlns:c16="http://schemas.microsoft.com/office/drawing/2014/chart" uri="{C3380CC4-5D6E-409C-BE32-E72D297353CC}">
                <c16:uniqueId val="{00000001-B0EB-4320-886C-526F51EF60BA}"/>
              </c:ext>
            </c:extLst>
          </c:dPt>
          <c:dPt>
            <c:idx val="9"/>
            <c:invertIfNegative val="0"/>
            <c:bubble3D val="0"/>
            <c:spPr>
              <a:solidFill>
                <a:srgbClr val="AD84C6">
                  <a:lumMod val="50000"/>
                </a:srgbClr>
              </a:solidFill>
              <a:ln w="12700">
                <a:solidFill>
                  <a:srgbClr val="000000"/>
                </a:solidFill>
                <a:prstDash val="solid"/>
              </a:ln>
            </c:spPr>
            <c:extLst>
              <c:ext xmlns:c16="http://schemas.microsoft.com/office/drawing/2014/chart" uri="{C3380CC4-5D6E-409C-BE32-E72D297353CC}">
                <c16:uniqueId val="{00000003-B0EB-4320-886C-526F51EF60BA}"/>
              </c:ext>
            </c:extLst>
          </c:dPt>
          <c:dPt>
            <c:idx val="10"/>
            <c:invertIfNegative val="0"/>
            <c:bubble3D val="0"/>
            <c:extLst>
              <c:ext xmlns:c16="http://schemas.microsoft.com/office/drawing/2014/chart" uri="{C3380CC4-5D6E-409C-BE32-E72D297353CC}">
                <c16:uniqueId val="{00000004-B0EB-4320-886C-526F51EF60BA}"/>
              </c:ext>
            </c:extLst>
          </c:dPt>
          <c:dLbls>
            <c:dLbl>
              <c:idx val="0"/>
              <c:layout>
                <c:manualLayout>
                  <c:x val="4.5364096929744243E-3"/>
                  <c:y val="-2.4650308541940805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0EB-4320-886C-526F51EF60BA}"/>
                </c:ext>
              </c:extLst>
            </c:dLbl>
            <c:dLbl>
              <c:idx val="1"/>
              <c:layout>
                <c:manualLayout>
                  <c:x val="-1.5189961719901089E-3"/>
                  <c:y val="-8.8005948408991245E-4"/>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0EB-4320-886C-526F51EF60BA}"/>
                </c:ext>
              </c:extLst>
            </c:dLbl>
            <c:dLbl>
              <c:idx val="2"/>
              <c:layout>
                <c:manualLayout>
                  <c:x val="-4.613728762598643E-4"/>
                  <c:y val="-6.3403938914415358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B0EB-4320-886C-526F51EF60BA}"/>
                </c:ext>
              </c:extLst>
            </c:dLbl>
            <c:dLbl>
              <c:idx val="3"/>
              <c:layout>
                <c:manualLayout>
                  <c:x val="-1.0855422264248364E-3"/>
                  <c:y val="1.132866866217993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B0EB-4320-886C-526F51EF60BA}"/>
                </c:ext>
              </c:extLst>
            </c:dLbl>
            <c:dLbl>
              <c:idx val="4"/>
              <c:layout>
                <c:manualLayout>
                  <c:x val="3.9510850617356427E-3"/>
                  <c:y val="9.626955475330926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B0EB-4320-886C-526F51EF60BA}"/>
                </c:ext>
              </c:extLst>
            </c:dLbl>
            <c:dLbl>
              <c:idx val="5"/>
              <c:layout>
                <c:manualLayout>
                  <c:x val="5.6757404494332652E-3"/>
                  <c:y val="1.6200390205461605E-2"/>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8.6967550108867975E-2"/>
                      <c:h val="5.3417663947241241E-2"/>
                    </c:manualLayout>
                  </c15:layout>
                </c:ext>
                <c:ext xmlns:c16="http://schemas.microsoft.com/office/drawing/2014/chart" uri="{C3380CC4-5D6E-409C-BE32-E72D297353CC}">
                  <c16:uniqueId val="{0000000A-B0EB-4320-886C-526F51EF60BA}"/>
                </c:ext>
              </c:extLst>
            </c:dLbl>
            <c:dLbl>
              <c:idx val="6"/>
              <c:layout>
                <c:manualLayout>
                  <c:x val="7.8539712143065685E-3"/>
                  <c:y val="1.0448609178090026E-2"/>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0EB-4320-886C-526F51EF60BA}"/>
                </c:ext>
              </c:extLst>
            </c:dLbl>
            <c:dLbl>
              <c:idx val="7"/>
              <c:layout>
                <c:manualLayout>
                  <c:x val="3.9949076132925242E-3"/>
                  <c:y val="1.0565289508302987E-2"/>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B0EB-4320-886C-526F51EF60BA}"/>
                </c:ext>
              </c:extLst>
            </c:dLbl>
            <c:dLbl>
              <c:idx val="8"/>
              <c:layout>
                <c:manualLayout>
                  <c:x val="3.4267437654963854E-3"/>
                  <c:y val="7.3368795002319628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0EB-4320-886C-526F51EF60BA}"/>
                </c:ext>
              </c:extLst>
            </c:dLbl>
            <c:dLbl>
              <c:idx val="9"/>
              <c:layout>
                <c:manualLayout>
                  <c:x val="1.0110114210267078E-2"/>
                  <c:y val="4.813381378175185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0EB-4320-886C-526F51EF60BA}"/>
                </c:ext>
              </c:extLst>
            </c:dLbl>
            <c:dLbl>
              <c:idx val="10"/>
              <c:layout>
                <c:manualLayout>
                  <c:x val="6.9950558505768178E-4"/>
                  <c:y val="-1.1270201394317236E-2"/>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0EB-4320-886C-526F51EF60BA}"/>
                </c:ext>
              </c:extLst>
            </c:dLbl>
            <c:dLbl>
              <c:idx val="11"/>
              <c:layout>
                <c:manualLayout>
                  <c:x val="-1.5163802199143711E-3"/>
                  <c:y val="8.013066163339722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6.3392889842258091E-2"/>
                      <c:h val="4.5492364301919885E-2"/>
                    </c:manualLayout>
                  </c15:layout>
                </c:ext>
                <c:ext xmlns:c16="http://schemas.microsoft.com/office/drawing/2014/chart" uri="{C3380CC4-5D6E-409C-BE32-E72D297353CC}">
                  <c16:uniqueId val="{0000000C-B0EB-4320-886C-526F51EF60BA}"/>
                </c:ext>
              </c:extLst>
            </c:dLbl>
            <c:dLbl>
              <c:idx val="12"/>
              <c:layout>
                <c:manualLayout>
                  <c:x val="3.5918765968206649E-3"/>
                  <c:y val="9.627016961862817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B0EB-4320-886C-526F51EF60BA}"/>
                </c:ext>
              </c:extLst>
            </c:dLbl>
            <c:dLbl>
              <c:idx val="13"/>
              <c:layout>
                <c:manualLayout>
                  <c:x val="1.0025062656641482E-2"/>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B0EB-4320-886C-526F51EF60BA}"/>
                </c:ext>
              </c:extLst>
            </c:dLbl>
            <c:dLbl>
              <c:idx val="14"/>
              <c:layout>
                <c:manualLayout>
                  <c:x val="-1.0041768034809602E-3"/>
                  <c:y val="9.6270169618628172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B0EB-4320-886C-526F51EF60BA}"/>
                </c:ext>
              </c:extLst>
            </c:dLbl>
            <c:dLbl>
              <c:idx val="15"/>
              <c:layout>
                <c:manualLayout>
                  <c:x val="2.3728429295173689E-3"/>
                  <c:y val="-8.1002586541089137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B0EB-4320-886C-526F51EF60BA}"/>
                </c:ext>
              </c:extLst>
            </c:dLbl>
            <c:dLbl>
              <c:idx val="16"/>
              <c:layout>
                <c:manualLayout>
                  <c:x val="3.3842144939407238E-3"/>
                  <c:y val="8.1002586541089137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B0EB-4320-886C-526F51EF60BA}"/>
                </c:ext>
              </c:extLst>
            </c:dLbl>
            <c:dLbl>
              <c:idx val="17"/>
              <c:layout>
                <c:manualLayout>
                  <c:x val="-8.9238845144356952E-4"/>
                  <c:y val="3.170196945720767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B0EB-4320-886C-526F51EF60BA}"/>
                </c:ext>
              </c:extLst>
            </c:dLbl>
            <c:dLbl>
              <c:idx val="18"/>
              <c:layout>
                <c:manualLayout>
                  <c:x val="8.385744234800839E-3"/>
                  <c:y val="4.813477737665375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B0EB-4320-886C-526F51EF60BA}"/>
                </c:ext>
              </c:extLst>
            </c:dLbl>
            <c:spPr>
              <a:noFill/>
              <a:ln w="25400">
                <a:noFill/>
              </a:ln>
            </c:spPr>
            <c:txPr>
              <a:bodyPr wrap="square" lIns="38100" tIns="19050" rIns="38100" bIns="19050" anchor="ctr">
                <a:spAutoFit/>
              </a:bodyPr>
              <a:lstStyle/>
              <a:p>
                <a:pPr>
                  <a:defRPr sz="800" b="0" i="0" u="none" strike="noStrike" baseline="0">
                    <a:solidFill>
                      <a:schemeClr val="accent1">
                        <a:lumMod val="75000"/>
                      </a:schemeClr>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'34bdictcasaad'!$AW$11:$AW$29</c:f>
              <c:strCache>
                <c:ptCount val="19"/>
                <c:pt idx="0">
                  <c:v>Castilla y León</c:v>
                </c:pt>
                <c:pt idx="1">
                  <c:v>Extremadura</c:v>
                </c:pt>
                <c:pt idx="2">
                  <c:v>Andalucía</c:v>
                </c:pt>
                <c:pt idx="3">
                  <c:v>Castilla - La Mancha</c:v>
                </c:pt>
                <c:pt idx="4">
                  <c:v>Balears, Illes</c:v>
                </c:pt>
                <c:pt idx="5">
                  <c:v>País Vasco</c:v>
                </c:pt>
                <c:pt idx="6">
                  <c:v>Cataluña</c:v>
                </c:pt>
                <c:pt idx="7">
                  <c:v>Rioja, La</c:v>
                </c:pt>
                <c:pt idx="8">
                  <c:v>Madrid, Comunidad de</c:v>
                </c:pt>
                <c:pt idx="9">
                  <c:v>TOTAL</c:v>
                </c:pt>
                <c:pt idx="10">
                  <c:v>Comunitat Valenciana</c:v>
                </c:pt>
                <c:pt idx="11">
                  <c:v>Murcia, Región de</c:v>
                </c:pt>
                <c:pt idx="12">
                  <c:v>Aragón</c:v>
                </c:pt>
                <c:pt idx="13">
                  <c:v>Ceuta y Melilla</c:v>
                </c:pt>
                <c:pt idx="14">
                  <c:v>Navarra, Comunidad Foral de</c:v>
                </c:pt>
                <c:pt idx="15">
                  <c:v>Cantabria</c:v>
                </c:pt>
                <c:pt idx="16">
                  <c:v>Asturias, Principado de</c:v>
                </c:pt>
                <c:pt idx="17">
                  <c:v>Canarias</c:v>
                </c:pt>
                <c:pt idx="18">
                  <c:v>Galicia</c:v>
                </c:pt>
              </c:strCache>
            </c:strRef>
          </c:cat>
          <c:val>
            <c:numRef>
              <c:f>'34bdictcasaad'!$AX$11:$AX$29</c:f>
              <c:numCache>
                <c:formatCode>0.00</c:formatCode>
                <c:ptCount val="19"/>
                <c:pt idx="0">
                  <c:v>43.230525081073623</c:v>
                </c:pt>
                <c:pt idx="1">
                  <c:v>42.317852694397679</c:v>
                </c:pt>
                <c:pt idx="2">
                  <c:v>42.267626022000101</c:v>
                </c:pt>
                <c:pt idx="3">
                  <c:v>41.022548585560969</c:v>
                </c:pt>
                <c:pt idx="4">
                  <c:v>39.018078020932442</c:v>
                </c:pt>
                <c:pt idx="5">
                  <c:v>38.842746400885936</c:v>
                </c:pt>
                <c:pt idx="6">
                  <c:v>38.801199154057741</c:v>
                </c:pt>
                <c:pt idx="7">
                  <c:v>38.75452898550725</c:v>
                </c:pt>
                <c:pt idx="8">
                  <c:v>37.787293611675913</c:v>
                </c:pt>
                <c:pt idx="9">
                  <c:v>35.989573286107159</c:v>
                </c:pt>
                <c:pt idx="10">
                  <c:v>34.168098050352768</c:v>
                </c:pt>
                <c:pt idx="11">
                  <c:v>33.218808285069208</c:v>
                </c:pt>
                <c:pt idx="12">
                  <c:v>30.932675390653465</c:v>
                </c:pt>
                <c:pt idx="13">
                  <c:v>30.372198231544314</c:v>
                </c:pt>
                <c:pt idx="14">
                  <c:v>29.656163891218402</c:v>
                </c:pt>
                <c:pt idx="15">
                  <c:v>28.528934559221202</c:v>
                </c:pt>
                <c:pt idx="16">
                  <c:v>26.766237945954966</c:v>
                </c:pt>
                <c:pt idx="17">
                  <c:v>22.929839185150549</c:v>
                </c:pt>
                <c:pt idx="18">
                  <c:v>18.682181670790303</c:v>
                </c:pt>
              </c:numCache>
            </c:numRef>
          </c:val>
          <c:extLst>
            <c:ext xmlns:c16="http://schemas.microsoft.com/office/drawing/2014/chart" uri="{C3380CC4-5D6E-409C-BE32-E72D297353CC}">
              <c16:uniqueId val="{00000014-B0EB-4320-886C-526F51EF60BA}"/>
            </c:ext>
          </c:extLst>
        </c:ser>
        <c:dLbls>
          <c:showLegendKey val="0"/>
          <c:showVal val="0"/>
          <c:showCatName val="0"/>
          <c:showSerName val="0"/>
          <c:showPercent val="0"/>
          <c:showBubbleSize val="0"/>
        </c:dLbls>
        <c:gapWidth val="20"/>
        <c:axId val="-1956964112"/>
        <c:axId val="-1956964656"/>
      </c:barChart>
      <c:catAx>
        <c:axId val="-1956964112"/>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chemeClr val="accent1">
                    <a:lumMod val="75000"/>
                  </a:schemeClr>
                </a:solidFill>
                <a:latin typeface="Arial"/>
                <a:ea typeface="Arial"/>
                <a:cs typeface="Arial"/>
              </a:defRPr>
            </a:pPr>
            <a:endParaRPr lang="es-ES"/>
          </a:p>
        </c:txPr>
        <c:crossAx val="-1956964656"/>
        <c:crosses val="autoZero"/>
        <c:auto val="1"/>
        <c:lblAlgn val="ctr"/>
        <c:lblOffset val="100"/>
        <c:tickLblSkip val="1"/>
        <c:tickMarkSkip val="1"/>
        <c:noMultiLvlLbl val="0"/>
      </c:catAx>
      <c:valAx>
        <c:axId val="-1956964656"/>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chemeClr val="accent1">
                    <a:lumMod val="75000"/>
                  </a:schemeClr>
                </a:solidFill>
                <a:latin typeface="Arial"/>
                <a:ea typeface="Arial"/>
                <a:cs typeface="Arial"/>
              </a:defRPr>
            </a:pPr>
            <a:endParaRPr lang="es-ES"/>
          </a:p>
        </c:txPr>
        <c:crossAx val="-1956964112"/>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50" b="0" i="0" u="none" strike="noStrike" kern="1200" spc="0" baseline="0">
                <a:solidFill>
                  <a:schemeClr val="accent1">
                    <a:lumMod val="75000"/>
                  </a:schemeClr>
                </a:solidFill>
                <a:latin typeface="+mn-lt"/>
                <a:ea typeface="+mn-ea"/>
                <a:cs typeface="+mn-cs"/>
              </a:defRPr>
            </a:pPr>
            <a:r>
              <a:rPr lang="en-US" sz="1050" b="1">
                <a:solidFill>
                  <a:schemeClr val="accent1">
                    <a:lumMod val="75000"/>
                  </a:schemeClr>
                </a:solidFill>
              </a:rPr>
              <a:t>Evolución de las Altas y Bajas de Resoluciones de grado. Total nacional</a:t>
            </a:r>
          </a:p>
        </c:rich>
      </c:tx>
      <c:overlay val="0"/>
      <c:spPr>
        <a:noFill/>
        <a:ln>
          <a:noFill/>
        </a:ln>
        <a:effectLst/>
      </c:spPr>
      <c:txPr>
        <a:bodyPr rot="0" spcFirstLastPara="1" vertOverflow="ellipsis" vert="horz" wrap="square" anchor="ctr" anchorCtr="1"/>
        <a:lstStyle/>
        <a:p>
          <a:pPr>
            <a:defRPr sz="1050" b="0" i="0" u="none" strike="noStrike" kern="1200" spc="0" baseline="0">
              <a:solidFill>
                <a:schemeClr val="accent1">
                  <a:lumMod val="75000"/>
                </a:schemeClr>
              </a:solidFill>
              <a:latin typeface="+mn-lt"/>
              <a:ea typeface="+mn-ea"/>
              <a:cs typeface="+mn-cs"/>
            </a:defRPr>
          </a:pPr>
          <a:endParaRPr lang="es-ES"/>
        </a:p>
      </c:txPr>
    </c:title>
    <c:autoTitleDeleted val="0"/>
    <c:plotArea>
      <c:layout/>
      <c:lineChart>
        <c:grouping val="standard"/>
        <c:varyColors val="0"/>
        <c:ser>
          <c:idx val="0"/>
          <c:order val="0"/>
          <c:tx>
            <c:strRef>
              <c:f>'35ResolGraAltaBaj'!$AB$10</c:f>
              <c:strCache>
                <c:ptCount val="1"/>
                <c:pt idx="0">
                  <c:v>Altas Grado</c:v>
                </c:pt>
              </c:strCache>
            </c:strRef>
          </c:tx>
          <c:spPr>
            <a:ln w="28575" cap="rnd">
              <a:solidFill>
                <a:schemeClr val="accent1"/>
              </a:solidFill>
              <a:round/>
            </a:ln>
            <a:effectLst/>
          </c:spPr>
          <c:marker>
            <c:symbol val="none"/>
          </c:marker>
          <c:cat>
            <c:numRef>
              <c:f>'35ResolGraAltaBaj'!$AA$11:$AA$49</c:f>
              <c:numCache>
                <c:formatCode>m/d/yyyy</c:formatCode>
                <c:ptCount val="39"/>
                <c:pt idx="0">
                  <c:v>44286</c:v>
                </c:pt>
                <c:pt idx="1">
                  <c:v>44316</c:v>
                </c:pt>
                <c:pt idx="2">
                  <c:v>44347</c:v>
                </c:pt>
                <c:pt idx="3">
                  <c:v>44377</c:v>
                </c:pt>
                <c:pt idx="4">
                  <c:v>44408</c:v>
                </c:pt>
                <c:pt idx="5">
                  <c:v>44439</c:v>
                </c:pt>
                <c:pt idx="6">
                  <c:v>44469</c:v>
                </c:pt>
                <c:pt idx="7">
                  <c:v>44500</c:v>
                </c:pt>
                <c:pt idx="8">
                  <c:v>44530</c:v>
                </c:pt>
                <c:pt idx="9">
                  <c:v>44561</c:v>
                </c:pt>
                <c:pt idx="10">
                  <c:v>44592</c:v>
                </c:pt>
                <c:pt idx="11">
                  <c:v>44620</c:v>
                </c:pt>
                <c:pt idx="12">
                  <c:v>44651</c:v>
                </c:pt>
                <c:pt idx="13">
                  <c:v>44681</c:v>
                </c:pt>
                <c:pt idx="14">
                  <c:v>44712</c:v>
                </c:pt>
                <c:pt idx="15">
                  <c:v>44742</c:v>
                </c:pt>
                <c:pt idx="16">
                  <c:v>44773</c:v>
                </c:pt>
                <c:pt idx="17">
                  <c:v>44804</c:v>
                </c:pt>
                <c:pt idx="18">
                  <c:v>44834</c:v>
                </c:pt>
                <c:pt idx="19">
                  <c:v>44865</c:v>
                </c:pt>
                <c:pt idx="20">
                  <c:v>44895</c:v>
                </c:pt>
                <c:pt idx="21">
                  <c:v>44926</c:v>
                </c:pt>
                <c:pt idx="22">
                  <c:v>44957</c:v>
                </c:pt>
                <c:pt idx="23">
                  <c:v>44985</c:v>
                </c:pt>
                <c:pt idx="24">
                  <c:v>45016</c:v>
                </c:pt>
                <c:pt idx="25">
                  <c:v>45046</c:v>
                </c:pt>
                <c:pt idx="26">
                  <c:v>45077</c:v>
                </c:pt>
                <c:pt idx="27">
                  <c:v>45107</c:v>
                </c:pt>
                <c:pt idx="28">
                  <c:v>45138</c:v>
                </c:pt>
                <c:pt idx="29">
                  <c:v>45169</c:v>
                </c:pt>
                <c:pt idx="30">
                  <c:v>45199</c:v>
                </c:pt>
                <c:pt idx="31">
                  <c:v>45230</c:v>
                </c:pt>
                <c:pt idx="32">
                  <c:v>45260</c:v>
                </c:pt>
                <c:pt idx="33">
                  <c:v>45291</c:v>
                </c:pt>
                <c:pt idx="34">
                  <c:v>45322</c:v>
                </c:pt>
                <c:pt idx="35">
                  <c:v>45351</c:v>
                </c:pt>
                <c:pt idx="36">
                  <c:v>45382</c:v>
                </c:pt>
                <c:pt idx="37">
                  <c:v>45412</c:v>
                </c:pt>
                <c:pt idx="38">
                  <c:v>45443</c:v>
                </c:pt>
              </c:numCache>
            </c:numRef>
          </c:cat>
          <c:val>
            <c:numRef>
              <c:f>'35ResolGraAltaBaj'!$AB$11:$AB$49</c:f>
              <c:numCache>
                <c:formatCode>0</c:formatCode>
                <c:ptCount val="39"/>
                <c:pt idx="0">
                  <c:v>25720</c:v>
                </c:pt>
                <c:pt idx="1">
                  <c:v>26707</c:v>
                </c:pt>
                <c:pt idx="2">
                  <c:v>28175</c:v>
                </c:pt>
                <c:pt idx="3">
                  <c:v>28047</c:v>
                </c:pt>
                <c:pt idx="4">
                  <c:v>26363</c:v>
                </c:pt>
                <c:pt idx="5">
                  <c:v>16420</c:v>
                </c:pt>
                <c:pt idx="6">
                  <c:v>22330</c:v>
                </c:pt>
                <c:pt idx="7">
                  <c:v>29317</c:v>
                </c:pt>
                <c:pt idx="8">
                  <c:v>28155</c:v>
                </c:pt>
                <c:pt idx="9">
                  <c:v>24865</c:v>
                </c:pt>
                <c:pt idx="10">
                  <c:v>20377</c:v>
                </c:pt>
                <c:pt idx="11">
                  <c:v>25448</c:v>
                </c:pt>
                <c:pt idx="12">
                  <c:v>31825</c:v>
                </c:pt>
                <c:pt idx="13">
                  <c:v>29337</c:v>
                </c:pt>
                <c:pt idx="14">
                  <c:v>27733</c:v>
                </c:pt>
                <c:pt idx="15">
                  <c:v>30967</c:v>
                </c:pt>
                <c:pt idx="16">
                  <c:v>28674</c:v>
                </c:pt>
                <c:pt idx="17">
                  <c:v>19988</c:v>
                </c:pt>
                <c:pt idx="18">
                  <c:v>27552</c:v>
                </c:pt>
                <c:pt idx="19">
                  <c:v>29104</c:v>
                </c:pt>
                <c:pt idx="20">
                  <c:v>30634</c:v>
                </c:pt>
                <c:pt idx="21">
                  <c:v>28835</c:v>
                </c:pt>
                <c:pt idx="22">
                  <c:v>25222</c:v>
                </c:pt>
                <c:pt idx="23">
                  <c:v>28262</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numCache>
            </c:numRef>
          </c:val>
          <c:smooth val="0"/>
          <c:extLst>
            <c:ext xmlns:c16="http://schemas.microsoft.com/office/drawing/2014/chart" uri="{C3380CC4-5D6E-409C-BE32-E72D297353CC}">
              <c16:uniqueId val="{00000000-52C8-41FD-A91A-81599EEA3FC4}"/>
            </c:ext>
          </c:extLst>
        </c:ser>
        <c:ser>
          <c:idx val="1"/>
          <c:order val="1"/>
          <c:tx>
            <c:strRef>
              <c:f>'35ResolGraAltaBaj'!$AC$10</c:f>
              <c:strCache>
                <c:ptCount val="1"/>
                <c:pt idx="0">
                  <c:v>Bajas Grado</c:v>
                </c:pt>
              </c:strCache>
            </c:strRef>
          </c:tx>
          <c:spPr>
            <a:ln w="28575" cap="rnd">
              <a:solidFill>
                <a:schemeClr val="accent1">
                  <a:lumMod val="50000"/>
                </a:schemeClr>
              </a:solidFill>
              <a:round/>
            </a:ln>
            <a:effectLst/>
          </c:spPr>
          <c:marker>
            <c:symbol val="none"/>
          </c:marker>
          <c:cat>
            <c:numRef>
              <c:f>'35ResolGraAltaBaj'!$AA$11:$AA$49</c:f>
              <c:numCache>
                <c:formatCode>m/d/yyyy</c:formatCode>
                <c:ptCount val="39"/>
                <c:pt idx="0">
                  <c:v>44286</c:v>
                </c:pt>
                <c:pt idx="1">
                  <c:v>44316</c:v>
                </c:pt>
                <c:pt idx="2">
                  <c:v>44347</c:v>
                </c:pt>
                <c:pt idx="3">
                  <c:v>44377</c:v>
                </c:pt>
                <c:pt idx="4">
                  <c:v>44408</c:v>
                </c:pt>
                <c:pt idx="5">
                  <c:v>44439</c:v>
                </c:pt>
                <c:pt idx="6">
                  <c:v>44469</c:v>
                </c:pt>
                <c:pt idx="7">
                  <c:v>44500</c:v>
                </c:pt>
                <c:pt idx="8">
                  <c:v>44530</c:v>
                </c:pt>
                <c:pt idx="9">
                  <c:v>44561</c:v>
                </c:pt>
                <c:pt idx="10">
                  <c:v>44592</c:v>
                </c:pt>
                <c:pt idx="11">
                  <c:v>44620</c:v>
                </c:pt>
                <c:pt idx="12">
                  <c:v>44651</c:v>
                </c:pt>
                <c:pt idx="13">
                  <c:v>44681</c:v>
                </c:pt>
                <c:pt idx="14">
                  <c:v>44712</c:v>
                </c:pt>
                <c:pt idx="15">
                  <c:v>44742</c:v>
                </c:pt>
                <c:pt idx="16">
                  <c:v>44773</c:v>
                </c:pt>
                <c:pt idx="17">
                  <c:v>44804</c:v>
                </c:pt>
                <c:pt idx="18">
                  <c:v>44834</c:v>
                </c:pt>
                <c:pt idx="19">
                  <c:v>44865</c:v>
                </c:pt>
                <c:pt idx="20">
                  <c:v>44895</c:v>
                </c:pt>
                <c:pt idx="21">
                  <c:v>44926</c:v>
                </c:pt>
                <c:pt idx="22">
                  <c:v>44957</c:v>
                </c:pt>
                <c:pt idx="23">
                  <c:v>44985</c:v>
                </c:pt>
                <c:pt idx="24">
                  <c:v>45016</c:v>
                </c:pt>
                <c:pt idx="25">
                  <c:v>45046</c:v>
                </c:pt>
                <c:pt idx="26">
                  <c:v>45077</c:v>
                </c:pt>
                <c:pt idx="27">
                  <c:v>45107</c:v>
                </c:pt>
                <c:pt idx="28">
                  <c:v>45138</c:v>
                </c:pt>
                <c:pt idx="29">
                  <c:v>45169</c:v>
                </c:pt>
                <c:pt idx="30">
                  <c:v>45199</c:v>
                </c:pt>
                <c:pt idx="31">
                  <c:v>45230</c:v>
                </c:pt>
                <c:pt idx="32">
                  <c:v>45260</c:v>
                </c:pt>
                <c:pt idx="33">
                  <c:v>45291</c:v>
                </c:pt>
                <c:pt idx="34">
                  <c:v>45322</c:v>
                </c:pt>
                <c:pt idx="35">
                  <c:v>45351</c:v>
                </c:pt>
                <c:pt idx="36">
                  <c:v>45382</c:v>
                </c:pt>
                <c:pt idx="37">
                  <c:v>45412</c:v>
                </c:pt>
                <c:pt idx="38">
                  <c:v>45443</c:v>
                </c:pt>
              </c:numCache>
            </c:numRef>
          </c:cat>
          <c:val>
            <c:numRef>
              <c:f>'35ResolGraAltaBaj'!$AC$11:$AC$49</c:f>
              <c:numCache>
                <c:formatCode>0</c:formatCode>
                <c:ptCount val="39"/>
                <c:pt idx="0">
                  <c:v>23592</c:v>
                </c:pt>
                <c:pt idx="1">
                  <c:v>18034</c:v>
                </c:pt>
                <c:pt idx="2">
                  <c:v>15503</c:v>
                </c:pt>
                <c:pt idx="3">
                  <c:v>18622</c:v>
                </c:pt>
                <c:pt idx="4">
                  <c:v>16904</c:v>
                </c:pt>
                <c:pt idx="5">
                  <c:v>20385</c:v>
                </c:pt>
                <c:pt idx="6">
                  <c:v>19468</c:v>
                </c:pt>
                <c:pt idx="7">
                  <c:v>17136</c:v>
                </c:pt>
                <c:pt idx="8">
                  <c:v>19590</c:v>
                </c:pt>
                <c:pt idx="9">
                  <c:v>26807</c:v>
                </c:pt>
                <c:pt idx="10">
                  <c:v>22366</c:v>
                </c:pt>
                <c:pt idx="11">
                  <c:v>23602</c:v>
                </c:pt>
                <c:pt idx="12">
                  <c:v>22165</c:v>
                </c:pt>
                <c:pt idx="13">
                  <c:v>20494</c:v>
                </c:pt>
                <c:pt idx="14">
                  <c:v>19944</c:v>
                </c:pt>
                <c:pt idx="15">
                  <c:v>20368</c:v>
                </c:pt>
                <c:pt idx="16">
                  <c:v>20566</c:v>
                </c:pt>
                <c:pt idx="17">
                  <c:v>21716</c:v>
                </c:pt>
                <c:pt idx="18">
                  <c:v>21574</c:v>
                </c:pt>
                <c:pt idx="19">
                  <c:v>17287</c:v>
                </c:pt>
                <c:pt idx="20">
                  <c:v>17693</c:v>
                </c:pt>
                <c:pt idx="21">
                  <c:v>20499</c:v>
                </c:pt>
                <c:pt idx="22">
                  <c:v>21942</c:v>
                </c:pt>
                <c:pt idx="23">
                  <c:v>21287</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numCache>
            </c:numRef>
          </c:val>
          <c:smooth val="0"/>
          <c:extLst>
            <c:ext xmlns:c16="http://schemas.microsoft.com/office/drawing/2014/chart" uri="{C3380CC4-5D6E-409C-BE32-E72D297353CC}">
              <c16:uniqueId val="{00000001-52C8-41FD-A91A-81599EEA3FC4}"/>
            </c:ext>
          </c:extLst>
        </c:ser>
        <c:dLbls>
          <c:showLegendKey val="0"/>
          <c:showVal val="0"/>
          <c:showCatName val="0"/>
          <c:showSerName val="0"/>
          <c:showPercent val="0"/>
          <c:showBubbleSize val="0"/>
        </c:dLbls>
        <c:smooth val="0"/>
        <c:axId val="-1956961392"/>
        <c:axId val="-1956960304"/>
      </c:lineChart>
      <c:catAx>
        <c:axId val="-1956961392"/>
        <c:scaling>
          <c:orientation val="minMax"/>
        </c:scaling>
        <c:delete val="0"/>
        <c:axPos val="b"/>
        <c:numFmt formatCode="m/d/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accent1">
                    <a:lumMod val="75000"/>
                  </a:schemeClr>
                </a:solidFill>
                <a:latin typeface="+mn-lt"/>
                <a:ea typeface="+mn-ea"/>
                <a:cs typeface="+mn-cs"/>
              </a:defRPr>
            </a:pPr>
            <a:endParaRPr lang="es-ES"/>
          </a:p>
        </c:txPr>
        <c:crossAx val="-1956960304"/>
        <c:crosses val="autoZero"/>
        <c:auto val="0"/>
        <c:lblAlgn val="ctr"/>
        <c:lblOffset val="100"/>
        <c:noMultiLvlLbl val="1"/>
      </c:catAx>
      <c:valAx>
        <c:axId val="-195696030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accent1">
                    <a:lumMod val="75000"/>
                  </a:schemeClr>
                </a:solidFill>
                <a:latin typeface="+mn-lt"/>
                <a:ea typeface="+mn-ea"/>
                <a:cs typeface="+mn-cs"/>
              </a:defRPr>
            </a:pPr>
            <a:endParaRPr lang="es-ES"/>
          </a:p>
        </c:txPr>
        <c:crossAx val="-1956961392"/>
        <c:crosses val="autoZero"/>
        <c:crossBetween val="between"/>
      </c:valAx>
      <c:spPr>
        <a:noFill/>
        <a:ln>
          <a:noFill/>
        </a:ln>
        <a:effectLst/>
      </c:spPr>
    </c:plotArea>
    <c:legend>
      <c:legendPos val="b"/>
      <c:legendEntry>
        <c:idx val="0"/>
        <c:txPr>
          <a:bodyPr rot="0" spcFirstLastPara="1" vertOverflow="ellipsis" vert="horz" wrap="square" anchor="ctr" anchorCtr="1"/>
          <a:lstStyle/>
          <a:p>
            <a:pPr>
              <a:defRPr sz="800" b="0" i="0" u="none" strike="noStrike" kern="1200" baseline="0">
                <a:solidFill>
                  <a:schemeClr val="accent1">
                    <a:lumMod val="50000"/>
                  </a:schemeClr>
                </a:solidFill>
                <a:latin typeface="+mn-lt"/>
                <a:ea typeface="+mn-ea"/>
                <a:cs typeface="+mn-cs"/>
              </a:defRPr>
            </a:pPr>
            <a:endParaRPr lang="es-ES"/>
          </a:p>
        </c:txPr>
      </c:legendEntry>
      <c:overlay val="0"/>
      <c:spPr>
        <a:noFill/>
        <a:ln>
          <a:noFill/>
        </a:ln>
        <a:effectLst/>
      </c:spPr>
      <c:txPr>
        <a:bodyPr rot="0" spcFirstLastPara="1" vertOverflow="ellipsis" vert="horz" wrap="square" anchor="ctr" anchorCtr="1"/>
        <a:lstStyle/>
        <a:p>
          <a:pPr>
            <a:defRPr sz="800" b="0" i="0" u="none" strike="noStrike" kern="1200" baseline="0">
              <a:solidFill>
                <a:schemeClr val="accent1">
                  <a:lumMod val="50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chemeClr val="accent1">
                    <a:lumMod val="75000"/>
                  </a:schemeClr>
                </a:solidFill>
                <a:latin typeface="+mn-lt"/>
                <a:ea typeface="Verdana"/>
                <a:cs typeface="Verdana"/>
              </a:defRPr>
            </a:pPr>
            <a:r>
              <a:rPr lang="es-ES" sz="1100">
                <a:solidFill>
                  <a:schemeClr val="accent1">
                    <a:lumMod val="75000"/>
                  </a:schemeClr>
                </a:solidFill>
                <a:latin typeface="+mn-lt"/>
              </a:rPr>
              <a:t>Resoluciones de grado por tramo de edad</a:t>
            </a:r>
          </a:p>
        </c:rich>
      </c:tx>
      <c:layout>
        <c:manualLayout>
          <c:xMode val="edge"/>
          <c:yMode val="edge"/>
          <c:x val="0.31840033153750519"/>
          <c:y val="4.3582630463007083E-3"/>
        </c:manualLayout>
      </c:layout>
      <c:overlay val="0"/>
      <c:spPr>
        <a:noFill/>
        <a:ln w="25400">
          <a:noFill/>
        </a:ln>
      </c:spPr>
    </c:title>
    <c:autoTitleDeleted val="0"/>
    <c:view3D>
      <c:rotX val="15"/>
      <c:hPercent val="56"/>
      <c:rotY val="20"/>
      <c:depthPercent val="100"/>
      <c:rAngAx val="1"/>
    </c:view3D>
    <c:floor>
      <c:thickness val="0"/>
      <c:spPr>
        <a:noFill/>
        <a:ln w="9525">
          <a:noFill/>
        </a:ln>
      </c:spPr>
    </c:floor>
    <c:sideWall>
      <c:thickness val="0"/>
      <c:spPr>
        <a:noFill/>
        <a:ln w="25400">
          <a:noFill/>
        </a:ln>
      </c:spPr>
    </c:sideWall>
    <c:backWall>
      <c:thickness val="0"/>
      <c:spPr>
        <a:noFill/>
        <a:ln w="25400">
          <a:noFill/>
        </a:ln>
      </c:spPr>
    </c:backWall>
    <c:plotArea>
      <c:layout>
        <c:manualLayout>
          <c:layoutTarget val="inner"/>
          <c:xMode val="edge"/>
          <c:yMode val="edge"/>
          <c:x val="0.17103173780908965"/>
          <c:y val="9.8098840847741023E-2"/>
          <c:w val="0.79376916701201805"/>
          <c:h val="0.81604505842463637"/>
        </c:manualLayout>
      </c:layout>
      <c:bar3DChart>
        <c:barDir val="col"/>
        <c:grouping val="clustered"/>
        <c:varyColors val="1"/>
        <c:ser>
          <c:idx val="0"/>
          <c:order val="0"/>
          <c:spPr>
            <a:solidFill>
              <a:srgbClr val="9999FF"/>
            </a:solidFill>
            <a:ln w="25400">
              <a:noFill/>
            </a:ln>
          </c:spPr>
          <c:invertIfNegative val="0"/>
          <c:dPt>
            <c:idx val="0"/>
            <c:invertIfNegative val="0"/>
            <c:bubble3D val="0"/>
            <c:extLst>
              <c:ext xmlns:c16="http://schemas.microsoft.com/office/drawing/2014/chart" uri="{C3380CC4-5D6E-409C-BE32-E72D297353CC}">
                <c16:uniqueId val="{00000000-7B28-40F3-B973-5CB34CEEED38}"/>
              </c:ext>
            </c:extLst>
          </c:dPt>
          <c:dPt>
            <c:idx val="1"/>
            <c:invertIfNegative val="0"/>
            <c:bubble3D val="0"/>
            <c:spPr>
              <a:solidFill>
                <a:srgbClr val="993366"/>
              </a:solidFill>
              <a:ln w="25400">
                <a:noFill/>
              </a:ln>
            </c:spPr>
            <c:extLst>
              <c:ext xmlns:c16="http://schemas.microsoft.com/office/drawing/2014/chart" uri="{C3380CC4-5D6E-409C-BE32-E72D297353CC}">
                <c16:uniqueId val="{00000002-7B28-40F3-B973-5CB34CEEED38}"/>
              </c:ext>
            </c:extLst>
          </c:dPt>
          <c:dPt>
            <c:idx val="2"/>
            <c:invertIfNegative val="0"/>
            <c:bubble3D val="0"/>
            <c:spPr>
              <a:solidFill>
                <a:srgbClr val="CCFFFF"/>
              </a:solidFill>
              <a:ln w="25400">
                <a:noFill/>
              </a:ln>
            </c:spPr>
            <c:extLst>
              <c:ext xmlns:c16="http://schemas.microsoft.com/office/drawing/2014/chart" uri="{C3380CC4-5D6E-409C-BE32-E72D297353CC}">
                <c16:uniqueId val="{00000004-7B28-40F3-B973-5CB34CEEED38}"/>
              </c:ext>
            </c:extLst>
          </c:dPt>
          <c:dPt>
            <c:idx val="3"/>
            <c:invertIfNegative val="0"/>
            <c:bubble3D val="0"/>
            <c:spPr>
              <a:solidFill>
                <a:srgbClr val="660066"/>
              </a:solidFill>
              <a:ln w="25400">
                <a:noFill/>
              </a:ln>
            </c:spPr>
            <c:extLst>
              <c:ext xmlns:c16="http://schemas.microsoft.com/office/drawing/2014/chart" uri="{C3380CC4-5D6E-409C-BE32-E72D297353CC}">
                <c16:uniqueId val="{00000006-7B28-40F3-B973-5CB34CEEED38}"/>
              </c:ext>
            </c:extLst>
          </c:dPt>
          <c:dPt>
            <c:idx val="4"/>
            <c:invertIfNegative val="0"/>
            <c:bubble3D val="0"/>
            <c:spPr>
              <a:solidFill>
                <a:srgbClr val="0066CC"/>
              </a:solidFill>
              <a:ln w="25400">
                <a:noFill/>
              </a:ln>
            </c:spPr>
            <c:extLst>
              <c:ext xmlns:c16="http://schemas.microsoft.com/office/drawing/2014/chart" uri="{C3380CC4-5D6E-409C-BE32-E72D297353CC}">
                <c16:uniqueId val="{00000008-7B28-40F3-B973-5CB34CEEED38}"/>
              </c:ext>
            </c:extLst>
          </c:dPt>
          <c:dPt>
            <c:idx val="5"/>
            <c:invertIfNegative val="0"/>
            <c:bubble3D val="0"/>
            <c:spPr>
              <a:solidFill>
                <a:srgbClr val="CCCCFF"/>
              </a:solidFill>
              <a:ln w="25400">
                <a:noFill/>
              </a:ln>
            </c:spPr>
            <c:extLst>
              <c:ext xmlns:c16="http://schemas.microsoft.com/office/drawing/2014/chart" uri="{C3380CC4-5D6E-409C-BE32-E72D297353CC}">
                <c16:uniqueId val="{0000000A-7B28-40F3-B973-5CB34CEEED38}"/>
              </c:ext>
            </c:extLst>
          </c:dPt>
          <c:dPt>
            <c:idx val="6"/>
            <c:invertIfNegative val="0"/>
            <c:bubble3D val="0"/>
            <c:spPr>
              <a:solidFill>
                <a:srgbClr val="9966FF"/>
              </a:solidFill>
              <a:ln w="25400">
                <a:noFill/>
              </a:ln>
            </c:spPr>
            <c:extLst>
              <c:ext xmlns:c16="http://schemas.microsoft.com/office/drawing/2014/chart" uri="{C3380CC4-5D6E-409C-BE32-E72D297353CC}">
                <c16:uniqueId val="{0000000C-7B28-40F3-B973-5CB34CEEED38}"/>
              </c:ext>
            </c:extLst>
          </c:dPt>
          <c:dPt>
            <c:idx val="7"/>
            <c:invertIfNegative val="0"/>
            <c:bubble3D val="0"/>
            <c:spPr>
              <a:solidFill>
                <a:srgbClr val="99CCFF"/>
              </a:solidFill>
              <a:ln w="25400">
                <a:noFill/>
              </a:ln>
            </c:spPr>
            <c:extLst>
              <c:ext xmlns:c16="http://schemas.microsoft.com/office/drawing/2014/chart" uri="{C3380CC4-5D6E-409C-BE32-E72D297353CC}">
                <c16:uniqueId val="{0000000E-7B28-40F3-B973-5CB34CEEED38}"/>
              </c:ext>
            </c:extLst>
          </c:dPt>
          <c:dLbls>
            <c:dLbl>
              <c:idx val="0"/>
              <c:layout>
                <c:manualLayout>
                  <c:x val="7.471163144080634E-3"/>
                  <c:y val="-8.1738448174405329E-2"/>
                </c:manualLayout>
              </c:layout>
              <c:numFmt formatCode="#,##0" sourceLinked="0"/>
              <c:spPr>
                <a:solidFill>
                  <a:srgbClr val="FFFFFF"/>
                </a:solidFill>
                <a:ln w="3175">
                  <a:solidFill>
                    <a:srgbClr val="FFFFFF"/>
                  </a:solidFill>
                  <a:prstDash val="solid"/>
                </a:ln>
              </c:spPr>
              <c:txPr>
                <a:bodyPr/>
                <a:lstStyle/>
                <a:p>
                  <a:pPr>
                    <a:defRPr sz="900" b="0" i="0" u="none" strike="noStrike" baseline="0">
                      <a:solidFill>
                        <a:schemeClr val="accent1">
                          <a:lumMod val="75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B28-40F3-B973-5CB34CEEED38}"/>
                </c:ext>
              </c:extLst>
            </c:dLbl>
            <c:dLbl>
              <c:idx val="1"/>
              <c:layout>
                <c:manualLayout>
                  <c:x val="7.9662246166596791E-3"/>
                  <c:y val="-6.0589383622420952E-2"/>
                </c:manualLayout>
              </c:layout>
              <c:numFmt formatCode="#,##0" sourceLinked="0"/>
              <c:spPr>
                <a:solidFill>
                  <a:srgbClr val="FFFFFF"/>
                </a:solidFill>
                <a:ln w="3175">
                  <a:solidFill>
                    <a:srgbClr val="FFFFFF"/>
                  </a:solidFill>
                  <a:prstDash val="solid"/>
                </a:ln>
              </c:spPr>
              <c:txPr>
                <a:bodyPr/>
                <a:lstStyle/>
                <a:p>
                  <a:pPr>
                    <a:defRPr sz="900" b="0" i="0" u="none" strike="noStrike" baseline="0">
                      <a:solidFill>
                        <a:schemeClr val="accent1">
                          <a:lumMod val="75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B28-40F3-B973-5CB34CEEED38}"/>
                </c:ext>
              </c:extLst>
            </c:dLbl>
            <c:dLbl>
              <c:idx val="2"/>
              <c:layout>
                <c:manualLayout>
                  <c:x val="1.5009324492333196E-2"/>
                  <c:y val="-5.9658325627446038E-2"/>
                </c:manualLayout>
              </c:layout>
              <c:numFmt formatCode="#,##0" sourceLinked="0"/>
              <c:spPr>
                <a:solidFill>
                  <a:srgbClr val="FFFFFF"/>
                </a:solidFill>
                <a:ln w="3175">
                  <a:solidFill>
                    <a:srgbClr val="FFFFFF"/>
                  </a:solidFill>
                  <a:prstDash val="solid"/>
                </a:ln>
              </c:spPr>
              <c:txPr>
                <a:bodyPr/>
                <a:lstStyle/>
                <a:p>
                  <a:pPr>
                    <a:defRPr sz="900" b="0" i="0" u="none" strike="noStrike" baseline="0">
                      <a:solidFill>
                        <a:schemeClr val="accent1">
                          <a:lumMod val="75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B28-40F3-B973-5CB34CEEED38}"/>
                </c:ext>
              </c:extLst>
            </c:dLbl>
            <c:dLbl>
              <c:idx val="3"/>
              <c:layout>
                <c:manualLayout>
                  <c:x val="1.6131026384859786E-2"/>
                  <c:y val="-6.219482351182979E-2"/>
                </c:manualLayout>
              </c:layout>
              <c:numFmt formatCode="#,##0" sourceLinked="0"/>
              <c:spPr>
                <a:solidFill>
                  <a:srgbClr val="FFFFFF"/>
                </a:solidFill>
                <a:ln w="3175">
                  <a:solidFill>
                    <a:srgbClr val="FFFFFF"/>
                  </a:solidFill>
                  <a:prstDash val="solid"/>
                </a:ln>
              </c:spPr>
              <c:txPr>
                <a:bodyPr/>
                <a:lstStyle/>
                <a:p>
                  <a:pPr>
                    <a:defRPr sz="900" b="0" i="0" u="none" strike="noStrike" baseline="0">
                      <a:solidFill>
                        <a:schemeClr val="accent1">
                          <a:lumMod val="75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B28-40F3-B973-5CB34CEEED38}"/>
                </c:ext>
              </c:extLst>
            </c:dLbl>
            <c:dLbl>
              <c:idx val="4"/>
              <c:layout>
                <c:manualLayout>
                  <c:x val="1.4949924022654982E-2"/>
                  <c:y val="-4.9604617928096978E-2"/>
                </c:manualLayout>
              </c:layout>
              <c:numFmt formatCode="#,##0" sourceLinked="0"/>
              <c:spPr>
                <a:solidFill>
                  <a:srgbClr val="FFFFFF"/>
                </a:solidFill>
                <a:ln w="3175">
                  <a:solidFill>
                    <a:srgbClr val="FFFFFF"/>
                  </a:solidFill>
                  <a:prstDash val="solid"/>
                </a:ln>
              </c:spPr>
              <c:txPr>
                <a:bodyPr/>
                <a:lstStyle/>
                <a:p>
                  <a:pPr>
                    <a:defRPr sz="900" b="0" i="0" u="none" strike="noStrike" baseline="0">
                      <a:solidFill>
                        <a:schemeClr val="accent1">
                          <a:lumMod val="75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7B28-40F3-B973-5CB34CEEED38}"/>
                </c:ext>
              </c:extLst>
            </c:dLbl>
            <c:dLbl>
              <c:idx val="5"/>
              <c:layout>
                <c:manualLayout>
                  <c:x val="5.6996822765575357E-3"/>
                  <c:y val="-8.5708147691502978E-2"/>
                </c:manualLayout>
              </c:layout>
              <c:numFmt formatCode="#,##0" sourceLinked="0"/>
              <c:spPr>
                <a:solidFill>
                  <a:srgbClr val="FFFFFF"/>
                </a:solidFill>
                <a:ln w="3175">
                  <a:solidFill>
                    <a:srgbClr val="FFFFFF"/>
                  </a:solidFill>
                  <a:prstDash val="solid"/>
                </a:ln>
              </c:spPr>
              <c:txPr>
                <a:bodyPr/>
                <a:lstStyle/>
                <a:p>
                  <a:pPr>
                    <a:defRPr sz="900" b="0" i="0" u="none" strike="noStrike" baseline="0">
                      <a:solidFill>
                        <a:schemeClr val="accent1">
                          <a:lumMod val="75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7B28-40F3-B973-5CB34CEEED38}"/>
                </c:ext>
              </c:extLst>
            </c:dLbl>
            <c:dLbl>
              <c:idx val="6"/>
              <c:layout>
                <c:manualLayout>
                  <c:x val="-8.2027389474491224E-17"/>
                  <c:y val="-3.4722222222222349E-2"/>
                </c:manualLayout>
              </c:layout>
              <c:numFmt formatCode="#,##0" sourceLinked="0"/>
              <c:spPr>
                <a:solidFill>
                  <a:srgbClr val="FFFFFF"/>
                </a:solidFill>
                <a:ln w="3175">
                  <a:solidFill>
                    <a:srgbClr val="FFFFFF"/>
                  </a:solidFill>
                  <a:prstDash val="solid"/>
                </a:ln>
              </c:spPr>
              <c:txPr>
                <a:bodyPr/>
                <a:lstStyle/>
                <a:p>
                  <a:pPr>
                    <a:defRPr sz="900" b="0" i="0" u="none" strike="noStrike" baseline="0">
                      <a:solidFill>
                        <a:schemeClr val="accent1">
                          <a:lumMod val="75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7B28-40F3-B973-5CB34CEEED38}"/>
                </c:ext>
              </c:extLst>
            </c:dLbl>
            <c:dLbl>
              <c:idx val="7"/>
              <c:layout>
                <c:manualLayout>
                  <c:x val="1.5659966846249481E-2"/>
                  <c:y val="-3.4030319163841173E-2"/>
                </c:manualLayout>
              </c:layout>
              <c:numFmt formatCode="#,##0" sourceLinked="0"/>
              <c:spPr>
                <a:solidFill>
                  <a:srgbClr val="FFFFFF"/>
                </a:solidFill>
                <a:ln w="3175">
                  <a:solidFill>
                    <a:srgbClr val="FFFFFF"/>
                  </a:solidFill>
                  <a:prstDash val="solid"/>
                </a:ln>
              </c:spPr>
              <c:txPr>
                <a:bodyPr/>
                <a:lstStyle/>
                <a:p>
                  <a:pPr>
                    <a:defRPr sz="900" b="0" i="0" u="none" strike="noStrike" baseline="0">
                      <a:solidFill>
                        <a:schemeClr val="accent1">
                          <a:lumMod val="75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7B28-40F3-B973-5CB34CEEED38}"/>
                </c:ext>
              </c:extLst>
            </c:dLbl>
            <c:numFmt formatCode="#,##0" sourceLinked="0"/>
            <c:spPr>
              <a:solidFill>
                <a:srgbClr val="FFFFFF"/>
              </a:solidFill>
              <a:ln w="3175">
                <a:solidFill>
                  <a:srgbClr val="FFFFFF"/>
                </a:solidFill>
                <a:prstDash val="solid"/>
              </a:ln>
            </c:spPr>
            <c:txPr>
              <a:bodyPr wrap="square" lIns="38100" tIns="19050" rIns="38100" bIns="19050" anchor="ctr">
                <a:spAutoFit/>
              </a:bodyPr>
              <a:lstStyle/>
              <a:p>
                <a:pPr>
                  <a:defRPr sz="900" b="0" i="0" u="none" strike="noStrike" baseline="0">
                    <a:solidFill>
                      <a:schemeClr val="accent1">
                        <a:lumMod val="75000"/>
                      </a:schemeClr>
                    </a:solidFill>
                    <a:latin typeface="+mn-lt"/>
                    <a:ea typeface="Verdana"/>
                    <a:cs typeface="Verdana"/>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('36perfresol'!$E$27:$F$27,'36perfresol'!$H$27:$I$27,'36perfresol'!$K$27:$L$27,'36perfresol'!$N$27:$O$27)</c:f>
              <c:strCache>
                <c:ptCount val="8"/>
                <c:pt idx="0">
                  <c:v>&lt; 3</c:v>
                </c:pt>
                <c:pt idx="1">
                  <c:v>3 a 18</c:v>
                </c:pt>
                <c:pt idx="2">
                  <c:v>19 a 30</c:v>
                </c:pt>
                <c:pt idx="3">
                  <c:v>31 a 45</c:v>
                </c:pt>
                <c:pt idx="4">
                  <c:v>46 a 54</c:v>
                </c:pt>
                <c:pt idx="5">
                  <c:v>55 a 64</c:v>
                </c:pt>
                <c:pt idx="6">
                  <c:v>65 a 79</c:v>
                </c:pt>
                <c:pt idx="7">
                  <c:v>80 y +</c:v>
                </c:pt>
              </c:strCache>
            </c:strRef>
          </c:cat>
          <c:val>
            <c:numRef>
              <c:f>('36perfresol'!$E$23,'36perfresol'!$H$23,'36perfresol'!$K$23,'36perfresol'!$N$23,'36perfresol'!$Q$23,'36perfresol'!$T$23,'36perfresol'!$W$23,'36perfresol'!$Z$23)</c:f>
              <c:numCache>
                <c:formatCode>#,##0</c:formatCode>
                <c:ptCount val="8"/>
                <c:pt idx="0">
                  <c:v>5552</c:v>
                </c:pt>
                <c:pt idx="1">
                  <c:v>127417</c:v>
                </c:pt>
                <c:pt idx="2">
                  <c:v>66613</c:v>
                </c:pt>
                <c:pt idx="3">
                  <c:v>82889</c:v>
                </c:pt>
                <c:pt idx="4">
                  <c:v>91123</c:v>
                </c:pt>
                <c:pt idx="5">
                  <c:v>144469</c:v>
                </c:pt>
                <c:pt idx="6">
                  <c:v>413633</c:v>
                </c:pt>
                <c:pt idx="7">
                  <c:v>1033568</c:v>
                </c:pt>
              </c:numCache>
            </c:numRef>
          </c:val>
          <c:shape val="cylinder"/>
          <c:extLst>
            <c:ext xmlns:c16="http://schemas.microsoft.com/office/drawing/2014/chart" uri="{C3380CC4-5D6E-409C-BE32-E72D297353CC}">
              <c16:uniqueId val="{0000000F-7B28-40F3-B973-5CB34CEEED38}"/>
            </c:ext>
          </c:extLst>
        </c:ser>
        <c:dLbls>
          <c:showLegendKey val="0"/>
          <c:showVal val="0"/>
          <c:showCatName val="0"/>
          <c:showSerName val="0"/>
          <c:showPercent val="0"/>
          <c:showBubbleSize val="0"/>
        </c:dLbls>
        <c:gapWidth val="30"/>
        <c:shape val="box"/>
        <c:axId val="-1956965744"/>
        <c:axId val="-1956965200"/>
        <c:axId val="0"/>
      </c:bar3DChart>
      <c:catAx>
        <c:axId val="-1956965744"/>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900" b="0" i="0" u="none" strike="noStrike" baseline="0">
                <a:solidFill>
                  <a:schemeClr val="accent1">
                    <a:lumMod val="75000"/>
                  </a:schemeClr>
                </a:solidFill>
                <a:latin typeface="+mn-lt"/>
                <a:ea typeface="Verdana"/>
                <a:cs typeface="Verdana"/>
              </a:defRPr>
            </a:pPr>
            <a:endParaRPr lang="es-ES"/>
          </a:p>
        </c:txPr>
        <c:crossAx val="-1956965200"/>
        <c:crosses val="autoZero"/>
        <c:auto val="1"/>
        <c:lblAlgn val="ctr"/>
        <c:lblOffset val="100"/>
        <c:tickLblSkip val="1"/>
        <c:tickMarkSkip val="1"/>
        <c:noMultiLvlLbl val="0"/>
      </c:catAx>
      <c:valAx>
        <c:axId val="-1956965200"/>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1000" b="0" i="0" u="none" strike="noStrike" baseline="0">
                <a:solidFill>
                  <a:schemeClr val="accent1">
                    <a:lumMod val="75000"/>
                  </a:schemeClr>
                </a:solidFill>
                <a:latin typeface="+mn-lt"/>
                <a:ea typeface="Verdana"/>
                <a:cs typeface="Verdana"/>
              </a:defRPr>
            </a:pPr>
            <a:endParaRPr lang="es-ES"/>
          </a:p>
        </c:txPr>
        <c:crossAx val="-1956965744"/>
        <c:crosses val="autoZero"/>
        <c:crossBetween val="between"/>
      </c:valAx>
      <c:spPr>
        <a:no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spPr>
            <a:solidFill>
              <a:schemeClr val="accent1">
                <a:lumMod val="40000"/>
                <a:lumOff val="60000"/>
              </a:schemeClr>
            </a:solidFill>
            <a:ln>
              <a:solidFill>
                <a:schemeClr val="tx1"/>
              </a:solidFill>
            </a:ln>
            <a:effectLst/>
          </c:spPr>
          <c:invertIfNegative val="0"/>
          <c:dLbls>
            <c:dLbl>
              <c:idx val="0"/>
              <c:layout>
                <c:manualLayout>
                  <c:x val="1.935483870967742E-2"/>
                  <c:y val="0"/>
                </c:manualLayout>
              </c:layout>
              <c:spPr>
                <a:noFill/>
                <a:ln w="25400">
                  <a:noFill/>
                </a:ln>
              </c:spPr>
              <c:txPr>
                <a:bodyPr/>
                <a:lstStyle/>
                <a:p>
                  <a:pPr>
                    <a:defRPr sz="900" b="0" i="0" u="none" strike="noStrike" baseline="0">
                      <a:solidFill>
                        <a:schemeClr val="accent1">
                          <a:lumMod val="50000"/>
                        </a:schemeClr>
                      </a:solidFill>
                      <a:latin typeface="Calibri"/>
                      <a:ea typeface="Calibri"/>
                      <a:cs typeface="Calibri"/>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BF1-4E84-A954-E966D9D4DEBC}"/>
                </c:ext>
              </c:extLst>
            </c:dLbl>
            <c:dLbl>
              <c:idx val="3"/>
              <c:layout>
                <c:manualLayout>
                  <c:x val="-3.8800257243489501E-17"/>
                  <c:y val="7.2992700729927005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BF1-4E84-A954-E966D9D4DEBC}"/>
                </c:ext>
              </c:extLst>
            </c:dLbl>
            <c:dLbl>
              <c:idx val="9"/>
              <c:layout>
                <c:manualLayout>
                  <c:x val="6.349206349206272E-3"/>
                  <c:y val="-8.921227030437367E-17"/>
                </c:manualLayout>
              </c:layout>
              <c:spPr>
                <a:noFill/>
                <a:ln w="25400">
                  <a:noFill/>
                </a:ln>
              </c:spPr>
              <c:txPr>
                <a:bodyPr/>
                <a:lstStyle/>
                <a:p>
                  <a:pPr>
                    <a:defRPr sz="900" b="0" i="0" u="none" strike="noStrike" baseline="0">
                      <a:solidFill>
                        <a:schemeClr val="accent1">
                          <a:lumMod val="50000"/>
                        </a:schemeClr>
                      </a:solidFill>
                      <a:latin typeface="Calibri"/>
                      <a:ea typeface="Calibri"/>
                      <a:cs typeface="Calibri"/>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BF1-4E84-A954-E966D9D4DEBC}"/>
                </c:ext>
              </c:extLst>
            </c:dLbl>
            <c:spPr>
              <a:noFill/>
              <a:ln w="25400">
                <a:noFill/>
              </a:ln>
            </c:spPr>
            <c:txPr>
              <a:bodyPr wrap="square" lIns="38100" tIns="19050" rIns="38100" bIns="19050" anchor="ctr">
                <a:spAutoFit/>
              </a:bodyPr>
              <a:lstStyle/>
              <a:p>
                <a:pPr>
                  <a:defRPr sz="900" b="0" i="0" u="none" strike="noStrike" baseline="0">
                    <a:solidFill>
                      <a:schemeClr val="accent1">
                        <a:lumMod val="50000"/>
                      </a:schemeClr>
                    </a:solidFill>
                    <a:latin typeface="Calibri"/>
                    <a:ea typeface="Calibri"/>
                    <a:cs typeface="Calibri"/>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'21solsaad'!$B$10:$B$27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'21solsaad'!$D$10:$D$27</c:f>
              <c:numCache>
                <c:formatCode>#,##0</c:formatCode>
                <c:ptCount val="18"/>
                <c:pt idx="0">
                  <c:v>409871</c:v>
                </c:pt>
                <c:pt idx="1">
                  <c:v>56234</c:v>
                </c:pt>
                <c:pt idx="2">
                  <c:v>47942</c:v>
                </c:pt>
                <c:pt idx="3">
                  <c:v>44957</c:v>
                </c:pt>
                <c:pt idx="4">
                  <c:v>67784</c:v>
                </c:pt>
                <c:pt idx="5">
                  <c:v>23669</c:v>
                </c:pt>
                <c:pt idx="6">
                  <c:v>159928</c:v>
                </c:pt>
                <c:pt idx="7">
                  <c:v>97887</c:v>
                </c:pt>
                <c:pt idx="8">
                  <c:v>365710</c:v>
                </c:pt>
                <c:pt idx="9">
                  <c:v>207616</c:v>
                </c:pt>
                <c:pt idx="10">
                  <c:v>58687</c:v>
                </c:pt>
                <c:pt idx="11">
                  <c:v>83637</c:v>
                </c:pt>
                <c:pt idx="12">
                  <c:v>249829</c:v>
                </c:pt>
                <c:pt idx="13">
                  <c:v>65560</c:v>
                </c:pt>
                <c:pt idx="14">
                  <c:v>21596</c:v>
                </c:pt>
                <c:pt idx="15">
                  <c:v>115512</c:v>
                </c:pt>
                <c:pt idx="16">
                  <c:v>14777</c:v>
                </c:pt>
                <c:pt idx="17">
                  <c:v>5438</c:v>
                </c:pt>
              </c:numCache>
            </c:numRef>
          </c:val>
          <c:extLst>
            <c:ext xmlns:c16="http://schemas.microsoft.com/office/drawing/2014/chart" uri="{C3380CC4-5D6E-409C-BE32-E72D297353CC}">
              <c16:uniqueId val="{00000003-1BF1-4E84-A954-E966D9D4DEBC}"/>
            </c:ext>
          </c:extLst>
        </c:ser>
        <c:dLbls>
          <c:showLegendKey val="0"/>
          <c:showVal val="0"/>
          <c:showCatName val="0"/>
          <c:showSerName val="0"/>
          <c:showPercent val="0"/>
          <c:showBubbleSize val="0"/>
        </c:dLbls>
        <c:gapWidth val="27"/>
        <c:overlap val="-27"/>
        <c:axId val="711914816"/>
        <c:axId val="711915904"/>
      </c:barChart>
      <c:catAx>
        <c:axId val="711914816"/>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2700000" vert="horz"/>
          <a:lstStyle/>
          <a:p>
            <a:pPr>
              <a:defRPr sz="1000" b="1" i="0" u="none" strike="noStrike" baseline="0">
                <a:solidFill>
                  <a:schemeClr val="accent1">
                    <a:lumMod val="50000"/>
                  </a:schemeClr>
                </a:solidFill>
                <a:latin typeface="Calibri"/>
                <a:ea typeface="Calibri"/>
                <a:cs typeface="Calibri"/>
              </a:defRPr>
            </a:pPr>
            <a:endParaRPr lang="es-ES"/>
          </a:p>
        </c:txPr>
        <c:crossAx val="711915904"/>
        <c:crosses val="autoZero"/>
        <c:auto val="1"/>
        <c:lblAlgn val="ctr"/>
        <c:lblOffset val="100"/>
        <c:noMultiLvlLbl val="0"/>
      </c:catAx>
      <c:valAx>
        <c:axId val="711915904"/>
        <c:scaling>
          <c:orientation val="minMax"/>
        </c:scaling>
        <c:delete val="0"/>
        <c:axPos val="l"/>
        <c:numFmt formatCode="#,##0" sourceLinked="1"/>
        <c:majorTickMark val="none"/>
        <c:minorTickMark val="none"/>
        <c:tickLblPos val="nextTo"/>
        <c:spPr>
          <a:noFill/>
          <a:ln>
            <a:solidFill>
              <a:schemeClr val="tx1"/>
            </a:solidFill>
          </a:ln>
          <a:effectLst/>
        </c:spPr>
        <c:txPr>
          <a:bodyPr rot="0" vert="horz"/>
          <a:lstStyle/>
          <a:p>
            <a:pPr>
              <a:defRPr sz="900" b="0" i="0" u="none" strike="noStrike" baseline="0">
                <a:solidFill>
                  <a:schemeClr val="accent1">
                    <a:lumMod val="50000"/>
                  </a:schemeClr>
                </a:solidFill>
                <a:latin typeface="Calibri"/>
                <a:ea typeface="Calibri"/>
                <a:cs typeface="Calibri"/>
              </a:defRPr>
            </a:pPr>
            <a:endParaRPr lang="es-ES"/>
          </a:p>
        </c:txPr>
        <c:crossAx val="711914816"/>
        <c:crosses val="autoZero"/>
        <c:crossBetween val="between"/>
      </c:valAx>
      <c:spPr>
        <a:noFill/>
        <a:ln w="25400">
          <a:noFill/>
        </a:ln>
      </c:spPr>
    </c:plotArea>
    <c:plotVisOnly val="1"/>
    <c:dispBlanksAs val="gap"/>
    <c:showDLblsOverMax val="0"/>
  </c:chart>
  <c:spPr>
    <a:solidFill>
      <a:schemeClr val="bg1"/>
    </a:solidFill>
    <a:ln w="9525" cap="flat" cmpd="sng" algn="ctr">
      <a:noFill/>
      <a:round/>
    </a:ln>
    <a:effectLst/>
  </c:spPr>
  <c:txPr>
    <a:bodyPr/>
    <a:lstStyle/>
    <a:p>
      <a:pPr>
        <a:defRPr sz="1000" b="0" i="0" u="none" strike="noStrike" baseline="0">
          <a:solidFill>
            <a:srgbClr val="008000"/>
          </a:solidFill>
          <a:latin typeface="Calibri"/>
          <a:ea typeface="Calibri"/>
          <a:cs typeface="Calibri"/>
        </a:defRPr>
      </a:pPr>
      <a:endParaRPr lang="es-ES"/>
    </a:p>
  </c:txPr>
  <c:printSettings>
    <c:headerFooter/>
    <c:pageMargins b="0.75" l="0.7" r="0.7" t="0.75" header="0.3" footer="0.3"/>
    <c:pageSetup paperSize="9" orientation="landscape"/>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chemeClr val="accent1">
                    <a:lumMod val="75000"/>
                  </a:schemeClr>
                </a:solidFill>
                <a:latin typeface="+mn-lt"/>
                <a:ea typeface="Verdana"/>
                <a:cs typeface="Verdana"/>
              </a:defRPr>
            </a:pPr>
            <a:r>
              <a:rPr lang="es-ES" sz="1100">
                <a:solidFill>
                  <a:schemeClr val="accent1">
                    <a:lumMod val="75000"/>
                  </a:schemeClr>
                </a:solidFill>
                <a:latin typeface="+mn-lt"/>
              </a:rPr>
              <a:t>Resoluciones de</a:t>
            </a:r>
            <a:r>
              <a:rPr lang="es-ES" sz="1100" baseline="0">
                <a:solidFill>
                  <a:schemeClr val="accent1">
                    <a:lumMod val="75000"/>
                  </a:schemeClr>
                </a:solidFill>
                <a:latin typeface="+mn-lt"/>
              </a:rPr>
              <a:t> grado </a:t>
            </a:r>
            <a:r>
              <a:rPr lang="es-ES" sz="1100">
                <a:solidFill>
                  <a:schemeClr val="accent1">
                    <a:lumMod val="75000"/>
                  </a:schemeClr>
                </a:solidFill>
                <a:latin typeface="+mn-lt"/>
              </a:rPr>
              <a:t>por sexo</a:t>
            </a:r>
          </a:p>
        </c:rich>
      </c:tx>
      <c:layout>
        <c:manualLayout>
          <c:xMode val="edge"/>
          <c:yMode val="edge"/>
          <c:x val="0.11201565264474136"/>
          <c:y val="2.022836745126556E-2"/>
        </c:manualLayout>
      </c:layout>
      <c:overlay val="0"/>
      <c:spPr>
        <a:noFill/>
        <a:ln w="25400">
          <a:noFill/>
        </a:ln>
      </c:spPr>
    </c:title>
    <c:autoTitleDeleted val="0"/>
    <c:view3D>
      <c:rotX val="55"/>
      <c:rotY val="0"/>
      <c:rAngAx val="0"/>
      <c:perspective val="0"/>
    </c:view3D>
    <c:floor>
      <c:thickness val="0"/>
    </c:floor>
    <c:sideWall>
      <c:thickness val="0"/>
    </c:sideWall>
    <c:backWall>
      <c:thickness val="0"/>
    </c:backWall>
    <c:plotArea>
      <c:layout>
        <c:manualLayout>
          <c:layoutTarget val="inner"/>
          <c:xMode val="edge"/>
          <c:yMode val="edge"/>
          <c:x val="0.14151356080489938"/>
          <c:y val="0.16205626279093968"/>
          <c:w val="0.70355205599300086"/>
          <c:h val="0.75589024940164407"/>
        </c:manualLayout>
      </c:layout>
      <c:pie3DChart>
        <c:varyColors val="1"/>
        <c:ser>
          <c:idx val="0"/>
          <c:order val="0"/>
          <c:spPr>
            <a:solidFill>
              <a:srgbClr val="9999FF"/>
            </a:solidFill>
            <a:ln w="25400">
              <a:noFill/>
            </a:ln>
          </c:spPr>
          <c:explosion val="4"/>
          <c:dPt>
            <c:idx val="0"/>
            <c:bubble3D val="0"/>
            <c:extLst>
              <c:ext xmlns:c16="http://schemas.microsoft.com/office/drawing/2014/chart" uri="{C3380CC4-5D6E-409C-BE32-E72D297353CC}">
                <c16:uniqueId val="{00000000-7D21-4537-9746-77BFBEC8BD58}"/>
              </c:ext>
            </c:extLst>
          </c:dPt>
          <c:dPt>
            <c:idx val="1"/>
            <c:bubble3D val="0"/>
            <c:spPr>
              <a:solidFill>
                <a:schemeClr val="accent1">
                  <a:lumMod val="50000"/>
                </a:schemeClr>
              </a:solidFill>
              <a:ln w="25400">
                <a:noFill/>
              </a:ln>
            </c:spPr>
            <c:extLst>
              <c:ext xmlns:c16="http://schemas.microsoft.com/office/drawing/2014/chart" uri="{C3380CC4-5D6E-409C-BE32-E72D297353CC}">
                <c16:uniqueId val="{00000002-7D21-4537-9746-77BFBEC8BD58}"/>
              </c:ext>
            </c:extLst>
          </c:dPt>
          <c:dLbls>
            <c:dLbl>
              <c:idx val="0"/>
              <c:layout>
                <c:manualLayout>
                  <c:x val="8.0135532627387096E-2"/>
                  <c:y val="-9.0920753878366706E-2"/>
                </c:manualLayout>
              </c:layout>
              <c:numFmt formatCode="0%" sourceLinked="0"/>
              <c:spPr>
                <a:noFill/>
                <a:ln w="25400">
                  <a:noFill/>
                </a:ln>
              </c:spPr>
              <c:txPr>
                <a:bodyPr/>
                <a:lstStyle/>
                <a:p>
                  <a:pPr>
                    <a:defRPr sz="1050" b="1" i="0" u="none" strike="noStrike" baseline="0">
                      <a:solidFill>
                        <a:schemeClr val="accent1">
                          <a:lumMod val="75000"/>
                        </a:schemeClr>
                      </a:solidFill>
                      <a:latin typeface="+mn-lt"/>
                      <a:ea typeface="Verdana"/>
                      <a:cs typeface="Verdana"/>
                    </a:defRPr>
                  </a:pPr>
                  <a:endParaRPr lang="es-E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7D21-4537-9746-77BFBEC8BD58}"/>
                </c:ext>
              </c:extLst>
            </c:dLbl>
            <c:dLbl>
              <c:idx val="1"/>
              <c:layout>
                <c:manualLayout>
                  <c:x val="1.0355457255287812E-4"/>
                  <c:y val="-0.10288840286921544"/>
                </c:manualLayout>
              </c:layout>
              <c:numFmt formatCode="0%" sourceLinked="0"/>
              <c:spPr>
                <a:noFill/>
                <a:ln w="25400">
                  <a:noFill/>
                </a:ln>
              </c:spPr>
              <c:txPr>
                <a:bodyPr/>
                <a:lstStyle/>
                <a:p>
                  <a:pPr>
                    <a:defRPr sz="1050" b="1" i="0" u="none" strike="noStrike" baseline="0">
                      <a:solidFill>
                        <a:schemeClr val="accent1">
                          <a:lumMod val="75000"/>
                        </a:schemeClr>
                      </a:solidFill>
                      <a:latin typeface="+mn-lt"/>
                      <a:ea typeface="Verdana"/>
                      <a:cs typeface="Verdana"/>
                    </a:defRPr>
                  </a:pPr>
                  <a:endParaRPr lang="es-ES"/>
                </a:p>
              </c:txPr>
              <c:dLblPos val="bestFit"/>
              <c:showLegendKey val="0"/>
              <c:showVal val="0"/>
              <c:showCatName val="1"/>
              <c:showSerName val="0"/>
              <c:showPercent val="1"/>
              <c:showBubbleSize val="0"/>
              <c:extLst>
                <c:ext xmlns:c15="http://schemas.microsoft.com/office/drawing/2012/chart" uri="{CE6537A1-D6FC-4f65-9D91-7224C49458BB}">
                  <c15:layout>
                    <c:manualLayout>
                      <c:w val="0.22982905982905982"/>
                      <c:h val="0.19707884829003111"/>
                    </c:manualLayout>
                  </c15:layout>
                </c:ext>
                <c:ext xmlns:c16="http://schemas.microsoft.com/office/drawing/2014/chart" uri="{C3380CC4-5D6E-409C-BE32-E72D297353CC}">
                  <c16:uniqueId val="{00000002-7D21-4537-9746-77BFBEC8BD58}"/>
                </c:ext>
              </c:extLst>
            </c:dLbl>
            <c:dLbl>
              <c:idx val="2"/>
              <c:layout>
                <c:manualLayout>
                  <c:xMode val="edge"/>
                  <c:yMode val="edge"/>
                  <c:x val="1.2931034482758621E-2"/>
                  <c:y val="0.11733363888968462"/>
                </c:manualLayout>
              </c:layout>
              <c:numFmt formatCode="0%" sourceLinked="0"/>
              <c:spPr>
                <a:noFill/>
                <a:ln w="25400">
                  <a:noFill/>
                </a:ln>
              </c:spPr>
              <c:txPr>
                <a:bodyPr/>
                <a:lstStyle/>
                <a:p>
                  <a:pPr>
                    <a:defRPr sz="1050" b="1" i="0" u="none" strike="noStrike" baseline="0">
                      <a:solidFill>
                        <a:schemeClr val="accent1">
                          <a:lumMod val="75000"/>
                        </a:schemeClr>
                      </a:solidFill>
                      <a:latin typeface="+mn-lt"/>
                      <a:ea typeface="Verdana"/>
                      <a:cs typeface="Verdana"/>
                    </a:defRPr>
                  </a:pPr>
                  <a:endParaRPr lang="es-E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7D21-4537-9746-77BFBEC8BD58}"/>
                </c:ext>
              </c:extLst>
            </c:dLbl>
            <c:numFmt formatCode="0%" sourceLinked="0"/>
            <c:spPr>
              <a:noFill/>
              <a:ln w="25400">
                <a:noFill/>
              </a:ln>
            </c:spPr>
            <c:txPr>
              <a:bodyPr wrap="square" lIns="38100" tIns="19050" rIns="38100" bIns="19050" anchor="ctr">
                <a:spAutoFit/>
              </a:bodyPr>
              <a:lstStyle/>
              <a:p>
                <a:pPr>
                  <a:defRPr sz="1050" b="1" i="0" u="none" strike="noStrike" baseline="0">
                    <a:solidFill>
                      <a:schemeClr val="accent1">
                        <a:lumMod val="75000"/>
                      </a:schemeClr>
                    </a:solidFill>
                    <a:latin typeface="+mn-lt"/>
                    <a:ea typeface="Verdana"/>
                    <a:cs typeface="Verdana"/>
                  </a:defRPr>
                </a:pPr>
                <a:endParaRPr lang="es-ES"/>
              </a:p>
            </c:txPr>
            <c:showLegendKey val="0"/>
            <c:showVal val="0"/>
            <c:showCatName val="1"/>
            <c:showSerName val="0"/>
            <c:showPercent val="1"/>
            <c:showBubbleSize val="0"/>
            <c:showLeaderLines val="1"/>
            <c:leaderLines>
              <c:spPr>
                <a:ln w="3175">
                  <a:solidFill>
                    <a:srgbClr val="800080"/>
                  </a:solidFill>
                  <a:prstDash val="solid"/>
                </a:ln>
              </c:spPr>
            </c:leaderLines>
            <c:extLst>
              <c:ext xmlns:c15="http://schemas.microsoft.com/office/drawing/2012/chart" uri="{CE6537A1-D6FC-4f65-9D91-7224C49458BB}"/>
            </c:extLst>
          </c:dLbls>
          <c:cat>
            <c:strRef>
              <c:f>('36perfresol'!$B$12,'36perfresol'!$B$17)</c:f>
              <c:strCache>
                <c:ptCount val="2"/>
                <c:pt idx="0">
                  <c:v>Mujer</c:v>
                </c:pt>
                <c:pt idx="1">
                  <c:v>Hombre</c:v>
                </c:pt>
              </c:strCache>
            </c:strRef>
          </c:cat>
          <c:val>
            <c:numRef>
              <c:f>('36perfresol'!$AC$16,'36perfresol'!$AC$21)</c:f>
              <c:numCache>
                <c:formatCode>#,##0</c:formatCode>
                <c:ptCount val="2"/>
                <c:pt idx="0">
                  <c:v>1231855</c:v>
                </c:pt>
                <c:pt idx="1">
                  <c:v>733409</c:v>
                </c:pt>
              </c:numCache>
            </c:numRef>
          </c:val>
          <c:extLst>
            <c:ext xmlns:c16="http://schemas.microsoft.com/office/drawing/2014/chart" uri="{C3380CC4-5D6E-409C-BE32-E72D297353CC}">
              <c16:uniqueId val="{00000004-7D21-4537-9746-77BFBEC8BD58}"/>
            </c:ext>
          </c:extLst>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1200" verticalDpi="1200"/>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r">
              <a:defRPr sz="1100" b="1" i="0" u="none" strike="noStrike" baseline="0">
                <a:solidFill>
                  <a:schemeClr val="accent1">
                    <a:lumMod val="75000"/>
                  </a:schemeClr>
                </a:solidFill>
                <a:latin typeface="Verdana"/>
                <a:ea typeface="Verdana"/>
                <a:cs typeface="Verdana"/>
              </a:defRPr>
            </a:pPr>
            <a:r>
              <a:rPr lang="es-ES" sz="1100">
                <a:solidFill>
                  <a:schemeClr val="accent1">
                    <a:lumMod val="75000"/>
                  </a:schemeClr>
                </a:solidFill>
                <a:latin typeface="+mn-lt"/>
              </a:rPr>
              <a:t>Distribución por Grado de Resolución de cada tramo de edad. Mujeres</a:t>
            </a:r>
          </a:p>
        </c:rich>
      </c:tx>
      <c:layout>
        <c:manualLayout>
          <c:xMode val="edge"/>
          <c:yMode val="edge"/>
          <c:x val="0.20075390966754156"/>
          <c:y val="1.3772746110085525E-2"/>
        </c:manualLayout>
      </c:layout>
      <c:overlay val="0"/>
      <c:spPr>
        <a:noFill/>
        <a:ln w="25400">
          <a:noFill/>
        </a:ln>
      </c:spPr>
    </c:title>
    <c:autoTitleDeleted val="0"/>
    <c:plotArea>
      <c:layout>
        <c:manualLayout>
          <c:layoutTarget val="inner"/>
          <c:xMode val="edge"/>
          <c:yMode val="edge"/>
          <c:x val="0.12388419904677277"/>
          <c:y val="9.8098840847741023E-2"/>
          <c:w val="0.72170121481826432"/>
          <c:h val="0.81604505842463637"/>
        </c:manualLayout>
      </c:layout>
      <c:barChart>
        <c:barDir val="col"/>
        <c:grouping val="percentStacked"/>
        <c:varyColors val="1"/>
        <c:ser>
          <c:idx val="0"/>
          <c:order val="0"/>
          <c:tx>
            <c:strRef>
              <c:f>'36aperfresol_graf'!$D$12</c:f>
              <c:strCache>
                <c:ptCount val="1"/>
                <c:pt idx="0">
                  <c:v>Grado III</c:v>
                </c:pt>
              </c:strCache>
            </c:strRef>
          </c:tx>
          <c:spPr>
            <a:solidFill>
              <a:srgbClr val="660066"/>
            </a:solidFill>
            <a:ln w="25400">
              <a:noFill/>
            </a:ln>
          </c:spPr>
          <c:invertIfNegative val="0"/>
          <c:dPt>
            <c:idx val="0"/>
            <c:invertIfNegative val="0"/>
            <c:bubble3D val="0"/>
            <c:extLst>
              <c:ext xmlns:c16="http://schemas.microsoft.com/office/drawing/2014/chart" uri="{C3380CC4-5D6E-409C-BE32-E72D297353CC}">
                <c16:uniqueId val="{00000000-EC53-41DD-9E7E-C299E7BB238A}"/>
              </c:ext>
            </c:extLst>
          </c:dPt>
          <c:dPt>
            <c:idx val="1"/>
            <c:invertIfNegative val="0"/>
            <c:bubble3D val="0"/>
            <c:extLst>
              <c:ext xmlns:c16="http://schemas.microsoft.com/office/drawing/2014/chart" uri="{C3380CC4-5D6E-409C-BE32-E72D297353CC}">
                <c16:uniqueId val="{00000001-EC53-41DD-9E7E-C299E7BB238A}"/>
              </c:ext>
            </c:extLst>
          </c:dPt>
          <c:dPt>
            <c:idx val="2"/>
            <c:invertIfNegative val="0"/>
            <c:bubble3D val="0"/>
            <c:extLst>
              <c:ext xmlns:c16="http://schemas.microsoft.com/office/drawing/2014/chart" uri="{C3380CC4-5D6E-409C-BE32-E72D297353CC}">
                <c16:uniqueId val="{00000002-EC53-41DD-9E7E-C299E7BB238A}"/>
              </c:ext>
            </c:extLst>
          </c:dPt>
          <c:dPt>
            <c:idx val="3"/>
            <c:invertIfNegative val="0"/>
            <c:bubble3D val="0"/>
            <c:extLst>
              <c:ext xmlns:c16="http://schemas.microsoft.com/office/drawing/2014/chart" uri="{C3380CC4-5D6E-409C-BE32-E72D297353CC}">
                <c16:uniqueId val="{00000003-EC53-41DD-9E7E-C299E7BB238A}"/>
              </c:ext>
            </c:extLst>
          </c:dPt>
          <c:dPt>
            <c:idx val="4"/>
            <c:invertIfNegative val="0"/>
            <c:bubble3D val="0"/>
            <c:extLst>
              <c:ext xmlns:c16="http://schemas.microsoft.com/office/drawing/2014/chart" uri="{C3380CC4-5D6E-409C-BE32-E72D297353CC}">
                <c16:uniqueId val="{00000004-EC53-41DD-9E7E-C299E7BB238A}"/>
              </c:ext>
            </c:extLst>
          </c:dPt>
          <c:dPt>
            <c:idx val="5"/>
            <c:invertIfNegative val="0"/>
            <c:bubble3D val="0"/>
            <c:extLst>
              <c:ext xmlns:c16="http://schemas.microsoft.com/office/drawing/2014/chart" uri="{C3380CC4-5D6E-409C-BE32-E72D297353CC}">
                <c16:uniqueId val="{00000005-EC53-41DD-9E7E-C299E7BB238A}"/>
              </c:ext>
            </c:extLst>
          </c:dPt>
          <c:dPt>
            <c:idx val="6"/>
            <c:invertIfNegative val="0"/>
            <c:bubble3D val="0"/>
            <c:extLst>
              <c:ext xmlns:c16="http://schemas.microsoft.com/office/drawing/2014/chart" uri="{C3380CC4-5D6E-409C-BE32-E72D297353CC}">
                <c16:uniqueId val="{00000006-EC53-41DD-9E7E-C299E7BB238A}"/>
              </c:ext>
            </c:extLst>
          </c:dPt>
          <c:dPt>
            <c:idx val="7"/>
            <c:invertIfNegative val="0"/>
            <c:bubble3D val="0"/>
            <c:extLst>
              <c:ext xmlns:c16="http://schemas.microsoft.com/office/drawing/2014/chart" uri="{C3380CC4-5D6E-409C-BE32-E72D297353CC}">
                <c16:uniqueId val="{00000007-EC53-41DD-9E7E-C299E7BB238A}"/>
              </c:ext>
            </c:extLst>
          </c:dPt>
          <c:dLbls>
            <c:dLbl>
              <c:idx val="0"/>
              <c:tx>
                <c:rich>
                  <a:bodyPr/>
                  <a:lstStyle/>
                  <a:p>
                    <a:fld id="{F76B8219-D0A4-4907-B044-258DE9379CB4}" type="CELLRANGE">
                      <a:rPr lang="en-US"/>
                      <a:pPr/>
                      <a:t>[CELLRANGE]</a:t>
                    </a:fld>
                    <a:endParaRPr lang="en-US" baseline="0"/>
                  </a:p>
                  <a:p>
                    <a:fld id="{83193CF8-821F-4082-921B-16C099D8A31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EC53-41DD-9E7E-C299E7BB238A}"/>
                </c:ext>
              </c:extLst>
            </c:dLbl>
            <c:dLbl>
              <c:idx val="1"/>
              <c:tx>
                <c:rich>
                  <a:bodyPr/>
                  <a:lstStyle/>
                  <a:p>
                    <a:fld id="{C224E424-5A2E-4C0C-AE48-C2BD61F060EB}" type="CELLRANGE">
                      <a:rPr lang="en-US"/>
                      <a:pPr/>
                      <a:t>[CELLRANGE]</a:t>
                    </a:fld>
                    <a:endParaRPr lang="en-US" baseline="0"/>
                  </a:p>
                  <a:p>
                    <a:fld id="{E6A88853-A6B4-46DF-952C-57430822828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EC53-41DD-9E7E-C299E7BB238A}"/>
                </c:ext>
              </c:extLst>
            </c:dLbl>
            <c:dLbl>
              <c:idx val="2"/>
              <c:tx>
                <c:rich>
                  <a:bodyPr/>
                  <a:lstStyle/>
                  <a:p>
                    <a:fld id="{E1FA0CE3-D85B-489D-A6F3-2073AEECFE78}" type="CELLRANGE">
                      <a:rPr lang="en-US"/>
                      <a:pPr/>
                      <a:t>[CELLRANGE]</a:t>
                    </a:fld>
                    <a:endParaRPr lang="en-US" baseline="0"/>
                  </a:p>
                  <a:p>
                    <a:fld id="{60658B32-2CA5-4C79-A606-C114EBCB30C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EC53-41DD-9E7E-C299E7BB238A}"/>
                </c:ext>
              </c:extLst>
            </c:dLbl>
            <c:dLbl>
              <c:idx val="3"/>
              <c:tx>
                <c:rich>
                  <a:bodyPr/>
                  <a:lstStyle/>
                  <a:p>
                    <a:fld id="{C049069E-966B-48F5-A59F-2DB011E4CB20}" type="CELLRANGE">
                      <a:rPr lang="en-US"/>
                      <a:pPr/>
                      <a:t>[CELLRANGE]</a:t>
                    </a:fld>
                    <a:endParaRPr lang="en-US" baseline="0"/>
                  </a:p>
                  <a:p>
                    <a:fld id="{F8295E7C-6D1B-4421-A654-37344D9C3D4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EC53-41DD-9E7E-C299E7BB238A}"/>
                </c:ext>
              </c:extLst>
            </c:dLbl>
            <c:dLbl>
              <c:idx val="4"/>
              <c:tx>
                <c:rich>
                  <a:bodyPr/>
                  <a:lstStyle/>
                  <a:p>
                    <a:fld id="{EAD41F2B-0284-4C81-B352-4B88E42D536E}" type="CELLRANGE">
                      <a:rPr lang="en-US"/>
                      <a:pPr/>
                      <a:t>[CELLRANGE]</a:t>
                    </a:fld>
                    <a:endParaRPr lang="en-US" baseline="0"/>
                  </a:p>
                  <a:p>
                    <a:fld id="{ED82EF9F-9AFB-4818-963C-5D2B1256E882}"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EC53-41DD-9E7E-C299E7BB238A}"/>
                </c:ext>
              </c:extLst>
            </c:dLbl>
            <c:dLbl>
              <c:idx val="5"/>
              <c:tx>
                <c:rich>
                  <a:bodyPr/>
                  <a:lstStyle/>
                  <a:p>
                    <a:fld id="{D06CB97D-B87B-4793-8597-C25151491998}" type="CELLRANGE">
                      <a:rPr lang="en-US"/>
                      <a:pPr/>
                      <a:t>[CELLRANGE]</a:t>
                    </a:fld>
                    <a:endParaRPr lang="en-US" baseline="0"/>
                  </a:p>
                  <a:p>
                    <a:fld id="{9C0ADED6-D38A-41AF-B1C8-8F94B1AB51FB}"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EC53-41DD-9E7E-C299E7BB238A}"/>
                </c:ext>
              </c:extLst>
            </c:dLbl>
            <c:dLbl>
              <c:idx val="6"/>
              <c:tx>
                <c:rich>
                  <a:bodyPr/>
                  <a:lstStyle/>
                  <a:p>
                    <a:fld id="{3F123C3C-D444-4A01-9F20-B04C2B7314E9}" type="CELLRANGE">
                      <a:rPr lang="en-US"/>
                      <a:pPr/>
                      <a:t>[CELLRANGE]</a:t>
                    </a:fld>
                    <a:endParaRPr lang="en-US" baseline="0"/>
                  </a:p>
                  <a:p>
                    <a:fld id="{5C3974C2-A023-4278-AE47-6F4FCCA4EA4A}"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EC53-41DD-9E7E-C299E7BB238A}"/>
                </c:ext>
              </c:extLst>
            </c:dLbl>
            <c:dLbl>
              <c:idx val="7"/>
              <c:tx>
                <c:rich>
                  <a:bodyPr/>
                  <a:lstStyle/>
                  <a:p>
                    <a:fld id="{041CEDE5-2103-484E-BF9B-D17AF5BCEC36}" type="CELLRANGE">
                      <a:rPr lang="en-US"/>
                      <a:pPr/>
                      <a:t>[CELLRANGE]</a:t>
                    </a:fld>
                    <a:endParaRPr lang="en-US" baseline="0"/>
                  </a:p>
                  <a:p>
                    <a:fld id="{D46E8141-580F-4FE9-A368-6D76CD36664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EC53-41DD-9E7E-C299E7BB238A}"/>
                </c:ext>
              </c:extLst>
            </c:dLbl>
            <c:spPr>
              <a:noFill/>
              <a:ln>
                <a:noFill/>
              </a:ln>
              <a:effectLst/>
            </c:spPr>
            <c:txPr>
              <a:bodyPr wrap="square" lIns="38100" tIns="19050" rIns="38100" bIns="19050" anchor="ctr">
                <a:spAutoFit/>
              </a:bodyPr>
              <a:lstStyle/>
              <a:p>
                <a:pPr>
                  <a:defRPr sz="1000" b="1">
                    <a:solidFill>
                      <a:schemeClr val="bg1"/>
                    </a:solidFill>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('36aperfresol_graf'!$E$12,'36aperfresol_graf'!$G$12,'36aperfresol_graf'!$I$12,'36aperfresol_graf'!$K$12,'36aperfresol_graf'!$M$12,'36aperfresol_graf'!$O$12,'36aperfresol_graf'!$Q$12,'36aperfresol_graf'!$S$12)</c:f>
              <c:numCache>
                <c:formatCode>#,##0</c:formatCode>
                <c:ptCount val="8"/>
                <c:pt idx="0">
                  <c:v>646</c:v>
                </c:pt>
                <c:pt idx="1">
                  <c:v>10276</c:v>
                </c:pt>
                <c:pt idx="2">
                  <c:v>6153</c:v>
                </c:pt>
                <c:pt idx="3">
                  <c:v>9107</c:v>
                </c:pt>
                <c:pt idx="4">
                  <c:v>8583</c:v>
                </c:pt>
                <c:pt idx="5">
                  <c:v>11683</c:v>
                </c:pt>
                <c:pt idx="6">
                  <c:v>39784</c:v>
                </c:pt>
                <c:pt idx="7">
                  <c:v>186580</c:v>
                </c:pt>
              </c:numCache>
            </c:numRef>
          </c:val>
          <c:extLst>
            <c:ext xmlns:c15="http://schemas.microsoft.com/office/drawing/2012/chart" uri="{02D57815-91ED-43cb-92C2-25804820EDAC}">
              <c15:datalabelsRange>
                <c15:f>'36aperfresol_graf'!$V$12:$AC$12</c15:f>
                <c15:dlblRangeCache>
                  <c:ptCount val="8"/>
                  <c:pt idx="0">
                    <c:v>27%</c:v>
                  </c:pt>
                  <c:pt idx="1">
                    <c:v>25%</c:v>
                  </c:pt>
                  <c:pt idx="2">
                    <c:v>24%</c:v>
                  </c:pt>
                  <c:pt idx="3">
                    <c:v>25%</c:v>
                  </c:pt>
                  <c:pt idx="4">
                    <c:v>20%</c:v>
                  </c:pt>
                  <c:pt idx="5">
                    <c:v>16%</c:v>
                  </c:pt>
                  <c:pt idx="6">
                    <c:v>15%</c:v>
                  </c:pt>
                  <c:pt idx="7">
                    <c:v>25%</c:v>
                  </c:pt>
                </c15:dlblRangeCache>
              </c15:datalabelsRange>
            </c:ext>
            <c:ext xmlns:c16="http://schemas.microsoft.com/office/drawing/2014/chart" uri="{C3380CC4-5D6E-409C-BE32-E72D297353CC}">
              <c16:uniqueId val="{00000008-EC53-41DD-9E7E-C299E7BB238A}"/>
            </c:ext>
          </c:extLst>
        </c:ser>
        <c:ser>
          <c:idx val="1"/>
          <c:order val="1"/>
          <c:tx>
            <c:strRef>
              <c:f>'36aperfresol_graf'!$D$13</c:f>
              <c:strCache>
                <c:ptCount val="1"/>
                <c:pt idx="0">
                  <c:v>Grado II</c:v>
                </c:pt>
              </c:strCache>
            </c:strRef>
          </c:tx>
          <c:spPr>
            <a:solidFill>
              <a:srgbClr val="9966FF"/>
            </a:solidFill>
          </c:spPr>
          <c:invertIfNegative val="0"/>
          <c:dLbls>
            <c:dLbl>
              <c:idx val="0"/>
              <c:tx>
                <c:rich>
                  <a:bodyPr/>
                  <a:lstStyle/>
                  <a:p>
                    <a:fld id="{FE06F603-EE38-4902-8CD2-DA2FC335757C}" type="CELLRANGE">
                      <a:rPr lang="en-US"/>
                      <a:pPr/>
                      <a:t>[CELLRANGE]</a:t>
                    </a:fld>
                    <a:endParaRPr lang="en-US" baseline="0"/>
                  </a:p>
                  <a:p>
                    <a:fld id="{9376FAF1-408E-4E2E-A4A4-6FD5C5721E2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EC53-41DD-9E7E-C299E7BB238A}"/>
                </c:ext>
              </c:extLst>
            </c:dLbl>
            <c:dLbl>
              <c:idx val="1"/>
              <c:tx>
                <c:rich>
                  <a:bodyPr/>
                  <a:lstStyle/>
                  <a:p>
                    <a:fld id="{1BB14121-87F5-4748-91CB-BB2E842C2796}" type="CELLRANGE">
                      <a:rPr lang="en-US"/>
                      <a:pPr/>
                      <a:t>[CELLRANGE]</a:t>
                    </a:fld>
                    <a:endParaRPr lang="en-US" baseline="0"/>
                  </a:p>
                  <a:p>
                    <a:fld id="{D7CD7B49-F953-45C8-8F55-713607F2050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EC53-41DD-9E7E-C299E7BB238A}"/>
                </c:ext>
              </c:extLst>
            </c:dLbl>
            <c:dLbl>
              <c:idx val="2"/>
              <c:tx>
                <c:rich>
                  <a:bodyPr/>
                  <a:lstStyle/>
                  <a:p>
                    <a:fld id="{713793C0-523C-4F38-B01F-5424E2A24034}" type="CELLRANGE">
                      <a:rPr lang="en-US"/>
                      <a:pPr/>
                      <a:t>[CELLRANGE]</a:t>
                    </a:fld>
                    <a:endParaRPr lang="en-US" baseline="0"/>
                  </a:p>
                  <a:p>
                    <a:fld id="{E11B80BC-6040-45A9-803F-C3181FB6879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EC53-41DD-9E7E-C299E7BB238A}"/>
                </c:ext>
              </c:extLst>
            </c:dLbl>
            <c:dLbl>
              <c:idx val="3"/>
              <c:tx>
                <c:rich>
                  <a:bodyPr/>
                  <a:lstStyle/>
                  <a:p>
                    <a:fld id="{1D159EBA-6DE1-45F4-94AB-96E6ACFAE652}" type="CELLRANGE">
                      <a:rPr lang="en-US"/>
                      <a:pPr/>
                      <a:t>[CELLRANGE]</a:t>
                    </a:fld>
                    <a:endParaRPr lang="en-US" baseline="0"/>
                  </a:p>
                  <a:p>
                    <a:fld id="{89E69896-9512-4421-9020-8346AD873E4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EC53-41DD-9E7E-C299E7BB238A}"/>
                </c:ext>
              </c:extLst>
            </c:dLbl>
            <c:dLbl>
              <c:idx val="4"/>
              <c:tx>
                <c:rich>
                  <a:bodyPr/>
                  <a:lstStyle/>
                  <a:p>
                    <a:fld id="{B4E1A91E-E6B3-4FA4-BDD3-A718DE9D2DB3}" type="CELLRANGE">
                      <a:rPr lang="en-US"/>
                      <a:pPr/>
                      <a:t>[CELLRANGE]</a:t>
                    </a:fld>
                    <a:endParaRPr lang="en-US" baseline="0"/>
                  </a:p>
                  <a:p>
                    <a:fld id="{88250868-D4CB-4FA3-BF0F-9171BB6F209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EC53-41DD-9E7E-C299E7BB238A}"/>
                </c:ext>
              </c:extLst>
            </c:dLbl>
            <c:dLbl>
              <c:idx val="5"/>
              <c:tx>
                <c:rich>
                  <a:bodyPr/>
                  <a:lstStyle/>
                  <a:p>
                    <a:fld id="{28E7E649-7C92-46A2-AE4B-AB976425529E}" type="CELLRANGE">
                      <a:rPr lang="en-US"/>
                      <a:pPr/>
                      <a:t>[CELLRANGE]</a:t>
                    </a:fld>
                    <a:endParaRPr lang="en-US" baseline="0"/>
                  </a:p>
                  <a:p>
                    <a:fld id="{CD469C81-84A2-40FD-B340-0C402A4E171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EC53-41DD-9E7E-C299E7BB238A}"/>
                </c:ext>
              </c:extLst>
            </c:dLbl>
            <c:dLbl>
              <c:idx val="6"/>
              <c:tx>
                <c:rich>
                  <a:bodyPr/>
                  <a:lstStyle/>
                  <a:p>
                    <a:fld id="{2C4CA731-76EE-49DF-A868-247EDDEC55A7}" type="CELLRANGE">
                      <a:rPr lang="en-US"/>
                      <a:pPr/>
                      <a:t>[CELLRANGE]</a:t>
                    </a:fld>
                    <a:endParaRPr lang="en-US" baseline="0"/>
                  </a:p>
                  <a:p>
                    <a:fld id="{83CAF055-97CC-4457-A1B3-AD49C7FD772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EC53-41DD-9E7E-C299E7BB238A}"/>
                </c:ext>
              </c:extLst>
            </c:dLbl>
            <c:dLbl>
              <c:idx val="7"/>
              <c:tx>
                <c:rich>
                  <a:bodyPr/>
                  <a:lstStyle/>
                  <a:p>
                    <a:fld id="{6991B670-80E0-40AB-8BD6-14DBF1EF93C1}" type="CELLRANGE">
                      <a:rPr lang="en-US"/>
                      <a:pPr/>
                      <a:t>[CELLRANGE]</a:t>
                    </a:fld>
                    <a:endParaRPr lang="en-US" baseline="0"/>
                  </a:p>
                  <a:p>
                    <a:fld id="{45E8A77A-F539-47BF-815E-4150FE19B87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EC53-41DD-9E7E-C299E7BB238A}"/>
                </c:ext>
              </c:extLst>
            </c:dLbl>
            <c:spPr>
              <a:noFill/>
              <a:ln>
                <a:noFill/>
              </a:ln>
              <a:effectLst/>
            </c:spPr>
            <c:txPr>
              <a:bodyPr wrap="square" lIns="38100" tIns="19050" rIns="38100" bIns="19050" anchor="ctr">
                <a:spAutoFit/>
              </a:bodyPr>
              <a:lstStyle/>
              <a:p>
                <a:pPr>
                  <a:defRPr sz="1000" b="1">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('36aperfresol_graf'!$E$13,'36aperfresol_graf'!$G$13,'36aperfresol_graf'!$I$13,'36aperfresol_graf'!$K$13,'36aperfresol_graf'!$M$13,'36aperfresol_graf'!$O$13,'36aperfresol_graf'!$Q$13,'36aperfresol_graf'!$S$13)</c:f>
              <c:numCache>
                <c:formatCode>#,##0</c:formatCode>
                <c:ptCount val="8"/>
                <c:pt idx="0">
                  <c:v>812</c:v>
                </c:pt>
                <c:pt idx="1">
                  <c:v>12016</c:v>
                </c:pt>
                <c:pt idx="2">
                  <c:v>7823</c:v>
                </c:pt>
                <c:pt idx="3">
                  <c:v>11689</c:v>
                </c:pt>
                <c:pt idx="4">
                  <c:v>13098</c:v>
                </c:pt>
                <c:pt idx="5">
                  <c:v>21002</c:v>
                </c:pt>
                <c:pt idx="6">
                  <c:v>68083</c:v>
                </c:pt>
                <c:pt idx="7">
                  <c:v>238094</c:v>
                </c:pt>
              </c:numCache>
            </c:numRef>
          </c:val>
          <c:extLst>
            <c:ext xmlns:c15="http://schemas.microsoft.com/office/drawing/2012/chart" uri="{02D57815-91ED-43cb-92C2-25804820EDAC}">
              <c15:datalabelsRange>
                <c15:f>'36aperfresol_graf'!$V$13:$AC$13</c15:f>
                <c15:dlblRangeCache>
                  <c:ptCount val="8"/>
                  <c:pt idx="0">
                    <c:v>34%</c:v>
                  </c:pt>
                  <c:pt idx="1">
                    <c:v>29%</c:v>
                  </c:pt>
                  <c:pt idx="2">
                    <c:v>31%</c:v>
                  </c:pt>
                  <c:pt idx="3">
                    <c:v>33%</c:v>
                  </c:pt>
                  <c:pt idx="4">
                    <c:v>31%</c:v>
                  </c:pt>
                  <c:pt idx="5">
                    <c:v>29%</c:v>
                  </c:pt>
                  <c:pt idx="6">
                    <c:v>26%</c:v>
                  </c:pt>
                  <c:pt idx="7">
                    <c:v>32%</c:v>
                  </c:pt>
                </c15:dlblRangeCache>
              </c15:datalabelsRange>
            </c:ext>
            <c:ext xmlns:c16="http://schemas.microsoft.com/office/drawing/2014/chart" uri="{C3380CC4-5D6E-409C-BE32-E72D297353CC}">
              <c16:uniqueId val="{00000011-EC53-41DD-9E7E-C299E7BB238A}"/>
            </c:ext>
          </c:extLst>
        </c:ser>
        <c:ser>
          <c:idx val="2"/>
          <c:order val="2"/>
          <c:tx>
            <c:strRef>
              <c:f>'36aperfresol_graf'!$D$14</c:f>
              <c:strCache>
                <c:ptCount val="1"/>
                <c:pt idx="0">
                  <c:v>Grado I</c:v>
                </c:pt>
              </c:strCache>
            </c:strRef>
          </c:tx>
          <c:spPr>
            <a:solidFill>
              <a:srgbClr val="CCCCFF"/>
            </a:solidFill>
          </c:spPr>
          <c:invertIfNegative val="0"/>
          <c:dLbls>
            <c:dLbl>
              <c:idx val="0"/>
              <c:tx>
                <c:rich>
                  <a:bodyPr/>
                  <a:lstStyle/>
                  <a:p>
                    <a:fld id="{9A639D7F-A7A5-4A7B-8C27-F55499EB59C3}" type="CELLRANGE">
                      <a:rPr lang="en-US"/>
                      <a:pPr/>
                      <a:t>[CELLRANGE]</a:t>
                    </a:fld>
                    <a:endParaRPr lang="en-US" baseline="0"/>
                  </a:p>
                  <a:p>
                    <a:fld id="{C11F951C-FC56-49C1-811B-5657BCE9B2D2}"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EC53-41DD-9E7E-C299E7BB238A}"/>
                </c:ext>
              </c:extLst>
            </c:dLbl>
            <c:dLbl>
              <c:idx val="1"/>
              <c:tx>
                <c:rich>
                  <a:bodyPr/>
                  <a:lstStyle/>
                  <a:p>
                    <a:fld id="{6FB7A9F1-9D26-46B8-8B74-5CE361EF5CB0}" type="CELLRANGE">
                      <a:rPr lang="en-US"/>
                      <a:pPr/>
                      <a:t>[CELLRANGE]</a:t>
                    </a:fld>
                    <a:endParaRPr lang="en-US" baseline="0"/>
                  </a:p>
                  <a:p>
                    <a:fld id="{EA0816C6-BD05-4091-B51E-0770317F288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EC53-41DD-9E7E-C299E7BB238A}"/>
                </c:ext>
              </c:extLst>
            </c:dLbl>
            <c:dLbl>
              <c:idx val="2"/>
              <c:tx>
                <c:rich>
                  <a:bodyPr/>
                  <a:lstStyle/>
                  <a:p>
                    <a:fld id="{D82F7935-A3E5-4D02-A284-648D7346E4C5}" type="CELLRANGE">
                      <a:rPr lang="en-US"/>
                      <a:pPr/>
                      <a:t>[CELLRANGE]</a:t>
                    </a:fld>
                    <a:endParaRPr lang="en-US" baseline="0"/>
                  </a:p>
                  <a:p>
                    <a:fld id="{E711D173-69F2-4168-9870-E53B9E38EC2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EC53-41DD-9E7E-C299E7BB238A}"/>
                </c:ext>
              </c:extLst>
            </c:dLbl>
            <c:dLbl>
              <c:idx val="3"/>
              <c:tx>
                <c:rich>
                  <a:bodyPr/>
                  <a:lstStyle/>
                  <a:p>
                    <a:fld id="{C4F3B8D6-4A42-4BD2-86C8-7559593ED55D}" type="CELLRANGE">
                      <a:rPr lang="en-US"/>
                      <a:pPr/>
                      <a:t>[CELLRANGE]</a:t>
                    </a:fld>
                    <a:endParaRPr lang="en-US" baseline="0"/>
                  </a:p>
                  <a:p>
                    <a:fld id="{5B93084D-563C-42EE-BE5F-A59E161A13E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EC53-41DD-9E7E-C299E7BB238A}"/>
                </c:ext>
              </c:extLst>
            </c:dLbl>
            <c:dLbl>
              <c:idx val="4"/>
              <c:tx>
                <c:rich>
                  <a:bodyPr/>
                  <a:lstStyle/>
                  <a:p>
                    <a:fld id="{51DFABAE-4786-486E-A3A0-5F72087A1DA3}" type="CELLRANGE">
                      <a:rPr lang="en-US"/>
                      <a:pPr/>
                      <a:t>[CELLRANGE]</a:t>
                    </a:fld>
                    <a:endParaRPr lang="en-US" baseline="0"/>
                  </a:p>
                  <a:p>
                    <a:fld id="{06C13910-CD5C-48D3-A347-96BD4815F6C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EC53-41DD-9E7E-C299E7BB238A}"/>
                </c:ext>
              </c:extLst>
            </c:dLbl>
            <c:dLbl>
              <c:idx val="5"/>
              <c:tx>
                <c:rich>
                  <a:bodyPr/>
                  <a:lstStyle/>
                  <a:p>
                    <a:fld id="{C3FFBBC4-65FD-4592-9CE0-9396FA3914B9}" type="CELLRANGE">
                      <a:rPr lang="en-US"/>
                      <a:pPr/>
                      <a:t>[CELLRANGE]</a:t>
                    </a:fld>
                    <a:endParaRPr lang="en-US" baseline="0"/>
                  </a:p>
                  <a:p>
                    <a:fld id="{45A42936-C0D3-4637-B432-1A2EF42EA6C5}"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EC53-41DD-9E7E-C299E7BB238A}"/>
                </c:ext>
              </c:extLst>
            </c:dLbl>
            <c:dLbl>
              <c:idx val="6"/>
              <c:tx>
                <c:rich>
                  <a:bodyPr/>
                  <a:lstStyle/>
                  <a:p>
                    <a:fld id="{6836B5B2-3B56-472A-BC2A-BEFC26A52BDE}" type="CELLRANGE">
                      <a:rPr lang="en-US"/>
                      <a:pPr/>
                      <a:t>[CELLRANGE]</a:t>
                    </a:fld>
                    <a:endParaRPr lang="en-US" baseline="0"/>
                  </a:p>
                  <a:p>
                    <a:fld id="{80540AE7-3603-449C-A0DD-FF94AE0C3B2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EC53-41DD-9E7E-C299E7BB238A}"/>
                </c:ext>
              </c:extLst>
            </c:dLbl>
            <c:dLbl>
              <c:idx val="7"/>
              <c:tx>
                <c:rich>
                  <a:bodyPr/>
                  <a:lstStyle/>
                  <a:p>
                    <a:fld id="{4E27F140-CA09-430C-ABDB-D375724939ED}" type="CELLRANGE">
                      <a:rPr lang="en-US"/>
                      <a:pPr/>
                      <a:t>[CELLRANGE]</a:t>
                    </a:fld>
                    <a:endParaRPr lang="en-US" baseline="0"/>
                  </a:p>
                  <a:p>
                    <a:fld id="{E9E548F9-241E-42AA-80A4-CA47E23CC6A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EC53-41DD-9E7E-C299E7BB238A}"/>
                </c:ext>
              </c:extLst>
            </c:dLbl>
            <c:spPr>
              <a:noFill/>
              <a:ln>
                <a:noFill/>
              </a:ln>
              <a:effectLst/>
            </c:spPr>
            <c:txPr>
              <a:bodyPr wrap="square" lIns="38100" tIns="19050" rIns="38100" bIns="19050" anchor="ctr">
                <a:spAutoFit/>
              </a:bodyPr>
              <a:lstStyle/>
              <a:p>
                <a:pPr>
                  <a:defRPr sz="1000" b="1">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('36aperfresol_graf'!$E$14,'36aperfresol_graf'!$G$14,'36aperfresol_graf'!$I$14,'36aperfresol_graf'!$K$14,'36aperfresol_graf'!$M$14,'36aperfresol_graf'!$O$14,'36aperfresol_graf'!$Q$14,'36aperfresol_graf'!$S$14)</c:f>
              <c:numCache>
                <c:formatCode>#,##0</c:formatCode>
                <c:ptCount val="8"/>
                <c:pt idx="0">
                  <c:v>364</c:v>
                </c:pt>
                <c:pt idx="1">
                  <c:v>8724</c:v>
                </c:pt>
                <c:pt idx="2">
                  <c:v>7019</c:v>
                </c:pt>
                <c:pt idx="3">
                  <c:v>9754</c:v>
                </c:pt>
                <c:pt idx="4">
                  <c:v>13048</c:v>
                </c:pt>
                <c:pt idx="5">
                  <c:v>22927</c:v>
                </c:pt>
                <c:pt idx="6">
                  <c:v>83067</c:v>
                </c:pt>
                <c:pt idx="7">
                  <c:v>205903</c:v>
                </c:pt>
              </c:numCache>
            </c:numRef>
          </c:val>
          <c:extLst>
            <c:ext xmlns:c15="http://schemas.microsoft.com/office/drawing/2012/chart" uri="{02D57815-91ED-43cb-92C2-25804820EDAC}">
              <c15:datalabelsRange>
                <c15:f>'36aperfresol_graf'!$V$14:$AC$14</c15:f>
                <c15:dlblRangeCache>
                  <c:ptCount val="8"/>
                  <c:pt idx="0">
                    <c:v>15%</c:v>
                  </c:pt>
                  <c:pt idx="1">
                    <c:v>21%</c:v>
                  </c:pt>
                  <c:pt idx="2">
                    <c:v>27%</c:v>
                  </c:pt>
                  <c:pt idx="3">
                    <c:v>27%</c:v>
                  </c:pt>
                  <c:pt idx="4">
                    <c:v>30%</c:v>
                  </c:pt>
                  <c:pt idx="5">
                    <c:v>32%</c:v>
                  </c:pt>
                  <c:pt idx="6">
                    <c:v>32%</c:v>
                  </c:pt>
                  <c:pt idx="7">
                    <c:v>27%</c:v>
                  </c:pt>
                </c15:dlblRangeCache>
              </c15:datalabelsRange>
            </c:ext>
            <c:ext xmlns:c16="http://schemas.microsoft.com/office/drawing/2014/chart" uri="{C3380CC4-5D6E-409C-BE32-E72D297353CC}">
              <c16:uniqueId val="{0000001A-EC53-41DD-9E7E-C299E7BB238A}"/>
            </c:ext>
          </c:extLst>
        </c:ser>
        <c:ser>
          <c:idx val="3"/>
          <c:order val="3"/>
          <c:tx>
            <c:strRef>
              <c:f>'36aperfresol_graf'!$D$15</c:f>
              <c:strCache>
                <c:ptCount val="1"/>
                <c:pt idx="0">
                  <c:v>Sin Grado</c:v>
                </c:pt>
              </c:strCache>
            </c:strRef>
          </c:tx>
          <c:spPr>
            <a:solidFill>
              <a:srgbClr val="0066CC"/>
            </a:solidFill>
          </c:spPr>
          <c:invertIfNegative val="0"/>
          <c:dLbls>
            <c:dLbl>
              <c:idx val="0"/>
              <c:tx>
                <c:rich>
                  <a:bodyPr/>
                  <a:lstStyle/>
                  <a:p>
                    <a:fld id="{E8804C1E-8E8D-4785-8E95-03517CE2EA9A}" type="CELLRANGE">
                      <a:rPr lang="en-US"/>
                      <a:pPr/>
                      <a:t>[CELLRANGE]</a:t>
                    </a:fld>
                    <a:endParaRPr lang="en-US" baseline="0"/>
                  </a:p>
                  <a:p>
                    <a:fld id="{73CBC5ED-C08B-4290-988E-41001EECE5E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B-EC53-41DD-9E7E-C299E7BB238A}"/>
                </c:ext>
              </c:extLst>
            </c:dLbl>
            <c:dLbl>
              <c:idx val="1"/>
              <c:tx>
                <c:rich>
                  <a:bodyPr/>
                  <a:lstStyle/>
                  <a:p>
                    <a:fld id="{3C4920F4-1F65-463A-A756-2C3CAFFFE2BA}" type="CELLRANGE">
                      <a:rPr lang="en-US"/>
                      <a:pPr/>
                      <a:t>[CELLRANGE]</a:t>
                    </a:fld>
                    <a:endParaRPr lang="en-US" baseline="0"/>
                  </a:p>
                  <a:p>
                    <a:fld id="{CDDA5DEA-44D9-4B8F-BB97-0B86EEDE344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EC53-41DD-9E7E-C299E7BB238A}"/>
                </c:ext>
              </c:extLst>
            </c:dLbl>
            <c:dLbl>
              <c:idx val="2"/>
              <c:tx>
                <c:rich>
                  <a:bodyPr/>
                  <a:lstStyle/>
                  <a:p>
                    <a:fld id="{D70D894F-1608-4EFC-AF3F-B66C0715516B}" type="CELLRANGE">
                      <a:rPr lang="en-US"/>
                      <a:pPr/>
                      <a:t>[CELLRANGE]</a:t>
                    </a:fld>
                    <a:endParaRPr lang="en-US" baseline="0"/>
                  </a:p>
                  <a:p>
                    <a:fld id="{C6058709-6862-4C56-81F6-D2445E55880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EC53-41DD-9E7E-C299E7BB238A}"/>
                </c:ext>
              </c:extLst>
            </c:dLbl>
            <c:dLbl>
              <c:idx val="3"/>
              <c:tx>
                <c:rich>
                  <a:bodyPr/>
                  <a:lstStyle/>
                  <a:p>
                    <a:fld id="{973857A7-66E3-4409-903B-9D086E8522CA}" type="CELLRANGE">
                      <a:rPr lang="en-US"/>
                      <a:pPr/>
                      <a:t>[CELLRANGE]</a:t>
                    </a:fld>
                    <a:endParaRPr lang="en-US" baseline="0"/>
                  </a:p>
                  <a:p>
                    <a:fld id="{B49489B3-ACD9-40E8-A848-043A1B1739F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EC53-41DD-9E7E-C299E7BB238A}"/>
                </c:ext>
              </c:extLst>
            </c:dLbl>
            <c:dLbl>
              <c:idx val="4"/>
              <c:tx>
                <c:rich>
                  <a:bodyPr/>
                  <a:lstStyle/>
                  <a:p>
                    <a:fld id="{3B0CB7CC-1822-41DC-A2F4-5045FB09B92B}" type="CELLRANGE">
                      <a:rPr lang="en-US"/>
                      <a:pPr/>
                      <a:t>[CELLRANGE]</a:t>
                    </a:fld>
                    <a:endParaRPr lang="en-US" baseline="0"/>
                  </a:p>
                  <a:p>
                    <a:fld id="{80317CDD-557A-464B-9085-9A6EC9A739E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EC53-41DD-9E7E-C299E7BB238A}"/>
                </c:ext>
              </c:extLst>
            </c:dLbl>
            <c:dLbl>
              <c:idx val="5"/>
              <c:tx>
                <c:rich>
                  <a:bodyPr/>
                  <a:lstStyle/>
                  <a:p>
                    <a:fld id="{8434CCBA-61AE-454D-870E-2A804CD60853}" type="CELLRANGE">
                      <a:rPr lang="en-US"/>
                      <a:pPr/>
                      <a:t>[CELLRANGE]</a:t>
                    </a:fld>
                    <a:endParaRPr lang="en-US" baseline="0"/>
                  </a:p>
                  <a:p>
                    <a:fld id="{D9F61F46-EE11-483B-B001-4722E571BAB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EC53-41DD-9E7E-C299E7BB238A}"/>
                </c:ext>
              </c:extLst>
            </c:dLbl>
            <c:dLbl>
              <c:idx val="6"/>
              <c:tx>
                <c:rich>
                  <a:bodyPr/>
                  <a:lstStyle/>
                  <a:p>
                    <a:fld id="{077E064E-CF90-4DAE-AB57-635BBC68805F}" type="CELLRANGE">
                      <a:rPr lang="en-US"/>
                      <a:pPr/>
                      <a:t>[CELLRANGE]</a:t>
                    </a:fld>
                    <a:endParaRPr lang="en-US" baseline="0"/>
                  </a:p>
                  <a:p>
                    <a:fld id="{668ACA28-4708-4429-8EC3-5B5D2B7E55D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EC53-41DD-9E7E-C299E7BB238A}"/>
                </c:ext>
              </c:extLst>
            </c:dLbl>
            <c:dLbl>
              <c:idx val="7"/>
              <c:tx>
                <c:rich>
                  <a:bodyPr/>
                  <a:lstStyle/>
                  <a:p>
                    <a:fld id="{F93DC540-39A2-418F-81D7-39470D98BE71}" type="CELLRANGE">
                      <a:rPr lang="en-US"/>
                      <a:pPr/>
                      <a:t>[CELLRANGE]</a:t>
                    </a:fld>
                    <a:endParaRPr lang="en-US" baseline="0"/>
                  </a:p>
                  <a:p>
                    <a:fld id="{2FFA1FC8-7C8D-4A12-BD0F-955C01C5216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EC53-41DD-9E7E-C299E7BB238A}"/>
                </c:ext>
              </c:extLst>
            </c:dLbl>
            <c:spPr>
              <a:noFill/>
              <a:ln>
                <a:noFill/>
              </a:ln>
              <a:effectLst/>
            </c:spPr>
            <c:txPr>
              <a:bodyPr wrap="square" lIns="38100" tIns="19050" rIns="38100" bIns="19050" anchor="ctr">
                <a:spAutoFit/>
              </a:bodyPr>
              <a:lstStyle/>
              <a:p>
                <a:pPr>
                  <a:defRPr sz="1000" b="1">
                    <a:solidFill>
                      <a:schemeClr val="bg1"/>
                    </a:solidFill>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('36aperfresol_graf'!$E$15,'36aperfresol_graf'!$G$15,'36aperfresol_graf'!$I$15,'36aperfresol_graf'!$K$15,'36aperfresol_graf'!$M$15,'36aperfresol_graf'!$O$15,'36aperfresol_graf'!$Q$15,'36aperfresol_graf'!$S$15)</c:f>
              <c:numCache>
                <c:formatCode>#,##0</c:formatCode>
                <c:ptCount val="8"/>
                <c:pt idx="0">
                  <c:v>589</c:v>
                </c:pt>
                <c:pt idx="1">
                  <c:v>10560</c:v>
                </c:pt>
                <c:pt idx="2">
                  <c:v>4633</c:v>
                </c:pt>
                <c:pt idx="3">
                  <c:v>5375</c:v>
                </c:pt>
                <c:pt idx="4">
                  <c:v>8177</c:v>
                </c:pt>
                <c:pt idx="5">
                  <c:v>16368</c:v>
                </c:pt>
                <c:pt idx="6">
                  <c:v>68726</c:v>
                </c:pt>
                <c:pt idx="7">
                  <c:v>121192</c:v>
                </c:pt>
              </c:numCache>
            </c:numRef>
          </c:val>
          <c:extLst>
            <c:ext xmlns:c15="http://schemas.microsoft.com/office/drawing/2012/chart" uri="{02D57815-91ED-43cb-92C2-25804820EDAC}">
              <c15:datalabelsRange>
                <c15:f>'36aperfresol_graf'!$V$15:$AC$15</c15:f>
                <c15:dlblRangeCache>
                  <c:ptCount val="8"/>
                  <c:pt idx="0">
                    <c:v>24%</c:v>
                  </c:pt>
                  <c:pt idx="1">
                    <c:v>25%</c:v>
                  </c:pt>
                  <c:pt idx="2">
                    <c:v>18%</c:v>
                  </c:pt>
                  <c:pt idx="3">
                    <c:v>15%</c:v>
                  </c:pt>
                  <c:pt idx="4">
                    <c:v>19%</c:v>
                  </c:pt>
                  <c:pt idx="5">
                    <c:v>23%</c:v>
                  </c:pt>
                  <c:pt idx="6">
                    <c:v>26%</c:v>
                  </c:pt>
                  <c:pt idx="7">
                    <c:v>16%</c:v>
                  </c:pt>
                </c15:dlblRangeCache>
              </c15:datalabelsRange>
            </c:ext>
            <c:ext xmlns:c16="http://schemas.microsoft.com/office/drawing/2014/chart" uri="{C3380CC4-5D6E-409C-BE32-E72D297353CC}">
              <c16:uniqueId val="{00000023-EC53-41DD-9E7E-C299E7BB238A}"/>
            </c:ext>
          </c:extLst>
        </c:ser>
        <c:dLbls>
          <c:dLblPos val="ctr"/>
          <c:showLegendKey val="0"/>
          <c:showVal val="1"/>
          <c:showCatName val="0"/>
          <c:showSerName val="0"/>
          <c:showPercent val="0"/>
          <c:showBubbleSize val="0"/>
        </c:dLbls>
        <c:gapWidth val="30"/>
        <c:overlap val="100"/>
        <c:axId val="-1839928848"/>
        <c:axId val="-1839928304"/>
      </c:barChart>
      <c:catAx>
        <c:axId val="-1839928848"/>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900" b="0" i="0" u="none" strike="noStrike" baseline="0">
                <a:solidFill>
                  <a:schemeClr val="accent1">
                    <a:lumMod val="75000"/>
                  </a:schemeClr>
                </a:solidFill>
                <a:latin typeface="+mn-lt"/>
                <a:ea typeface="Verdana"/>
                <a:cs typeface="Verdana"/>
              </a:defRPr>
            </a:pPr>
            <a:endParaRPr lang="es-ES"/>
          </a:p>
        </c:txPr>
        <c:crossAx val="-1839928304"/>
        <c:crosses val="autoZero"/>
        <c:auto val="1"/>
        <c:lblAlgn val="ctr"/>
        <c:lblOffset val="100"/>
        <c:noMultiLvlLbl val="0"/>
      </c:catAx>
      <c:valAx>
        <c:axId val="-1839928304"/>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1000" b="0" i="0" u="none" strike="noStrike" baseline="0">
                <a:solidFill>
                  <a:schemeClr val="accent1">
                    <a:lumMod val="75000"/>
                  </a:schemeClr>
                </a:solidFill>
                <a:latin typeface="+mn-lt"/>
                <a:ea typeface="Verdana"/>
                <a:cs typeface="Verdana"/>
              </a:defRPr>
            </a:pPr>
            <a:endParaRPr lang="es-ES"/>
          </a:p>
        </c:txPr>
        <c:crossAx val="-1839928848"/>
        <c:crosses val="autoZero"/>
        <c:crossBetween val="between"/>
      </c:valAx>
      <c:spPr>
        <a:no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chemeClr val="accent1">
                    <a:lumMod val="75000"/>
                  </a:schemeClr>
                </a:solidFill>
                <a:latin typeface="+mn-lt"/>
                <a:ea typeface="Verdana"/>
                <a:cs typeface="Verdana"/>
              </a:defRPr>
            </a:pPr>
            <a:r>
              <a:rPr lang="es-ES" sz="1100" b="1" i="0" baseline="0">
                <a:solidFill>
                  <a:schemeClr val="accent1">
                    <a:lumMod val="75000"/>
                  </a:schemeClr>
                </a:solidFill>
                <a:effectLst/>
                <a:latin typeface="+mn-lt"/>
              </a:rPr>
              <a:t>Distribución por Grado de Resolución de cada tramo de edad. Hombres</a:t>
            </a:r>
            <a:endParaRPr lang="es-ES" sz="1100">
              <a:solidFill>
                <a:schemeClr val="accent1">
                  <a:lumMod val="75000"/>
                </a:schemeClr>
              </a:solidFill>
              <a:effectLst/>
              <a:latin typeface="+mn-lt"/>
            </a:endParaRPr>
          </a:p>
        </c:rich>
      </c:tx>
      <c:layout>
        <c:manualLayout>
          <c:xMode val="edge"/>
          <c:yMode val="edge"/>
          <c:x val="0.20047865278218635"/>
          <c:y val="4.3584880357108646E-3"/>
        </c:manualLayout>
      </c:layout>
      <c:overlay val="0"/>
      <c:spPr>
        <a:noFill/>
        <a:ln w="25400">
          <a:noFill/>
        </a:ln>
      </c:spPr>
    </c:title>
    <c:autoTitleDeleted val="0"/>
    <c:plotArea>
      <c:layout>
        <c:manualLayout>
          <c:layoutTarget val="inner"/>
          <c:xMode val="edge"/>
          <c:yMode val="edge"/>
          <c:x val="0.12388419904677277"/>
          <c:y val="9.8098840847741023E-2"/>
          <c:w val="0.72170121481826432"/>
          <c:h val="0.81604505842463637"/>
        </c:manualLayout>
      </c:layout>
      <c:barChart>
        <c:barDir val="col"/>
        <c:grouping val="percentStacked"/>
        <c:varyColors val="1"/>
        <c:ser>
          <c:idx val="0"/>
          <c:order val="0"/>
          <c:tx>
            <c:strRef>
              <c:f>'36aperfresol_graf'!$D$12</c:f>
              <c:strCache>
                <c:ptCount val="1"/>
                <c:pt idx="0">
                  <c:v>Grado III</c:v>
                </c:pt>
              </c:strCache>
            </c:strRef>
          </c:tx>
          <c:spPr>
            <a:solidFill>
              <a:srgbClr val="660066"/>
            </a:solidFill>
            <a:ln w="25400">
              <a:noFill/>
            </a:ln>
          </c:spPr>
          <c:invertIfNegative val="0"/>
          <c:dPt>
            <c:idx val="0"/>
            <c:invertIfNegative val="0"/>
            <c:bubble3D val="0"/>
            <c:extLst>
              <c:ext xmlns:c16="http://schemas.microsoft.com/office/drawing/2014/chart" uri="{C3380CC4-5D6E-409C-BE32-E72D297353CC}">
                <c16:uniqueId val="{00000000-4453-422D-A19C-0E47FF826DFE}"/>
              </c:ext>
            </c:extLst>
          </c:dPt>
          <c:dPt>
            <c:idx val="1"/>
            <c:invertIfNegative val="0"/>
            <c:bubble3D val="0"/>
            <c:extLst>
              <c:ext xmlns:c16="http://schemas.microsoft.com/office/drawing/2014/chart" uri="{C3380CC4-5D6E-409C-BE32-E72D297353CC}">
                <c16:uniqueId val="{00000001-4453-422D-A19C-0E47FF826DFE}"/>
              </c:ext>
            </c:extLst>
          </c:dPt>
          <c:dPt>
            <c:idx val="2"/>
            <c:invertIfNegative val="0"/>
            <c:bubble3D val="0"/>
            <c:extLst>
              <c:ext xmlns:c16="http://schemas.microsoft.com/office/drawing/2014/chart" uri="{C3380CC4-5D6E-409C-BE32-E72D297353CC}">
                <c16:uniqueId val="{00000002-4453-422D-A19C-0E47FF826DFE}"/>
              </c:ext>
            </c:extLst>
          </c:dPt>
          <c:dPt>
            <c:idx val="3"/>
            <c:invertIfNegative val="0"/>
            <c:bubble3D val="0"/>
            <c:extLst>
              <c:ext xmlns:c16="http://schemas.microsoft.com/office/drawing/2014/chart" uri="{C3380CC4-5D6E-409C-BE32-E72D297353CC}">
                <c16:uniqueId val="{00000003-4453-422D-A19C-0E47FF826DFE}"/>
              </c:ext>
            </c:extLst>
          </c:dPt>
          <c:dPt>
            <c:idx val="4"/>
            <c:invertIfNegative val="0"/>
            <c:bubble3D val="0"/>
            <c:extLst>
              <c:ext xmlns:c16="http://schemas.microsoft.com/office/drawing/2014/chart" uri="{C3380CC4-5D6E-409C-BE32-E72D297353CC}">
                <c16:uniqueId val="{00000004-4453-422D-A19C-0E47FF826DFE}"/>
              </c:ext>
            </c:extLst>
          </c:dPt>
          <c:dPt>
            <c:idx val="5"/>
            <c:invertIfNegative val="0"/>
            <c:bubble3D val="0"/>
            <c:extLst>
              <c:ext xmlns:c16="http://schemas.microsoft.com/office/drawing/2014/chart" uri="{C3380CC4-5D6E-409C-BE32-E72D297353CC}">
                <c16:uniqueId val="{00000005-4453-422D-A19C-0E47FF826DFE}"/>
              </c:ext>
            </c:extLst>
          </c:dPt>
          <c:dPt>
            <c:idx val="6"/>
            <c:invertIfNegative val="0"/>
            <c:bubble3D val="0"/>
            <c:extLst>
              <c:ext xmlns:c16="http://schemas.microsoft.com/office/drawing/2014/chart" uri="{C3380CC4-5D6E-409C-BE32-E72D297353CC}">
                <c16:uniqueId val="{00000006-4453-422D-A19C-0E47FF826DFE}"/>
              </c:ext>
            </c:extLst>
          </c:dPt>
          <c:dPt>
            <c:idx val="7"/>
            <c:invertIfNegative val="0"/>
            <c:bubble3D val="0"/>
            <c:extLst>
              <c:ext xmlns:c16="http://schemas.microsoft.com/office/drawing/2014/chart" uri="{C3380CC4-5D6E-409C-BE32-E72D297353CC}">
                <c16:uniqueId val="{00000007-4453-422D-A19C-0E47FF826DFE}"/>
              </c:ext>
            </c:extLst>
          </c:dPt>
          <c:dLbls>
            <c:dLbl>
              <c:idx val="0"/>
              <c:tx>
                <c:rich>
                  <a:bodyPr/>
                  <a:lstStyle/>
                  <a:p>
                    <a:fld id="{29DCBB6A-1D04-4F01-82CD-001106F0AB5D}" type="CELLRANGE">
                      <a:rPr lang="en-US"/>
                      <a:pPr/>
                      <a:t>[CELLRANGE]</a:t>
                    </a:fld>
                    <a:endParaRPr lang="en-US" baseline="0"/>
                  </a:p>
                  <a:p>
                    <a:fld id="{01FF9F4D-B28D-4510-BC9B-26450E29854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4453-422D-A19C-0E47FF826DFE}"/>
                </c:ext>
              </c:extLst>
            </c:dLbl>
            <c:dLbl>
              <c:idx val="1"/>
              <c:tx>
                <c:rich>
                  <a:bodyPr/>
                  <a:lstStyle/>
                  <a:p>
                    <a:fld id="{8EB397DF-5642-4A01-AB48-903F369D1F8C}" type="CELLRANGE">
                      <a:rPr lang="en-US"/>
                      <a:pPr/>
                      <a:t>[CELLRANGE]</a:t>
                    </a:fld>
                    <a:endParaRPr lang="en-US" baseline="0"/>
                  </a:p>
                  <a:p>
                    <a:fld id="{0E4DCA60-8280-4F53-87FD-09322302E67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4453-422D-A19C-0E47FF826DFE}"/>
                </c:ext>
              </c:extLst>
            </c:dLbl>
            <c:dLbl>
              <c:idx val="2"/>
              <c:tx>
                <c:rich>
                  <a:bodyPr/>
                  <a:lstStyle/>
                  <a:p>
                    <a:fld id="{7000C3E0-81E9-492C-AA51-466B0CA88019}" type="CELLRANGE">
                      <a:rPr lang="en-US"/>
                      <a:pPr/>
                      <a:t>[CELLRANGE]</a:t>
                    </a:fld>
                    <a:endParaRPr lang="en-US" baseline="0"/>
                  </a:p>
                  <a:p>
                    <a:fld id="{A9AEC31D-F3E3-44D9-A8C8-FB7286B5DED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4453-422D-A19C-0E47FF826DFE}"/>
                </c:ext>
              </c:extLst>
            </c:dLbl>
            <c:dLbl>
              <c:idx val="3"/>
              <c:tx>
                <c:rich>
                  <a:bodyPr/>
                  <a:lstStyle/>
                  <a:p>
                    <a:fld id="{8EE0302F-62F2-4105-A132-8E5613901C87}" type="CELLRANGE">
                      <a:rPr lang="en-US"/>
                      <a:pPr/>
                      <a:t>[CELLRANGE]</a:t>
                    </a:fld>
                    <a:endParaRPr lang="en-US" baseline="0"/>
                  </a:p>
                  <a:p>
                    <a:fld id="{2F56C9AC-4CDA-4BD1-A10E-836CA788ACD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4453-422D-A19C-0E47FF826DFE}"/>
                </c:ext>
              </c:extLst>
            </c:dLbl>
            <c:dLbl>
              <c:idx val="4"/>
              <c:tx>
                <c:rich>
                  <a:bodyPr/>
                  <a:lstStyle/>
                  <a:p>
                    <a:fld id="{D0BCFCAD-9CCB-4153-A5D0-1AA0658A820A}" type="CELLRANGE">
                      <a:rPr lang="en-US"/>
                      <a:pPr/>
                      <a:t>[CELLRANGE]</a:t>
                    </a:fld>
                    <a:endParaRPr lang="en-US" baseline="0"/>
                  </a:p>
                  <a:p>
                    <a:fld id="{C5900B43-722A-4D66-83E8-01306BFA7E6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4453-422D-A19C-0E47FF826DFE}"/>
                </c:ext>
              </c:extLst>
            </c:dLbl>
            <c:dLbl>
              <c:idx val="5"/>
              <c:tx>
                <c:rich>
                  <a:bodyPr/>
                  <a:lstStyle/>
                  <a:p>
                    <a:fld id="{AB483913-9C15-4202-89D5-F685BC32D6DA}" type="CELLRANGE">
                      <a:rPr lang="en-US"/>
                      <a:pPr/>
                      <a:t>[CELLRANGE]</a:t>
                    </a:fld>
                    <a:endParaRPr lang="en-US" baseline="0"/>
                  </a:p>
                  <a:p>
                    <a:fld id="{B62EC1AD-2212-44B0-8319-ED4B86D77015}"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4453-422D-A19C-0E47FF826DFE}"/>
                </c:ext>
              </c:extLst>
            </c:dLbl>
            <c:dLbl>
              <c:idx val="6"/>
              <c:tx>
                <c:rich>
                  <a:bodyPr/>
                  <a:lstStyle/>
                  <a:p>
                    <a:fld id="{9BEE6076-9427-426F-B708-6A878F474182}" type="CELLRANGE">
                      <a:rPr lang="en-US"/>
                      <a:pPr/>
                      <a:t>[CELLRANGE]</a:t>
                    </a:fld>
                    <a:endParaRPr lang="en-US" baseline="0"/>
                  </a:p>
                  <a:p>
                    <a:fld id="{DBB3D5CE-7084-430C-A390-74C0AF47BA2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4453-422D-A19C-0E47FF826DFE}"/>
                </c:ext>
              </c:extLst>
            </c:dLbl>
            <c:dLbl>
              <c:idx val="7"/>
              <c:tx>
                <c:rich>
                  <a:bodyPr/>
                  <a:lstStyle/>
                  <a:p>
                    <a:fld id="{783C449E-47BC-4440-A895-E5D0B11BB325}" type="CELLRANGE">
                      <a:rPr lang="en-US"/>
                      <a:pPr/>
                      <a:t>[CELLRANGE]</a:t>
                    </a:fld>
                    <a:endParaRPr lang="en-US" baseline="0"/>
                  </a:p>
                  <a:p>
                    <a:fld id="{761F9A21-5442-43B0-AF6F-A8C41AADA36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4453-422D-A19C-0E47FF826DFE}"/>
                </c:ext>
              </c:extLst>
            </c:dLbl>
            <c:spPr>
              <a:noFill/>
              <a:ln>
                <a:noFill/>
              </a:ln>
              <a:effectLst/>
            </c:spPr>
            <c:txPr>
              <a:bodyPr wrap="square" lIns="38100" tIns="19050" rIns="38100" bIns="19050" anchor="ctr">
                <a:spAutoFit/>
              </a:bodyPr>
              <a:lstStyle/>
              <a:p>
                <a:pPr>
                  <a:defRPr sz="1000" b="1">
                    <a:solidFill>
                      <a:schemeClr val="bg1"/>
                    </a:solidFill>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('36aperfresol_graf'!$E$17,'36aperfresol_graf'!$G$17,'36aperfresol_graf'!$I$17,'36aperfresol_graf'!$K$17,'36aperfresol_graf'!$M$17,'36aperfresol_graf'!$O$17,'36aperfresol_graf'!$Q$17,'36aperfresol_graf'!$S$17)</c:f>
              <c:numCache>
                <c:formatCode>#,##0</c:formatCode>
                <c:ptCount val="8"/>
                <c:pt idx="0">
                  <c:v>814</c:v>
                </c:pt>
                <c:pt idx="1">
                  <c:v>21776</c:v>
                </c:pt>
                <c:pt idx="2">
                  <c:v>9482</c:v>
                </c:pt>
                <c:pt idx="3">
                  <c:v>11219</c:v>
                </c:pt>
                <c:pt idx="4">
                  <c:v>9752</c:v>
                </c:pt>
                <c:pt idx="5">
                  <c:v>12819</c:v>
                </c:pt>
                <c:pt idx="6">
                  <c:v>29593</c:v>
                </c:pt>
                <c:pt idx="7">
                  <c:v>59440</c:v>
                </c:pt>
              </c:numCache>
            </c:numRef>
          </c:val>
          <c:extLst>
            <c:ext xmlns:c15="http://schemas.microsoft.com/office/drawing/2012/chart" uri="{02D57815-91ED-43cb-92C2-25804820EDAC}">
              <c15:datalabelsRange>
                <c15:f>'36aperfresol_graf'!$V$17:$AC$17</c15:f>
                <c15:dlblRangeCache>
                  <c:ptCount val="8"/>
                  <c:pt idx="0">
                    <c:v>26%</c:v>
                  </c:pt>
                  <c:pt idx="1">
                    <c:v>25%</c:v>
                  </c:pt>
                  <c:pt idx="2">
                    <c:v>23%</c:v>
                  </c:pt>
                  <c:pt idx="3">
                    <c:v>24%</c:v>
                  </c:pt>
                  <c:pt idx="4">
                    <c:v>20%</c:v>
                  </c:pt>
                  <c:pt idx="5">
                    <c:v>18%</c:v>
                  </c:pt>
                  <c:pt idx="6">
                    <c:v>19%</c:v>
                  </c:pt>
                  <c:pt idx="7">
                    <c:v>21%</c:v>
                  </c:pt>
                </c15:dlblRangeCache>
              </c15:datalabelsRange>
            </c:ext>
            <c:ext xmlns:c16="http://schemas.microsoft.com/office/drawing/2014/chart" uri="{C3380CC4-5D6E-409C-BE32-E72D297353CC}">
              <c16:uniqueId val="{00000008-4453-422D-A19C-0E47FF826DFE}"/>
            </c:ext>
          </c:extLst>
        </c:ser>
        <c:ser>
          <c:idx val="1"/>
          <c:order val="1"/>
          <c:tx>
            <c:strRef>
              <c:f>'36aperfresol_graf'!$D$13</c:f>
              <c:strCache>
                <c:ptCount val="1"/>
                <c:pt idx="0">
                  <c:v>Grado II</c:v>
                </c:pt>
              </c:strCache>
            </c:strRef>
          </c:tx>
          <c:spPr>
            <a:solidFill>
              <a:srgbClr val="9966FF"/>
            </a:solidFill>
          </c:spPr>
          <c:invertIfNegative val="0"/>
          <c:dLbls>
            <c:dLbl>
              <c:idx val="0"/>
              <c:tx>
                <c:rich>
                  <a:bodyPr/>
                  <a:lstStyle/>
                  <a:p>
                    <a:fld id="{B25306CB-B298-4F54-9CD3-61C691392E91}" type="CELLRANGE">
                      <a:rPr lang="en-US"/>
                      <a:pPr/>
                      <a:t>[CELLRANGE]</a:t>
                    </a:fld>
                    <a:endParaRPr lang="en-US" baseline="0"/>
                  </a:p>
                  <a:p>
                    <a:fld id="{2996259A-443B-4963-A339-CF3D2D395D0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4453-422D-A19C-0E47FF826DFE}"/>
                </c:ext>
              </c:extLst>
            </c:dLbl>
            <c:dLbl>
              <c:idx val="1"/>
              <c:tx>
                <c:rich>
                  <a:bodyPr/>
                  <a:lstStyle/>
                  <a:p>
                    <a:fld id="{44DA9D63-3B13-4482-8C1D-71CE9A32D129}" type="CELLRANGE">
                      <a:rPr lang="en-US"/>
                      <a:pPr/>
                      <a:t>[CELLRANGE]</a:t>
                    </a:fld>
                    <a:endParaRPr lang="en-US" baseline="0"/>
                  </a:p>
                  <a:p>
                    <a:fld id="{24E91039-E674-420C-88C0-DA06311E20F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4453-422D-A19C-0E47FF826DFE}"/>
                </c:ext>
              </c:extLst>
            </c:dLbl>
            <c:dLbl>
              <c:idx val="2"/>
              <c:tx>
                <c:rich>
                  <a:bodyPr/>
                  <a:lstStyle/>
                  <a:p>
                    <a:fld id="{D8D08922-5023-42B9-8A83-E475DB66A091}" type="CELLRANGE">
                      <a:rPr lang="en-US"/>
                      <a:pPr/>
                      <a:t>[CELLRANGE]</a:t>
                    </a:fld>
                    <a:endParaRPr lang="en-US" baseline="0"/>
                  </a:p>
                  <a:p>
                    <a:fld id="{DE8105D3-DDF1-4184-8807-770CE463344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4453-422D-A19C-0E47FF826DFE}"/>
                </c:ext>
              </c:extLst>
            </c:dLbl>
            <c:dLbl>
              <c:idx val="3"/>
              <c:tx>
                <c:rich>
                  <a:bodyPr/>
                  <a:lstStyle/>
                  <a:p>
                    <a:fld id="{B28C770A-3E05-4EA0-B742-6B67DC698A06}" type="CELLRANGE">
                      <a:rPr lang="en-US"/>
                      <a:pPr/>
                      <a:t>[CELLRANGE]</a:t>
                    </a:fld>
                    <a:endParaRPr lang="en-US" baseline="0"/>
                  </a:p>
                  <a:p>
                    <a:fld id="{E80AEFB4-48F1-4882-9516-6DAFE376D0D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4453-422D-A19C-0E47FF826DFE}"/>
                </c:ext>
              </c:extLst>
            </c:dLbl>
            <c:dLbl>
              <c:idx val="4"/>
              <c:tx>
                <c:rich>
                  <a:bodyPr/>
                  <a:lstStyle/>
                  <a:p>
                    <a:fld id="{F4FF19D2-BBCC-41BF-9EDB-EB6A3D14D506}" type="CELLRANGE">
                      <a:rPr lang="en-US"/>
                      <a:pPr/>
                      <a:t>[CELLRANGE]</a:t>
                    </a:fld>
                    <a:endParaRPr lang="en-US" baseline="0"/>
                  </a:p>
                  <a:p>
                    <a:fld id="{EDCA3FED-F96B-4173-9716-AC5A11B608F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4453-422D-A19C-0E47FF826DFE}"/>
                </c:ext>
              </c:extLst>
            </c:dLbl>
            <c:dLbl>
              <c:idx val="5"/>
              <c:tx>
                <c:rich>
                  <a:bodyPr/>
                  <a:lstStyle/>
                  <a:p>
                    <a:fld id="{15858574-862C-4A5B-8A2C-F11E4CED81DD}" type="CELLRANGE">
                      <a:rPr lang="en-US"/>
                      <a:pPr/>
                      <a:t>[CELLRANGE]</a:t>
                    </a:fld>
                    <a:endParaRPr lang="en-US" baseline="0"/>
                  </a:p>
                  <a:p>
                    <a:fld id="{9971FF7D-6DA0-4426-94BE-72CA05C1587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4453-422D-A19C-0E47FF826DFE}"/>
                </c:ext>
              </c:extLst>
            </c:dLbl>
            <c:dLbl>
              <c:idx val="6"/>
              <c:tx>
                <c:rich>
                  <a:bodyPr/>
                  <a:lstStyle/>
                  <a:p>
                    <a:fld id="{D457AB21-5D19-49A3-A18D-7741ED97A85B}" type="CELLRANGE">
                      <a:rPr lang="en-US"/>
                      <a:pPr/>
                      <a:t>[CELLRANGE]</a:t>
                    </a:fld>
                    <a:endParaRPr lang="en-US" baseline="0"/>
                  </a:p>
                  <a:p>
                    <a:fld id="{FA2BD265-3C3A-4BC5-AAEC-1DEDB4971B0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4453-422D-A19C-0E47FF826DFE}"/>
                </c:ext>
              </c:extLst>
            </c:dLbl>
            <c:dLbl>
              <c:idx val="7"/>
              <c:tx>
                <c:rich>
                  <a:bodyPr/>
                  <a:lstStyle/>
                  <a:p>
                    <a:fld id="{23AEFB22-0CDC-482C-A7DC-8B2708D6D915}" type="CELLRANGE">
                      <a:rPr lang="en-US"/>
                      <a:pPr/>
                      <a:t>[CELLRANGE]</a:t>
                    </a:fld>
                    <a:endParaRPr lang="en-US" baseline="0"/>
                  </a:p>
                  <a:p>
                    <a:fld id="{76269D1B-8FE2-46A4-AB2C-FE27F94EB98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4453-422D-A19C-0E47FF826DFE}"/>
                </c:ext>
              </c:extLst>
            </c:dLbl>
            <c:spPr>
              <a:noFill/>
              <a:ln>
                <a:noFill/>
              </a:ln>
              <a:effectLst/>
            </c:spPr>
            <c:txPr>
              <a:bodyPr wrap="square" lIns="38100" tIns="19050" rIns="38100" bIns="19050" anchor="ctr">
                <a:spAutoFit/>
              </a:bodyPr>
              <a:lstStyle/>
              <a:p>
                <a:pPr>
                  <a:defRPr sz="1000" b="1">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('36aperfresol_graf'!$E$18,'36aperfresol_graf'!$G$18,'36aperfresol_graf'!$I$18,'36aperfresol_graf'!$K$18,'36aperfresol_graf'!$M$18,'36aperfresol_graf'!$O$18,'36aperfresol_graf'!$Q$18,'36aperfresol_graf'!$S$18)</c:f>
              <c:numCache>
                <c:formatCode>#,##0</c:formatCode>
                <c:ptCount val="8"/>
                <c:pt idx="0">
                  <c:v>1126</c:v>
                </c:pt>
                <c:pt idx="1">
                  <c:v>29447</c:v>
                </c:pt>
                <c:pt idx="2">
                  <c:v>12300</c:v>
                </c:pt>
                <c:pt idx="3">
                  <c:v>15445</c:v>
                </c:pt>
                <c:pt idx="4">
                  <c:v>15725</c:v>
                </c:pt>
                <c:pt idx="5">
                  <c:v>22902</c:v>
                </c:pt>
                <c:pt idx="6">
                  <c:v>45547</c:v>
                </c:pt>
                <c:pt idx="7">
                  <c:v>81516</c:v>
                </c:pt>
              </c:numCache>
            </c:numRef>
          </c:val>
          <c:extLst>
            <c:ext xmlns:c15="http://schemas.microsoft.com/office/drawing/2012/chart" uri="{02D57815-91ED-43cb-92C2-25804820EDAC}">
              <c15:datalabelsRange>
                <c15:f>'36aperfresol_graf'!$V$18:$AC$18</c15:f>
                <c15:dlblRangeCache>
                  <c:ptCount val="8"/>
                  <c:pt idx="0">
                    <c:v>36%</c:v>
                  </c:pt>
                  <c:pt idx="1">
                    <c:v>34%</c:v>
                  </c:pt>
                  <c:pt idx="2">
                    <c:v>30%</c:v>
                  </c:pt>
                  <c:pt idx="3">
                    <c:v>33%</c:v>
                  </c:pt>
                  <c:pt idx="4">
                    <c:v>33%</c:v>
                  </c:pt>
                  <c:pt idx="5">
                    <c:v>32%</c:v>
                  </c:pt>
                  <c:pt idx="6">
                    <c:v>30%</c:v>
                  </c:pt>
                  <c:pt idx="7">
                    <c:v>29%</c:v>
                  </c:pt>
                </c15:dlblRangeCache>
              </c15:datalabelsRange>
            </c:ext>
            <c:ext xmlns:c16="http://schemas.microsoft.com/office/drawing/2014/chart" uri="{C3380CC4-5D6E-409C-BE32-E72D297353CC}">
              <c16:uniqueId val="{00000011-4453-422D-A19C-0E47FF826DFE}"/>
            </c:ext>
          </c:extLst>
        </c:ser>
        <c:ser>
          <c:idx val="2"/>
          <c:order val="2"/>
          <c:tx>
            <c:strRef>
              <c:f>'36aperfresol_graf'!$D$14</c:f>
              <c:strCache>
                <c:ptCount val="1"/>
                <c:pt idx="0">
                  <c:v>Grado I</c:v>
                </c:pt>
              </c:strCache>
            </c:strRef>
          </c:tx>
          <c:spPr>
            <a:solidFill>
              <a:srgbClr val="CCCCFF"/>
            </a:solidFill>
          </c:spPr>
          <c:invertIfNegative val="0"/>
          <c:dLbls>
            <c:dLbl>
              <c:idx val="0"/>
              <c:tx>
                <c:rich>
                  <a:bodyPr/>
                  <a:lstStyle/>
                  <a:p>
                    <a:fld id="{7609ACCE-3AC5-41C0-977A-5F211CBCEB4A}" type="CELLRANGE">
                      <a:rPr lang="en-US"/>
                      <a:pPr/>
                      <a:t>[CELLRANGE]</a:t>
                    </a:fld>
                    <a:endParaRPr lang="en-US" baseline="0"/>
                  </a:p>
                  <a:p>
                    <a:fld id="{65B1D933-5371-4A6F-B907-2D9620FC083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4453-422D-A19C-0E47FF826DFE}"/>
                </c:ext>
              </c:extLst>
            </c:dLbl>
            <c:dLbl>
              <c:idx val="1"/>
              <c:tx>
                <c:rich>
                  <a:bodyPr/>
                  <a:lstStyle/>
                  <a:p>
                    <a:fld id="{93363D27-020A-400A-A542-50755B882ABB}" type="CELLRANGE">
                      <a:rPr lang="en-US"/>
                      <a:pPr/>
                      <a:t>[CELLRANGE]</a:t>
                    </a:fld>
                    <a:endParaRPr lang="en-US" baseline="0"/>
                  </a:p>
                  <a:p>
                    <a:fld id="{AF358DDE-5807-4F6B-AB84-47C8D6C83CCA}"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4453-422D-A19C-0E47FF826DFE}"/>
                </c:ext>
              </c:extLst>
            </c:dLbl>
            <c:dLbl>
              <c:idx val="2"/>
              <c:tx>
                <c:rich>
                  <a:bodyPr/>
                  <a:lstStyle/>
                  <a:p>
                    <a:fld id="{B3072CF9-A25E-4724-8A59-376C31DAF73D}" type="CELLRANGE">
                      <a:rPr lang="en-US"/>
                      <a:pPr/>
                      <a:t>[CELLRANGE]</a:t>
                    </a:fld>
                    <a:endParaRPr lang="en-US" baseline="0"/>
                  </a:p>
                  <a:p>
                    <a:fld id="{3DB6F5FD-5E73-48E2-91B8-60562E04DD7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4453-422D-A19C-0E47FF826DFE}"/>
                </c:ext>
              </c:extLst>
            </c:dLbl>
            <c:dLbl>
              <c:idx val="3"/>
              <c:tx>
                <c:rich>
                  <a:bodyPr/>
                  <a:lstStyle/>
                  <a:p>
                    <a:fld id="{F8436247-4456-4A98-A63A-0DA8DE39FF4B}" type="CELLRANGE">
                      <a:rPr lang="en-US"/>
                      <a:pPr/>
                      <a:t>[CELLRANGE]</a:t>
                    </a:fld>
                    <a:endParaRPr lang="en-US" baseline="0"/>
                  </a:p>
                  <a:p>
                    <a:fld id="{D495964C-902E-4C0E-BEF2-E288711B8F5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4453-422D-A19C-0E47FF826DFE}"/>
                </c:ext>
              </c:extLst>
            </c:dLbl>
            <c:dLbl>
              <c:idx val="4"/>
              <c:tx>
                <c:rich>
                  <a:bodyPr/>
                  <a:lstStyle/>
                  <a:p>
                    <a:fld id="{8FA53A7F-15BC-4D73-A5B5-B228F71C0363}" type="CELLRANGE">
                      <a:rPr lang="en-US"/>
                      <a:pPr/>
                      <a:t>[CELLRANGE]</a:t>
                    </a:fld>
                    <a:endParaRPr lang="en-US" baseline="0"/>
                  </a:p>
                  <a:p>
                    <a:fld id="{CFF9663E-8968-49DC-827C-A09C8314822B}"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4453-422D-A19C-0E47FF826DFE}"/>
                </c:ext>
              </c:extLst>
            </c:dLbl>
            <c:dLbl>
              <c:idx val="5"/>
              <c:tx>
                <c:rich>
                  <a:bodyPr/>
                  <a:lstStyle/>
                  <a:p>
                    <a:fld id="{C91232B9-72CE-4E00-9F46-20DA1E8BB3E3}" type="CELLRANGE">
                      <a:rPr lang="en-US"/>
                      <a:pPr/>
                      <a:t>[CELLRANGE]</a:t>
                    </a:fld>
                    <a:endParaRPr lang="en-US" baseline="0"/>
                  </a:p>
                  <a:p>
                    <a:fld id="{B006149F-E863-49FC-9D9D-959A8167CCC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4453-422D-A19C-0E47FF826DFE}"/>
                </c:ext>
              </c:extLst>
            </c:dLbl>
            <c:dLbl>
              <c:idx val="6"/>
              <c:tx>
                <c:rich>
                  <a:bodyPr/>
                  <a:lstStyle/>
                  <a:p>
                    <a:fld id="{8A387BA3-FA7D-4434-98B3-B9397F49939C}" type="CELLRANGE">
                      <a:rPr lang="en-US"/>
                      <a:pPr/>
                      <a:t>[CELLRANGE]</a:t>
                    </a:fld>
                    <a:endParaRPr lang="en-US" baseline="0"/>
                  </a:p>
                  <a:p>
                    <a:fld id="{A4D0BCCB-B895-4A7B-99C4-F6095694A65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4453-422D-A19C-0E47FF826DFE}"/>
                </c:ext>
              </c:extLst>
            </c:dLbl>
            <c:dLbl>
              <c:idx val="7"/>
              <c:tx>
                <c:rich>
                  <a:bodyPr/>
                  <a:lstStyle/>
                  <a:p>
                    <a:fld id="{77997DDF-43F7-490D-9258-678373BC00E3}" type="CELLRANGE">
                      <a:rPr lang="en-US"/>
                      <a:pPr/>
                      <a:t>[CELLRANGE]</a:t>
                    </a:fld>
                    <a:endParaRPr lang="en-US" baseline="0"/>
                  </a:p>
                  <a:p>
                    <a:fld id="{CF05C31A-5AC7-40FF-8057-224FF7444E8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4453-422D-A19C-0E47FF826DFE}"/>
                </c:ext>
              </c:extLst>
            </c:dLbl>
            <c:spPr>
              <a:noFill/>
              <a:ln>
                <a:noFill/>
              </a:ln>
              <a:effectLst/>
            </c:spPr>
            <c:txPr>
              <a:bodyPr wrap="square" lIns="38100" tIns="19050" rIns="38100" bIns="19050" anchor="ctr">
                <a:spAutoFit/>
              </a:bodyPr>
              <a:lstStyle/>
              <a:p>
                <a:pPr>
                  <a:defRPr sz="1000" b="1">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('36aperfresol_graf'!$E$19,'36aperfresol_graf'!$G$19,'36aperfresol_graf'!$I$19,'36aperfresol_graf'!$K$19,'36aperfresol_graf'!$M$19,'36aperfresol_graf'!$O$19,'36aperfresol_graf'!$Q$19,'36aperfresol_graf'!$S$19)</c:f>
              <c:numCache>
                <c:formatCode>#,##0</c:formatCode>
                <c:ptCount val="8"/>
                <c:pt idx="0">
                  <c:v>444</c:v>
                </c:pt>
                <c:pt idx="1">
                  <c:v>19952</c:v>
                </c:pt>
                <c:pt idx="2">
                  <c:v>11938</c:v>
                </c:pt>
                <c:pt idx="3">
                  <c:v>13797</c:v>
                </c:pt>
                <c:pt idx="4">
                  <c:v>15077</c:v>
                </c:pt>
                <c:pt idx="5">
                  <c:v>22683</c:v>
                </c:pt>
                <c:pt idx="6">
                  <c:v>44076</c:v>
                </c:pt>
                <c:pt idx="7">
                  <c:v>80287</c:v>
                </c:pt>
              </c:numCache>
            </c:numRef>
          </c:val>
          <c:extLst>
            <c:ext xmlns:c15="http://schemas.microsoft.com/office/drawing/2012/chart" uri="{02D57815-91ED-43cb-92C2-25804820EDAC}">
              <c15:datalabelsRange>
                <c15:f>'36aperfresol_graf'!$V$19:$AC$19</c15:f>
                <c15:dlblRangeCache>
                  <c:ptCount val="8"/>
                  <c:pt idx="0">
                    <c:v>14%</c:v>
                  </c:pt>
                  <c:pt idx="1">
                    <c:v>23%</c:v>
                  </c:pt>
                  <c:pt idx="2">
                    <c:v>29%</c:v>
                  </c:pt>
                  <c:pt idx="3">
                    <c:v>29%</c:v>
                  </c:pt>
                  <c:pt idx="4">
                    <c:v>31%</c:v>
                  </c:pt>
                  <c:pt idx="5">
                    <c:v>31%</c:v>
                  </c:pt>
                  <c:pt idx="6">
                    <c:v>29%</c:v>
                  </c:pt>
                  <c:pt idx="7">
                    <c:v>28%</c:v>
                  </c:pt>
                </c15:dlblRangeCache>
              </c15:datalabelsRange>
            </c:ext>
            <c:ext xmlns:c16="http://schemas.microsoft.com/office/drawing/2014/chart" uri="{C3380CC4-5D6E-409C-BE32-E72D297353CC}">
              <c16:uniqueId val="{0000001A-4453-422D-A19C-0E47FF826DFE}"/>
            </c:ext>
          </c:extLst>
        </c:ser>
        <c:ser>
          <c:idx val="3"/>
          <c:order val="3"/>
          <c:tx>
            <c:strRef>
              <c:f>'36aperfresol_graf'!$D$15</c:f>
              <c:strCache>
                <c:ptCount val="1"/>
                <c:pt idx="0">
                  <c:v>Sin Grado</c:v>
                </c:pt>
              </c:strCache>
            </c:strRef>
          </c:tx>
          <c:spPr>
            <a:solidFill>
              <a:srgbClr val="0066CC"/>
            </a:solidFill>
          </c:spPr>
          <c:invertIfNegative val="0"/>
          <c:dLbls>
            <c:dLbl>
              <c:idx val="0"/>
              <c:tx>
                <c:rich>
                  <a:bodyPr/>
                  <a:lstStyle/>
                  <a:p>
                    <a:fld id="{4AC58015-204D-4531-8A73-950B55F43248}" type="CELLRANGE">
                      <a:rPr lang="en-US"/>
                      <a:pPr/>
                      <a:t>[CELLRANGE]</a:t>
                    </a:fld>
                    <a:endParaRPr lang="en-US" baseline="0"/>
                  </a:p>
                  <a:p>
                    <a:fld id="{4E510CA6-8769-49C0-8FAE-B5F78DDFDC2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B-4453-422D-A19C-0E47FF826DFE}"/>
                </c:ext>
              </c:extLst>
            </c:dLbl>
            <c:dLbl>
              <c:idx val="1"/>
              <c:tx>
                <c:rich>
                  <a:bodyPr/>
                  <a:lstStyle/>
                  <a:p>
                    <a:fld id="{2D19647C-1660-4AF0-8C20-0A95DC33499D}" type="CELLRANGE">
                      <a:rPr lang="en-US"/>
                      <a:pPr/>
                      <a:t>[CELLRANGE]</a:t>
                    </a:fld>
                    <a:endParaRPr lang="en-US" baseline="0"/>
                  </a:p>
                  <a:p>
                    <a:fld id="{46D89E3C-C92C-4E7A-A3C0-773BF0C4A6D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4453-422D-A19C-0E47FF826DFE}"/>
                </c:ext>
              </c:extLst>
            </c:dLbl>
            <c:dLbl>
              <c:idx val="2"/>
              <c:tx>
                <c:rich>
                  <a:bodyPr/>
                  <a:lstStyle/>
                  <a:p>
                    <a:fld id="{9A93D390-6E7F-4646-8E22-728C1429CBB2}" type="CELLRANGE">
                      <a:rPr lang="en-US"/>
                      <a:pPr/>
                      <a:t>[CELLRANGE]</a:t>
                    </a:fld>
                    <a:endParaRPr lang="en-US" baseline="0"/>
                  </a:p>
                  <a:p>
                    <a:fld id="{32586398-8CBF-45D6-9C95-E6D24AAC269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4453-422D-A19C-0E47FF826DFE}"/>
                </c:ext>
              </c:extLst>
            </c:dLbl>
            <c:dLbl>
              <c:idx val="3"/>
              <c:tx>
                <c:rich>
                  <a:bodyPr/>
                  <a:lstStyle/>
                  <a:p>
                    <a:fld id="{FA06B822-DB72-44C5-B456-8C10948F051A}" type="CELLRANGE">
                      <a:rPr lang="en-US"/>
                      <a:pPr/>
                      <a:t>[CELLRANGE]</a:t>
                    </a:fld>
                    <a:endParaRPr lang="en-US" baseline="0"/>
                  </a:p>
                  <a:p>
                    <a:fld id="{F6BE6525-DF41-4F15-8B67-3346F75D881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4453-422D-A19C-0E47FF826DFE}"/>
                </c:ext>
              </c:extLst>
            </c:dLbl>
            <c:dLbl>
              <c:idx val="4"/>
              <c:tx>
                <c:rich>
                  <a:bodyPr/>
                  <a:lstStyle/>
                  <a:p>
                    <a:fld id="{8A7DFC74-76C0-485B-9978-52AF37146D3F}" type="CELLRANGE">
                      <a:rPr lang="en-US"/>
                      <a:pPr/>
                      <a:t>[CELLRANGE]</a:t>
                    </a:fld>
                    <a:endParaRPr lang="en-US" baseline="0"/>
                  </a:p>
                  <a:p>
                    <a:fld id="{FDFBB13B-92C8-4D98-9480-2531C2C7A8A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4453-422D-A19C-0E47FF826DFE}"/>
                </c:ext>
              </c:extLst>
            </c:dLbl>
            <c:dLbl>
              <c:idx val="5"/>
              <c:tx>
                <c:rich>
                  <a:bodyPr/>
                  <a:lstStyle/>
                  <a:p>
                    <a:fld id="{2DE99DD4-EEC9-4672-98DC-7491DDB1D512}" type="CELLRANGE">
                      <a:rPr lang="en-US"/>
                      <a:pPr/>
                      <a:t>[CELLRANGE]</a:t>
                    </a:fld>
                    <a:endParaRPr lang="en-US" baseline="0"/>
                  </a:p>
                  <a:p>
                    <a:fld id="{AB2043A7-DC38-4B79-9B80-6342814AA0F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4453-422D-A19C-0E47FF826DFE}"/>
                </c:ext>
              </c:extLst>
            </c:dLbl>
            <c:dLbl>
              <c:idx val="6"/>
              <c:tx>
                <c:rich>
                  <a:bodyPr/>
                  <a:lstStyle/>
                  <a:p>
                    <a:fld id="{DB4858DF-0251-4EDE-8A38-A6873EB206DD}" type="CELLRANGE">
                      <a:rPr lang="en-US"/>
                      <a:pPr/>
                      <a:t>[CELLRANGE]</a:t>
                    </a:fld>
                    <a:endParaRPr lang="en-US" baseline="0"/>
                  </a:p>
                  <a:p>
                    <a:fld id="{490305BA-80E9-40F2-8474-FAB505365A5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4453-422D-A19C-0E47FF826DFE}"/>
                </c:ext>
              </c:extLst>
            </c:dLbl>
            <c:dLbl>
              <c:idx val="7"/>
              <c:tx>
                <c:rich>
                  <a:bodyPr/>
                  <a:lstStyle/>
                  <a:p>
                    <a:fld id="{6E709CCF-E21E-4531-B095-A26B6AB0DF72}" type="CELLRANGE">
                      <a:rPr lang="en-US"/>
                      <a:pPr/>
                      <a:t>[CELLRANGE]</a:t>
                    </a:fld>
                    <a:endParaRPr lang="en-US" baseline="0"/>
                  </a:p>
                  <a:p>
                    <a:fld id="{06BDAD34-BF5E-4941-AA93-E12E9EA5BB0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4453-422D-A19C-0E47FF826DFE}"/>
                </c:ext>
              </c:extLst>
            </c:dLbl>
            <c:spPr>
              <a:noFill/>
              <a:ln>
                <a:noFill/>
              </a:ln>
              <a:effectLst/>
            </c:spPr>
            <c:txPr>
              <a:bodyPr wrap="square" lIns="38100" tIns="19050" rIns="38100" bIns="19050" anchor="ctr">
                <a:spAutoFit/>
              </a:bodyPr>
              <a:lstStyle/>
              <a:p>
                <a:pPr>
                  <a:defRPr sz="1000" b="1">
                    <a:solidFill>
                      <a:schemeClr val="bg1"/>
                    </a:solidFill>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('36aperfresol_graf'!$E$20,'36aperfresol_graf'!$G$20,'36aperfresol_graf'!$I$20,'36aperfresol_graf'!$K$20,'36aperfresol_graf'!$M$20,'36aperfresol_graf'!$O$20,'36aperfresol_graf'!$Q$20,'36aperfresol_graf'!$S$20)</c:f>
              <c:numCache>
                <c:formatCode>#,##0</c:formatCode>
                <c:ptCount val="8"/>
                <c:pt idx="0">
                  <c:v>757</c:v>
                </c:pt>
                <c:pt idx="1">
                  <c:v>14666</c:v>
                </c:pt>
                <c:pt idx="2">
                  <c:v>7265</c:v>
                </c:pt>
                <c:pt idx="3">
                  <c:v>6503</c:v>
                </c:pt>
                <c:pt idx="4">
                  <c:v>7663</c:v>
                </c:pt>
                <c:pt idx="5">
                  <c:v>14085</c:v>
                </c:pt>
                <c:pt idx="6">
                  <c:v>34757</c:v>
                </c:pt>
                <c:pt idx="7">
                  <c:v>60556</c:v>
                </c:pt>
              </c:numCache>
            </c:numRef>
          </c:val>
          <c:extLst>
            <c:ext xmlns:c15="http://schemas.microsoft.com/office/drawing/2012/chart" uri="{02D57815-91ED-43cb-92C2-25804820EDAC}">
              <c15:datalabelsRange>
                <c15:f>'36aperfresol_graf'!$V$20:$AC$20</c15:f>
                <c15:dlblRangeCache>
                  <c:ptCount val="8"/>
                  <c:pt idx="0">
                    <c:v>24%</c:v>
                  </c:pt>
                  <c:pt idx="1">
                    <c:v>17%</c:v>
                  </c:pt>
                  <c:pt idx="2">
                    <c:v>18%</c:v>
                  </c:pt>
                  <c:pt idx="3">
                    <c:v>14%</c:v>
                  </c:pt>
                  <c:pt idx="4">
                    <c:v>16%</c:v>
                  </c:pt>
                  <c:pt idx="5">
                    <c:v>19%</c:v>
                  </c:pt>
                  <c:pt idx="6">
                    <c:v>23%</c:v>
                  </c:pt>
                  <c:pt idx="7">
                    <c:v>21%</c:v>
                  </c:pt>
                </c15:dlblRangeCache>
              </c15:datalabelsRange>
            </c:ext>
            <c:ext xmlns:c16="http://schemas.microsoft.com/office/drawing/2014/chart" uri="{C3380CC4-5D6E-409C-BE32-E72D297353CC}">
              <c16:uniqueId val="{00000023-4453-422D-A19C-0E47FF826DFE}"/>
            </c:ext>
          </c:extLst>
        </c:ser>
        <c:dLbls>
          <c:dLblPos val="ctr"/>
          <c:showLegendKey val="0"/>
          <c:showVal val="1"/>
          <c:showCatName val="0"/>
          <c:showSerName val="0"/>
          <c:showPercent val="0"/>
          <c:showBubbleSize val="0"/>
        </c:dLbls>
        <c:gapWidth val="30"/>
        <c:overlap val="100"/>
        <c:axId val="-1839929392"/>
        <c:axId val="-1839933744"/>
      </c:barChart>
      <c:catAx>
        <c:axId val="-1839929392"/>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900" b="0" i="0" u="none" strike="noStrike" baseline="0">
                <a:solidFill>
                  <a:schemeClr val="accent1">
                    <a:lumMod val="75000"/>
                  </a:schemeClr>
                </a:solidFill>
                <a:latin typeface="+mn-lt"/>
                <a:ea typeface="Verdana"/>
                <a:cs typeface="Verdana"/>
              </a:defRPr>
            </a:pPr>
            <a:endParaRPr lang="es-ES"/>
          </a:p>
        </c:txPr>
        <c:crossAx val="-1839933744"/>
        <c:crosses val="autoZero"/>
        <c:auto val="1"/>
        <c:lblAlgn val="ctr"/>
        <c:lblOffset val="100"/>
        <c:noMultiLvlLbl val="0"/>
      </c:catAx>
      <c:valAx>
        <c:axId val="-1839933744"/>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1000" b="0" i="0" u="none" strike="noStrike" baseline="0">
                <a:solidFill>
                  <a:schemeClr val="accent1">
                    <a:lumMod val="75000"/>
                  </a:schemeClr>
                </a:solidFill>
                <a:latin typeface="+mn-lt"/>
                <a:ea typeface="Verdana"/>
                <a:cs typeface="Verdana"/>
              </a:defRPr>
            </a:pPr>
            <a:endParaRPr lang="es-ES"/>
          </a:p>
        </c:txPr>
        <c:crossAx val="-1839929392"/>
        <c:crosses val="autoZero"/>
        <c:crossBetween val="between"/>
      </c:valAx>
      <c:spPr>
        <a:noFill/>
        <a:ln w="25400">
          <a:noFill/>
        </a:ln>
      </c:spPr>
    </c:plotArea>
    <c:legend>
      <c:legendPos val="r"/>
      <c:layout>
        <c:manualLayout>
          <c:xMode val="edge"/>
          <c:yMode val="edge"/>
          <c:x val="0.87259835693490195"/>
          <c:y val="6.9932925051035232E-3"/>
          <c:w val="0.12740157480314962"/>
          <c:h val="0.33395304753572469"/>
        </c:manualLayout>
      </c:layout>
      <c:overlay val="0"/>
      <c:txPr>
        <a:bodyPr/>
        <a:lstStyle/>
        <a:p>
          <a:pPr>
            <a:defRPr sz="900">
              <a:solidFill>
                <a:schemeClr val="accent1">
                  <a:lumMod val="75000"/>
                </a:schemeClr>
              </a:solidFill>
              <a:latin typeface="+mn-lt"/>
            </a:defRPr>
          </a:pPr>
          <a:endParaRPr lang="es-ES"/>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chemeClr val="accent1">
                    <a:lumMod val="75000"/>
                  </a:schemeClr>
                </a:solidFill>
                <a:latin typeface="Verdana"/>
                <a:ea typeface="Verdana"/>
                <a:cs typeface="Verdana"/>
              </a:defRPr>
            </a:pPr>
            <a:r>
              <a:rPr lang="es-ES" sz="1100">
                <a:solidFill>
                  <a:schemeClr val="accent1">
                    <a:lumMod val="75000"/>
                  </a:schemeClr>
                </a:solidFill>
                <a:latin typeface="+mn-lt"/>
              </a:rPr>
              <a:t>Distribución por Grado de Resolución de cada tramo de edad. Mujeres</a:t>
            </a:r>
          </a:p>
        </c:rich>
      </c:tx>
      <c:layout>
        <c:manualLayout>
          <c:xMode val="edge"/>
          <c:yMode val="edge"/>
          <c:x val="0.17471224300087485"/>
          <c:y val="8.9881010531251831E-3"/>
        </c:manualLayout>
      </c:layout>
      <c:overlay val="0"/>
      <c:spPr>
        <a:noFill/>
        <a:ln w="25400">
          <a:noFill/>
        </a:ln>
      </c:spPr>
    </c:title>
    <c:autoTitleDeleted val="0"/>
    <c:plotArea>
      <c:layout>
        <c:manualLayout>
          <c:layoutTarget val="inner"/>
          <c:xMode val="edge"/>
          <c:yMode val="edge"/>
          <c:x val="0.12388419904677277"/>
          <c:y val="9.8098840847741023E-2"/>
          <c:w val="0.72170121481826432"/>
          <c:h val="0.81604505842463637"/>
        </c:manualLayout>
      </c:layout>
      <c:barChart>
        <c:barDir val="col"/>
        <c:grouping val="percentStacked"/>
        <c:varyColors val="1"/>
        <c:ser>
          <c:idx val="0"/>
          <c:order val="0"/>
          <c:tx>
            <c:strRef>
              <c:f>'36bperfresol_graf'!$D$12</c:f>
              <c:strCache>
                <c:ptCount val="1"/>
                <c:pt idx="0">
                  <c:v>Grado III</c:v>
                </c:pt>
              </c:strCache>
            </c:strRef>
          </c:tx>
          <c:spPr>
            <a:solidFill>
              <a:srgbClr val="660066"/>
            </a:solidFill>
            <a:ln w="25400">
              <a:noFill/>
            </a:ln>
          </c:spPr>
          <c:invertIfNegative val="0"/>
          <c:dPt>
            <c:idx val="0"/>
            <c:invertIfNegative val="0"/>
            <c:bubble3D val="0"/>
            <c:extLst>
              <c:ext xmlns:c16="http://schemas.microsoft.com/office/drawing/2014/chart" uri="{C3380CC4-5D6E-409C-BE32-E72D297353CC}">
                <c16:uniqueId val="{00000000-E77A-4563-9E07-0CB0C681B391}"/>
              </c:ext>
            </c:extLst>
          </c:dPt>
          <c:dPt>
            <c:idx val="1"/>
            <c:invertIfNegative val="0"/>
            <c:bubble3D val="0"/>
            <c:extLst>
              <c:ext xmlns:c16="http://schemas.microsoft.com/office/drawing/2014/chart" uri="{C3380CC4-5D6E-409C-BE32-E72D297353CC}">
                <c16:uniqueId val="{00000001-E77A-4563-9E07-0CB0C681B391}"/>
              </c:ext>
            </c:extLst>
          </c:dPt>
          <c:dPt>
            <c:idx val="2"/>
            <c:invertIfNegative val="0"/>
            <c:bubble3D val="0"/>
            <c:extLst>
              <c:ext xmlns:c16="http://schemas.microsoft.com/office/drawing/2014/chart" uri="{C3380CC4-5D6E-409C-BE32-E72D297353CC}">
                <c16:uniqueId val="{00000002-E77A-4563-9E07-0CB0C681B391}"/>
              </c:ext>
            </c:extLst>
          </c:dPt>
          <c:dPt>
            <c:idx val="3"/>
            <c:invertIfNegative val="0"/>
            <c:bubble3D val="0"/>
            <c:extLst>
              <c:ext xmlns:c16="http://schemas.microsoft.com/office/drawing/2014/chart" uri="{C3380CC4-5D6E-409C-BE32-E72D297353CC}">
                <c16:uniqueId val="{00000003-E77A-4563-9E07-0CB0C681B391}"/>
              </c:ext>
            </c:extLst>
          </c:dPt>
          <c:dPt>
            <c:idx val="4"/>
            <c:invertIfNegative val="0"/>
            <c:bubble3D val="0"/>
            <c:extLst>
              <c:ext xmlns:c16="http://schemas.microsoft.com/office/drawing/2014/chart" uri="{C3380CC4-5D6E-409C-BE32-E72D297353CC}">
                <c16:uniqueId val="{00000004-E77A-4563-9E07-0CB0C681B391}"/>
              </c:ext>
            </c:extLst>
          </c:dPt>
          <c:dPt>
            <c:idx val="5"/>
            <c:invertIfNegative val="0"/>
            <c:bubble3D val="0"/>
            <c:extLst>
              <c:ext xmlns:c16="http://schemas.microsoft.com/office/drawing/2014/chart" uri="{C3380CC4-5D6E-409C-BE32-E72D297353CC}">
                <c16:uniqueId val="{00000005-E77A-4563-9E07-0CB0C681B391}"/>
              </c:ext>
            </c:extLst>
          </c:dPt>
          <c:dPt>
            <c:idx val="6"/>
            <c:invertIfNegative val="0"/>
            <c:bubble3D val="0"/>
            <c:extLst>
              <c:ext xmlns:c16="http://schemas.microsoft.com/office/drawing/2014/chart" uri="{C3380CC4-5D6E-409C-BE32-E72D297353CC}">
                <c16:uniqueId val="{00000006-E77A-4563-9E07-0CB0C681B391}"/>
              </c:ext>
            </c:extLst>
          </c:dPt>
          <c:dPt>
            <c:idx val="7"/>
            <c:invertIfNegative val="0"/>
            <c:bubble3D val="0"/>
            <c:extLst>
              <c:ext xmlns:c16="http://schemas.microsoft.com/office/drawing/2014/chart" uri="{C3380CC4-5D6E-409C-BE32-E72D297353CC}">
                <c16:uniqueId val="{00000007-E77A-4563-9E07-0CB0C681B391}"/>
              </c:ext>
            </c:extLst>
          </c:dPt>
          <c:dLbls>
            <c:dLbl>
              <c:idx val="0"/>
              <c:tx>
                <c:rich>
                  <a:bodyPr/>
                  <a:lstStyle/>
                  <a:p>
                    <a:fld id="{F76B8219-D0A4-4907-B044-258DE9379CB4}" type="CELLRANGE">
                      <a:rPr lang="en-US"/>
                      <a:pPr/>
                      <a:t>[CELLRANGE]</a:t>
                    </a:fld>
                    <a:endParaRPr lang="en-US" baseline="0"/>
                  </a:p>
                  <a:p>
                    <a:fld id="{83193CF8-821F-4082-921B-16C099D8A31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E77A-4563-9E07-0CB0C681B391}"/>
                </c:ext>
              </c:extLst>
            </c:dLbl>
            <c:dLbl>
              <c:idx val="1"/>
              <c:tx>
                <c:rich>
                  <a:bodyPr/>
                  <a:lstStyle/>
                  <a:p>
                    <a:fld id="{C224E424-5A2E-4C0C-AE48-C2BD61F060EB}" type="CELLRANGE">
                      <a:rPr lang="en-US"/>
                      <a:pPr/>
                      <a:t>[CELLRANGE]</a:t>
                    </a:fld>
                    <a:endParaRPr lang="en-US" baseline="0"/>
                  </a:p>
                  <a:p>
                    <a:fld id="{E6A88853-A6B4-46DF-952C-57430822828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E77A-4563-9E07-0CB0C681B391}"/>
                </c:ext>
              </c:extLst>
            </c:dLbl>
            <c:dLbl>
              <c:idx val="2"/>
              <c:tx>
                <c:rich>
                  <a:bodyPr/>
                  <a:lstStyle/>
                  <a:p>
                    <a:fld id="{E1FA0CE3-D85B-489D-A6F3-2073AEECFE78}" type="CELLRANGE">
                      <a:rPr lang="en-US"/>
                      <a:pPr/>
                      <a:t>[CELLRANGE]</a:t>
                    </a:fld>
                    <a:endParaRPr lang="en-US" baseline="0"/>
                  </a:p>
                  <a:p>
                    <a:fld id="{60658B32-2CA5-4C79-A606-C114EBCB30C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E77A-4563-9E07-0CB0C681B391}"/>
                </c:ext>
              </c:extLst>
            </c:dLbl>
            <c:dLbl>
              <c:idx val="3"/>
              <c:tx>
                <c:rich>
                  <a:bodyPr/>
                  <a:lstStyle/>
                  <a:p>
                    <a:fld id="{C049069E-966B-48F5-A59F-2DB011E4CB20}" type="CELLRANGE">
                      <a:rPr lang="en-US"/>
                      <a:pPr/>
                      <a:t>[CELLRANGE]</a:t>
                    </a:fld>
                    <a:endParaRPr lang="en-US" baseline="0"/>
                  </a:p>
                  <a:p>
                    <a:fld id="{F8295E7C-6D1B-4421-A654-37344D9C3D4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E77A-4563-9E07-0CB0C681B391}"/>
                </c:ext>
              </c:extLst>
            </c:dLbl>
            <c:dLbl>
              <c:idx val="4"/>
              <c:tx>
                <c:rich>
                  <a:bodyPr/>
                  <a:lstStyle/>
                  <a:p>
                    <a:fld id="{EAD41F2B-0284-4C81-B352-4B88E42D536E}" type="CELLRANGE">
                      <a:rPr lang="en-US"/>
                      <a:pPr/>
                      <a:t>[CELLRANGE]</a:t>
                    </a:fld>
                    <a:endParaRPr lang="en-US" baseline="0"/>
                  </a:p>
                  <a:p>
                    <a:fld id="{ED82EF9F-9AFB-4818-963C-5D2B1256E882}"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E77A-4563-9E07-0CB0C681B391}"/>
                </c:ext>
              </c:extLst>
            </c:dLbl>
            <c:dLbl>
              <c:idx val="5"/>
              <c:tx>
                <c:rich>
                  <a:bodyPr/>
                  <a:lstStyle/>
                  <a:p>
                    <a:fld id="{D06CB97D-B87B-4793-8597-C25151491998}" type="CELLRANGE">
                      <a:rPr lang="en-US"/>
                      <a:pPr/>
                      <a:t>[CELLRANGE]</a:t>
                    </a:fld>
                    <a:endParaRPr lang="en-US" baseline="0"/>
                  </a:p>
                  <a:p>
                    <a:fld id="{9C0ADED6-D38A-41AF-B1C8-8F94B1AB51FB}"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E77A-4563-9E07-0CB0C681B391}"/>
                </c:ext>
              </c:extLst>
            </c:dLbl>
            <c:dLbl>
              <c:idx val="6"/>
              <c:tx>
                <c:rich>
                  <a:bodyPr/>
                  <a:lstStyle/>
                  <a:p>
                    <a:fld id="{3F123C3C-D444-4A01-9F20-B04C2B7314E9}" type="CELLRANGE">
                      <a:rPr lang="en-US"/>
                      <a:pPr/>
                      <a:t>[CELLRANGE]</a:t>
                    </a:fld>
                    <a:endParaRPr lang="en-US" baseline="0"/>
                  </a:p>
                  <a:p>
                    <a:fld id="{5C3974C2-A023-4278-AE47-6F4FCCA4EA4A}"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E77A-4563-9E07-0CB0C681B391}"/>
                </c:ext>
              </c:extLst>
            </c:dLbl>
            <c:dLbl>
              <c:idx val="7"/>
              <c:tx>
                <c:rich>
                  <a:bodyPr/>
                  <a:lstStyle/>
                  <a:p>
                    <a:fld id="{041CEDE5-2103-484E-BF9B-D17AF5BCEC36}" type="CELLRANGE">
                      <a:rPr lang="en-US"/>
                      <a:pPr/>
                      <a:t>[CELLRANGE]</a:t>
                    </a:fld>
                    <a:endParaRPr lang="en-US" baseline="0"/>
                  </a:p>
                  <a:p>
                    <a:fld id="{D46E8141-580F-4FE9-A368-6D76CD36664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E77A-4563-9E07-0CB0C681B391}"/>
                </c:ext>
              </c:extLst>
            </c:dLbl>
            <c:spPr>
              <a:noFill/>
              <a:ln>
                <a:noFill/>
              </a:ln>
              <a:effectLst/>
            </c:spPr>
            <c:txPr>
              <a:bodyPr wrap="square" lIns="38100" tIns="19050" rIns="38100" bIns="19050" anchor="ctr">
                <a:spAutoFit/>
              </a:bodyPr>
              <a:lstStyle/>
              <a:p>
                <a:pPr>
                  <a:defRPr sz="800" b="1">
                    <a:solidFill>
                      <a:schemeClr val="bg1"/>
                    </a:solidFill>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('36bperfresol_graf'!$E$12,'36bperfresol_graf'!$G$12,'36bperfresol_graf'!$I$12,'36bperfresol_graf'!$K$12,'36bperfresol_graf'!$M$12,'36bperfresol_graf'!$O$12,'36bperfresol_graf'!$Q$12,'36bperfresol_graf'!$S$12)</c:f>
              <c:numCache>
                <c:formatCode>#,##0</c:formatCode>
                <c:ptCount val="8"/>
                <c:pt idx="0">
                  <c:v>646</c:v>
                </c:pt>
                <c:pt idx="1">
                  <c:v>10276</c:v>
                </c:pt>
                <c:pt idx="2">
                  <c:v>6153</c:v>
                </c:pt>
                <c:pt idx="3">
                  <c:v>9107</c:v>
                </c:pt>
                <c:pt idx="4">
                  <c:v>8583</c:v>
                </c:pt>
                <c:pt idx="5">
                  <c:v>11683</c:v>
                </c:pt>
                <c:pt idx="6">
                  <c:v>39784</c:v>
                </c:pt>
                <c:pt idx="7">
                  <c:v>186580</c:v>
                </c:pt>
              </c:numCache>
            </c:numRef>
          </c:val>
          <c:extLst>
            <c:ext xmlns:c15="http://schemas.microsoft.com/office/drawing/2012/chart" uri="{02D57815-91ED-43cb-92C2-25804820EDAC}">
              <c15:datalabelsRange>
                <c15:f>'36bperfresol_graf'!$V$12:$AC$12</c15:f>
                <c15:dlblRangeCache>
                  <c:ptCount val="8"/>
                  <c:pt idx="0">
                    <c:v>35%</c:v>
                  </c:pt>
                  <c:pt idx="1">
                    <c:v>33%</c:v>
                  </c:pt>
                  <c:pt idx="2">
                    <c:v>29%</c:v>
                  </c:pt>
                  <c:pt idx="3">
                    <c:v>30%</c:v>
                  </c:pt>
                  <c:pt idx="4">
                    <c:v>25%</c:v>
                  </c:pt>
                  <c:pt idx="5">
                    <c:v>21%</c:v>
                  </c:pt>
                  <c:pt idx="6">
                    <c:v>21%</c:v>
                  </c:pt>
                  <c:pt idx="7">
                    <c:v>30%</c:v>
                  </c:pt>
                </c15:dlblRangeCache>
              </c15:datalabelsRange>
            </c:ext>
            <c:ext xmlns:c16="http://schemas.microsoft.com/office/drawing/2014/chart" uri="{C3380CC4-5D6E-409C-BE32-E72D297353CC}">
              <c16:uniqueId val="{00000008-E77A-4563-9E07-0CB0C681B391}"/>
            </c:ext>
          </c:extLst>
        </c:ser>
        <c:ser>
          <c:idx val="1"/>
          <c:order val="1"/>
          <c:tx>
            <c:strRef>
              <c:f>'36bperfresol_graf'!$D$13</c:f>
              <c:strCache>
                <c:ptCount val="1"/>
                <c:pt idx="0">
                  <c:v>Grado II</c:v>
                </c:pt>
              </c:strCache>
            </c:strRef>
          </c:tx>
          <c:spPr>
            <a:solidFill>
              <a:srgbClr val="9966FF"/>
            </a:solidFill>
          </c:spPr>
          <c:invertIfNegative val="0"/>
          <c:dLbls>
            <c:dLbl>
              <c:idx val="0"/>
              <c:tx>
                <c:rich>
                  <a:bodyPr/>
                  <a:lstStyle/>
                  <a:p>
                    <a:fld id="{FE06F603-EE38-4902-8CD2-DA2FC335757C}" type="CELLRANGE">
                      <a:rPr lang="en-US"/>
                      <a:pPr/>
                      <a:t>[CELLRANGE]</a:t>
                    </a:fld>
                    <a:endParaRPr lang="en-US" baseline="0"/>
                  </a:p>
                  <a:p>
                    <a:fld id="{9376FAF1-408E-4E2E-A4A4-6FD5C5721E2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E77A-4563-9E07-0CB0C681B391}"/>
                </c:ext>
              </c:extLst>
            </c:dLbl>
            <c:dLbl>
              <c:idx val="1"/>
              <c:tx>
                <c:rich>
                  <a:bodyPr/>
                  <a:lstStyle/>
                  <a:p>
                    <a:fld id="{1BB14121-87F5-4748-91CB-BB2E842C2796}" type="CELLRANGE">
                      <a:rPr lang="en-US"/>
                      <a:pPr/>
                      <a:t>[CELLRANGE]</a:t>
                    </a:fld>
                    <a:endParaRPr lang="en-US" baseline="0"/>
                  </a:p>
                  <a:p>
                    <a:fld id="{D7CD7B49-F953-45C8-8F55-713607F2050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E77A-4563-9E07-0CB0C681B391}"/>
                </c:ext>
              </c:extLst>
            </c:dLbl>
            <c:dLbl>
              <c:idx val="2"/>
              <c:tx>
                <c:rich>
                  <a:bodyPr/>
                  <a:lstStyle/>
                  <a:p>
                    <a:fld id="{713793C0-523C-4F38-B01F-5424E2A24034}" type="CELLRANGE">
                      <a:rPr lang="en-US"/>
                      <a:pPr/>
                      <a:t>[CELLRANGE]</a:t>
                    </a:fld>
                    <a:endParaRPr lang="en-US" baseline="0"/>
                  </a:p>
                  <a:p>
                    <a:fld id="{E11B80BC-6040-45A9-803F-C3181FB6879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E77A-4563-9E07-0CB0C681B391}"/>
                </c:ext>
              </c:extLst>
            </c:dLbl>
            <c:dLbl>
              <c:idx val="3"/>
              <c:tx>
                <c:rich>
                  <a:bodyPr/>
                  <a:lstStyle/>
                  <a:p>
                    <a:fld id="{1D159EBA-6DE1-45F4-94AB-96E6ACFAE652}" type="CELLRANGE">
                      <a:rPr lang="en-US"/>
                      <a:pPr/>
                      <a:t>[CELLRANGE]</a:t>
                    </a:fld>
                    <a:endParaRPr lang="en-US" baseline="0"/>
                  </a:p>
                  <a:p>
                    <a:fld id="{89E69896-9512-4421-9020-8346AD873E4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E77A-4563-9E07-0CB0C681B391}"/>
                </c:ext>
              </c:extLst>
            </c:dLbl>
            <c:dLbl>
              <c:idx val="4"/>
              <c:tx>
                <c:rich>
                  <a:bodyPr/>
                  <a:lstStyle/>
                  <a:p>
                    <a:fld id="{B4E1A91E-E6B3-4FA4-BDD3-A718DE9D2DB3}" type="CELLRANGE">
                      <a:rPr lang="en-US"/>
                      <a:pPr/>
                      <a:t>[CELLRANGE]</a:t>
                    </a:fld>
                    <a:endParaRPr lang="en-US" baseline="0"/>
                  </a:p>
                  <a:p>
                    <a:fld id="{88250868-D4CB-4FA3-BF0F-9171BB6F209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E77A-4563-9E07-0CB0C681B391}"/>
                </c:ext>
              </c:extLst>
            </c:dLbl>
            <c:dLbl>
              <c:idx val="5"/>
              <c:tx>
                <c:rich>
                  <a:bodyPr/>
                  <a:lstStyle/>
                  <a:p>
                    <a:fld id="{28E7E649-7C92-46A2-AE4B-AB976425529E}" type="CELLRANGE">
                      <a:rPr lang="en-US"/>
                      <a:pPr/>
                      <a:t>[CELLRANGE]</a:t>
                    </a:fld>
                    <a:endParaRPr lang="en-US" baseline="0"/>
                  </a:p>
                  <a:p>
                    <a:fld id="{CD469C81-84A2-40FD-B340-0C402A4E171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E77A-4563-9E07-0CB0C681B391}"/>
                </c:ext>
              </c:extLst>
            </c:dLbl>
            <c:dLbl>
              <c:idx val="6"/>
              <c:tx>
                <c:rich>
                  <a:bodyPr/>
                  <a:lstStyle/>
                  <a:p>
                    <a:fld id="{2C4CA731-76EE-49DF-A868-247EDDEC55A7}" type="CELLRANGE">
                      <a:rPr lang="en-US"/>
                      <a:pPr/>
                      <a:t>[CELLRANGE]</a:t>
                    </a:fld>
                    <a:endParaRPr lang="en-US" baseline="0"/>
                  </a:p>
                  <a:p>
                    <a:fld id="{83CAF055-97CC-4457-A1B3-AD49C7FD772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E77A-4563-9E07-0CB0C681B391}"/>
                </c:ext>
              </c:extLst>
            </c:dLbl>
            <c:dLbl>
              <c:idx val="7"/>
              <c:tx>
                <c:rich>
                  <a:bodyPr/>
                  <a:lstStyle/>
                  <a:p>
                    <a:fld id="{6991B670-80E0-40AB-8BD6-14DBF1EF93C1}" type="CELLRANGE">
                      <a:rPr lang="en-US"/>
                      <a:pPr/>
                      <a:t>[CELLRANGE]</a:t>
                    </a:fld>
                    <a:endParaRPr lang="en-US" baseline="0"/>
                  </a:p>
                  <a:p>
                    <a:fld id="{45E8A77A-F539-47BF-815E-4150FE19B87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E77A-4563-9E07-0CB0C681B391}"/>
                </c:ext>
              </c:extLst>
            </c:dLbl>
            <c:spPr>
              <a:noFill/>
              <a:ln>
                <a:noFill/>
              </a:ln>
              <a:effectLst/>
            </c:spPr>
            <c:txPr>
              <a:bodyPr wrap="square" lIns="38100" tIns="19050" rIns="38100" bIns="19050" anchor="ctr">
                <a:spAutoFit/>
              </a:bodyPr>
              <a:lstStyle/>
              <a:p>
                <a:pPr>
                  <a:defRPr sz="800" b="1"/>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('36bperfresol_graf'!$E$13,'36bperfresol_graf'!$G$13,'36bperfresol_graf'!$I$13,'36bperfresol_graf'!$K$13,'36bperfresol_graf'!$M$13,'36bperfresol_graf'!$O$13,'36bperfresol_graf'!$Q$13,'36bperfresol_graf'!$S$13)</c:f>
              <c:numCache>
                <c:formatCode>#,##0</c:formatCode>
                <c:ptCount val="8"/>
                <c:pt idx="0">
                  <c:v>812</c:v>
                </c:pt>
                <c:pt idx="1">
                  <c:v>12016</c:v>
                </c:pt>
                <c:pt idx="2">
                  <c:v>7823</c:v>
                </c:pt>
                <c:pt idx="3">
                  <c:v>11689</c:v>
                </c:pt>
                <c:pt idx="4">
                  <c:v>13098</c:v>
                </c:pt>
                <c:pt idx="5">
                  <c:v>21002</c:v>
                </c:pt>
                <c:pt idx="6">
                  <c:v>68083</c:v>
                </c:pt>
                <c:pt idx="7">
                  <c:v>238094</c:v>
                </c:pt>
              </c:numCache>
            </c:numRef>
          </c:val>
          <c:extLst>
            <c:ext xmlns:c15="http://schemas.microsoft.com/office/drawing/2012/chart" uri="{02D57815-91ED-43cb-92C2-25804820EDAC}">
              <c15:datalabelsRange>
                <c15:f>'36bperfresol_graf'!$V$13:$AC$13</c15:f>
                <c15:dlblRangeCache>
                  <c:ptCount val="8"/>
                  <c:pt idx="0">
                    <c:v>45%</c:v>
                  </c:pt>
                  <c:pt idx="1">
                    <c:v>39%</c:v>
                  </c:pt>
                  <c:pt idx="2">
                    <c:v>37%</c:v>
                  </c:pt>
                  <c:pt idx="3">
                    <c:v>38%</c:v>
                  </c:pt>
                  <c:pt idx="4">
                    <c:v>38%</c:v>
                  </c:pt>
                  <c:pt idx="5">
                    <c:v>38%</c:v>
                  </c:pt>
                  <c:pt idx="6">
                    <c:v>36%</c:v>
                  </c:pt>
                  <c:pt idx="7">
                    <c:v>38%</c:v>
                  </c:pt>
                </c15:dlblRangeCache>
              </c15:datalabelsRange>
            </c:ext>
            <c:ext xmlns:c16="http://schemas.microsoft.com/office/drawing/2014/chart" uri="{C3380CC4-5D6E-409C-BE32-E72D297353CC}">
              <c16:uniqueId val="{00000011-E77A-4563-9E07-0CB0C681B391}"/>
            </c:ext>
          </c:extLst>
        </c:ser>
        <c:ser>
          <c:idx val="2"/>
          <c:order val="2"/>
          <c:tx>
            <c:strRef>
              <c:f>'36bperfresol_graf'!$D$14</c:f>
              <c:strCache>
                <c:ptCount val="1"/>
                <c:pt idx="0">
                  <c:v>Grado I</c:v>
                </c:pt>
              </c:strCache>
            </c:strRef>
          </c:tx>
          <c:spPr>
            <a:solidFill>
              <a:srgbClr val="CCCCFF"/>
            </a:solidFill>
          </c:spPr>
          <c:invertIfNegative val="0"/>
          <c:dLbls>
            <c:dLbl>
              <c:idx val="0"/>
              <c:tx>
                <c:rich>
                  <a:bodyPr/>
                  <a:lstStyle/>
                  <a:p>
                    <a:fld id="{9A639D7F-A7A5-4A7B-8C27-F55499EB59C3}" type="CELLRANGE">
                      <a:rPr lang="en-US"/>
                      <a:pPr/>
                      <a:t>[CELLRANGE]</a:t>
                    </a:fld>
                    <a:endParaRPr lang="en-US" baseline="0"/>
                  </a:p>
                  <a:p>
                    <a:fld id="{C11F951C-FC56-49C1-811B-5657BCE9B2D2}"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E77A-4563-9E07-0CB0C681B391}"/>
                </c:ext>
              </c:extLst>
            </c:dLbl>
            <c:dLbl>
              <c:idx val="1"/>
              <c:tx>
                <c:rich>
                  <a:bodyPr/>
                  <a:lstStyle/>
                  <a:p>
                    <a:fld id="{6FB7A9F1-9D26-46B8-8B74-5CE361EF5CB0}" type="CELLRANGE">
                      <a:rPr lang="en-US"/>
                      <a:pPr/>
                      <a:t>[CELLRANGE]</a:t>
                    </a:fld>
                    <a:endParaRPr lang="en-US" baseline="0"/>
                  </a:p>
                  <a:p>
                    <a:fld id="{EA0816C6-BD05-4091-B51E-0770317F288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E77A-4563-9E07-0CB0C681B391}"/>
                </c:ext>
              </c:extLst>
            </c:dLbl>
            <c:dLbl>
              <c:idx val="2"/>
              <c:tx>
                <c:rich>
                  <a:bodyPr/>
                  <a:lstStyle/>
                  <a:p>
                    <a:fld id="{D82F7935-A3E5-4D02-A284-648D7346E4C5}" type="CELLRANGE">
                      <a:rPr lang="en-US"/>
                      <a:pPr/>
                      <a:t>[CELLRANGE]</a:t>
                    </a:fld>
                    <a:endParaRPr lang="en-US" baseline="0"/>
                  </a:p>
                  <a:p>
                    <a:fld id="{E711D173-69F2-4168-9870-E53B9E38EC2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E77A-4563-9E07-0CB0C681B391}"/>
                </c:ext>
              </c:extLst>
            </c:dLbl>
            <c:dLbl>
              <c:idx val="3"/>
              <c:tx>
                <c:rich>
                  <a:bodyPr/>
                  <a:lstStyle/>
                  <a:p>
                    <a:fld id="{C4F3B8D6-4A42-4BD2-86C8-7559593ED55D}" type="CELLRANGE">
                      <a:rPr lang="en-US"/>
                      <a:pPr/>
                      <a:t>[CELLRANGE]</a:t>
                    </a:fld>
                    <a:endParaRPr lang="en-US" baseline="0"/>
                  </a:p>
                  <a:p>
                    <a:fld id="{5B93084D-563C-42EE-BE5F-A59E161A13E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E77A-4563-9E07-0CB0C681B391}"/>
                </c:ext>
              </c:extLst>
            </c:dLbl>
            <c:dLbl>
              <c:idx val="4"/>
              <c:tx>
                <c:rich>
                  <a:bodyPr/>
                  <a:lstStyle/>
                  <a:p>
                    <a:fld id="{51DFABAE-4786-486E-A3A0-5F72087A1DA3}" type="CELLRANGE">
                      <a:rPr lang="en-US"/>
                      <a:pPr/>
                      <a:t>[CELLRANGE]</a:t>
                    </a:fld>
                    <a:endParaRPr lang="en-US" baseline="0"/>
                  </a:p>
                  <a:p>
                    <a:fld id="{06C13910-CD5C-48D3-A347-96BD4815F6C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E77A-4563-9E07-0CB0C681B391}"/>
                </c:ext>
              </c:extLst>
            </c:dLbl>
            <c:dLbl>
              <c:idx val="5"/>
              <c:tx>
                <c:rich>
                  <a:bodyPr/>
                  <a:lstStyle/>
                  <a:p>
                    <a:fld id="{C3FFBBC4-65FD-4592-9CE0-9396FA3914B9}" type="CELLRANGE">
                      <a:rPr lang="en-US"/>
                      <a:pPr/>
                      <a:t>[CELLRANGE]</a:t>
                    </a:fld>
                    <a:endParaRPr lang="en-US" baseline="0"/>
                  </a:p>
                  <a:p>
                    <a:fld id="{45A42936-C0D3-4637-B432-1A2EF42EA6C5}"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E77A-4563-9E07-0CB0C681B391}"/>
                </c:ext>
              </c:extLst>
            </c:dLbl>
            <c:dLbl>
              <c:idx val="6"/>
              <c:tx>
                <c:rich>
                  <a:bodyPr/>
                  <a:lstStyle/>
                  <a:p>
                    <a:fld id="{6836B5B2-3B56-472A-BC2A-BEFC26A52BDE}" type="CELLRANGE">
                      <a:rPr lang="en-US"/>
                      <a:pPr/>
                      <a:t>[CELLRANGE]</a:t>
                    </a:fld>
                    <a:endParaRPr lang="en-US" baseline="0"/>
                  </a:p>
                  <a:p>
                    <a:fld id="{80540AE7-3603-449C-A0DD-FF94AE0C3B2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E77A-4563-9E07-0CB0C681B391}"/>
                </c:ext>
              </c:extLst>
            </c:dLbl>
            <c:dLbl>
              <c:idx val="7"/>
              <c:tx>
                <c:rich>
                  <a:bodyPr/>
                  <a:lstStyle/>
                  <a:p>
                    <a:fld id="{4E27F140-CA09-430C-ABDB-D375724939ED}" type="CELLRANGE">
                      <a:rPr lang="en-US"/>
                      <a:pPr/>
                      <a:t>[CELLRANGE]</a:t>
                    </a:fld>
                    <a:endParaRPr lang="en-US" baseline="0"/>
                  </a:p>
                  <a:p>
                    <a:fld id="{E9E548F9-241E-42AA-80A4-CA47E23CC6A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E77A-4563-9E07-0CB0C681B391}"/>
                </c:ext>
              </c:extLst>
            </c:dLbl>
            <c:spPr>
              <a:noFill/>
              <a:ln>
                <a:noFill/>
              </a:ln>
              <a:effectLst/>
            </c:spPr>
            <c:txPr>
              <a:bodyPr wrap="square" lIns="38100" tIns="19050" rIns="38100" bIns="19050" anchor="ctr">
                <a:spAutoFit/>
              </a:bodyPr>
              <a:lstStyle/>
              <a:p>
                <a:pPr>
                  <a:defRPr sz="800" b="1"/>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('36bperfresol_graf'!$E$14,'36bperfresol_graf'!$G$14,'36bperfresol_graf'!$I$14,'36bperfresol_graf'!$K$14,'36bperfresol_graf'!$M$14,'36bperfresol_graf'!$O$14,'36bperfresol_graf'!$Q$14,'36bperfresol_graf'!$S$14)</c:f>
              <c:numCache>
                <c:formatCode>#,##0</c:formatCode>
                <c:ptCount val="8"/>
                <c:pt idx="0">
                  <c:v>364</c:v>
                </c:pt>
                <c:pt idx="1">
                  <c:v>8724</c:v>
                </c:pt>
                <c:pt idx="2">
                  <c:v>7019</c:v>
                </c:pt>
                <c:pt idx="3">
                  <c:v>9754</c:v>
                </c:pt>
                <c:pt idx="4">
                  <c:v>13048</c:v>
                </c:pt>
                <c:pt idx="5">
                  <c:v>22927</c:v>
                </c:pt>
                <c:pt idx="6">
                  <c:v>83067</c:v>
                </c:pt>
                <c:pt idx="7">
                  <c:v>205903</c:v>
                </c:pt>
              </c:numCache>
            </c:numRef>
          </c:val>
          <c:extLst>
            <c:ext xmlns:c15="http://schemas.microsoft.com/office/drawing/2012/chart" uri="{02D57815-91ED-43cb-92C2-25804820EDAC}">
              <c15:datalabelsRange>
                <c15:f>'36bperfresol_graf'!$V$14:$AC$14</c15:f>
                <c15:dlblRangeCache>
                  <c:ptCount val="8"/>
                  <c:pt idx="0">
                    <c:v>20%</c:v>
                  </c:pt>
                  <c:pt idx="1">
                    <c:v>28%</c:v>
                  </c:pt>
                  <c:pt idx="2">
                    <c:v>33%</c:v>
                  </c:pt>
                  <c:pt idx="3">
                    <c:v>32%</c:v>
                  </c:pt>
                  <c:pt idx="4">
                    <c:v>38%</c:v>
                  </c:pt>
                  <c:pt idx="5">
                    <c:v>41%</c:v>
                  </c:pt>
                  <c:pt idx="6">
                    <c:v>44%</c:v>
                  </c:pt>
                  <c:pt idx="7">
                    <c:v>33%</c:v>
                  </c:pt>
                </c15:dlblRangeCache>
              </c15:datalabelsRange>
            </c:ext>
            <c:ext xmlns:c16="http://schemas.microsoft.com/office/drawing/2014/chart" uri="{C3380CC4-5D6E-409C-BE32-E72D297353CC}">
              <c16:uniqueId val="{0000001A-E77A-4563-9E07-0CB0C681B391}"/>
            </c:ext>
          </c:extLst>
        </c:ser>
        <c:ser>
          <c:idx val="3"/>
          <c:order val="3"/>
          <c:tx>
            <c:strRef>
              <c:f>'36bperfresol_graf'!$D$15</c:f>
              <c:strCache>
                <c:ptCount val="1"/>
              </c:strCache>
            </c:strRef>
          </c:tx>
          <c:spPr>
            <a:solidFill>
              <a:srgbClr val="0066CC"/>
            </a:solidFill>
          </c:spPr>
          <c:invertIfNegative val="0"/>
          <c:dLbls>
            <c:dLbl>
              <c:idx val="0"/>
              <c:tx>
                <c:rich>
                  <a:bodyPr/>
                  <a:lstStyle/>
                  <a:p>
                    <a:fld id="{E8804C1E-8E8D-4785-8E95-03517CE2EA9A}" type="CELLRANGE">
                      <a:rPr lang="en-US"/>
                      <a:pPr/>
                      <a:t>[CELLRANGE]</a:t>
                    </a:fld>
                    <a:endParaRPr lang="en-US" baseline="0"/>
                  </a:p>
                  <a:p>
                    <a:fld id="{73CBC5ED-C08B-4290-988E-41001EECE5E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B-E77A-4563-9E07-0CB0C681B391}"/>
                </c:ext>
              </c:extLst>
            </c:dLbl>
            <c:dLbl>
              <c:idx val="1"/>
              <c:tx>
                <c:rich>
                  <a:bodyPr/>
                  <a:lstStyle/>
                  <a:p>
                    <a:fld id="{3C4920F4-1F65-463A-A756-2C3CAFFFE2BA}" type="CELLRANGE">
                      <a:rPr lang="en-US"/>
                      <a:pPr/>
                      <a:t>[CELLRANGE]</a:t>
                    </a:fld>
                    <a:endParaRPr lang="en-US" baseline="0"/>
                  </a:p>
                  <a:p>
                    <a:fld id="{CDDA5DEA-44D9-4B8F-BB97-0B86EEDE344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E77A-4563-9E07-0CB0C681B391}"/>
                </c:ext>
              </c:extLst>
            </c:dLbl>
            <c:dLbl>
              <c:idx val="2"/>
              <c:tx>
                <c:rich>
                  <a:bodyPr/>
                  <a:lstStyle/>
                  <a:p>
                    <a:fld id="{D70D894F-1608-4EFC-AF3F-B66C0715516B}" type="CELLRANGE">
                      <a:rPr lang="en-US"/>
                      <a:pPr/>
                      <a:t>[CELLRANGE]</a:t>
                    </a:fld>
                    <a:endParaRPr lang="en-US" baseline="0"/>
                  </a:p>
                  <a:p>
                    <a:fld id="{C6058709-6862-4C56-81F6-D2445E55880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E77A-4563-9E07-0CB0C681B391}"/>
                </c:ext>
              </c:extLst>
            </c:dLbl>
            <c:dLbl>
              <c:idx val="3"/>
              <c:tx>
                <c:rich>
                  <a:bodyPr/>
                  <a:lstStyle/>
                  <a:p>
                    <a:fld id="{973857A7-66E3-4409-903B-9D086E8522CA}" type="CELLRANGE">
                      <a:rPr lang="en-US"/>
                      <a:pPr/>
                      <a:t>[CELLRANGE]</a:t>
                    </a:fld>
                    <a:endParaRPr lang="en-US" baseline="0"/>
                  </a:p>
                  <a:p>
                    <a:fld id="{B49489B3-ACD9-40E8-A848-043A1B1739F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E77A-4563-9E07-0CB0C681B391}"/>
                </c:ext>
              </c:extLst>
            </c:dLbl>
            <c:dLbl>
              <c:idx val="4"/>
              <c:tx>
                <c:rich>
                  <a:bodyPr/>
                  <a:lstStyle/>
                  <a:p>
                    <a:fld id="{3B0CB7CC-1822-41DC-A2F4-5045FB09B92B}" type="CELLRANGE">
                      <a:rPr lang="en-US"/>
                      <a:pPr/>
                      <a:t>[CELLRANGE]</a:t>
                    </a:fld>
                    <a:endParaRPr lang="en-US" baseline="0"/>
                  </a:p>
                  <a:p>
                    <a:fld id="{80317CDD-557A-464B-9085-9A6EC9A739E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E77A-4563-9E07-0CB0C681B391}"/>
                </c:ext>
              </c:extLst>
            </c:dLbl>
            <c:dLbl>
              <c:idx val="5"/>
              <c:tx>
                <c:rich>
                  <a:bodyPr/>
                  <a:lstStyle/>
                  <a:p>
                    <a:fld id="{8434CCBA-61AE-454D-870E-2A804CD60853}" type="CELLRANGE">
                      <a:rPr lang="en-US"/>
                      <a:pPr/>
                      <a:t>[CELLRANGE]</a:t>
                    </a:fld>
                    <a:endParaRPr lang="en-US" baseline="0"/>
                  </a:p>
                  <a:p>
                    <a:fld id="{D9F61F46-EE11-483B-B001-4722E571BAB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E77A-4563-9E07-0CB0C681B391}"/>
                </c:ext>
              </c:extLst>
            </c:dLbl>
            <c:dLbl>
              <c:idx val="6"/>
              <c:tx>
                <c:rich>
                  <a:bodyPr/>
                  <a:lstStyle/>
                  <a:p>
                    <a:fld id="{077E064E-CF90-4DAE-AB57-635BBC68805F}" type="CELLRANGE">
                      <a:rPr lang="en-US"/>
                      <a:pPr/>
                      <a:t>[CELLRANGE]</a:t>
                    </a:fld>
                    <a:endParaRPr lang="en-US" baseline="0"/>
                  </a:p>
                  <a:p>
                    <a:fld id="{668ACA28-4708-4429-8EC3-5B5D2B7E55D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E77A-4563-9E07-0CB0C681B391}"/>
                </c:ext>
              </c:extLst>
            </c:dLbl>
            <c:dLbl>
              <c:idx val="7"/>
              <c:tx>
                <c:rich>
                  <a:bodyPr/>
                  <a:lstStyle/>
                  <a:p>
                    <a:fld id="{F93DC540-39A2-418F-81D7-39470D98BE71}" type="CELLRANGE">
                      <a:rPr lang="en-US"/>
                      <a:pPr/>
                      <a:t>[CELLRANGE]</a:t>
                    </a:fld>
                    <a:endParaRPr lang="en-US" baseline="0"/>
                  </a:p>
                  <a:p>
                    <a:fld id="{2FFA1FC8-7C8D-4A12-BD0F-955C01C5216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E77A-4563-9E07-0CB0C681B391}"/>
                </c:ext>
              </c:extLst>
            </c:dLbl>
            <c:spPr>
              <a:noFill/>
              <a:ln>
                <a:noFill/>
              </a:ln>
              <a:effectLst/>
            </c:spPr>
            <c:txPr>
              <a:bodyPr wrap="square" lIns="38100" tIns="19050" rIns="38100" bIns="19050" anchor="ctr">
                <a:spAutoFit/>
              </a:bodyPr>
              <a:lstStyle/>
              <a:p>
                <a:pPr>
                  <a:defRPr sz="800" b="1">
                    <a:solidFill>
                      <a:schemeClr val="bg1"/>
                    </a:solidFill>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('36bperfresol_graf'!$E$15,'36bperfresol_graf'!$G$15,'36bperfresol_graf'!$I$15,'36bperfresol_graf'!$K$15,'36bperfresol_graf'!$M$15,'36bperfresol_graf'!$O$15,'36bperfresol_graf'!$Q$15,'36bperfresol_graf'!$S$15)</c:f>
              <c:numCache>
                <c:formatCode>#,##0</c:formatCode>
                <c:ptCount val="8"/>
              </c:numCache>
            </c:numRef>
          </c:val>
          <c:extLst>
            <c:ext xmlns:c15="http://schemas.microsoft.com/office/drawing/2012/chart" uri="{02D57815-91ED-43cb-92C2-25804820EDAC}">
              <c15:datalabelsRange>
                <c15:f>'36bperfresol_graf'!$V$15:$AC$15</c15:f>
                <c15:dlblRangeCache>
                  <c:ptCount val="8"/>
                </c15:dlblRangeCache>
              </c15:datalabelsRange>
            </c:ext>
            <c:ext xmlns:c16="http://schemas.microsoft.com/office/drawing/2014/chart" uri="{C3380CC4-5D6E-409C-BE32-E72D297353CC}">
              <c16:uniqueId val="{00000023-E77A-4563-9E07-0CB0C681B391}"/>
            </c:ext>
          </c:extLst>
        </c:ser>
        <c:dLbls>
          <c:dLblPos val="ctr"/>
          <c:showLegendKey val="0"/>
          <c:showVal val="1"/>
          <c:showCatName val="0"/>
          <c:showSerName val="0"/>
          <c:showPercent val="0"/>
          <c:showBubbleSize val="0"/>
        </c:dLbls>
        <c:gapWidth val="30"/>
        <c:overlap val="100"/>
        <c:axId val="-1839934832"/>
        <c:axId val="-1839931568"/>
      </c:barChart>
      <c:catAx>
        <c:axId val="-1839934832"/>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700" b="0" i="0" u="none" strike="noStrike" baseline="0">
                <a:solidFill>
                  <a:schemeClr val="accent1">
                    <a:lumMod val="75000"/>
                  </a:schemeClr>
                </a:solidFill>
                <a:latin typeface="Verdana"/>
                <a:ea typeface="Verdana"/>
                <a:cs typeface="Verdana"/>
              </a:defRPr>
            </a:pPr>
            <a:endParaRPr lang="es-ES"/>
          </a:p>
        </c:txPr>
        <c:crossAx val="-1839931568"/>
        <c:crosses val="autoZero"/>
        <c:auto val="1"/>
        <c:lblAlgn val="ctr"/>
        <c:lblOffset val="100"/>
        <c:noMultiLvlLbl val="0"/>
      </c:catAx>
      <c:valAx>
        <c:axId val="-1839931568"/>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800" b="0" i="0" u="none" strike="noStrike" baseline="0">
                <a:solidFill>
                  <a:schemeClr val="accent1">
                    <a:lumMod val="75000"/>
                  </a:schemeClr>
                </a:solidFill>
                <a:latin typeface="Verdana"/>
                <a:ea typeface="Verdana"/>
                <a:cs typeface="Verdana"/>
              </a:defRPr>
            </a:pPr>
            <a:endParaRPr lang="es-ES"/>
          </a:p>
        </c:txPr>
        <c:crossAx val="-1839934832"/>
        <c:crosses val="autoZero"/>
        <c:crossBetween val="between"/>
      </c:valAx>
      <c:spPr>
        <a:no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chemeClr val="accent1">
                    <a:lumMod val="75000"/>
                  </a:schemeClr>
                </a:solidFill>
                <a:latin typeface="+mn-lt"/>
                <a:ea typeface="Verdana"/>
                <a:cs typeface="Verdana"/>
              </a:defRPr>
            </a:pPr>
            <a:r>
              <a:rPr lang="es-ES" sz="1100" b="1" i="0" baseline="0">
                <a:solidFill>
                  <a:schemeClr val="accent1">
                    <a:lumMod val="75000"/>
                  </a:schemeClr>
                </a:solidFill>
                <a:effectLst/>
                <a:latin typeface="+mn-lt"/>
              </a:rPr>
              <a:t>Distribución por Grado de Resolución de cada tramo de edad. Hombres</a:t>
            </a:r>
            <a:endParaRPr lang="es-ES" sz="1100">
              <a:solidFill>
                <a:schemeClr val="accent1">
                  <a:lumMod val="75000"/>
                </a:schemeClr>
              </a:solidFill>
              <a:effectLst/>
              <a:latin typeface="+mn-lt"/>
            </a:endParaRPr>
          </a:p>
        </c:rich>
      </c:tx>
      <c:layout>
        <c:manualLayout>
          <c:xMode val="edge"/>
          <c:yMode val="edge"/>
          <c:x val="0.17793855742024445"/>
          <c:y val="4.3585460908295553E-3"/>
        </c:manualLayout>
      </c:layout>
      <c:overlay val="0"/>
      <c:spPr>
        <a:noFill/>
        <a:ln w="25400">
          <a:noFill/>
        </a:ln>
      </c:spPr>
    </c:title>
    <c:autoTitleDeleted val="0"/>
    <c:plotArea>
      <c:layout>
        <c:manualLayout>
          <c:layoutTarget val="inner"/>
          <c:xMode val="edge"/>
          <c:yMode val="edge"/>
          <c:x val="0.12388419904677277"/>
          <c:y val="9.8098840847741023E-2"/>
          <c:w val="0.72170121481826432"/>
          <c:h val="0.81604505842463637"/>
        </c:manualLayout>
      </c:layout>
      <c:barChart>
        <c:barDir val="col"/>
        <c:grouping val="percentStacked"/>
        <c:varyColors val="1"/>
        <c:ser>
          <c:idx val="0"/>
          <c:order val="0"/>
          <c:tx>
            <c:strRef>
              <c:f>'36bperfresol_graf'!$D$12</c:f>
              <c:strCache>
                <c:ptCount val="1"/>
                <c:pt idx="0">
                  <c:v>Grado III</c:v>
                </c:pt>
              </c:strCache>
            </c:strRef>
          </c:tx>
          <c:spPr>
            <a:solidFill>
              <a:srgbClr val="660066"/>
            </a:solidFill>
            <a:ln w="25400">
              <a:noFill/>
            </a:ln>
          </c:spPr>
          <c:invertIfNegative val="0"/>
          <c:dPt>
            <c:idx val="0"/>
            <c:invertIfNegative val="0"/>
            <c:bubble3D val="0"/>
            <c:extLst>
              <c:ext xmlns:c16="http://schemas.microsoft.com/office/drawing/2014/chart" uri="{C3380CC4-5D6E-409C-BE32-E72D297353CC}">
                <c16:uniqueId val="{00000000-F13B-4F65-A59B-A96749FB406D}"/>
              </c:ext>
            </c:extLst>
          </c:dPt>
          <c:dPt>
            <c:idx val="1"/>
            <c:invertIfNegative val="0"/>
            <c:bubble3D val="0"/>
            <c:extLst>
              <c:ext xmlns:c16="http://schemas.microsoft.com/office/drawing/2014/chart" uri="{C3380CC4-5D6E-409C-BE32-E72D297353CC}">
                <c16:uniqueId val="{00000001-F13B-4F65-A59B-A96749FB406D}"/>
              </c:ext>
            </c:extLst>
          </c:dPt>
          <c:dPt>
            <c:idx val="2"/>
            <c:invertIfNegative val="0"/>
            <c:bubble3D val="0"/>
            <c:extLst>
              <c:ext xmlns:c16="http://schemas.microsoft.com/office/drawing/2014/chart" uri="{C3380CC4-5D6E-409C-BE32-E72D297353CC}">
                <c16:uniqueId val="{00000002-F13B-4F65-A59B-A96749FB406D}"/>
              </c:ext>
            </c:extLst>
          </c:dPt>
          <c:dPt>
            <c:idx val="3"/>
            <c:invertIfNegative val="0"/>
            <c:bubble3D val="0"/>
            <c:extLst>
              <c:ext xmlns:c16="http://schemas.microsoft.com/office/drawing/2014/chart" uri="{C3380CC4-5D6E-409C-BE32-E72D297353CC}">
                <c16:uniqueId val="{00000003-F13B-4F65-A59B-A96749FB406D}"/>
              </c:ext>
            </c:extLst>
          </c:dPt>
          <c:dPt>
            <c:idx val="4"/>
            <c:invertIfNegative val="0"/>
            <c:bubble3D val="0"/>
            <c:extLst>
              <c:ext xmlns:c16="http://schemas.microsoft.com/office/drawing/2014/chart" uri="{C3380CC4-5D6E-409C-BE32-E72D297353CC}">
                <c16:uniqueId val="{00000004-F13B-4F65-A59B-A96749FB406D}"/>
              </c:ext>
            </c:extLst>
          </c:dPt>
          <c:dPt>
            <c:idx val="5"/>
            <c:invertIfNegative val="0"/>
            <c:bubble3D val="0"/>
            <c:extLst>
              <c:ext xmlns:c16="http://schemas.microsoft.com/office/drawing/2014/chart" uri="{C3380CC4-5D6E-409C-BE32-E72D297353CC}">
                <c16:uniqueId val="{00000005-F13B-4F65-A59B-A96749FB406D}"/>
              </c:ext>
            </c:extLst>
          </c:dPt>
          <c:dPt>
            <c:idx val="6"/>
            <c:invertIfNegative val="0"/>
            <c:bubble3D val="0"/>
            <c:extLst>
              <c:ext xmlns:c16="http://schemas.microsoft.com/office/drawing/2014/chart" uri="{C3380CC4-5D6E-409C-BE32-E72D297353CC}">
                <c16:uniqueId val="{00000006-F13B-4F65-A59B-A96749FB406D}"/>
              </c:ext>
            </c:extLst>
          </c:dPt>
          <c:dPt>
            <c:idx val="7"/>
            <c:invertIfNegative val="0"/>
            <c:bubble3D val="0"/>
            <c:extLst>
              <c:ext xmlns:c16="http://schemas.microsoft.com/office/drawing/2014/chart" uri="{C3380CC4-5D6E-409C-BE32-E72D297353CC}">
                <c16:uniqueId val="{00000007-F13B-4F65-A59B-A96749FB406D}"/>
              </c:ext>
            </c:extLst>
          </c:dPt>
          <c:dLbls>
            <c:dLbl>
              <c:idx val="0"/>
              <c:tx>
                <c:rich>
                  <a:bodyPr/>
                  <a:lstStyle/>
                  <a:p>
                    <a:fld id="{29DCBB6A-1D04-4F01-82CD-001106F0AB5D}" type="CELLRANGE">
                      <a:rPr lang="en-US"/>
                      <a:pPr/>
                      <a:t>[CELLRANGE]</a:t>
                    </a:fld>
                    <a:endParaRPr lang="en-US" baseline="0"/>
                  </a:p>
                  <a:p>
                    <a:fld id="{01FF9F4D-B28D-4510-BC9B-26450E29854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F13B-4F65-A59B-A96749FB406D}"/>
                </c:ext>
              </c:extLst>
            </c:dLbl>
            <c:dLbl>
              <c:idx val="1"/>
              <c:tx>
                <c:rich>
                  <a:bodyPr/>
                  <a:lstStyle/>
                  <a:p>
                    <a:fld id="{8EB397DF-5642-4A01-AB48-903F369D1F8C}" type="CELLRANGE">
                      <a:rPr lang="en-US"/>
                      <a:pPr/>
                      <a:t>[CELLRANGE]</a:t>
                    </a:fld>
                    <a:endParaRPr lang="en-US" baseline="0"/>
                  </a:p>
                  <a:p>
                    <a:fld id="{0E4DCA60-8280-4F53-87FD-09322302E67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F13B-4F65-A59B-A96749FB406D}"/>
                </c:ext>
              </c:extLst>
            </c:dLbl>
            <c:dLbl>
              <c:idx val="2"/>
              <c:tx>
                <c:rich>
                  <a:bodyPr/>
                  <a:lstStyle/>
                  <a:p>
                    <a:fld id="{7000C3E0-81E9-492C-AA51-466B0CA88019}" type="CELLRANGE">
                      <a:rPr lang="en-US"/>
                      <a:pPr/>
                      <a:t>[CELLRANGE]</a:t>
                    </a:fld>
                    <a:endParaRPr lang="en-US" baseline="0"/>
                  </a:p>
                  <a:p>
                    <a:fld id="{A9AEC31D-F3E3-44D9-A8C8-FB7286B5DED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F13B-4F65-A59B-A96749FB406D}"/>
                </c:ext>
              </c:extLst>
            </c:dLbl>
            <c:dLbl>
              <c:idx val="3"/>
              <c:tx>
                <c:rich>
                  <a:bodyPr/>
                  <a:lstStyle/>
                  <a:p>
                    <a:fld id="{8EE0302F-62F2-4105-A132-8E5613901C87}" type="CELLRANGE">
                      <a:rPr lang="en-US"/>
                      <a:pPr/>
                      <a:t>[CELLRANGE]</a:t>
                    </a:fld>
                    <a:endParaRPr lang="en-US" baseline="0"/>
                  </a:p>
                  <a:p>
                    <a:fld id="{2F56C9AC-4CDA-4BD1-A10E-836CA788ACD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F13B-4F65-A59B-A96749FB406D}"/>
                </c:ext>
              </c:extLst>
            </c:dLbl>
            <c:dLbl>
              <c:idx val="4"/>
              <c:tx>
                <c:rich>
                  <a:bodyPr/>
                  <a:lstStyle/>
                  <a:p>
                    <a:fld id="{D0BCFCAD-9CCB-4153-A5D0-1AA0658A820A}" type="CELLRANGE">
                      <a:rPr lang="en-US"/>
                      <a:pPr/>
                      <a:t>[CELLRANGE]</a:t>
                    </a:fld>
                    <a:endParaRPr lang="en-US" baseline="0"/>
                  </a:p>
                  <a:p>
                    <a:fld id="{C5900B43-722A-4D66-83E8-01306BFA7E6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F13B-4F65-A59B-A96749FB406D}"/>
                </c:ext>
              </c:extLst>
            </c:dLbl>
            <c:dLbl>
              <c:idx val="5"/>
              <c:tx>
                <c:rich>
                  <a:bodyPr/>
                  <a:lstStyle/>
                  <a:p>
                    <a:fld id="{AB483913-9C15-4202-89D5-F685BC32D6DA}" type="CELLRANGE">
                      <a:rPr lang="en-US"/>
                      <a:pPr/>
                      <a:t>[CELLRANGE]</a:t>
                    </a:fld>
                    <a:endParaRPr lang="en-US" baseline="0"/>
                  </a:p>
                  <a:p>
                    <a:fld id="{B62EC1AD-2212-44B0-8319-ED4B86D77015}"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F13B-4F65-A59B-A96749FB406D}"/>
                </c:ext>
              </c:extLst>
            </c:dLbl>
            <c:dLbl>
              <c:idx val="6"/>
              <c:tx>
                <c:rich>
                  <a:bodyPr/>
                  <a:lstStyle/>
                  <a:p>
                    <a:fld id="{9BEE6076-9427-426F-B708-6A878F474182}" type="CELLRANGE">
                      <a:rPr lang="en-US"/>
                      <a:pPr/>
                      <a:t>[CELLRANGE]</a:t>
                    </a:fld>
                    <a:endParaRPr lang="en-US" baseline="0"/>
                  </a:p>
                  <a:p>
                    <a:fld id="{DBB3D5CE-7084-430C-A390-74C0AF47BA2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F13B-4F65-A59B-A96749FB406D}"/>
                </c:ext>
              </c:extLst>
            </c:dLbl>
            <c:dLbl>
              <c:idx val="7"/>
              <c:tx>
                <c:rich>
                  <a:bodyPr/>
                  <a:lstStyle/>
                  <a:p>
                    <a:fld id="{783C449E-47BC-4440-A895-E5D0B11BB325}" type="CELLRANGE">
                      <a:rPr lang="en-US"/>
                      <a:pPr/>
                      <a:t>[CELLRANGE]</a:t>
                    </a:fld>
                    <a:endParaRPr lang="en-US" baseline="0"/>
                  </a:p>
                  <a:p>
                    <a:fld id="{761F9A21-5442-43B0-AF6F-A8C41AADA36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F13B-4F65-A59B-A96749FB406D}"/>
                </c:ext>
              </c:extLst>
            </c:dLbl>
            <c:spPr>
              <a:noFill/>
              <a:ln>
                <a:noFill/>
              </a:ln>
              <a:effectLst/>
            </c:spPr>
            <c:txPr>
              <a:bodyPr wrap="square" lIns="38100" tIns="19050" rIns="38100" bIns="19050" anchor="ctr">
                <a:spAutoFit/>
              </a:bodyPr>
              <a:lstStyle/>
              <a:p>
                <a:pPr>
                  <a:defRPr sz="800" b="1">
                    <a:solidFill>
                      <a:schemeClr val="bg1"/>
                    </a:solidFill>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('36bperfresol_graf'!$E$17,'36bperfresol_graf'!$G$17,'36bperfresol_graf'!$I$17,'36bperfresol_graf'!$K$17,'36bperfresol_graf'!$M$17,'36bperfresol_graf'!$O$17,'36bperfresol_graf'!$Q$17,'36bperfresol_graf'!$S$17)</c:f>
              <c:numCache>
                <c:formatCode>#,##0</c:formatCode>
                <c:ptCount val="8"/>
                <c:pt idx="0">
                  <c:v>814</c:v>
                </c:pt>
                <c:pt idx="1">
                  <c:v>21776</c:v>
                </c:pt>
                <c:pt idx="2">
                  <c:v>9482</c:v>
                </c:pt>
                <c:pt idx="3">
                  <c:v>11219</c:v>
                </c:pt>
                <c:pt idx="4">
                  <c:v>9752</c:v>
                </c:pt>
                <c:pt idx="5">
                  <c:v>12819</c:v>
                </c:pt>
                <c:pt idx="6">
                  <c:v>29593</c:v>
                </c:pt>
                <c:pt idx="7">
                  <c:v>59440</c:v>
                </c:pt>
              </c:numCache>
            </c:numRef>
          </c:val>
          <c:extLst>
            <c:ext xmlns:c15="http://schemas.microsoft.com/office/drawing/2012/chart" uri="{02D57815-91ED-43cb-92C2-25804820EDAC}">
              <c15:datalabelsRange>
                <c15:f>'36bperfresol_graf'!$V$17:$AC$17</c15:f>
                <c15:dlblRangeCache>
                  <c:ptCount val="8"/>
                  <c:pt idx="0">
                    <c:v>34%</c:v>
                  </c:pt>
                  <c:pt idx="1">
                    <c:v>31%</c:v>
                  </c:pt>
                  <c:pt idx="2">
                    <c:v>28%</c:v>
                  </c:pt>
                  <c:pt idx="3">
                    <c:v>28%</c:v>
                  </c:pt>
                  <c:pt idx="4">
                    <c:v>24%</c:v>
                  </c:pt>
                  <c:pt idx="5">
                    <c:v>22%</c:v>
                  </c:pt>
                  <c:pt idx="6">
                    <c:v>25%</c:v>
                  </c:pt>
                  <c:pt idx="7">
                    <c:v>27%</c:v>
                  </c:pt>
                </c15:dlblRangeCache>
              </c15:datalabelsRange>
            </c:ext>
            <c:ext xmlns:c16="http://schemas.microsoft.com/office/drawing/2014/chart" uri="{C3380CC4-5D6E-409C-BE32-E72D297353CC}">
              <c16:uniqueId val="{00000008-F13B-4F65-A59B-A96749FB406D}"/>
            </c:ext>
          </c:extLst>
        </c:ser>
        <c:ser>
          <c:idx val="1"/>
          <c:order val="1"/>
          <c:tx>
            <c:strRef>
              <c:f>'36bperfresol_graf'!$D$13</c:f>
              <c:strCache>
                <c:ptCount val="1"/>
                <c:pt idx="0">
                  <c:v>Grado II</c:v>
                </c:pt>
              </c:strCache>
            </c:strRef>
          </c:tx>
          <c:spPr>
            <a:solidFill>
              <a:srgbClr val="9966FF"/>
            </a:solidFill>
          </c:spPr>
          <c:invertIfNegative val="0"/>
          <c:dLbls>
            <c:dLbl>
              <c:idx val="0"/>
              <c:tx>
                <c:rich>
                  <a:bodyPr/>
                  <a:lstStyle/>
                  <a:p>
                    <a:fld id="{B25306CB-B298-4F54-9CD3-61C691392E91}" type="CELLRANGE">
                      <a:rPr lang="en-US"/>
                      <a:pPr/>
                      <a:t>[CELLRANGE]</a:t>
                    </a:fld>
                    <a:endParaRPr lang="en-US" baseline="0"/>
                  </a:p>
                  <a:p>
                    <a:fld id="{2996259A-443B-4963-A339-CF3D2D395D0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F13B-4F65-A59B-A96749FB406D}"/>
                </c:ext>
              </c:extLst>
            </c:dLbl>
            <c:dLbl>
              <c:idx val="1"/>
              <c:tx>
                <c:rich>
                  <a:bodyPr/>
                  <a:lstStyle/>
                  <a:p>
                    <a:fld id="{44DA9D63-3B13-4482-8C1D-71CE9A32D129}" type="CELLRANGE">
                      <a:rPr lang="en-US"/>
                      <a:pPr/>
                      <a:t>[CELLRANGE]</a:t>
                    </a:fld>
                    <a:endParaRPr lang="en-US" baseline="0"/>
                  </a:p>
                  <a:p>
                    <a:fld id="{24E91039-E674-420C-88C0-DA06311E20F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F13B-4F65-A59B-A96749FB406D}"/>
                </c:ext>
              </c:extLst>
            </c:dLbl>
            <c:dLbl>
              <c:idx val="2"/>
              <c:tx>
                <c:rich>
                  <a:bodyPr/>
                  <a:lstStyle/>
                  <a:p>
                    <a:fld id="{D8D08922-5023-42B9-8A83-E475DB66A091}" type="CELLRANGE">
                      <a:rPr lang="en-US"/>
                      <a:pPr/>
                      <a:t>[CELLRANGE]</a:t>
                    </a:fld>
                    <a:endParaRPr lang="en-US" baseline="0"/>
                  </a:p>
                  <a:p>
                    <a:fld id="{DE8105D3-DDF1-4184-8807-770CE463344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F13B-4F65-A59B-A96749FB406D}"/>
                </c:ext>
              </c:extLst>
            </c:dLbl>
            <c:dLbl>
              <c:idx val="3"/>
              <c:tx>
                <c:rich>
                  <a:bodyPr/>
                  <a:lstStyle/>
                  <a:p>
                    <a:fld id="{B28C770A-3E05-4EA0-B742-6B67DC698A06}" type="CELLRANGE">
                      <a:rPr lang="en-US"/>
                      <a:pPr/>
                      <a:t>[CELLRANGE]</a:t>
                    </a:fld>
                    <a:endParaRPr lang="en-US" baseline="0"/>
                  </a:p>
                  <a:p>
                    <a:fld id="{E80AEFB4-48F1-4882-9516-6DAFE376D0D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F13B-4F65-A59B-A96749FB406D}"/>
                </c:ext>
              </c:extLst>
            </c:dLbl>
            <c:dLbl>
              <c:idx val="4"/>
              <c:tx>
                <c:rich>
                  <a:bodyPr/>
                  <a:lstStyle/>
                  <a:p>
                    <a:fld id="{F4FF19D2-BBCC-41BF-9EDB-EB6A3D14D506}" type="CELLRANGE">
                      <a:rPr lang="en-US"/>
                      <a:pPr/>
                      <a:t>[CELLRANGE]</a:t>
                    </a:fld>
                    <a:endParaRPr lang="en-US" baseline="0"/>
                  </a:p>
                  <a:p>
                    <a:fld id="{EDCA3FED-F96B-4173-9716-AC5A11B608F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F13B-4F65-A59B-A96749FB406D}"/>
                </c:ext>
              </c:extLst>
            </c:dLbl>
            <c:dLbl>
              <c:idx val="5"/>
              <c:tx>
                <c:rich>
                  <a:bodyPr/>
                  <a:lstStyle/>
                  <a:p>
                    <a:fld id="{15858574-862C-4A5B-8A2C-F11E4CED81DD}" type="CELLRANGE">
                      <a:rPr lang="en-US"/>
                      <a:pPr/>
                      <a:t>[CELLRANGE]</a:t>
                    </a:fld>
                    <a:endParaRPr lang="en-US" baseline="0"/>
                  </a:p>
                  <a:p>
                    <a:fld id="{9971FF7D-6DA0-4426-94BE-72CA05C1587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F13B-4F65-A59B-A96749FB406D}"/>
                </c:ext>
              </c:extLst>
            </c:dLbl>
            <c:dLbl>
              <c:idx val="6"/>
              <c:tx>
                <c:rich>
                  <a:bodyPr/>
                  <a:lstStyle/>
                  <a:p>
                    <a:fld id="{D457AB21-5D19-49A3-A18D-7741ED97A85B}" type="CELLRANGE">
                      <a:rPr lang="en-US"/>
                      <a:pPr/>
                      <a:t>[CELLRANGE]</a:t>
                    </a:fld>
                    <a:endParaRPr lang="en-US" baseline="0"/>
                  </a:p>
                  <a:p>
                    <a:fld id="{FA2BD265-3C3A-4BC5-AAEC-1DEDB4971B0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F13B-4F65-A59B-A96749FB406D}"/>
                </c:ext>
              </c:extLst>
            </c:dLbl>
            <c:dLbl>
              <c:idx val="7"/>
              <c:tx>
                <c:rich>
                  <a:bodyPr/>
                  <a:lstStyle/>
                  <a:p>
                    <a:fld id="{23AEFB22-0CDC-482C-A7DC-8B2708D6D915}" type="CELLRANGE">
                      <a:rPr lang="en-US"/>
                      <a:pPr/>
                      <a:t>[CELLRANGE]</a:t>
                    </a:fld>
                    <a:endParaRPr lang="en-US" baseline="0"/>
                  </a:p>
                  <a:p>
                    <a:fld id="{76269D1B-8FE2-46A4-AB2C-FE27F94EB98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F13B-4F65-A59B-A96749FB406D}"/>
                </c:ext>
              </c:extLst>
            </c:dLbl>
            <c:spPr>
              <a:noFill/>
              <a:ln>
                <a:noFill/>
              </a:ln>
              <a:effectLst/>
            </c:spPr>
            <c:txPr>
              <a:bodyPr wrap="square" lIns="38100" tIns="19050" rIns="38100" bIns="19050" anchor="ctr">
                <a:spAutoFit/>
              </a:bodyPr>
              <a:lstStyle/>
              <a:p>
                <a:pPr>
                  <a:defRPr sz="800" b="1"/>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('36bperfresol_graf'!$E$18,'36bperfresol_graf'!$G$18,'36bperfresol_graf'!$I$18,'36bperfresol_graf'!$K$18,'36bperfresol_graf'!$M$18,'36bperfresol_graf'!$O$18,'36bperfresol_graf'!$Q$18,'36bperfresol_graf'!$S$18)</c:f>
              <c:numCache>
                <c:formatCode>#,##0</c:formatCode>
                <c:ptCount val="8"/>
                <c:pt idx="0">
                  <c:v>1126</c:v>
                </c:pt>
                <c:pt idx="1">
                  <c:v>29447</c:v>
                </c:pt>
                <c:pt idx="2">
                  <c:v>12300</c:v>
                </c:pt>
                <c:pt idx="3">
                  <c:v>15445</c:v>
                </c:pt>
                <c:pt idx="4">
                  <c:v>15725</c:v>
                </c:pt>
                <c:pt idx="5">
                  <c:v>22902</c:v>
                </c:pt>
                <c:pt idx="6">
                  <c:v>45547</c:v>
                </c:pt>
                <c:pt idx="7">
                  <c:v>81516</c:v>
                </c:pt>
              </c:numCache>
            </c:numRef>
          </c:val>
          <c:extLst>
            <c:ext xmlns:c15="http://schemas.microsoft.com/office/drawing/2012/chart" uri="{02D57815-91ED-43cb-92C2-25804820EDAC}">
              <c15:datalabelsRange>
                <c15:f>'36bperfresol_graf'!$V$18:$AC$18</c15:f>
                <c15:dlblRangeCache>
                  <c:ptCount val="8"/>
                  <c:pt idx="0">
                    <c:v>47%</c:v>
                  </c:pt>
                  <c:pt idx="1">
                    <c:v>41%</c:v>
                  </c:pt>
                  <c:pt idx="2">
                    <c:v>36%</c:v>
                  </c:pt>
                  <c:pt idx="3">
                    <c:v>38%</c:v>
                  </c:pt>
                  <c:pt idx="4">
                    <c:v>39%</c:v>
                  </c:pt>
                  <c:pt idx="5">
                    <c:v>39%</c:v>
                  </c:pt>
                  <c:pt idx="6">
                    <c:v>38%</c:v>
                  </c:pt>
                  <c:pt idx="7">
                    <c:v>37%</c:v>
                  </c:pt>
                </c15:dlblRangeCache>
              </c15:datalabelsRange>
            </c:ext>
            <c:ext xmlns:c16="http://schemas.microsoft.com/office/drawing/2014/chart" uri="{C3380CC4-5D6E-409C-BE32-E72D297353CC}">
              <c16:uniqueId val="{00000011-F13B-4F65-A59B-A96749FB406D}"/>
            </c:ext>
          </c:extLst>
        </c:ser>
        <c:ser>
          <c:idx val="2"/>
          <c:order val="2"/>
          <c:tx>
            <c:strRef>
              <c:f>'36bperfresol_graf'!$D$14</c:f>
              <c:strCache>
                <c:ptCount val="1"/>
                <c:pt idx="0">
                  <c:v>Grado I</c:v>
                </c:pt>
              </c:strCache>
            </c:strRef>
          </c:tx>
          <c:spPr>
            <a:solidFill>
              <a:srgbClr val="CCCCFF"/>
            </a:solidFill>
          </c:spPr>
          <c:invertIfNegative val="0"/>
          <c:dLbls>
            <c:dLbl>
              <c:idx val="0"/>
              <c:tx>
                <c:rich>
                  <a:bodyPr/>
                  <a:lstStyle/>
                  <a:p>
                    <a:fld id="{7609ACCE-3AC5-41C0-977A-5F211CBCEB4A}" type="CELLRANGE">
                      <a:rPr lang="en-US"/>
                      <a:pPr/>
                      <a:t>[CELLRANGE]</a:t>
                    </a:fld>
                    <a:endParaRPr lang="en-US" baseline="0"/>
                  </a:p>
                  <a:p>
                    <a:fld id="{65B1D933-5371-4A6F-B907-2D9620FC083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F13B-4F65-A59B-A96749FB406D}"/>
                </c:ext>
              </c:extLst>
            </c:dLbl>
            <c:dLbl>
              <c:idx val="1"/>
              <c:tx>
                <c:rich>
                  <a:bodyPr/>
                  <a:lstStyle/>
                  <a:p>
                    <a:fld id="{93363D27-020A-400A-A542-50755B882ABB}" type="CELLRANGE">
                      <a:rPr lang="en-US"/>
                      <a:pPr/>
                      <a:t>[CELLRANGE]</a:t>
                    </a:fld>
                    <a:endParaRPr lang="en-US" baseline="0"/>
                  </a:p>
                  <a:p>
                    <a:fld id="{AF358DDE-5807-4F6B-AB84-47C8D6C83CCA}"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F13B-4F65-A59B-A96749FB406D}"/>
                </c:ext>
              </c:extLst>
            </c:dLbl>
            <c:dLbl>
              <c:idx val="2"/>
              <c:tx>
                <c:rich>
                  <a:bodyPr/>
                  <a:lstStyle/>
                  <a:p>
                    <a:fld id="{B3072CF9-A25E-4724-8A59-376C31DAF73D}" type="CELLRANGE">
                      <a:rPr lang="en-US"/>
                      <a:pPr/>
                      <a:t>[CELLRANGE]</a:t>
                    </a:fld>
                    <a:endParaRPr lang="en-US" baseline="0"/>
                  </a:p>
                  <a:p>
                    <a:fld id="{3DB6F5FD-5E73-48E2-91B8-60562E04DD7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F13B-4F65-A59B-A96749FB406D}"/>
                </c:ext>
              </c:extLst>
            </c:dLbl>
            <c:dLbl>
              <c:idx val="3"/>
              <c:tx>
                <c:rich>
                  <a:bodyPr/>
                  <a:lstStyle/>
                  <a:p>
                    <a:fld id="{F8436247-4456-4A98-A63A-0DA8DE39FF4B}" type="CELLRANGE">
                      <a:rPr lang="en-US"/>
                      <a:pPr/>
                      <a:t>[CELLRANGE]</a:t>
                    </a:fld>
                    <a:endParaRPr lang="en-US" baseline="0"/>
                  </a:p>
                  <a:p>
                    <a:fld id="{D495964C-902E-4C0E-BEF2-E288711B8F5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F13B-4F65-A59B-A96749FB406D}"/>
                </c:ext>
              </c:extLst>
            </c:dLbl>
            <c:dLbl>
              <c:idx val="4"/>
              <c:tx>
                <c:rich>
                  <a:bodyPr/>
                  <a:lstStyle/>
                  <a:p>
                    <a:fld id="{8FA53A7F-15BC-4D73-A5B5-B228F71C0363}" type="CELLRANGE">
                      <a:rPr lang="en-US"/>
                      <a:pPr/>
                      <a:t>[CELLRANGE]</a:t>
                    </a:fld>
                    <a:endParaRPr lang="en-US" baseline="0"/>
                  </a:p>
                  <a:p>
                    <a:fld id="{CFF9663E-8968-49DC-827C-A09C8314822B}"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F13B-4F65-A59B-A96749FB406D}"/>
                </c:ext>
              </c:extLst>
            </c:dLbl>
            <c:dLbl>
              <c:idx val="5"/>
              <c:tx>
                <c:rich>
                  <a:bodyPr/>
                  <a:lstStyle/>
                  <a:p>
                    <a:fld id="{C91232B9-72CE-4E00-9F46-20DA1E8BB3E3}" type="CELLRANGE">
                      <a:rPr lang="en-US"/>
                      <a:pPr/>
                      <a:t>[CELLRANGE]</a:t>
                    </a:fld>
                    <a:endParaRPr lang="en-US" baseline="0"/>
                  </a:p>
                  <a:p>
                    <a:fld id="{B006149F-E863-49FC-9D9D-959A8167CCC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F13B-4F65-A59B-A96749FB406D}"/>
                </c:ext>
              </c:extLst>
            </c:dLbl>
            <c:dLbl>
              <c:idx val="6"/>
              <c:tx>
                <c:rich>
                  <a:bodyPr/>
                  <a:lstStyle/>
                  <a:p>
                    <a:fld id="{8A387BA3-FA7D-4434-98B3-B9397F49939C}" type="CELLRANGE">
                      <a:rPr lang="en-US"/>
                      <a:pPr/>
                      <a:t>[CELLRANGE]</a:t>
                    </a:fld>
                    <a:endParaRPr lang="en-US" baseline="0"/>
                  </a:p>
                  <a:p>
                    <a:fld id="{A4D0BCCB-B895-4A7B-99C4-F6095694A65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F13B-4F65-A59B-A96749FB406D}"/>
                </c:ext>
              </c:extLst>
            </c:dLbl>
            <c:dLbl>
              <c:idx val="7"/>
              <c:tx>
                <c:rich>
                  <a:bodyPr/>
                  <a:lstStyle/>
                  <a:p>
                    <a:fld id="{77997DDF-43F7-490D-9258-678373BC00E3}" type="CELLRANGE">
                      <a:rPr lang="en-US"/>
                      <a:pPr/>
                      <a:t>[CELLRANGE]</a:t>
                    </a:fld>
                    <a:endParaRPr lang="en-US" baseline="0"/>
                  </a:p>
                  <a:p>
                    <a:fld id="{CF05C31A-5AC7-40FF-8057-224FF7444E8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F13B-4F65-A59B-A96749FB406D}"/>
                </c:ext>
              </c:extLst>
            </c:dLbl>
            <c:spPr>
              <a:noFill/>
              <a:ln>
                <a:noFill/>
              </a:ln>
              <a:effectLst/>
            </c:spPr>
            <c:txPr>
              <a:bodyPr wrap="square" lIns="38100" tIns="19050" rIns="38100" bIns="19050" anchor="ctr">
                <a:spAutoFit/>
              </a:bodyPr>
              <a:lstStyle/>
              <a:p>
                <a:pPr>
                  <a:defRPr sz="800" b="1"/>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('36bperfresol_graf'!$E$19,'36bperfresol_graf'!$G$19,'36bperfresol_graf'!$I$19,'36bperfresol_graf'!$K$19,'36bperfresol_graf'!$M$19,'36bperfresol_graf'!$O$19,'36bperfresol_graf'!$Q$19,'36bperfresol_graf'!$S$19)</c:f>
              <c:numCache>
                <c:formatCode>#,##0</c:formatCode>
                <c:ptCount val="8"/>
                <c:pt idx="0">
                  <c:v>444</c:v>
                </c:pt>
                <c:pt idx="1">
                  <c:v>19952</c:v>
                </c:pt>
                <c:pt idx="2">
                  <c:v>11938</c:v>
                </c:pt>
                <c:pt idx="3">
                  <c:v>13797</c:v>
                </c:pt>
                <c:pt idx="4">
                  <c:v>15077</c:v>
                </c:pt>
                <c:pt idx="5">
                  <c:v>22683</c:v>
                </c:pt>
                <c:pt idx="6">
                  <c:v>44076</c:v>
                </c:pt>
                <c:pt idx="7">
                  <c:v>80287</c:v>
                </c:pt>
              </c:numCache>
            </c:numRef>
          </c:val>
          <c:extLst>
            <c:ext xmlns:c15="http://schemas.microsoft.com/office/drawing/2012/chart" uri="{02D57815-91ED-43cb-92C2-25804820EDAC}">
              <c15:datalabelsRange>
                <c15:f>'36bperfresol_graf'!$V$19:$AC$19</c15:f>
                <c15:dlblRangeCache>
                  <c:ptCount val="8"/>
                  <c:pt idx="0">
                    <c:v>19%</c:v>
                  </c:pt>
                  <c:pt idx="1">
                    <c:v>28%</c:v>
                  </c:pt>
                  <c:pt idx="2">
                    <c:v>35%</c:v>
                  </c:pt>
                  <c:pt idx="3">
                    <c:v>34%</c:v>
                  </c:pt>
                  <c:pt idx="4">
                    <c:v>37%</c:v>
                  </c:pt>
                  <c:pt idx="5">
                    <c:v>39%</c:v>
                  </c:pt>
                  <c:pt idx="6">
                    <c:v>37%</c:v>
                  </c:pt>
                  <c:pt idx="7">
                    <c:v>36%</c:v>
                  </c:pt>
                </c15:dlblRangeCache>
              </c15:datalabelsRange>
            </c:ext>
            <c:ext xmlns:c16="http://schemas.microsoft.com/office/drawing/2014/chart" uri="{C3380CC4-5D6E-409C-BE32-E72D297353CC}">
              <c16:uniqueId val="{0000001A-F13B-4F65-A59B-A96749FB406D}"/>
            </c:ext>
          </c:extLst>
        </c:ser>
        <c:ser>
          <c:idx val="3"/>
          <c:order val="3"/>
          <c:tx>
            <c:strRef>
              <c:f>'36bperfresol_graf'!$D$15</c:f>
              <c:strCache>
                <c:ptCount val="1"/>
              </c:strCache>
            </c:strRef>
          </c:tx>
          <c:spPr>
            <a:solidFill>
              <a:srgbClr val="0066CC"/>
            </a:solidFill>
          </c:spPr>
          <c:invertIfNegative val="0"/>
          <c:dLbls>
            <c:dLbl>
              <c:idx val="0"/>
              <c:tx>
                <c:rich>
                  <a:bodyPr/>
                  <a:lstStyle/>
                  <a:p>
                    <a:fld id="{4AC58015-204D-4531-8A73-950B55F43248}" type="CELLRANGE">
                      <a:rPr lang="en-US"/>
                      <a:pPr/>
                      <a:t>[CELLRANGE]</a:t>
                    </a:fld>
                    <a:endParaRPr lang="en-US" baseline="0"/>
                  </a:p>
                  <a:p>
                    <a:fld id="{4E510CA6-8769-49C0-8FAE-B5F78DDFDC2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B-F13B-4F65-A59B-A96749FB406D}"/>
                </c:ext>
              </c:extLst>
            </c:dLbl>
            <c:dLbl>
              <c:idx val="1"/>
              <c:tx>
                <c:rich>
                  <a:bodyPr/>
                  <a:lstStyle/>
                  <a:p>
                    <a:fld id="{2D19647C-1660-4AF0-8C20-0A95DC33499D}" type="CELLRANGE">
                      <a:rPr lang="en-US"/>
                      <a:pPr/>
                      <a:t>[CELLRANGE]</a:t>
                    </a:fld>
                    <a:endParaRPr lang="en-US" baseline="0"/>
                  </a:p>
                  <a:p>
                    <a:fld id="{46D89E3C-C92C-4E7A-A3C0-773BF0C4A6D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F13B-4F65-A59B-A96749FB406D}"/>
                </c:ext>
              </c:extLst>
            </c:dLbl>
            <c:dLbl>
              <c:idx val="2"/>
              <c:tx>
                <c:rich>
                  <a:bodyPr/>
                  <a:lstStyle/>
                  <a:p>
                    <a:fld id="{9A93D390-6E7F-4646-8E22-728C1429CBB2}" type="CELLRANGE">
                      <a:rPr lang="en-US"/>
                      <a:pPr/>
                      <a:t>[CELLRANGE]</a:t>
                    </a:fld>
                    <a:endParaRPr lang="en-US" baseline="0"/>
                  </a:p>
                  <a:p>
                    <a:fld id="{32586398-8CBF-45D6-9C95-E6D24AAC269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F13B-4F65-A59B-A96749FB406D}"/>
                </c:ext>
              </c:extLst>
            </c:dLbl>
            <c:dLbl>
              <c:idx val="3"/>
              <c:tx>
                <c:rich>
                  <a:bodyPr/>
                  <a:lstStyle/>
                  <a:p>
                    <a:fld id="{FA06B822-DB72-44C5-B456-8C10948F051A}" type="CELLRANGE">
                      <a:rPr lang="en-US"/>
                      <a:pPr/>
                      <a:t>[CELLRANGE]</a:t>
                    </a:fld>
                    <a:endParaRPr lang="en-US" baseline="0"/>
                  </a:p>
                  <a:p>
                    <a:fld id="{F6BE6525-DF41-4F15-8B67-3346F75D881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F13B-4F65-A59B-A96749FB406D}"/>
                </c:ext>
              </c:extLst>
            </c:dLbl>
            <c:dLbl>
              <c:idx val="4"/>
              <c:tx>
                <c:rich>
                  <a:bodyPr/>
                  <a:lstStyle/>
                  <a:p>
                    <a:fld id="{8A7DFC74-76C0-485B-9978-52AF37146D3F}" type="CELLRANGE">
                      <a:rPr lang="en-US"/>
                      <a:pPr/>
                      <a:t>[CELLRANGE]</a:t>
                    </a:fld>
                    <a:endParaRPr lang="en-US" baseline="0"/>
                  </a:p>
                  <a:p>
                    <a:fld id="{FDFBB13B-92C8-4D98-9480-2531C2C7A8A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F13B-4F65-A59B-A96749FB406D}"/>
                </c:ext>
              </c:extLst>
            </c:dLbl>
            <c:dLbl>
              <c:idx val="5"/>
              <c:tx>
                <c:rich>
                  <a:bodyPr/>
                  <a:lstStyle/>
                  <a:p>
                    <a:fld id="{2DE99DD4-EEC9-4672-98DC-7491DDB1D512}" type="CELLRANGE">
                      <a:rPr lang="en-US"/>
                      <a:pPr/>
                      <a:t>[CELLRANGE]</a:t>
                    </a:fld>
                    <a:endParaRPr lang="en-US" baseline="0"/>
                  </a:p>
                  <a:p>
                    <a:fld id="{AB2043A7-DC38-4B79-9B80-6342814AA0F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F13B-4F65-A59B-A96749FB406D}"/>
                </c:ext>
              </c:extLst>
            </c:dLbl>
            <c:dLbl>
              <c:idx val="6"/>
              <c:tx>
                <c:rich>
                  <a:bodyPr/>
                  <a:lstStyle/>
                  <a:p>
                    <a:fld id="{DB4858DF-0251-4EDE-8A38-A6873EB206DD}" type="CELLRANGE">
                      <a:rPr lang="en-US"/>
                      <a:pPr/>
                      <a:t>[CELLRANGE]</a:t>
                    </a:fld>
                    <a:endParaRPr lang="en-US" baseline="0"/>
                  </a:p>
                  <a:p>
                    <a:fld id="{490305BA-80E9-40F2-8474-FAB505365A5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F13B-4F65-A59B-A96749FB406D}"/>
                </c:ext>
              </c:extLst>
            </c:dLbl>
            <c:dLbl>
              <c:idx val="7"/>
              <c:tx>
                <c:rich>
                  <a:bodyPr/>
                  <a:lstStyle/>
                  <a:p>
                    <a:fld id="{6E709CCF-E21E-4531-B095-A26B6AB0DF72}" type="CELLRANGE">
                      <a:rPr lang="en-US"/>
                      <a:pPr/>
                      <a:t>[CELLRANGE]</a:t>
                    </a:fld>
                    <a:endParaRPr lang="en-US" baseline="0"/>
                  </a:p>
                  <a:p>
                    <a:fld id="{06BDAD34-BF5E-4941-AA93-E12E9EA5BB0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F13B-4F65-A59B-A96749FB406D}"/>
                </c:ext>
              </c:extLst>
            </c:dLbl>
            <c:spPr>
              <a:noFill/>
              <a:ln>
                <a:noFill/>
              </a:ln>
              <a:effectLst/>
            </c:spPr>
            <c:txPr>
              <a:bodyPr wrap="square" lIns="38100" tIns="19050" rIns="38100" bIns="19050" anchor="ctr">
                <a:spAutoFit/>
              </a:bodyPr>
              <a:lstStyle/>
              <a:p>
                <a:pPr>
                  <a:defRPr sz="800" b="1">
                    <a:solidFill>
                      <a:schemeClr val="bg1"/>
                    </a:solidFill>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('36bperfresol_graf'!$E$20,'36bperfresol_graf'!$G$20,'36bperfresol_graf'!$I$20,'36bperfresol_graf'!$K$20,'36bperfresol_graf'!$M$20,'36bperfresol_graf'!$O$20,'36bperfresol_graf'!$Q$20,'36bperfresol_graf'!$S$20)</c:f>
              <c:numCache>
                <c:formatCode>#,##0</c:formatCode>
                <c:ptCount val="8"/>
              </c:numCache>
            </c:numRef>
          </c:val>
          <c:extLst>
            <c:ext xmlns:c15="http://schemas.microsoft.com/office/drawing/2012/chart" uri="{02D57815-91ED-43cb-92C2-25804820EDAC}">
              <c15:datalabelsRange>
                <c15:f>'36bperfresol_graf'!$V$20:$AC$20</c15:f>
                <c15:dlblRangeCache>
                  <c:ptCount val="8"/>
                </c15:dlblRangeCache>
              </c15:datalabelsRange>
            </c:ext>
            <c:ext xmlns:c16="http://schemas.microsoft.com/office/drawing/2014/chart" uri="{C3380CC4-5D6E-409C-BE32-E72D297353CC}">
              <c16:uniqueId val="{00000023-F13B-4F65-A59B-A96749FB406D}"/>
            </c:ext>
          </c:extLst>
        </c:ser>
        <c:dLbls>
          <c:dLblPos val="ctr"/>
          <c:showLegendKey val="0"/>
          <c:showVal val="1"/>
          <c:showCatName val="0"/>
          <c:showSerName val="0"/>
          <c:showPercent val="0"/>
          <c:showBubbleSize val="0"/>
        </c:dLbls>
        <c:gapWidth val="30"/>
        <c:overlap val="100"/>
        <c:axId val="-1839934288"/>
        <c:axId val="-1839931024"/>
      </c:barChart>
      <c:catAx>
        <c:axId val="-1839934288"/>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700" b="0" i="0" u="none" strike="noStrike" baseline="0">
                <a:solidFill>
                  <a:schemeClr val="accent1">
                    <a:lumMod val="75000"/>
                  </a:schemeClr>
                </a:solidFill>
                <a:latin typeface="Verdana"/>
                <a:ea typeface="Verdana"/>
                <a:cs typeface="Verdana"/>
              </a:defRPr>
            </a:pPr>
            <a:endParaRPr lang="es-ES"/>
          </a:p>
        </c:txPr>
        <c:crossAx val="-1839931024"/>
        <c:crosses val="autoZero"/>
        <c:auto val="1"/>
        <c:lblAlgn val="ctr"/>
        <c:lblOffset val="100"/>
        <c:noMultiLvlLbl val="0"/>
      </c:catAx>
      <c:valAx>
        <c:axId val="-1839931024"/>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800" b="0" i="0" u="none" strike="noStrike" baseline="0">
                <a:solidFill>
                  <a:schemeClr val="accent1">
                    <a:lumMod val="75000"/>
                  </a:schemeClr>
                </a:solidFill>
                <a:latin typeface="Verdana"/>
                <a:ea typeface="Verdana"/>
                <a:cs typeface="Verdana"/>
              </a:defRPr>
            </a:pPr>
            <a:endParaRPr lang="es-ES"/>
          </a:p>
        </c:txPr>
        <c:crossAx val="-1839934288"/>
        <c:crosses val="autoZero"/>
        <c:crossBetween val="between"/>
      </c:valAx>
      <c:spPr>
        <a:noFill/>
        <a:ln w="25400">
          <a:noFill/>
        </a:ln>
      </c:spPr>
    </c:plotArea>
    <c:legend>
      <c:legendPos val="r"/>
      <c:legendEntry>
        <c:idx val="0"/>
        <c:delete val="1"/>
      </c:legendEntry>
      <c:layout>
        <c:manualLayout>
          <c:xMode val="edge"/>
          <c:yMode val="edge"/>
          <c:x val="0.87259835693490195"/>
          <c:y val="6.9932925051035232E-3"/>
          <c:w val="0.12740157480314962"/>
          <c:h val="0.33395304753572469"/>
        </c:manualLayout>
      </c:layout>
      <c:overlay val="0"/>
      <c:txPr>
        <a:bodyPr/>
        <a:lstStyle/>
        <a:p>
          <a:pPr>
            <a:defRPr sz="900">
              <a:solidFill>
                <a:schemeClr val="accent1">
                  <a:lumMod val="75000"/>
                </a:schemeClr>
              </a:solidFill>
              <a:latin typeface="+mn-lt"/>
            </a:defRPr>
          </a:pPr>
          <a:endParaRPr lang="es-ES"/>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6.9307816343584849E-2"/>
          <c:w val="0.925358819198695"/>
          <c:h val="0.66956235851684454"/>
        </c:manualLayout>
      </c:layout>
      <c:barChart>
        <c:barDir val="col"/>
        <c:grouping val="percentStacked"/>
        <c:varyColors val="0"/>
        <c:ser>
          <c:idx val="0"/>
          <c:order val="0"/>
          <c:tx>
            <c:strRef>
              <c:f>'41benpresaad_graf'!$F$7:$G$7</c:f>
              <c:strCache>
                <c:ptCount val="1"/>
                <c:pt idx="0">
                  <c:v>Servicios</c:v>
                </c:pt>
              </c:strCache>
            </c:strRef>
          </c:tx>
          <c:spPr>
            <a:solidFill>
              <a:schemeClr val="accent1"/>
            </a:solidFill>
          </c:spPr>
          <c:invertIfNegative val="0"/>
          <c:dPt>
            <c:idx val="9"/>
            <c:invertIfNegative val="0"/>
            <c:bubble3D val="0"/>
            <c:extLst>
              <c:ext xmlns:c16="http://schemas.microsoft.com/office/drawing/2014/chart" uri="{C3380CC4-5D6E-409C-BE32-E72D297353CC}">
                <c16:uniqueId val="{00000000-B8EC-4782-B6E3-6BFFDAA5226C}"/>
              </c:ext>
            </c:extLst>
          </c:dPt>
          <c:dPt>
            <c:idx val="11"/>
            <c:invertIfNegative val="0"/>
            <c:bubble3D val="0"/>
            <c:extLst>
              <c:ext xmlns:c16="http://schemas.microsoft.com/office/drawing/2014/chart" uri="{C3380CC4-5D6E-409C-BE32-E72D297353CC}">
                <c16:uniqueId val="{00000001-B8EC-4782-B6E3-6BFFDAA5226C}"/>
              </c:ext>
            </c:extLst>
          </c:dPt>
          <c:dPt>
            <c:idx val="12"/>
            <c:invertIfNegative val="0"/>
            <c:bubble3D val="0"/>
            <c:extLst>
              <c:ext xmlns:c16="http://schemas.microsoft.com/office/drawing/2014/chart" uri="{C3380CC4-5D6E-409C-BE32-E72D297353CC}">
                <c16:uniqueId val="{00000002-B8EC-4782-B6E3-6BFFDAA5226C}"/>
              </c:ext>
            </c:extLst>
          </c:dPt>
          <c:dPt>
            <c:idx val="14"/>
            <c:invertIfNegative val="0"/>
            <c:bubble3D val="0"/>
            <c:extLst>
              <c:ext xmlns:c16="http://schemas.microsoft.com/office/drawing/2014/chart" uri="{C3380CC4-5D6E-409C-BE32-E72D297353CC}">
                <c16:uniqueId val="{00000003-B8EC-4782-B6E3-6BFFDAA5226C}"/>
              </c:ext>
            </c:extLst>
          </c:dPt>
          <c:dLbls>
            <c:dLbl>
              <c:idx val="0"/>
              <c:layout>
                <c:manualLayout>
                  <c:x val="0"/>
                  <c:y val="-3.047889463693194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4-B8EC-4782-B6E3-6BFFDAA5226C}"/>
                </c:ext>
              </c:extLst>
            </c:dLbl>
            <c:dLbl>
              <c:idx val="1"/>
              <c:layout>
                <c:manualLayout>
                  <c:x val="0"/>
                  <c:y val="-1.772098878765383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B8EC-4782-B6E3-6BFFDAA5226C}"/>
                </c:ext>
              </c:extLst>
            </c:dLbl>
            <c:dLbl>
              <c:idx val="2"/>
              <c:layout>
                <c:manualLayout>
                  <c:x val="-3.1535065771196298E-17"/>
                  <c:y val="-8.2036905618415919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B8EC-4782-B6E3-6BFFDAA5226C}"/>
                </c:ext>
              </c:extLst>
            </c:dLbl>
            <c:dLbl>
              <c:idx val="3"/>
              <c:layout>
                <c:manualLayout>
                  <c:x val="0"/>
                  <c:y val="-1.673178699866259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B8EC-4782-B6E3-6BFFDAA5226C}"/>
                </c:ext>
              </c:extLst>
            </c:dLbl>
            <c:dLbl>
              <c:idx val="4"/>
              <c:layout>
                <c:manualLayout>
                  <c:x val="-3.1535065771196298E-17"/>
                  <c:y val="-8.715910364440757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B8EC-4782-B6E3-6BFFDAA5226C}"/>
                </c:ext>
              </c:extLst>
            </c:dLbl>
            <c:dLbl>
              <c:idx val="5"/>
              <c:layout>
                <c:manualLayout>
                  <c:x val="0"/>
                  <c:y val="-1.764633547599845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B8EC-4782-B6E3-6BFFDAA5226C}"/>
                </c:ext>
              </c:extLst>
            </c:dLbl>
            <c:dLbl>
              <c:idx val="6"/>
              <c:layout>
                <c:manualLayout>
                  <c:x val="0"/>
                  <c:y val="-2.449718451664886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B8EC-4782-B6E3-6BFFDAA5226C}"/>
                </c:ext>
              </c:extLst>
            </c:dLbl>
            <c:dLbl>
              <c:idx val="7"/>
              <c:layout>
                <c:manualLayout>
                  <c:x val="0"/>
                  <c:y val="-2.21633149267207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B8EC-4782-B6E3-6BFFDAA5226C}"/>
                </c:ext>
              </c:extLst>
            </c:dLbl>
            <c:dLbl>
              <c:idx val="8"/>
              <c:layout>
                <c:manualLayout>
                  <c:x val="-9.99420595437072E-17"/>
                  <c:y val="-4.911488867629864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B8EC-4782-B6E3-6BFFDAA5226C}"/>
                </c:ext>
              </c:extLst>
            </c:dLbl>
            <c:dLbl>
              <c:idx val="9"/>
              <c:layout>
                <c:manualLayout>
                  <c:x val="-6.3070131542392597E-17"/>
                  <c:y val="-2.720413902662620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B8EC-4782-B6E3-6BFFDAA5226C}"/>
                </c:ext>
              </c:extLst>
            </c:dLbl>
            <c:dLbl>
              <c:idx val="10"/>
              <c:layout>
                <c:manualLayout>
                  <c:x val="0"/>
                  <c:y val="-1.803272254519586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B8EC-4782-B6E3-6BFFDAA5226C}"/>
                </c:ext>
              </c:extLst>
            </c:dLbl>
            <c:dLbl>
              <c:idx val="11"/>
              <c:layout>
                <c:manualLayout>
                  <c:x val="0"/>
                  <c:y val="-1.321003098911701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B8EC-4782-B6E3-6BFFDAA5226C}"/>
                </c:ext>
              </c:extLst>
            </c:dLbl>
            <c:dLbl>
              <c:idx val="12"/>
              <c:layout>
                <c:manualLayout>
                  <c:x val="0"/>
                  <c:y val="-4.52544379214120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B8EC-4782-B6E3-6BFFDAA5226C}"/>
                </c:ext>
              </c:extLst>
            </c:dLbl>
            <c:dLbl>
              <c:idx val="13"/>
              <c:layout>
                <c:manualLayout>
                  <c:x val="0"/>
                  <c:y val="-4.062520604586478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B8EC-4782-B6E3-6BFFDAA5226C}"/>
                </c:ext>
              </c:extLst>
            </c:dLbl>
            <c:dLbl>
              <c:idx val="14"/>
              <c:layout>
                <c:manualLayout>
                  <c:x val="-9.99420595437072E-17"/>
                  <c:y val="-2.76244675023099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B8EC-4782-B6E3-6BFFDAA5226C}"/>
                </c:ext>
              </c:extLst>
            </c:dLbl>
            <c:dLbl>
              <c:idx val="15"/>
              <c:layout>
                <c:manualLayout>
                  <c:x val="-9.99420595437072E-17"/>
                  <c:y val="-1.892527452760001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B8EC-4782-B6E3-6BFFDAA5226C}"/>
                </c:ext>
              </c:extLst>
            </c:dLbl>
            <c:dLbl>
              <c:idx val="16"/>
              <c:layout>
                <c:manualLayout>
                  <c:x val="-9.99420595437072E-17"/>
                  <c:y val="-3.55462342908071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0-B8EC-4782-B6E3-6BFFDAA5226C}"/>
                </c:ext>
              </c:extLst>
            </c:dLbl>
            <c:dLbl>
              <c:idx val="17"/>
              <c:layout>
                <c:manualLayout>
                  <c:x val="0"/>
                  <c:y val="-1.3525972804801344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B8EC-4782-B6E3-6BFFDAA5226C}"/>
                </c:ext>
              </c:extLst>
            </c:dLbl>
            <c:dLbl>
              <c:idx val="18"/>
              <c:layout>
                <c:manualLayout>
                  <c:x val="0"/>
                  <c:y val="-3.513953279204661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B8EC-4782-B6E3-6BFFDAA5226C}"/>
                </c:ext>
              </c:extLst>
            </c:dLbl>
            <c:dLbl>
              <c:idx val="19"/>
              <c:layout>
                <c:manualLayout>
                  <c:x val="0"/>
                  <c:y val="-3.350078903688440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B8EC-4782-B6E3-6BFFDAA5226C}"/>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'41benpresaad_graf'!$B$10:$B$27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'41benpresaad_graf'!$G$10:$G$27</c:f>
              <c:numCache>
                <c:formatCode>#,##0.00</c:formatCode>
                <c:ptCount val="18"/>
                <c:pt idx="0">
                  <c:v>79.018184224582498</c:v>
                </c:pt>
                <c:pt idx="1">
                  <c:v>42.950652608474108</c:v>
                </c:pt>
                <c:pt idx="2">
                  <c:v>60.944934605360686</c:v>
                </c:pt>
                <c:pt idx="3">
                  <c:v>53.553063125075923</c:v>
                </c:pt>
                <c:pt idx="4">
                  <c:v>32.98962616627356</c:v>
                </c:pt>
                <c:pt idx="5">
                  <c:v>66.350830421155024</c:v>
                </c:pt>
                <c:pt idx="6">
                  <c:v>46.394050739561877</c:v>
                </c:pt>
                <c:pt idx="7">
                  <c:v>70.942317861937113</c:v>
                </c:pt>
                <c:pt idx="8">
                  <c:v>44.953091180832239</c:v>
                </c:pt>
                <c:pt idx="9">
                  <c:v>48.761720066751842</c:v>
                </c:pt>
                <c:pt idx="10">
                  <c:v>39.504311360316635</c:v>
                </c:pt>
                <c:pt idx="11">
                  <c:v>63.962727765899736</c:v>
                </c:pt>
                <c:pt idx="12">
                  <c:v>69.978831582487587</c:v>
                </c:pt>
                <c:pt idx="13">
                  <c:v>50.804576659038901</c:v>
                </c:pt>
                <c:pt idx="14">
                  <c:v>43.891867739052728</c:v>
                </c:pt>
                <c:pt idx="15">
                  <c:v>54.413722636777408</c:v>
                </c:pt>
                <c:pt idx="16">
                  <c:v>84.284298456746427</c:v>
                </c:pt>
                <c:pt idx="17">
                  <c:v>61.363152289669863</c:v>
                </c:pt>
              </c:numCache>
            </c:numRef>
          </c:val>
          <c:extLst>
            <c:ext xmlns:c16="http://schemas.microsoft.com/office/drawing/2014/chart" uri="{C3380CC4-5D6E-409C-BE32-E72D297353CC}">
              <c16:uniqueId val="{00000014-B8EC-4782-B6E3-6BFFDAA5226C}"/>
            </c:ext>
          </c:extLst>
        </c:ser>
        <c:ser>
          <c:idx val="1"/>
          <c:order val="1"/>
          <c:tx>
            <c:strRef>
              <c:f>'41benpresaad_graf'!$H$7:$I$7</c:f>
              <c:strCache>
                <c:ptCount val="1"/>
                <c:pt idx="0">
                  <c:v>P.E Vinculada Servicio</c:v>
                </c:pt>
              </c:strCache>
            </c:strRef>
          </c:tx>
          <c:spPr>
            <a:solidFill>
              <a:srgbClr val="FFFF99"/>
            </a:solidFill>
          </c:spPr>
          <c:invertIfNegative val="0"/>
          <c:dPt>
            <c:idx val="9"/>
            <c:invertIfNegative val="0"/>
            <c:bubble3D val="0"/>
            <c:extLst>
              <c:ext xmlns:c16="http://schemas.microsoft.com/office/drawing/2014/chart" uri="{C3380CC4-5D6E-409C-BE32-E72D297353CC}">
                <c16:uniqueId val="{00000015-B8EC-4782-B6E3-6BFFDAA5226C}"/>
              </c:ext>
            </c:extLst>
          </c:dPt>
          <c:dPt>
            <c:idx val="11"/>
            <c:invertIfNegative val="0"/>
            <c:bubble3D val="0"/>
            <c:extLst>
              <c:ext xmlns:c16="http://schemas.microsoft.com/office/drawing/2014/chart" uri="{C3380CC4-5D6E-409C-BE32-E72D297353CC}">
                <c16:uniqueId val="{00000016-B8EC-4782-B6E3-6BFFDAA5226C}"/>
              </c:ext>
            </c:extLst>
          </c:dPt>
          <c:dPt>
            <c:idx val="14"/>
            <c:invertIfNegative val="0"/>
            <c:bubble3D val="0"/>
            <c:extLst>
              <c:ext xmlns:c16="http://schemas.microsoft.com/office/drawing/2014/chart" uri="{C3380CC4-5D6E-409C-BE32-E72D297353CC}">
                <c16:uniqueId val="{00000017-B8EC-4782-B6E3-6BFFDAA5226C}"/>
              </c:ext>
            </c:extLst>
          </c:dPt>
          <c:dLbls>
            <c:dLbl>
              <c:idx val="0"/>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8-B8EC-4782-B6E3-6BFFDAA5226C}"/>
                </c:ext>
              </c:extLst>
            </c:dLbl>
            <c:dLbl>
              <c:idx val="2"/>
              <c:layout>
                <c:manualLayout>
                  <c:x val="-2.4146356993808087E-17"/>
                  <c:y val="0"/>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9-B8EC-4782-B6E3-6BFFDAA5226C}"/>
                </c:ext>
              </c:extLst>
            </c:dLbl>
            <c:dLbl>
              <c:idx val="4"/>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A-B8EC-4782-B6E3-6BFFDAA5226C}"/>
                </c:ext>
              </c:extLst>
            </c:dLbl>
            <c:dLbl>
              <c:idx val="7"/>
              <c:layout>
                <c:manualLayout>
                  <c:x val="-4.8292713987616173E-17"/>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B-B8EC-4782-B6E3-6BFFDAA5226C}"/>
                </c:ext>
              </c:extLst>
            </c:dLbl>
            <c:dLbl>
              <c:idx val="8"/>
              <c:layout>
                <c:manualLayout>
                  <c:x val="-9.6585427975232346E-17"/>
                  <c:y val="6.230529595015538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C-B8EC-4782-B6E3-6BFFDAA5226C}"/>
                </c:ext>
              </c:extLst>
            </c:dLbl>
            <c:dLbl>
              <c:idx val="10"/>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B8EC-4782-B6E3-6BFFDAA5226C}"/>
                </c:ext>
              </c:extLst>
            </c:dLbl>
            <c:dLbl>
              <c:idx val="11"/>
              <c:layout>
                <c:manualLayout>
                  <c:x val="0"/>
                  <c:y val="-3.8075018790340163E-17"/>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6-B8EC-4782-B6E3-6BFFDAA5226C}"/>
                </c:ext>
              </c:extLst>
            </c:dLbl>
            <c:dLbl>
              <c:idx val="15"/>
              <c:layout>
                <c:manualLayout>
                  <c:x val="1.3170892327954253E-3"/>
                  <c:y val="6.64963964706198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E-B8EC-4782-B6E3-6BFFDAA5226C}"/>
                </c:ext>
              </c:extLst>
            </c:dLbl>
            <c:dLbl>
              <c:idx val="17"/>
              <c:layout>
                <c:manualLayout>
                  <c:x val="1.3170892327955218E-3"/>
                  <c:y val="-2.0768431983385635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F-B8EC-4782-B6E3-6BFFDAA5226C}"/>
                </c:ext>
              </c:extLst>
            </c:dLbl>
            <c:dLbl>
              <c:idx val="18"/>
              <c:layout>
                <c:manualLayout>
                  <c:x val="0"/>
                  <c:y val="-5.6074766355140186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0-B8EC-4782-B6E3-6BFFDAA5226C}"/>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ysClr val="windowText" lastClr="000000"/>
                    </a:solidFill>
                    <a:latin typeface="+mn-lt"/>
                    <a:ea typeface="+mn-ea"/>
                    <a:cs typeface="+mn-cs"/>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'41benpresaad_graf'!$B$10:$B$27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'41benpresaad_graf'!$I$10:$I$27</c:f>
              <c:numCache>
                <c:formatCode>#,##0.00</c:formatCode>
                <c:ptCount val="18"/>
                <c:pt idx="0">
                  <c:v>1.1696611315153835</c:v>
                </c:pt>
                <c:pt idx="1">
                  <c:v>16.534707796025554</c:v>
                </c:pt>
                <c:pt idx="2">
                  <c:v>11.19957917892069</c:v>
                </c:pt>
                <c:pt idx="3">
                  <c:v>1.4698141474673037</c:v>
                </c:pt>
                <c:pt idx="4">
                  <c:v>29.743889457095744</c:v>
                </c:pt>
                <c:pt idx="5">
                  <c:v>0.74215513203876504</c:v>
                </c:pt>
                <c:pt idx="6">
                  <c:v>32.089613368283096</c:v>
                </c:pt>
                <c:pt idx="7">
                  <c:v>10.867265996827076</c:v>
                </c:pt>
                <c:pt idx="8">
                  <c:v>9.0510982820104768</c:v>
                </c:pt>
                <c:pt idx="9">
                  <c:v>9.6082699038257466</c:v>
                </c:pt>
                <c:pt idx="10">
                  <c:v>45.111435706544789</c:v>
                </c:pt>
                <c:pt idx="11">
                  <c:v>16.611885843146016</c:v>
                </c:pt>
                <c:pt idx="12">
                  <c:v>10.974340712604111</c:v>
                </c:pt>
                <c:pt idx="13">
                  <c:v>2.6855835240274599</c:v>
                </c:pt>
                <c:pt idx="14">
                  <c:v>12.435210008936551</c:v>
                </c:pt>
                <c:pt idx="15">
                  <c:v>1.4201525425478114</c:v>
                </c:pt>
                <c:pt idx="16">
                  <c:v>7.0933031289820185</c:v>
                </c:pt>
                <c:pt idx="17">
                  <c:v>8.5197018104366348E-2</c:v>
                </c:pt>
              </c:numCache>
            </c:numRef>
          </c:val>
          <c:extLst>
            <c:ext xmlns:c16="http://schemas.microsoft.com/office/drawing/2014/chart" uri="{C3380CC4-5D6E-409C-BE32-E72D297353CC}">
              <c16:uniqueId val="{00000021-B8EC-4782-B6E3-6BFFDAA5226C}"/>
            </c:ext>
          </c:extLst>
        </c:ser>
        <c:ser>
          <c:idx val="2"/>
          <c:order val="2"/>
          <c:tx>
            <c:strRef>
              <c:f>'41benpresaad_graf'!$J$7:$K$7</c:f>
              <c:strCache>
                <c:ptCount val="1"/>
                <c:pt idx="0">
                  <c:v>P.E Cuidados  Familiares </c:v>
                </c:pt>
              </c:strCache>
            </c:strRef>
          </c:tx>
          <c:spPr>
            <a:solidFill>
              <a:srgbClr val="993366"/>
            </a:solidFill>
            <a:ln w="25400">
              <a:noFill/>
            </a:ln>
          </c:spPr>
          <c:invertIfNegative val="0"/>
          <c:dLbls>
            <c:numFmt formatCode="#,##0.0" sourceLinked="0"/>
            <c:spPr>
              <a:noFill/>
              <a:ln>
                <a:noFill/>
              </a:ln>
              <a:effectLst/>
            </c:spPr>
            <c:txPr>
              <a:bodyPr rot="-5400000" vert="horz" wrap="square" lIns="38100" tIns="19050" rIns="38100" bIns="19050" anchor="ctr">
                <a:spAutoFit/>
              </a:bodyPr>
              <a:lstStyle/>
              <a:p>
                <a:pPr>
                  <a:defRPr sz="1100">
                    <a:solidFill>
                      <a:schemeClr val="bg1"/>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'41benpresaad_graf'!$B$10:$B$27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'41benpresaad_graf'!$K$10:$K$27</c:f>
              <c:numCache>
                <c:formatCode>#,##0.00</c:formatCode>
                <c:ptCount val="18"/>
                <c:pt idx="0">
                  <c:v>19.809318528812565</c:v>
                </c:pt>
                <c:pt idx="1">
                  <c:v>40.514639595500334</c:v>
                </c:pt>
                <c:pt idx="2">
                  <c:v>27.802883580804821</c:v>
                </c:pt>
                <c:pt idx="3">
                  <c:v>44.977122727456774</c:v>
                </c:pt>
                <c:pt idx="4">
                  <c:v>37.266484376630693</c:v>
                </c:pt>
                <c:pt idx="5">
                  <c:v>32.907014446806208</c:v>
                </c:pt>
                <c:pt idx="6">
                  <c:v>20.092211196405167</c:v>
                </c:pt>
                <c:pt idx="7">
                  <c:v>18.168042956514665</c:v>
                </c:pt>
                <c:pt idx="8">
                  <c:v>45.95825250612738</c:v>
                </c:pt>
                <c:pt idx="9">
                  <c:v>41.369078583229637</c:v>
                </c:pt>
                <c:pt idx="10">
                  <c:v>15.384252933138576</c:v>
                </c:pt>
                <c:pt idx="11">
                  <c:v>19.280722468647287</c:v>
                </c:pt>
                <c:pt idx="12">
                  <c:v>19.014382653767779</c:v>
                </c:pt>
                <c:pt idx="13">
                  <c:v>46.504347826086956</c:v>
                </c:pt>
                <c:pt idx="14">
                  <c:v>43.503127792672032</c:v>
                </c:pt>
                <c:pt idx="15">
                  <c:v>36.940479507900633</c:v>
                </c:pt>
                <c:pt idx="16">
                  <c:v>8.6223984142715562</c:v>
                </c:pt>
                <c:pt idx="17">
                  <c:v>38.55165069222577</c:v>
                </c:pt>
              </c:numCache>
            </c:numRef>
          </c:val>
          <c:extLst>
            <c:ext xmlns:c16="http://schemas.microsoft.com/office/drawing/2014/chart" uri="{C3380CC4-5D6E-409C-BE32-E72D297353CC}">
              <c16:uniqueId val="{00000022-B8EC-4782-B6E3-6BFFDAA5226C}"/>
            </c:ext>
          </c:extLst>
        </c:ser>
        <c:ser>
          <c:idx val="3"/>
          <c:order val="3"/>
          <c:tx>
            <c:strRef>
              <c:f>'41benpresaad_graf'!$L$7:$M$7</c:f>
              <c:strCache>
                <c:ptCount val="1"/>
                <c:pt idx="0">
                  <c:v>P.E Asist. Personal</c:v>
                </c:pt>
              </c:strCache>
            </c:strRef>
          </c:tx>
          <c:spPr>
            <a:solidFill>
              <a:srgbClr val="FFC000"/>
            </a:solidFill>
          </c:spPr>
          <c:invertIfNegative val="0"/>
          <c:dLbls>
            <c:dLbl>
              <c:idx val="0"/>
              <c:layout>
                <c:manualLayout>
                  <c:x val="0"/>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3-B8EC-4782-B6E3-6BFFDAA5226C}"/>
                </c:ext>
              </c:extLst>
            </c:dLbl>
            <c:dLbl>
              <c:idx val="1"/>
              <c:layout>
                <c:manualLayout>
                  <c:x val="-2.4146356993808087E-17"/>
                  <c:y val="-1.3951170901843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4-B8EC-4782-B6E3-6BFFDAA5226C}"/>
                </c:ext>
              </c:extLst>
            </c:dLbl>
            <c:dLbl>
              <c:idx val="2"/>
              <c:layout>
                <c:manualLayout>
                  <c:x val="1.3170892327954977E-3"/>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5-B8EC-4782-B6E3-6BFFDAA5226C}"/>
                </c:ext>
              </c:extLst>
            </c:dLbl>
            <c:dLbl>
              <c:idx val="3"/>
              <c:layout>
                <c:manualLayout>
                  <c:x val="-4.8292713987616173E-17"/>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6-B8EC-4782-B6E3-6BFFDAA5226C}"/>
                </c:ext>
              </c:extLst>
            </c:dLbl>
            <c:dLbl>
              <c:idx val="4"/>
              <c:layout>
                <c:manualLayout>
                  <c:x val="0"/>
                  <c:y val="-1.3951170901843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7-B8EC-4782-B6E3-6BFFDAA5226C}"/>
                </c:ext>
              </c:extLst>
            </c:dLbl>
            <c:dLbl>
              <c:idx val="5"/>
              <c:layout>
                <c:manualLayout>
                  <c:x val="-4.8292713987616173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8-B8EC-4782-B6E3-6BFFDAA5226C}"/>
                </c:ext>
              </c:extLst>
            </c:dLbl>
            <c:dLbl>
              <c:idx val="6"/>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B8EC-4782-B6E3-6BFFDAA5226C}"/>
                </c:ext>
              </c:extLst>
            </c:dLbl>
            <c:dLbl>
              <c:idx val="7"/>
              <c:layout>
                <c:manualLayout>
                  <c:x val="-4.8292713987616173E-17"/>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B8EC-4782-B6E3-6BFFDAA5226C}"/>
                </c:ext>
              </c:extLst>
            </c:dLbl>
            <c:dLbl>
              <c:idx val="8"/>
              <c:layout>
                <c:manualLayout>
                  <c:x val="-9.6585427975232346E-17"/>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B8EC-4782-B6E3-6BFFDAA5226C}"/>
                </c:ext>
              </c:extLst>
            </c:dLbl>
            <c:dLbl>
              <c:idx val="9"/>
              <c:layout>
                <c:manualLayout>
                  <c:x val="1.3170892327955218E-3"/>
                  <c:y val="-1.99302441454907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B8EC-4782-B6E3-6BFFDAA5226C}"/>
                </c:ext>
              </c:extLst>
            </c:dLbl>
            <c:dLbl>
              <c:idx val="10"/>
              <c:layout>
                <c:manualLayout>
                  <c:x val="1.3170892327955218E-3"/>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B8EC-4782-B6E3-6BFFDAA5226C}"/>
                </c:ext>
              </c:extLst>
            </c:dLbl>
            <c:dLbl>
              <c:idx val="11"/>
              <c:layout>
                <c:manualLayout>
                  <c:x val="0"/>
                  <c:y val="-2.39162929745889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E-B8EC-4782-B6E3-6BFFDAA5226C}"/>
                </c:ext>
              </c:extLst>
            </c:dLbl>
            <c:dLbl>
              <c:idx val="12"/>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F-B8EC-4782-B6E3-6BFFDAA5226C}"/>
                </c:ext>
              </c:extLst>
            </c:dLbl>
            <c:dLbl>
              <c:idx val="13"/>
              <c:layout>
                <c:manualLayout>
                  <c:x val="0"/>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B8EC-4782-B6E3-6BFFDAA5226C}"/>
                </c:ext>
              </c:extLst>
            </c:dLbl>
            <c:dLbl>
              <c:idx val="14"/>
              <c:layout>
                <c:manualLayout>
                  <c:x val="-9.6585427975232346E-17"/>
                  <c:y val="-2.19232685600398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1-B8EC-4782-B6E3-6BFFDAA5226C}"/>
                </c:ext>
              </c:extLst>
            </c:dLbl>
            <c:dLbl>
              <c:idx val="16"/>
              <c:layout>
                <c:manualLayout>
                  <c:x val="0"/>
                  <c:y val="-1.627940005257190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B8EC-4782-B6E3-6BFFDAA5226C}"/>
                </c:ext>
              </c:extLst>
            </c:dLbl>
            <c:dLbl>
              <c:idx val="17"/>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3-B8EC-4782-B6E3-6BFFDAA5226C}"/>
                </c:ext>
              </c:extLst>
            </c:dLbl>
            <c:numFmt formatCode="#,##0.0" sourceLinked="0"/>
            <c:spPr>
              <a:noFill/>
              <a:ln>
                <a:noFill/>
              </a:ln>
              <a:effectLst/>
            </c:spPr>
            <c:txPr>
              <a:bodyPr rot="-5400000" vert="horz" wrap="square" lIns="38100" tIns="19050" rIns="38100" bIns="19050" anchor="ctr">
                <a:spAutoFit/>
              </a:bodyPr>
              <a:lstStyle/>
              <a:p>
                <a:pPr>
                  <a:defRPr sz="1100"/>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'41benpresaad_graf'!$B$10:$B$27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'41benpresaad_graf'!$M$10:$M$27</c:f>
              <c:numCache>
                <c:formatCode>#,##0.00</c:formatCode>
                <c:ptCount val="18"/>
                <c:pt idx="0">
                  <c:v>2.8361150895503339E-3</c:v>
                </c:pt>
                <c:pt idx="1">
                  <c:v>0</c:v>
                </c:pt>
                <c:pt idx="2">
                  <c:v>5.260263491380341E-2</c:v>
                </c:pt>
                <c:pt idx="3">
                  <c:v>0</c:v>
                </c:pt>
                <c:pt idx="4">
                  <c:v>0</c:v>
                </c:pt>
                <c:pt idx="5">
                  <c:v>0</c:v>
                </c:pt>
                <c:pt idx="6">
                  <c:v>1.4241246957498597</c:v>
                </c:pt>
                <c:pt idx="7">
                  <c:v>2.2373184721148763E-2</c:v>
                </c:pt>
                <c:pt idx="8">
                  <c:v>3.7558031029903162E-2</c:v>
                </c:pt>
                <c:pt idx="9">
                  <c:v>0.26093144619277298</c:v>
                </c:pt>
                <c:pt idx="10">
                  <c:v>0</c:v>
                </c:pt>
                <c:pt idx="11">
                  <c:v>0.14466392230696407</c:v>
                </c:pt>
                <c:pt idx="12">
                  <c:v>3.2445051140522679E-2</c:v>
                </c:pt>
                <c:pt idx="13">
                  <c:v>5.491990846681922E-3</c:v>
                </c:pt>
                <c:pt idx="14">
                  <c:v>0.16979445933869527</c:v>
                </c:pt>
                <c:pt idx="15">
                  <c:v>7.225645312774148</c:v>
                </c:pt>
                <c:pt idx="16">
                  <c:v>0</c:v>
                </c:pt>
                <c:pt idx="17">
                  <c:v>0</c:v>
                </c:pt>
              </c:numCache>
            </c:numRef>
          </c:val>
          <c:extLst>
            <c:ext xmlns:c16="http://schemas.microsoft.com/office/drawing/2014/chart" uri="{C3380CC4-5D6E-409C-BE32-E72D297353CC}">
              <c16:uniqueId val="{00000034-B8EC-4782-B6E3-6BFFDAA5226C}"/>
            </c:ext>
          </c:extLst>
        </c:ser>
        <c:dLbls>
          <c:showLegendKey val="0"/>
          <c:showVal val="0"/>
          <c:showCatName val="0"/>
          <c:showSerName val="0"/>
          <c:showPercent val="0"/>
          <c:showBubbleSize val="0"/>
        </c:dLbls>
        <c:gapWidth val="39"/>
        <c:overlap val="100"/>
        <c:axId val="-1839930480"/>
        <c:axId val="-1839933200"/>
      </c:barChart>
      <c:catAx>
        <c:axId val="-18399304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es-ES"/>
          </a:p>
        </c:txPr>
        <c:crossAx val="-1839933200"/>
        <c:crosses val="autoZero"/>
        <c:auto val="1"/>
        <c:lblAlgn val="ctr"/>
        <c:lblOffset val="100"/>
        <c:noMultiLvlLbl val="0"/>
      </c:catAx>
      <c:valAx>
        <c:axId val="-1839933200"/>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1839930480"/>
        <c:crosses val="autoZero"/>
        <c:crossBetween val="between"/>
        <c:majorUnit val="0.2"/>
      </c:valAx>
      <c:spPr>
        <a:noFill/>
        <a:ln>
          <a:noFill/>
        </a:ln>
        <a:effectLst/>
      </c:spPr>
    </c:plotArea>
    <c:legend>
      <c:legendPos val="b"/>
      <c:layout>
        <c:manualLayout>
          <c:xMode val="edge"/>
          <c:yMode val="edge"/>
          <c:x val="0.22343516576397657"/>
          <c:y val="0.93805099474673292"/>
          <c:w val="0.52432981682162805"/>
          <c:h val="3.7548946656666825E-2"/>
        </c:manualLayout>
      </c:layout>
      <c:overlay val="0"/>
      <c:txPr>
        <a:bodyPr/>
        <a:lstStyle/>
        <a:p>
          <a:pPr>
            <a:defRPr sz="1050"/>
          </a:pPr>
          <a:endParaRPr lang="es-ES"/>
        </a:p>
      </c:txPr>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6.9307816343584849E-2"/>
          <c:w val="0.925358819198695"/>
          <c:h val="0.66956235851684454"/>
        </c:manualLayout>
      </c:layout>
      <c:barChart>
        <c:barDir val="col"/>
        <c:grouping val="percentStacked"/>
        <c:varyColors val="0"/>
        <c:ser>
          <c:idx val="0"/>
          <c:order val="0"/>
          <c:tx>
            <c:strRef>
              <c:f>'41abenpreGIII_graf'!$F$7:$G$7</c:f>
              <c:strCache>
                <c:ptCount val="1"/>
                <c:pt idx="0">
                  <c:v>Servicios</c:v>
                </c:pt>
              </c:strCache>
            </c:strRef>
          </c:tx>
          <c:spPr>
            <a:solidFill>
              <a:schemeClr val="accent1"/>
            </a:solidFill>
          </c:spPr>
          <c:invertIfNegative val="0"/>
          <c:dPt>
            <c:idx val="9"/>
            <c:invertIfNegative val="0"/>
            <c:bubble3D val="0"/>
            <c:extLst>
              <c:ext xmlns:c16="http://schemas.microsoft.com/office/drawing/2014/chart" uri="{C3380CC4-5D6E-409C-BE32-E72D297353CC}">
                <c16:uniqueId val="{00000000-08E3-449B-A163-577B2D53F24C}"/>
              </c:ext>
            </c:extLst>
          </c:dPt>
          <c:dPt>
            <c:idx val="11"/>
            <c:invertIfNegative val="0"/>
            <c:bubble3D val="0"/>
            <c:extLst>
              <c:ext xmlns:c16="http://schemas.microsoft.com/office/drawing/2014/chart" uri="{C3380CC4-5D6E-409C-BE32-E72D297353CC}">
                <c16:uniqueId val="{00000001-08E3-449B-A163-577B2D53F24C}"/>
              </c:ext>
            </c:extLst>
          </c:dPt>
          <c:dPt>
            <c:idx val="12"/>
            <c:invertIfNegative val="0"/>
            <c:bubble3D val="0"/>
            <c:extLst>
              <c:ext xmlns:c16="http://schemas.microsoft.com/office/drawing/2014/chart" uri="{C3380CC4-5D6E-409C-BE32-E72D297353CC}">
                <c16:uniqueId val="{00000002-08E3-449B-A163-577B2D53F24C}"/>
              </c:ext>
            </c:extLst>
          </c:dPt>
          <c:dPt>
            <c:idx val="14"/>
            <c:invertIfNegative val="0"/>
            <c:bubble3D val="0"/>
            <c:extLst>
              <c:ext xmlns:c16="http://schemas.microsoft.com/office/drawing/2014/chart" uri="{C3380CC4-5D6E-409C-BE32-E72D297353CC}">
                <c16:uniqueId val="{00000003-08E3-449B-A163-577B2D53F24C}"/>
              </c:ext>
            </c:extLst>
          </c:dPt>
          <c:dLbls>
            <c:dLbl>
              <c:idx val="0"/>
              <c:layout>
                <c:manualLayout>
                  <c:x val="0"/>
                  <c:y val="-3.047889463693194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4-08E3-449B-A163-577B2D53F24C}"/>
                </c:ext>
              </c:extLst>
            </c:dLbl>
            <c:dLbl>
              <c:idx val="1"/>
              <c:layout>
                <c:manualLayout>
                  <c:x val="0"/>
                  <c:y val="-1.772098878765383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08E3-449B-A163-577B2D53F24C}"/>
                </c:ext>
              </c:extLst>
            </c:dLbl>
            <c:dLbl>
              <c:idx val="2"/>
              <c:layout>
                <c:manualLayout>
                  <c:x val="-3.1535065771196298E-17"/>
                  <c:y val="-8.2036905618415919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08E3-449B-A163-577B2D53F24C}"/>
                </c:ext>
              </c:extLst>
            </c:dLbl>
            <c:dLbl>
              <c:idx val="3"/>
              <c:layout>
                <c:manualLayout>
                  <c:x val="0"/>
                  <c:y val="-1.673178699866259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08E3-449B-A163-577B2D53F24C}"/>
                </c:ext>
              </c:extLst>
            </c:dLbl>
            <c:dLbl>
              <c:idx val="4"/>
              <c:layout>
                <c:manualLayout>
                  <c:x val="-3.1535065771196298E-17"/>
                  <c:y val="-8.715910364440757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08E3-449B-A163-577B2D53F24C}"/>
                </c:ext>
              </c:extLst>
            </c:dLbl>
            <c:dLbl>
              <c:idx val="5"/>
              <c:layout>
                <c:manualLayout>
                  <c:x val="0"/>
                  <c:y val="-1.764633547599845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08E3-449B-A163-577B2D53F24C}"/>
                </c:ext>
              </c:extLst>
            </c:dLbl>
            <c:dLbl>
              <c:idx val="6"/>
              <c:layout>
                <c:manualLayout>
                  <c:x val="0"/>
                  <c:y val="-2.449718451664886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08E3-449B-A163-577B2D53F24C}"/>
                </c:ext>
              </c:extLst>
            </c:dLbl>
            <c:dLbl>
              <c:idx val="7"/>
              <c:layout>
                <c:manualLayout>
                  <c:x val="0"/>
                  <c:y val="-2.21633149267207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08E3-449B-A163-577B2D53F24C}"/>
                </c:ext>
              </c:extLst>
            </c:dLbl>
            <c:dLbl>
              <c:idx val="8"/>
              <c:layout>
                <c:manualLayout>
                  <c:x val="-9.99420595437072E-17"/>
                  <c:y val="-4.911488867629864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08E3-449B-A163-577B2D53F24C}"/>
                </c:ext>
              </c:extLst>
            </c:dLbl>
            <c:dLbl>
              <c:idx val="9"/>
              <c:layout>
                <c:manualLayout>
                  <c:x val="-6.3070131542392597E-17"/>
                  <c:y val="-2.720413902662620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08E3-449B-A163-577B2D53F24C}"/>
                </c:ext>
              </c:extLst>
            </c:dLbl>
            <c:dLbl>
              <c:idx val="10"/>
              <c:layout>
                <c:manualLayout>
                  <c:x val="0"/>
                  <c:y val="-1.803272254519586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08E3-449B-A163-577B2D53F24C}"/>
                </c:ext>
              </c:extLst>
            </c:dLbl>
            <c:dLbl>
              <c:idx val="11"/>
              <c:layout>
                <c:manualLayout>
                  <c:x val="0"/>
                  <c:y val="-1.321003098911701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08E3-449B-A163-577B2D53F24C}"/>
                </c:ext>
              </c:extLst>
            </c:dLbl>
            <c:dLbl>
              <c:idx val="12"/>
              <c:layout>
                <c:manualLayout>
                  <c:x val="0"/>
                  <c:y val="-4.52544379214120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08E3-449B-A163-577B2D53F24C}"/>
                </c:ext>
              </c:extLst>
            </c:dLbl>
            <c:dLbl>
              <c:idx val="13"/>
              <c:layout>
                <c:manualLayout>
                  <c:x val="0"/>
                  <c:y val="-4.062520604586478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08E3-449B-A163-577B2D53F24C}"/>
                </c:ext>
              </c:extLst>
            </c:dLbl>
            <c:dLbl>
              <c:idx val="14"/>
              <c:layout>
                <c:manualLayout>
                  <c:x val="-9.99420595437072E-17"/>
                  <c:y val="-2.76244675023099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08E3-449B-A163-577B2D53F24C}"/>
                </c:ext>
              </c:extLst>
            </c:dLbl>
            <c:dLbl>
              <c:idx val="15"/>
              <c:layout>
                <c:manualLayout>
                  <c:x val="-9.99420595437072E-17"/>
                  <c:y val="-1.892527452760001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08E3-449B-A163-577B2D53F24C}"/>
                </c:ext>
              </c:extLst>
            </c:dLbl>
            <c:dLbl>
              <c:idx val="16"/>
              <c:layout>
                <c:manualLayout>
                  <c:x val="-9.99420595437072E-17"/>
                  <c:y val="-3.55462342908071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0-08E3-449B-A163-577B2D53F24C}"/>
                </c:ext>
              </c:extLst>
            </c:dLbl>
            <c:dLbl>
              <c:idx val="17"/>
              <c:layout>
                <c:manualLayout>
                  <c:x val="0"/>
                  <c:y val="-1.3525972804801344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08E3-449B-A163-577B2D53F24C}"/>
                </c:ext>
              </c:extLst>
            </c:dLbl>
            <c:dLbl>
              <c:idx val="18"/>
              <c:layout>
                <c:manualLayout>
                  <c:x val="0"/>
                  <c:y val="-3.513953279204661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08E3-449B-A163-577B2D53F24C}"/>
                </c:ext>
              </c:extLst>
            </c:dLbl>
            <c:dLbl>
              <c:idx val="19"/>
              <c:layout>
                <c:manualLayout>
                  <c:x val="0"/>
                  <c:y val="-3.350078903688440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08E3-449B-A163-577B2D53F24C}"/>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'41abenpreGIII_graf'!$B$10:$B$27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'41abenpreGIII_graf'!$G$10:$G$27</c:f>
              <c:numCache>
                <c:formatCode>#,##0.00</c:formatCode>
                <c:ptCount val="18"/>
                <c:pt idx="0">
                  <c:v>72.636950518695429</c:v>
                </c:pt>
                <c:pt idx="1">
                  <c:v>47.043958236350335</c:v>
                </c:pt>
                <c:pt idx="2">
                  <c:v>57.601142313184198</c:v>
                </c:pt>
                <c:pt idx="3">
                  <c:v>55.721668512366186</c:v>
                </c:pt>
                <c:pt idx="4">
                  <c:v>36.843111026180011</c:v>
                </c:pt>
                <c:pt idx="5">
                  <c:v>73.126675212679174</c:v>
                </c:pt>
                <c:pt idx="6">
                  <c:v>42.884278823579628</c:v>
                </c:pt>
                <c:pt idx="7">
                  <c:v>61.937624419376242</c:v>
                </c:pt>
                <c:pt idx="8">
                  <c:v>51.615500018295585</c:v>
                </c:pt>
                <c:pt idx="9">
                  <c:v>47.12851665158761</c:v>
                </c:pt>
                <c:pt idx="10">
                  <c:v>41.797105729474303</c:v>
                </c:pt>
                <c:pt idx="11">
                  <c:v>64.095299420476493</c:v>
                </c:pt>
                <c:pt idx="12">
                  <c:v>65.592235336408848</c:v>
                </c:pt>
                <c:pt idx="13">
                  <c:v>49.067492861916044</c:v>
                </c:pt>
                <c:pt idx="14">
                  <c:v>47.84585926280517</c:v>
                </c:pt>
                <c:pt idx="15">
                  <c:v>57.975098847480439</c:v>
                </c:pt>
                <c:pt idx="16">
                  <c:v>73.298997018162098</c:v>
                </c:pt>
                <c:pt idx="17">
                  <c:v>55.6282722513089</c:v>
                </c:pt>
              </c:numCache>
            </c:numRef>
          </c:val>
          <c:extLst>
            <c:ext xmlns:c16="http://schemas.microsoft.com/office/drawing/2014/chart" uri="{C3380CC4-5D6E-409C-BE32-E72D297353CC}">
              <c16:uniqueId val="{00000014-08E3-449B-A163-577B2D53F24C}"/>
            </c:ext>
          </c:extLst>
        </c:ser>
        <c:ser>
          <c:idx val="1"/>
          <c:order val="1"/>
          <c:tx>
            <c:strRef>
              <c:f>'41abenpreGIII_graf'!$H$7:$I$7</c:f>
              <c:strCache>
                <c:ptCount val="1"/>
                <c:pt idx="0">
                  <c:v>P.E Vinculada Servicio</c:v>
                </c:pt>
              </c:strCache>
            </c:strRef>
          </c:tx>
          <c:spPr>
            <a:solidFill>
              <a:srgbClr val="FFFF99"/>
            </a:solidFill>
          </c:spPr>
          <c:invertIfNegative val="0"/>
          <c:dPt>
            <c:idx val="9"/>
            <c:invertIfNegative val="0"/>
            <c:bubble3D val="0"/>
            <c:extLst>
              <c:ext xmlns:c16="http://schemas.microsoft.com/office/drawing/2014/chart" uri="{C3380CC4-5D6E-409C-BE32-E72D297353CC}">
                <c16:uniqueId val="{00000015-08E3-449B-A163-577B2D53F24C}"/>
              </c:ext>
            </c:extLst>
          </c:dPt>
          <c:dPt>
            <c:idx val="11"/>
            <c:invertIfNegative val="0"/>
            <c:bubble3D val="0"/>
            <c:extLst>
              <c:ext xmlns:c16="http://schemas.microsoft.com/office/drawing/2014/chart" uri="{C3380CC4-5D6E-409C-BE32-E72D297353CC}">
                <c16:uniqueId val="{00000016-08E3-449B-A163-577B2D53F24C}"/>
              </c:ext>
            </c:extLst>
          </c:dPt>
          <c:dPt>
            <c:idx val="14"/>
            <c:invertIfNegative val="0"/>
            <c:bubble3D val="0"/>
            <c:extLst>
              <c:ext xmlns:c16="http://schemas.microsoft.com/office/drawing/2014/chart" uri="{C3380CC4-5D6E-409C-BE32-E72D297353CC}">
                <c16:uniqueId val="{00000017-08E3-449B-A163-577B2D53F24C}"/>
              </c:ext>
            </c:extLst>
          </c:dPt>
          <c:dLbls>
            <c:dLbl>
              <c:idx val="0"/>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8-08E3-449B-A163-577B2D53F24C}"/>
                </c:ext>
              </c:extLst>
            </c:dLbl>
            <c:dLbl>
              <c:idx val="2"/>
              <c:layout>
                <c:manualLayout>
                  <c:x val="-2.4146356993808087E-17"/>
                  <c:y val="0"/>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9-08E3-449B-A163-577B2D53F24C}"/>
                </c:ext>
              </c:extLst>
            </c:dLbl>
            <c:dLbl>
              <c:idx val="4"/>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A-08E3-449B-A163-577B2D53F24C}"/>
                </c:ext>
              </c:extLst>
            </c:dLbl>
            <c:dLbl>
              <c:idx val="7"/>
              <c:layout>
                <c:manualLayout>
                  <c:x val="-4.8292713987616173E-17"/>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B-08E3-449B-A163-577B2D53F24C}"/>
                </c:ext>
              </c:extLst>
            </c:dLbl>
            <c:dLbl>
              <c:idx val="8"/>
              <c:layout>
                <c:manualLayout>
                  <c:x val="-9.6585427975232346E-17"/>
                  <c:y val="6.230529595015538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C-08E3-449B-A163-577B2D53F24C}"/>
                </c:ext>
              </c:extLst>
            </c:dLbl>
            <c:dLbl>
              <c:idx val="10"/>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08E3-449B-A163-577B2D53F24C}"/>
                </c:ext>
              </c:extLst>
            </c:dLbl>
            <c:dLbl>
              <c:idx val="11"/>
              <c:layout>
                <c:manualLayout>
                  <c:x val="0"/>
                  <c:y val="-3.8075018790340163E-17"/>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6-08E3-449B-A163-577B2D53F24C}"/>
                </c:ext>
              </c:extLst>
            </c:dLbl>
            <c:dLbl>
              <c:idx val="15"/>
              <c:layout>
                <c:manualLayout>
                  <c:x val="0"/>
                  <c:y val="6.6496396470620547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E-08E3-449B-A163-577B2D53F24C}"/>
                </c:ext>
              </c:extLst>
            </c:dLbl>
            <c:dLbl>
              <c:idx val="17"/>
              <c:layout>
                <c:manualLayout>
                  <c:x val="1.3170892327955218E-3"/>
                  <c:y val="-2.0768431983385635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F-08E3-449B-A163-577B2D53F24C}"/>
                </c:ext>
              </c:extLst>
            </c:dLbl>
            <c:dLbl>
              <c:idx val="18"/>
              <c:layout>
                <c:manualLayout>
                  <c:x val="0"/>
                  <c:y val="-5.6074766355140186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0-08E3-449B-A163-577B2D53F24C}"/>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ysClr val="windowText" lastClr="000000"/>
                    </a:solidFill>
                    <a:latin typeface="+mn-lt"/>
                    <a:ea typeface="+mn-ea"/>
                    <a:cs typeface="+mn-cs"/>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'41abenpreGIII_graf'!$B$10:$B$27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'41abenpreGIII_graf'!$I$10:$I$27</c:f>
              <c:numCache>
                <c:formatCode>#,##0.00</c:formatCode>
                <c:ptCount val="18"/>
                <c:pt idx="0">
                  <c:v>2.4861929994775731</c:v>
                </c:pt>
                <c:pt idx="1">
                  <c:v>22.511139189998005</c:v>
                </c:pt>
                <c:pt idx="2">
                  <c:v>15.906711089957163</c:v>
                </c:pt>
                <c:pt idx="3">
                  <c:v>3.2484311554078995</c:v>
                </c:pt>
                <c:pt idx="4">
                  <c:v>24.995222625644946</c:v>
                </c:pt>
                <c:pt idx="5">
                  <c:v>1.1770189954550752</c:v>
                </c:pt>
                <c:pt idx="6">
                  <c:v>36.018269518077432</c:v>
                </c:pt>
                <c:pt idx="7">
                  <c:v>12.302587923025879</c:v>
                </c:pt>
                <c:pt idx="8">
                  <c:v>11.070657543269055</c:v>
                </c:pt>
                <c:pt idx="9">
                  <c:v>10.937342926486005</c:v>
                </c:pt>
                <c:pt idx="10">
                  <c:v>43.820141760189017</c:v>
                </c:pt>
                <c:pt idx="11">
                  <c:v>19.175788795878944</c:v>
                </c:pt>
                <c:pt idx="12">
                  <c:v>15.597627463902702</c:v>
                </c:pt>
                <c:pt idx="13">
                  <c:v>4.69594799829901</c:v>
                </c:pt>
                <c:pt idx="14">
                  <c:v>17.40067017711824</c:v>
                </c:pt>
                <c:pt idx="15">
                  <c:v>2.9023302767729451</c:v>
                </c:pt>
                <c:pt idx="16">
                  <c:v>13.228517213336948</c:v>
                </c:pt>
                <c:pt idx="17">
                  <c:v>0.13089005235602094</c:v>
                </c:pt>
              </c:numCache>
            </c:numRef>
          </c:val>
          <c:extLst>
            <c:ext xmlns:c16="http://schemas.microsoft.com/office/drawing/2014/chart" uri="{C3380CC4-5D6E-409C-BE32-E72D297353CC}">
              <c16:uniqueId val="{00000021-08E3-449B-A163-577B2D53F24C}"/>
            </c:ext>
          </c:extLst>
        </c:ser>
        <c:ser>
          <c:idx val="2"/>
          <c:order val="2"/>
          <c:tx>
            <c:strRef>
              <c:f>'41abenpreGIII_graf'!$J$7:$K$7</c:f>
              <c:strCache>
                <c:ptCount val="1"/>
                <c:pt idx="0">
                  <c:v>P.E Cuidados  Familiares </c:v>
                </c:pt>
              </c:strCache>
            </c:strRef>
          </c:tx>
          <c:spPr>
            <a:solidFill>
              <a:srgbClr val="993366"/>
            </a:solidFill>
            <a:ln w="25400">
              <a:noFill/>
            </a:ln>
          </c:spPr>
          <c:invertIfNegative val="0"/>
          <c:dLbls>
            <c:numFmt formatCode="#,##0.0" sourceLinked="0"/>
            <c:spPr>
              <a:noFill/>
              <a:ln>
                <a:noFill/>
              </a:ln>
              <a:effectLst/>
            </c:spPr>
            <c:txPr>
              <a:bodyPr rot="-5400000" vert="horz" wrap="square" lIns="38100" tIns="19050" rIns="38100" bIns="19050" anchor="ctr">
                <a:spAutoFit/>
              </a:bodyPr>
              <a:lstStyle/>
              <a:p>
                <a:pPr>
                  <a:defRPr sz="1100">
                    <a:solidFill>
                      <a:schemeClr val="bg1"/>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'41abenpreGIII_graf'!$B$10:$B$27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'41abenpreGIII_graf'!$K$10:$K$27</c:f>
              <c:numCache>
                <c:formatCode>#,##0.00</c:formatCode>
                <c:ptCount val="18"/>
                <c:pt idx="0">
                  <c:v>24.869393238301367</c:v>
                </c:pt>
                <c:pt idx="1">
                  <c:v>30.44490257365166</c:v>
                </c:pt>
                <c:pt idx="2">
                  <c:v>26.396953831508807</c:v>
                </c:pt>
                <c:pt idx="3">
                  <c:v>41.029900332225914</c:v>
                </c:pt>
                <c:pt idx="4">
                  <c:v>38.161666348175046</c:v>
                </c:pt>
                <c:pt idx="5">
                  <c:v>25.69630579186575</c:v>
                </c:pt>
                <c:pt idx="6">
                  <c:v>19.831817987791865</c:v>
                </c:pt>
                <c:pt idx="7">
                  <c:v>25.7100199071002</c:v>
                </c:pt>
                <c:pt idx="8">
                  <c:v>37.187602912656885</c:v>
                </c:pt>
                <c:pt idx="9">
                  <c:v>41.603837261068747</c:v>
                </c:pt>
                <c:pt idx="10">
                  <c:v>14.38275251033668</c:v>
                </c:pt>
                <c:pt idx="11">
                  <c:v>16.455247907276238</c:v>
                </c:pt>
                <c:pt idx="12">
                  <c:v>18.731052663111857</c:v>
                </c:pt>
                <c:pt idx="13">
                  <c:v>46.224409209647042</c:v>
                </c:pt>
                <c:pt idx="14">
                  <c:v>34.490186692197227</c:v>
                </c:pt>
                <c:pt idx="15">
                  <c:v>30.487086733406244</c:v>
                </c:pt>
                <c:pt idx="16">
                  <c:v>13.472485768500949</c:v>
                </c:pt>
                <c:pt idx="17">
                  <c:v>44.240837696335078</c:v>
                </c:pt>
              </c:numCache>
            </c:numRef>
          </c:val>
          <c:extLst>
            <c:ext xmlns:c16="http://schemas.microsoft.com/office/drawing/2014/chart" uri="{C3380CC4-5D6E-409C-BE32-E72D297353CC}">
              <c16:uniqueId val="{00000022-08E3-449B-A163-577B2D53F24C}"/>
            </c:ext>
          </c:extLst>
        </c:ser>
        <c:ser>
          <c:idx val="3"/>
          <c:order val="3"/>
          <c:tx>
            <c:strRef>
              <c:f>'41abenpreGIII_graf'!$L$7:$M$7</c:f>
              <c:strCache>
                <c:ptCount val="1"/>
                <c:pt idx="0">
                  <c:v>P.E Asist. Personal</c:v>
                </c:pt>
              </c:strCache>
            </c:strRef>
          </c:tx>
          <c:spPr>
            <a:solidFill>
              <a:srgbClr val="FFC000"/>
            </a:solidFill>
          </c:spPr>
          <c:invertIfNegative val="0"/>
          <c:dLbls>
            <c:dLbl>
              <c:idx val="0"/>
              <c:layout>
                <c:manualLayout>
                  <c:x val="0"/>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3-08E3-449B-A163-577B2D53F24C}"/>
                </c:ext>
              </c:extLst>
            </c:dLbl>
            <c:dLbl>
              <c:idx val="1"/>
              <c:layout>
                <c:manualLayout>
                  <c:x val="-2.4146356993808087E-17"/>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4-08E3-449B-A163-577B2D53F24C}"/>
                </c:ext>
              </c:extLst>
            </c:dLbl>
            <c:dLbl>
              <c:idx val="2"/>
              <c:layout>
                <c:manualLayout>
                  <c:x val="1.3170892327954977E-3"/>
                  <c:y val="-1.793721973094170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5-08E3-449B-A163-577B2D53F24C}"/>
                </c:ext>
              </c:extLst>
            </c:dLbl>
            <c:dLbl>
              <c:idx val="3"/>
              <c:layout>
                <c:manualLayout>
                  <c:x val="-4.8292713987616173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6-08E3-449B-A163-577B2D53F24C}"/>
                </c:ext>
              </c:extLst>
            </c:dLbl>
            <c:dLbl>
              <c:idx val="4"/>
              <c:layout>
                <c:manualLayout>
                  <c:x val="0"/>
                  <c:y val="-1.3951170901843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7-08E3-449B-A163-577B2D53F24C}"/>
                </c:ext>
              </c:extLst>
            </c:dLbl>
            <c:dLbl>
              <c:idx val="5"/>
              <c:layout>
                <c:manualLayout>
                  <c:x val="-4.8292713987616173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8-08E3-449B-A163-577B2D53F24C}"/>
                </c:ext>
              </c:extLst>
            </c:dLbl>
            <c:dLbl>
              <c:idx val="6"/>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08E3-449B-A163-577B2D53F24C}"/>
                </c:ext>
              </c:extLst>
            </c:dLbl>
            <c:dLbl>
              <c:idx val="7"/>
              <c:layout>
                <c:manualLayout>
                  <c:x val="-4.8292713987616173E-17"/>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08E3-449B-A163-577B2D53F24C}"/>
                </c:ext>
              </c:extLst>
            </c:dLbl>
            <c:dLbl>
              <c:idx val="8"/>
              <c:layout>
                <c:manualLayout>
                  <c:x val="-9.6585427975232346E-17"/>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08E3-449B-A163-577B2D53F24C}"/>
                </c:ext>
              </c:extLst>
            </c:dLbl>
            <c:dLbl>
              <c:idx val="9"/>
              <c:layout>
                <c:manualLayout>
                  <c:x val="1.3170892327955218E-3"/>
                  <c:y val="-1.99302441454907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08E3-449B-A163-577B2D53F24C}"/>
                </c:ext>
              </c:extLst>
            </c:dLbl>
            <c:dLbl>
              <c:idx val="10"/>
              <c:layout>
                <c:manualLayout>
                  <c:x val="-9.6585427975232346E-17"/>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08E3-449B-A163-577B2D53F24C}"/>
                </c:ext>
              </c:extLst>
            </c:dLbl>
            <c:dLbl>
              <c:idx val="11"/>
              <c:layout>
                <c:manualLayout>
                  <c:x val="0"/>
                  <c:y val="-2.39162929745889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E-08E3-449B-A163-577B2D53F24C}"/>
                </c:ext>
              </c:extLst>
            </c:dLbl>
            <c:dLbl>
              <c:idx val="12"/>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F-08E3-449B-A163-577B2D53F24C}"/>
                </c:ext>
              </c:extLst>
            </c:dLbl>
            <c:dLbl>
              <c:idx val="13"/>
              <c:layout>
                <c:manualLayout>
                  <c:x val="0"/>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08E3-449B-A163-577B2D53F24C}"/>
                </c:ext>
              </c:extLst>
            </c:dLbl>
            <c:dLbl>
              <c:idx val="14"/>
              <c:layout>
                <c:manualLayout>
                  <c:x val="-9.6585427975232346E-17"/>
                  <c:y val="-2.19232685600398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1-08E3-449B-A163-577B2D53F24C}"/>
                </c:ext>
              </c:extLst>
            </c:dLbl>
            <c:dLbl>
              <c:idx val="16"/>
              <c:layout>
                <c:manualLayout>
                  <c:x val="1.3170892327953288E-3"/>
                  <c:y val="-1.827242446712098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08E3-449B-A163-577B2D53F24C}"/>
                </c:ext>
              </c:extLst>
            </c:dLbl>
            <c:dLbl>
              <c:idx val="17"/>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3-08E3-449B-A163-577B2D53F24C}"/>
                </c:ext>
              </c:extLst>
            </c:dLbl>
            <c:numFmt formatCode="#,##0.0" sourceLinked="0"/>
            <c:spPr>
              <a:noFill/>
              <a:ln>
                <a:noFill/>
              </a:ln>
              <a:effectLst/>
            </c:spPr>
            <c:txPr>
              <a:bodyPr rot="-5400000" vert="horz" wrap="square" lIns="38100" tIns="19050" rIns="38100" bIns="19050" anchor="ctr">
                <a:spAutoFit/>
              </a:bodyPr>
              <a:lstStyle/>
              <a:p>
                <a:pPr>
                  <a:defRPr sz="1100"/>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'41abenpreGIII_graf'!$B$10:$B$27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'41abenpreGIII_graf'!$M$10:$M$27</c:f>
              <c:numCache>
                <c:formatCode>#,##0.00</c:formatCode>
                <c:ptCount val="18"/>
                <c:pt idx="0">
                  <c:v>7.4632435256362416E-3</c:v>
                </c:pt>
                <c:pt idx="1">
                  <c:v>0</c:v>
                </c:pt>
                <c:pt idx="2">
                  <c:v>9.5192765349833411E-2</c:v>
                </c:pt>
                <c:pt idx="3">
                  <c:v>0</c:v>
                </c:pt>
                <c:pt idx="4">
                  <c:v>0</c:v>
                </c:pt>
                <c:pt idx="5">
                  <c:v>0</c:v>
                </c:pt>
                <c:pt idx="6">
                  <c:v>1.2656336705510736</c:v>
                </c:pt>
                <c:pt idx="7">
                  <c:v>4.9767750497677503E-2</c:v>
                </c:pt>
                <c:pt idx="8">
                  <c:v>0.12623952577847708</c:v>
                </c:pt>
                <c:pt idx="9">
                  <c:v>0.33030316085763933</c:v>
                </c:pt>
                <c:pt idx="10">
                  <c:v>0</c:v>
                </c:pt>
                <c:pt idx="11">
                  <c:v>0.2736638763683194</c:v>
                </c:pt>
                <c:pt idx="12">
                  <c:v>7.9084536576598169E-2</c:v>
                </c:pt>
                <c:pt idx="13">
                  <c:v>1.2149930137901707E-2</c:v>
                </c:pt>
                <c:pt idx="14">
                  <c:v>0.26328386787936814</c:v>
                </c:pt>
                <c:pt idx="15">
                  <c:v>8.6354841423403723</c:v>
                </c:pt>
                <c:pt idx="16">
                  <c:v>0</c:v>
                </c:pt>
                <c:pt idx="17">
                  <c:v>0</c:v>
                </c:pt>
              </c:numCache>
            </c:numRef>
          </c:val>
          <c:extLst>
            <c:ext xmlns:c16="http://schemas.microsoft.com/office/drawing/2014/chart" uri="{C3380CC4-5D6E-409C-BE32-E72D297353CC}">
              <c16:uniqueId val="{00000034-08E3-449B-A163-577B2D53F24C}"/>
            </c:ext>
          </c:extLst>
        </c:ser>
        <c:dLbls>
          <c:showLegendKey val="0"/>
          <c:showVal val="0"/>
          <c:showCatName val="0"/>
          <c:showSerName val="0"/>
          <c:showPercent val="0"/>
          <c:showBubbleSize val="0"/>
        </c:dLbls>
        <c:gapWidth val="39"/>
        <c:overlap val="100"/>
        <c:axId val="-1839935376"/>
        <c:axId val="-1839932656"/>
      </c:barChart>
      <c:catAx>
        <c:axId val="-18399353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1839932656"/>
        <c:crosses val="autoZero"/>
        <c:auto val="1"/>
        <c:lblAlgn val="ctr"/>
        <c:lblOffset val="100"/>
        <c:noMultiLvlLbl val="0"/>
      </c:catAx>
      <c:valAx>
        <c:axId val="-1839932656"/>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1839935376"/>
        <c:crosses val="autoZero"/>
        <c:crossBetween val="between"/>
        <c:majorUnit val="0.2"/>
      </c:valAx>
      <c:spPr>
        <a:noFill/>
        <a:ln>
          <a:noFill/>
        </a:ln>
        <a:effectLst/>
      </c:spPr>
    </c:plotArea>
    <c:legend>
      <c:legendPos val="b"/>
      <c:layout>
        <c:manualLayout>
          <c:xMode val="edge"/>
          <c:yMode val="edge"/>
          <c:x val="0.22343516576397657"/>
          <c:y val="0.93805099474673292"/>
          <c:w val="0.55312966847204681"/>
          <c:h val="3.6039687864129089E-2"/>
        </c:manualLayout>
      </c:layout>
      <c:overlay val="0"/>
      <c:txPr>
        <a:bodyPr/>
        <a:lstStyle/>
        <a:p>
          <a:pPr>
            <a:defRPr sz="1050"/>
          </a:pPr>
          <a:endParaRPr lang="es-ES"/>
        </a:p>
      </c:txPr>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6.9307816343584849E-2"/>
          <c:w val="0.925358819198695"/>
          <c:h val="0.66956235851684454"/>
        </c:manualLayout>
      </c:layout>
      <c:barChart>
        <c:barDir val="col"/>
        <c:grouping val="percentStacked"/>
        <c:varyColors val="0"/>
        <c:ser>
          <c:idx val="0"/>
          <c:order val="0"/>
          <c:tx>
            <c:strRef>
              <c:f>'41bbenpreGII_graf'!$F$7:$G$7</c:f>
              <c:strCache>
                <c:ptCount val="1"/>
                <c:pt idx="0">
                  <c:v>Servicios</c:v>
                </c:pt>
              </c:strCache>
            </c:strRef>
          </c:tx>
          <c:spPr>
            <a:solidFill>
              <a:schemeClr val="accent1"/>
            </a:solidFill>
          </c:spPr>
          <c:invertIfNegative val="0"/>
          <c:dPt>
            <c:idx val="9"/>
            <c:invertIfNegative val="0"/>
            <c:bubble3D val="0"/>
            <c:extLst>
              <c:ext xmlns:c16="http://schemas.microsoft.com/office/drawing/2014/chart" uri="{C3380CC4-5D6E-409C-BE32-E72D297353CC}">
                <c16:uniqueId val="{00000000-DF94-4DCE-B587-187BE355C43F}"/>
              </c:ext>
            </c:extLst>
          </c:dPt>
          <c:dPt>
            <c:idx val="11"/>
            <c:invertIfNegative val="0"/>
            <c:bubble3D val="0"/>
            <c:extLst>
              <c:ext xmlns:c16="http://schemas.microsoft.com/office/drawing/2014/chart" uri="{C3380CC4-5D6E-409C-BE32-E72D297353CC}">
                <c16:uniqueId val="{00000001-DF94-4DCE-B587-187BE355C43F}"/>
              </c:ext>
            </c:extLst>
          </c:dPt>
          <c:dPt>
            <c:idx val="12"/>
            <c:invertIfNegative val="0"/>
            <c:bubble3D val="0"/>
            <c:extLst>
              <c:ext xmlns:c16="http://schemas.microsoft.com/office/drawing/2014/chart" uri="{C3380CC4-5D6E-409C-BE32-E72D297353CC}">
                <c16:uniqueId val="{00000002-DF94-4DCE-B587-187BE355C43F}"/>
              </c:ext>
            </c:extLst>
          </c:dPt>
          <c:dPt>
            <c:idx val="14"/>
            <c:invertIfNegative val="0"/>
            <c:bubble3D val="0"/>
            <c:extLst>
              <c:ext xmlns:c16="http://schemas.microsoft.com/office/drawing/2014/chart" uri="{C3380CC4-5D6E-409C-BE32-E72D297353CC}">
                <c16:uniqueId val="{00000003-DF94-4DCE-B587-187BE355C43F}"/>
              </c:ext>
            </c:extLst>
          </c:dPt>
          <c:dLbls>
            <c:dLbl>
              <c:idx val="0"/>
              <c:layout>
                <c:manualLayout>
                  <c:x val="0"/>
                  <c:y val="-3.047889463693194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4-DF94-4DCE-B587-187BE355C43F}"/>
                </c:ext>
              </c:extLst>
            </c:dLbl>
            <c:dLbl>
              <c:idx val="1"/>
              <c:layout>
                <c:manualLayout>
                  <c:x val="0"/>
                  <c:y val="-1.772098878765383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DF94-4DCE-B587-187BE355C43F}"/>
                </c:ext>
              </c:extLst>
            </c:dLbl>
            <c:dLbl>
              <c:idx val="2"/>
              <c:layout>
                <c:manualLayout>
                  <c:x val="-3.1535065771196298E-17"/>
                  <c:y val="-8.2036905618415919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DF94-4DCE-B587-187BE355C43F}"/>
                </c:ext>
              </c:extLst>
            </c:dLbl>
            <c:dLbl>
              <c:idx val="3"/>
              <c:layout>
                <c:manualLayout>
                  <c:x val="0"/>
                  <c:y val="-1.673178699866259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DF94-4DCE-B587-187BE355C43F}"/>
                </c:ext>
              </c:extLst>
            </c:dLbl>
            <c:dLbl>
              <c:idx val="4"/>
              <c:layout>
                <c:manualLayout>
                  <c:x val="-3.1535065771196298E-17"/>
                  <c:y val="-8.715910364440757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DF94-4DCE-B587-187BE355C43F}"/>
                </c:ext>
              </c:extLst>
            </c:dLbl>
            <c:dLbl>
              <c:idx val="5"/>
              <c:layout>
                <c:manualLayout>
                  <c:x val="0"/>
                  <c:y val="-1.764633547599845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DF94-4DCE-B587-187BE355C43F}"/>
                </c:ext>
              </c:extLst>
            </c:dLbl>
            <c:dLbl>
              <c:idx val="6"/>
              <c:layout>
                <c:manualLayout>
                  <c:x val="0"/>
                  <c:y val="-2.449718451664886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DF94-4DCE-B587-187BE355C43F}"/>
                </c:ext>
              </c:extLst>
            </c:dLbl>
            <c:dLbl>
              <c:idx val="7"/>
              <c:layout>
                <c:manualLayout>
                  <c:x val="0"/>
                  <c:y val="-2.21633149267207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DF94-4DCE-B587-187BE355C43F}"/>
                </c:ext>
              </c:extLst>
            </c:dLbl>
            <c:dLbl>
              <c:idx val="8"/>
              <c:layout>
                <c:manualLayout>
                  <c:x val="-9.99420595437072E-17"/>
                  <c:y val="-4.911488867629864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DF94-4DCE-B587-187BE355C43F}"/>
                </c:ext>
              </c:extLst>
            </c:dLbl>
            <c:dLbl>
              <c:idx val="9"/>
              <c:layout>
                <c:manualLayout>
                  <c:x val="-6.3070131542392597E-17"/>
                  <c:y val="-2.720413902662620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DF94-4DCE-B587-187BE355C43F}"/>
                </c:ext>
              </c:extLst>
            </c:dLbl>
            <c:dLbl>
              <c:idx val="10"/>
              <c:layout>
                <c:manualLayout>
                  <c:x val="0"/>
                  <c:y val="-1.803272254519586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DF94-4DCE-B587-187BE355C43F}"/>
                </c:ext>
              </c:extLst>
            </c:dLbl>
            <c:dLbl>
              <c:idx val="11"/>
              <c:layout>
                <c:manualLayout>
                  <c:x val="0"/>
                  <c:y val="-1.321003098911701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DF94-4DCE-B587-187BE355C43F}"/>
                </c:ext>
              </c:extLst>
            </c:dLbl>
            <c:dLbl>
              <c:idx val="12"/>
              <c:layout>
                <c:manualLayout>
                  <c:x val="0"/>
                  <c:y val="-4.52544379214120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DF94-4DCE-B587-187BE355C43F}"/>
                </c:ext>
              </c:extLst>
            </c:dLbl>
            <c:dLbl>
              <c:idx val="13"/>
              <c:layout>
                <c:manualLayout>
                  <c:x val="0"/>
                  <c:y val="-4.062520604586478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DF94-4DCE-B587-187BE355C43F}"/>
                </c:ext>
              </c:extLst>
            </c:dLbl>
            <c:dLbl>
              <c:idx val="14"/>
              <c:layout>
                <c:manualLayout>
                  <c:x val="-9.99420595437072E-17"/>
                  <c:y val="-2.76244675023099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DF94-4DCE-B587-187BE355C43F}"/>
                </c:ext>
              </c:extLst>
            </c:dLbl>
            <c:dLbl>
              <c:idx val="15"/>
              <c:layout>
                <c:manualLayout>
                  <c:x val="-9.99420595437072E-17"/>
                  <c:y val="-1.892527452760001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DF94-4DCE-B587-187BE355C43F}"/>
                </c:ext>
              </c:extLst>
            </c:dLbl>
            <c:dLbl>
              <c:idx val="16"/>
              <c:layout>
                <c:manualLayout>
                  <c:x val="-9.99420595437072E-17"/>
                  <c:y val="-3.55462342908071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0-DF94-4DCE-B587-187BE355C43F}"/>
                </c:ext>
              </c:extLst>
            </c:dLbl>
            <c:dLbl>
              <c:idx val="17"/>
              <c:layout>
                <c:manualLayout>
                  <c:x val="0"/>
                  <c:y val="-1.3525972804801344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DF94-4DCE-B587-187BE355C43F}"/>
                </c:ext>
              </c:extLst>
            </c:dLbl>
            <c:dLbl>
              <c:idx val="18"/>
              <c:layout>
                <c:manualLayout>
                  <c:x val="0"/>
                  <c:y val="-3.513953279204661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DF94-4DCE-B587-187BE355C43F}"/>
                </c:ext>
              </c:extLst>
            </c:dLbl>
            <c:dLbl>
              <c:idx val="19"/>
              <c:layout>
                <c:manualLayout>
                  <c:x val="0"/>
                  <c:y val="-3.350078903688440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DF94-4DCE-B587-187BE355C43F}"/>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'41bbenpreGII_graf'!$B$10:$B$27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'41bbenpreGII_graf'!$G$10:$G$27</c:f>
              <c:numCache>
                <c:formatCode>#,##0.00</c:formatCode>
                <c:ptCount val="18"/>
                <c:pt idx="0">
                  <c:v>78.786505045925907</c:v>
                </c:pt>
                <c:pt idx="1">
                  <c:v>38.086542718016823</c:v>
                </c:pt>
                <c:pt idx="2">
                  <c:v>60.030073132390129</c:v>
                </c:pt>
                <c:pt idx="3">
                  <c:v>51.664948140959545</c:v>
                </c:pt>
                <c:pt idx="4">
                  <c:v>33.231330547872652</c:v>
                </c:pt>
                <c:pt idx="5">
                  <c:v>70.456926424369414</c:v>
                </c:pt>
                <c:pt idx="6">
                  <c:v>45.430967100120796</c:v>
                </c:pt>
                <c:pt idx="7">
                  <c:v>65.140572207929083</c:v>
                </c:pt>
                <c:pt idx="8">
                  <c:v>48.03031870374376</c:v>
                </c:pt>
                <c:pt idx="9">
                  <c:v>49.269975517471622</c:v>
                </c:pt>
                <c:pt idx="10">
                  <c:v>38.350501016046529</c:v>
                </c:pt>
                <c:pt idx="11">
                  <c:v>65.193069456623633</c:v>
                </c:pt>
                <c:pt idx="12">
                  <c:v>69.685778603068556</c:v>
                </c:pt>
                <c:pt idx="13">
                  <c:v>52.323334560176669</c:v>
                </c:pt>
                <c:pt idx="14">
                  <c:v>45.405471721261193</c:v>
                </c:pt>
                <c:pt idx="15">
                  <c:v>54.372488773339633</c:v>
                </c:pt>
                <c:pt idx="16">
                  <c:v>80.810336576806506</c:v>
                </c:pt>
                <c:pt idx="17">
                  <c:v>60.376249265138156</c:v>
                </c:pt>
              </c:numCache>
            </c:numRef>
          </c:val>
          <c:extLst>
            <c:ext xmlns:c16="http://schemas.microsoft.com/office/drawing/2014/chart" uri="{C3380CC4-5D6E-409C-BE32-E72D297353CC}">
              <c16:uniqueId val="{00000014-DF94-4DCE-B587-187BE355C43F}"/>
            </c:ext>
          </c:extLst>
        </c:ser>
        <c:ser>
          <c:idx val="1"/>
          <c:order val="1"/>
          <c:tx>
            <c:strRef>
              <c:f>'41bbenpreGII_graf'!$H$7:$I$7</c:f>
              <c:strCache>
                <c:ptCount val="1"/>
                <c:pt idx="0">
                  <c:v>P.E Vinculada Servicio</c:v>
                </c:pt>
              </c:strCache>
            </c:strRef>
          </c:tx>
          <c:spPr>
            <a:solidFill>
              <a:srgbClr val="FFFF99"/>
            </a:solidFill>
          </c:spPr>
          <c:invertIfNegative val="0"/>
          <c:dPt>
            <c:idx val="9"/>
            <c:invertIfNegative val="0"/>
            <c:bubble3D val="0"/>
            <c:extLst>
              <c:ext xmlns:c16="http://schemas.microsoft.com/office/drawing/2014/chart" uri="{C3380CC4-5D6E-409C-BE32-E72D297353CC}">
                <c16:uniqueId val="{00000015-DF94-4DCE-B587-187BE355C43F}"/>
              </c:ext>
            </c:extLst>
          </c:dPt>
          <c:dPt>
            <c:idx val="11"/>
            <c:invertIfNegative val="0"/>
            <c:bubble3D val="0"/>
            <c:extLst>
              <c:ext xmlns:c16="http://schemas.microsoft.com/office/drawing/2014/chart" uri="{C3380CC4-5D6E-409C-BE32-E72D297353CC}">
                <c16:uniqueId val="{00000016-DF94-4DCE-B587-187BE355C43F}"/>
              </c:ext>
            </c:extLst>
          </c:dPt>
          <c:dPt>
            <c:idx val="14"/>
            <c:invertIfNegative val="0"/>
            <c:bubble3D val="0"/>
            <c:extLst>
              <c:ext xmlns:c16="http://schemas.microsoft.com/office/drawing/2014/chart" uri="{C3380CC4-5D6E-409C-BE32-E72D297353CC}">
                <c16:uniqueId val="{00000017-DF94-4DCE-B587-187BE355C43F}"/>
              </c:ext>
            </c:extLst>
          </c:dPt>
          <c:dLbls>
            <c:dLbl>
              <c:idx val="0"/>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8-DF94-4DCE-B587-187BE355C43F}"/>
                </c:ext>
              </c:extLst>
            </c:dLbl>
            <c:dLbl>
              <c:idx val="2"/>
              <c:layout>
                <c:manualLayout>
                  <c:x val="-2.4146356993808087E-17"/>
                  <c:y val="0"/>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9-DF94-4DCE-B587-187BE355C43F}"/>
                </c:ext>
              </c:extLst>
            </c:dLbl>
            <c:dLbl>
              <c:idx val="4"/>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A-DF94-4DCE-B587-187BE355C43F}"/>
                </c:ext>
              </c:extLst>
            </c:dLbl>
            <c:dLbl>
              <c:idx val="7"/>
              <c:layout>
                <c:manualLayout>
                  <c:x val="-4.8292713987616173E-17"/>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B-DF94-4DCE-B587-187BE355C43F}"/>
                </c:ext>
              </c:extLst>
            </c:dLbl>
            <c:dLbl>
              <c:idx val="8"/>
              <c:layout>
                <c:manualLayout>
                  <c:x val="-9.6585427975232346E-17"/>
                  <c:y val="6.230529595015538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C-DF94-4DCE-B587-187BE355C43F}"/>
                </c:ext>
              </c:extLst>
            </c:dLbl>
            <c:dLbl>
              <c:idx val="10"/>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DF94-4DCE-B587-187BE355C43F}"/>
                </c:ext>
              </c:extLst>
            </c:dLbl>
            <c:dLbl>
              <c:idx val="11"/>
              <c:layout>
                <c:manualLayout>
                  <c:x val="0"/>
                  <c:y val="-3.8075018790340163E-17"/>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6-DF94-4DCE-B587-187BE355C43F}"/>
                </c:ext>
              </c:extLst>
            </c:dLbl>
            <c:dLbl>
              <c:idx val="15"/>
              <c:layout>
                <c:manualLayout>
                  <c:x val="0"/>
                  <c:y val="6.6496396470620547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E-DF94-4DCE-B587-187BE355C43F}"/>
                </c:ext>
              </c:extLst>
            </c:dLbl>
            <c:dLbl>
              <c:idx val="17"/>
              <c:layout>
                <c:manualLayout>
                  <c:x val="1.3170892327955218E-3"/>
                  <c:y val="-2.0768431983385635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F-DF94-4DCE-B587-187BE355C43F}"/>
                </c:ext>
              </c:extLst>
            </c:dLbl>
            <c:dLbl>
              <c:idx val="18"/>
              <c:layout>
                <c:manualLayout>
                  <c:x val="0"/>
                  <c:y val="-5.6074766355140186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0-DF94-4DCE-B587-187BE355C43F}"/>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ysClr val="windowText" lastClr="000000"/>
                    </a:solidFill>
                    <a:latin typeface="+mn-lt"/>
                    <a:ea typeface="+mn-ea"/>
                    <a:cs typeface="+mn-cs"/>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'41bbenpreGII_graf'!$B$10:$B$27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'41bbenpreGII_graf'!$I$10:$I$27</c:f>
              <c:numCache>
                <c:formatCode>#,##0.00</c:formatCode>
                <c:ptCount val="18"/>
                <c:pt idx="0">
                  <c:v>1.1194279738508219</c:v>
                </c:pt>
                <c:pt idx="1">
                  <c:v>19.981186365648519</c:v>
                </c:pt>
                <c:pt idx="2">
                  <c:v>11.386781491353975</c:v>
                </c:pt>
                <c:pt idx="3">
                  <c:v>2.0682962333960089</c:v>
                </c:pt>
                <c:pt idx="4">
                  <c:v>27.323015359265579</c:v>
                </c:pt>
                <c:pt idx="5">
                  <c:v>0.84616004512853571</c:v>
                </c:pt>
                <c:pt idx="6">
                  <c:v>30.65977403538691</c:v>
                </c:pt>
                <c:pt idx="7">
                  <c:v>12.234586652614611</c:v>
                </c:pt>
                <c:pt idx="8">
                  <c:v>10.297450558131224</c:v>
                </c:pt>
                <c:pt idx="9">
                  <c:v>9.5815713331849537</c:v>
                </c:pt>
                <c:pt idx="10">
                  <c:v>43.858173919136711</c:v>
                </c:pt>
                <c:pt idx="11">
                  <c:v>15.143176801427233</c:v>
                </c:pt>
                <c:pt idx="12">
                  <c:v>10.272103903648453</c:v>
                </c:pt>
                <c:pt idx="13">
                  <c:v>2.2635259477364742</c:v>
                </c:pt>
                <c:pt idx="14">
                  <c:v>16.378358483621643</c:v>
                </c:pt>
                <c:pt idx="15">
                  <c:v>1.9114866461829354</c:v>
                </c:pt>
                <c:pt idx="16">
                  <c:v>7.8002871271335144</c:v>
                </c:pt>
                <c:pt idx="17">
                  <c:v>0.11757789535567313</c:v>
                </c:pt>
              </c:numCache>
            </c:numRef>
          </c:val>
          <c:extLst>
            <c:ext xmlns:c16="http://schemas.microsoft.com/office/drawing/2014/chart" uri="{C3380CC4-5D6E-409C-BE32-E72D297353CC}">
              <c16:uniqueId val="{00000021-DF94-4DCE-B587-187BE355C43F}"/>
            </c:ext>
          </c:extLst>
        </c:ser>
        <c:ser>
          <c:idx val="2"/>
          <c:order val="2"/>
          <c:tx>
            <c:strRef>
              <c:f>'41bbenpreGII_graf'!$J$7:$K$7</c:f>
              <c:strCache>
                <c:ptCount val="1"/>
                <c:pt idx="0">
                  <c:v>P.E Cuidados  Familiares </c:v>
                </c:pt>
              </c:strCache>
            </c:strRef>
          </c:tx>
          <c:spPr>
            <a:solidFill>
              <a:srgbClr val="993366"/>
            </a:solidFill>
            <a:ln w="25400">
              <a:noFill/>
            </a:ln>
          </c:spPr>
          <c:invertIfNegative val="0"/>
          <c:dLbls>
            <c:numFmt formatCode="#,##0.0" sourceLinked="0"/>
            <c:spPr>
              <a:noFill/>
              <a:ln>
                <a:noFill/>
              </a:ln>
              <a:effectLst/>
            </c:spPr>
            <c:txPr>
              <a:bodyPr rot="-5400000" vert="horz" wrap="square" lIns="38100" tIns="19050" rIns="38100" bIns="19050" anchor="ctr">
                <a:spAutoFit/>
              </a:bodyPr>
              <a:lstStyle/>
              <a:p>
                <a:pPr>
                  <a:defRPr sz="1100">
                    <a:solidFill>
                      <a:schemeClr val="bg1"/>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'41bbenpreGII_graf'!$B$10:$B$27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'41bbenpreGII_graf'!$K$10:$K$27</c:f>
              <c:numCache>
                <c:formatCode>#,##0.00</c:formatCode>
                <c:ptCount val="18"/>
                <c:pt idx="0">
                  <c:v>20.092006367293951</c:v>
                </c:pt>
                <c:pt idx="1">
                  <c:v>41.932270916334659</c:v>
                </c:pt>
                <c:pt idx="2">
                  <c:v>28.555806164992141</c:v>
                </c:pt>
                <c:pt idx="3">
                  <c:v>46.26675562564445</c:v>
                </c:pt>
                <c:pt idx="4">
                  <c:v>39.445654092861766</c:v>
                </c:pt>
                <c:pt idx="5">
                  <c:v>28.696913530502055</c:v>
                </c:pt>
                <c:pt idx="6">
                  <c:v>22.472109713636041</c:v>
                </c:pt>
                <c:pt idx="7">
                  <c:v>22.612442267753636</c:v>
                </c:pt>
                <c:pt idx="8">
                  <c:v>41.651541796364391</c:v>
                </c:pt>
                <c:pt idx="9">
                  <c:v>40.835744491431115</c:v>
                </c:pt>
                <c:pt idx="10">
                  <c:v>17.79132506481676</c:v>
                </c:pt>
                <c:pt idx="11">
                  <c:v>19.521635269571529</c:v>
                </c:pt>
                <c:pt idx="12">
                  <c:v>20.025519466373435</c:v>
                </c:pt>
                <c:pt idx="13">
                  <c:v>45.413139492086863</c:v>
                </c:pt>
                <c:pt idx="14">
                  <c:v>38.019874861980128</c:v>
                </c:pt>
                <c:pt idx="15">
                  <c:v>36.424604112502955</c:v>
                </c:pt>
                <c:pt idx="16">
                  <c:v>11.389376296059977</c:v>
                </c:pt>
                <c:pt idx="17">
                  <c:v>39.506172839506171</c:v>
                </c:pt>
              </c:numCache>
            </c:numRef>
          </c:val>
          <c:extLst>
            <c:ext xmlns:c16="http://schemas.microsoft.com/office/drawing/2014/chart" uri="{C3380CC4-5D6E-409C-BE32-E72D297353CC}">
              <c16:uniqueId val="{00000022-DF94-4DCE-B587-187BE355C43F}"/>
            </c:ext>
          </c:extLst>
        </c:ser>
        <c:ser>
          <c:idx val="3"/>
          <c:order val="3"/>
          <c:tx>
            <c:strRef>
              <c:f>'41bbenpreGII_graf'!$L$7:$M$7</c:f>
              <c:strCache>
                <c:ptCount val="1"/>
                <c:pt idx="0">
                  <c:v>P.E Asist. Personal</c:v>
                </c:pt>
              </c:strCache>
            </c:strRef>
          </c:tx>
          <c:spPr>
            <a:solidFill>
              <a:srgbClr val="FFC000"/>
            </a:solidFill>
          </c:spPr>
          <c:invertIfNegative val="0"/>
          <c:dLbls>
            <c:dLbl>
              <c:idx val="0"/>
              <c:layout>
                <c:manualLayout>
                  <c:x val="0"/>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3-DF94-4DCE-B587-187BE355C43F}"/>
                </c:ext>
              </c:extLst>
            </c:dLbl>
            <c:dLbl>
              <c:idx val="1"/>
              <c:layout>
                <c:manualLayout>
                  <c:x val="-2.4146356993808087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4-DF94-4DCE-B587-187BE355C43F}"/>
                </c:ext>
              </c:extLst>
            </c:dLbl>
            <c:dLbl>
              <c:idx val="2"/>
              <c:layout>
                <c:manualLayout>
                  <c:x val="1.3170892327954977E-3"/>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5-DF94-4DCE-B587-187BE355C43F}"/>
                </c:ext>
              </c:extLst>
            </c:dLbl>
            <c:dLbl>
              <c:idx val="3"/>
              <c:layout>
                <c:manualLayout>
                  <c:x val="-4.8292713987616173E-17"/>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6-DF94-4DCE-B587-187BE355C43F}"/>
                </c:ext>
              </c:extLst>
            </c:dLbl>
            <c:dLbl>
              <c:idx val="4"/>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7-DF94-4DCE-B587-187BE355C43F}"/>
                </c:ext>
              </c:extLst>
            </c:dLbl>
            <c:dLbl>
              <c:idx val="5"/>
              <c:layout>
                <c:manualLayout>
                  <c:x val="-4.8292713987616173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8-DF94-4DCE-B587-187BE355C43F}"/>
                </c:ext>
              </c:extLst>
            </c:dLbl>
            <c:dLbl>
              <c:idx val="6"/>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DF94-4DCE-B587-187BE355C43F}"/>
                </c:ext>
              </c:extLst>
            </c:dLbl>
            <c:dLbl>
              <c:idx val="7"/>
              <c:layout>
                <c:manualLayout>
                  <c:x val="-4.8292713987616173E-17"/>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DF94-4DCE-B587-187BE355C43F}"/>
                </c:ext>
              </c:extLst>
            </c:dLbl>
            <c:dLbl>
              <c:idx val="8"/>
              <c:layout>
                <c:manualLayout>
                  <c:x val="-9.6585427975232346E-17"/>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DF94-4DCE-B587-187BE355C43F}"/>
                </c:ext>
              </c:extLst>
            </c:dLbl>
            <c:dLbl>
              <c:idx val="9"/>
              <c:layout>
                <c:manualLayout>
                  <c:x val="1.3170892327955218E-3"/>
                  <c:y val="-1.99302441454907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DF94-4DCE-B587-187BE355C43F}"/>
                </c:ext>
              </c:extLst>
            </c:dLbl>
            <c:dLbl>
              <c:idx val="10"/>
              <c:layout>
                <c:manualLayout>
                  <c:x val="1.3170892327955218E-3"/>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DF94-4DCE-B587-187BE355C43F}"/>
                </c:ext>
              </c:extLst>
            </c:dLbl>
            <c:dLbl>
              <c:idx val="11"/>
              <c:layout>
                <c:manualLayout>
                  <c:x val="0"/>
                  <c:y val="-2.39162929745889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E-DF94-4DCE-B587-187BE355C43F}"/>
                </c:ext>
              </c:extLst>
            </c:dLbl>
            <c:dLbl>
              <c:idx val="12"/>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F-DF94-4DCE-B587-187BE355C43F}"/>
                </c:ext>
              </c:extLst>
            </c:dLbl>
            <c:dLbl>
              <c:idx val="13"/>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DF94-4DCE-B587-187BE355C43F}"/>
                </c:ext>
              </c:extLst>
            </c:dLbl>
            <c:dLbl>
              <c:idx val="14"/>
              <c:layout>
                <c:manualLayout>
                  <c:x val="-9.6585427975232346E-17"/>
                  <c:y val="-2.19232685600398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1-DF94-4DCE-B587-187BE355C43F}"/>
                </c:ext>
              </c:extLst>
            </c:dLbl>
            <c:dLbl>
              <c:idx val="16"/>
              <c:layout>
                <c:manualLayout>
                  <c:x val="0"/>
                  <c:y val="-1.627940005257190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DF94-4DCE-B587-187BE355C43F}"/>
                </c:ext>
              </c:extLst>
            </c:dLbl>
            <c:dLbl>
              <c:idx val="17"/>
              <c:layout>
                <c:manualLayout>
                  <c:x val="1.3170892327955218E-3"/>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3-DF94-4DCE-B587-187BE355C43F}"/>
                </c:ext>
              </c:extLst>
            </c:dLbl>
            <c:numFmt formatCode="#,##0.0" sourceLinked="0"/>
            <c:spPr>
              <a:noFill/>
              <a:ln>
                <a:noFill/>
              </a:ln>
              <a:effectLst/>
            </c:spPr>
            <c:txPr>
              <a:bodyPr rot="-5400000" vert="horz" wrap="square" lIns="38100" tIns="19050" rIns="38100" bIns="19050" anchor="ctr">
                <a:spAutoFit/>
              </a:bodyPr>
              <a:lstStyle/>
              <a:p>
                <a:pPr>
                  <a:defRPr sz="1100"/>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'41bbenpreGII_graf'!$B$10:$B$27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'41bbenpreGII_graf'!$M$10:$M$27</c:f>
              <c:numCache>
                <c:formatCode>#,##0.00</c:formatCode>
                <c:ptCount val="18"/>
                <c:pt idx="0">
                  <c:v>2.0606129293158251E-3</c:v>
                </c:pt>
                <c:pt idx="1">
                  <c:v>0</c:v>
                </c:pt>
                <c:pt idx="2">
                  <c:v>2.7339211263755041E-2</c:v>
                </c:pt>
                <c:pt idx="3">
                  <c:v>0</c:v>
                </c:pt>
                <c:pt idx="4">
                  <c:v>0</c:v>
                </c:pt>
                <c:pt idx="5">
                  <c:v>0</c:v>
                </c:pt>
                <c:pt idx="6">
                  <c:v>1.4371491508562495</c:v>
                </c:pt>
                <c:pt idx="7">
                  <c:v>1.2398871702675056E-2</c:v>
                </c:pt>
                <c:pt idx="8">
                  <c:v>2.0688941760628944E-2</c:v>
                </c:pt>
                <c:pt idx="9">
                  <c:v>0.31270865791230801</c:v>
                </c:pt>
                <c:pt idx="10">
                  <c:v>0</c:v>
                </c:pt>
                <c:pt idx="11">
                  <c:v>0.1421184723776118</c:v>
                </c:pt>
                <c:pt idx="12">
                  <c:v>1.6598026909551127E-2</c:v>
                </c:pt>
                <c:pt idx="13">
                  <c:v>0</c:v>
                </c:pt>
                <c:pt idx="14">
                  <c:v>0.19629493313703841</c:v>
                </c:pt>
                <c:pt idx="15">
                  <c:v>7.2914204679744739</c:v>
                </c:pt>
                <c:pt idx="16">
                  <c:v>0</c:v>
                </c:pt>
                <c:pt idx="17">
                  <c:v>0</c:v>
                </c:pt>
              </c:numCache>
            </c:numRef>
          </c:val>
          <c:extLst>
            <c:ext xmlns:c16="http://schemas.microsoft.com/office/drawing/2014/chart" uri="{C3380CC4-5D6E-409C-BE32-E72D297353CC}">
              <c16:uniqueId val="{00000034-DF94-4DCE-B587-187BE355C43F}"/>
            </c:ext>
          </c:extLst>
        </c:ser>
        <c:dLbls>
          <c:showLegendKey val="0"/>
          <c:showVal val="0"/>
          <c:showCatName val="0"/>
          <c:showSerName val="0"/>
          <c:showPercent val="0"/>
          <c:showBubbleSize val="0"/>
        </c:dLbls>
        <c:gapWidth val="39"/>
        <c:overlap val="100"/>
        <c:axId val="-1839932112"/>
        <c:axId val="-1839929936"/>
      </c:barChart>
      <c:catAx>
        <c:axId val="-18399321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1839929936"/>
        <c:crosses val="autoZero"/>
        <c:auto val="1"/>
        <c:lblAlgn val="ctr"/>
        <c:lblOffset val="100"/>
        <c:noMultiLvlLbl val="0"/>
      </c:catAx>
      <c:valAx>
        <c:axId val="-1839929936"/>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1839932112"/>
        <c:crosses val="autoZero"/>
        <c:crossBetween val="between"/>
        <c:majorUnit val="0.2"/>
      </c:valAx>
      <c:spPr>
        <a:noFill/>
        <a:ln>
          <a:noFill/>
        </a:ln>
        <a:effectLst/>
      </c:spPr>
    </c:plotArea>
    <c:legend>
      <c:legendPos val="b"/>
      <c:layout>
        <c:manualLayout>
          <c:xMode val="edge"/>
          <c:yMode val="edge"/>
          <c:x val="0.22343516576397657"/>
          <c:y val="0.93805099474673292"/>
          <c:w val="0.55312966847204681"/>
          <c:h val="3.6039687864129089E-2"/>
        </c:manualLayout>
      </c:layout>
      <c:overlay val="0"/>
      <c:txPr>
        <a:bodyPr/>
        <a:lstStyle/>
        <a:p>
          <a:pPr>
            <a:defRPr sz="1050"/>
          </a:pPr>
          <a:endParaRPr lang="es-ES"/>
        </a:p>
      </c:txPr>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6.9307816343584849E-2"/>
          <c:w val="0.925358819198695"/>
          <c:h val="0.66956235851684454"/>
        </c:manualLayout>
      </c:layout>
      <c:barChart>
        <c:barDir val="col"/>
        <c:grouping val="percentStacked"/>
        <c:varyColors val="0"/>
        <c:ser>
          <c:idx val="0"/>
          <c:order val="0"/>
          <c:tx>
            <c:strRef>
              <c:f>'41cbenpreGI_graf'!$F$7:$G$7</c:f>
              <c:strCache>
                <c:ptCount val="1"/>
                <c:pt idx="0">
                  <c:v>Servicios</c:v>
                </c:pt>
              </c:strCache>
            </c:strRef>
          </c:tx>
          <c:spPr>
            <a:solidFill>
              <a:schemeClr val="accent1"/>
            </a:solidFill>
          </c:spPr>
          <c:invertIfNegative val="0"/>
          <c:dPt>
            <c:idx val="9"/>
            <c:invertIfNegative val="0"/>
            <c:bubble3D val="0"/>
            <c:extLst>
              <c:ext xmlns:c16="http://schemas.microsoft.com/office/drawing/2014/chart" uri="{C3380CC4-5D6E-409C-BE32-E72D297353CC}">
                <c16:uniqueId val="{00000000-1E5F-4C87-A16C-52F8B886E811}"/>
              </c:ext>
            </c:extLst>
          </c:dPt>
          <c:dPt>
            <c:idx val="11"/>
            <c:invertIfNegative val="0"/>
            <c:bubble3D val="0"/>
            <c:extLst>
              <c:ext xmlns:c16="http://schemas.microsoft.com/office/drawing/2014/chart" uri="{C3380CC4-5D6E-409C-BE32-E72D297353CC}">
                <c16:uniqueId val="{00000001-1E5F-4C87-A16C-52F8B886E811}"/>
              </c:ext>
            </c:extLst>
          </c:dPt>
          <c:dPt>
            <c:idx val="12"/>
            <c:invertIfNegative val="0"/>
            <c:bubble3D val="0"/>
            <c:extLst>
              <c:ext xmlns:c16="http://schemas.microsoft.com/office/drawing/2014/chart" uri="{C3380CC4-5D6E-409C-BE32-E72D297353CC}">
                <c16:uniqueId val="{00000002-1E5F-4C87-A16C-52F8B886E811}"/>
              </c:ext>
            </c:extLst>
          </c:dPt>
          <c:dPt>
            <c:idx val="14"/>
            <c:invertIfNegative val="0"/>
            <c:bubble3D val="0"/>
            <c:extLst>
              <c:ext xmlns:c16="http://schemas.microsoft.com/office/drawing/2014/chart" uri="{C3380CC4-5D6E-409C-BE32-E72D297353CC}">
                <c16:uniqueId val="{00000003-1E5F-4C87-A16C-52F8B886E811}"/>
              </c:ext>
            </c:extLst>
          </c:dPt>
          <c:dLbls>
            <c:dLbl>
              <c:idx val="0"/>
              <c:layout>
                <c:manualLayout>
                  <c:x val="0"/>
                  <c:y val="-3.047889463693194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4-1E5F-4C87-A16C-52F8B886E811}"/>
                </c:ext>
              </c:extLst>
            </c:dLbl>
            <c:dLbl>
              <c:idx val="1"/>
              <c:layout>
                <c:manualLayout>
                  <c:x val="0"/>
                  <c:y val="-1.772098878765383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1E5F-4C87-A16C-52F8B886E811}"/>
                </c:ext>
              </c:extLst>
            </c:dLbl>
            <c:dLbl>
              <c:idx val="2"/>
              <c:layout>
                <c:manualLayout>
                  <c:x val="-3.1535065771196298E-17"/>
                  <c:y val="-8.2036905618415919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1E5F-4C87-A16C-52F8B886E811}"/>
                </c:ext>
              </c:extLst>
            </c:dLbl>
            <c:dLbl>
              <c:idx val="3"/>
              <c:layout>
                <c:manualLayout>
                  <c:x val="0"/>
                  <c:y val="-1.673178699866259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1E5F-4C87-A16C-52F8B886E811}"/>
                </c:ext>
              </c:extLst>
            </c:dLbl>
            <c:dLbl>
              <c:idx val="4"/>
              <c:layout>
                <c:manualLayout>
                  <c:x val="-3.1535065771196298E-17"/>
                  <c:y val="-8.715910364440757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1E5F-4C87-A16C-52F8B886E811}"/>
                </c:ext>
              </c:extLst>
            </c:dLbl>
            <c:dLbl>
              <c:idx val="5"/>
              <c:layout>
                <c:manualLayout>
                  <c:x val="0"/>
                  <c:y val="-1.764633547599845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1E5F-4C87-A16C-52F8B886E811}"/>
                </c:ext>
              </c:extLst>
            </c:dLbl>
            <c:dLbl>
              <c:idx val="6"/>
              <c:layout>
                <c:manualLayout>
                  <c:x val="0"/>
                  <c:y val="-2.449718451664886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1E5F-4C87-A16C-52F8B886E811}"/>
                </c:ext>
              </c:extLst>
            </c:dLbl>
            <c:dLbl>
              <c:idx val="7"/>
              <c:layout>
                <c:manualLayout>
                  <c:x val="0"/>
                  <c:y val="-2.21633149267207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1E5F-4C87-A16C-52F8B886E811}"/>
                </c:ext>
              </c:extLst>
            </c:dLbl>
            <c:dLbl>
              <c:idx val="8"/>
              <c:layout>
                <c:manualLayout>
                  <c:x val="-9.99420595437072E-17"/>
                  <c:y val="-4.911488867629864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1E5F-4C87-A16C-52F8B886E811}"/>
                </c:ext>
              </c:extLst>
            </c:dLbl>
            <c:dLbl>
              <c:idx val="9"/>
              <c:layout>
                <c:manualLayout>
                  <c:x val="-6.3070131542392597E-17"/>
                  <c:y val="-2.720413902662620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1E5F-4C87-A16C-52F8B886E811}"/>
                </c:ext>
              </c:extLst>
            </c:dLbl>
            <c:dLbl>
              <c:idx val="10"/>
              <c:layout>
                <c:manualLayout>
                  <c:x val="0"/>
                  <c:y val="-1.803272254519586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1E5F-4C87-A16C-52F8B886E811}"/>
                </c:ext>
              </c:extLst>
            </c:dLbl>
            <c:dLbl>
              <c:idx val="11"/>
              <c:layout>
                <c:manualLayout>
                  <c:x val="0"/>
                  <c:y val="-1.321003098911701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1E5F-4C87-A16C-52F8B886E811}"/>
                </c:ext>
              </c:extLst>
            </c:dLbl>
            <c:dLbl>
              <c:idx val="12"/>
              <c:layout>
                <c:manualLayout>
                  <c:x val="0"/>
                  <c:y val="-4.52544379214120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1E5F-4C87-A16C-52F8B886E811}"/>
                </c:ext>
              </c:extLst>
            </c:dLbl>
            <c:dLbl>
              <c:idx val="13"/>
              <c:layout>
                <c:manualLayout>
                  <c:x val="0"/>
                  <c:y val="-4.062520604586478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1E5F-4C87-A16C-52F8B886E811}"/>
                </c:ext>
              </c:extLst>
            </c:dLbl>
            <c:dLbl>
              <c:idx val="14"/>
              <c:layout>
                <c:manualLayout>
                  <c:x val="-9.99420595437072E-17"/>
                  <c:y val="-2.76244675023099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1E5F-4C87-A16C-52F8B886E811}"/>
                </c:ext>
              </c:extLst>
            </c:dLbl>
            <c:dLbl>
              <c:idx val="15"/>
              <c:layout>
                <c:manualLayout>
                  <c:x val="-9.99420595437072E-17"/>
                  <c:y val="-1.892527452760001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1E5F-4C87-A16C-52F8B886E811}"/>
                </c:ext>
              </c:extLst>
            </c:dLbl>
            <c:dLbl>
              <c:idx val="16"/>
              <c:layout>
                <c:manualLayout>
                  <c:x val="-9.99420595437072E-17"/>
                  <c:y val="-3.55462342908071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0-1E5F-4C87-A16C-52F8B886E811}"/>
                </c:ext>
              </c:extLst>
            </c:dLbl>
            <c:dLbl>
              <c:idx val="17"/>
              <c:layout>
                <c:manualLayout>
                  <c:x val="0"/>
                  <c:y val="-1.3525972804801344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1E5F-4C87-A16C-52F8B886E811}"/>
                </c:ext>
              </c:extLst>
            </c:dLbl>
            <c:dLbl>
              <c:idx val="18"/>
              <c:layout>
                <c:manualLayout>
                  <c:x val="0"/>
                  <c:y val="-3.513953279204661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1E5F-4C87-A16C-52F8B886E811}"/>
                </c:ext>
              </c:extLst>
            </c:dLbl>
            <c:dLbl>
              <c:idx val="19"/>
              <c:layout>
                <c:manualLayout>
                  <c:x val="0"/>
                  <c:y val="-3.350078903688440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1E5F-4C87-A16C-52F8B886E811}"/>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'41cbenpreGI_graf'!$B$10:$B$27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'41cbenpreGI_graf'!$G$10:$G$27</c:f>
              <c:numCache>
                <c:formatCode>#,##0.00</c:formatCode>
                <c:ptCount val="18"/>
                <c:pt idx="0">
                  <c:v>85.003078691350936</c:v>
                </c:pt>
                <c:pt idx="1">
                  <c:v>44.421499134899818</c:v>
                </c:pt>
                <c:pt idx="2">
                  <c:v>63.852100437466291</c:v>
                </c:pt>
                <c:pt idx="3">
                  <c:v>53.898781206107564</c:v>
                </c:pt>
                <c:pt idx="4">
                  <c:v>28.744167707169613</c:v>
                </c:pt>
                <c:pt idx="5">
                  <c:v>50.229052756021872</c:v>
                </c:pt>
                <c:pt idx="6">
                  <c:v>49.620753770327305</c:v>
                </c:pt>
                <c:pt idx="7">
                  <c:v>83.704878795469099</c:v>
                </c:pt>
                <c:pt idx="8">
                  <c:v>37.845423143350601</c:v>
                </c:pt>
                <c:pt idx="9">
                  <c:v>49.603960396039604</c:v>
                </c:pt>
                <c:pt idx="10">
                  <c:v>38.507279064998976</c:v>
                </c:pt>
                <c:pt idx="11">
                  <c:v>62.463186077643911</c:v>
                </c:pt>
                <c:pt idx="12">
                  <c:v>75.389322612955013</c:v>
                </c:pt>
                <c:pt idx="13">
                  <c:v>50.535670805941074</c:v>
                </c:pt>
                <c:pt idx="14">
                  <c:v>41.02079395085066</c:v>
                </c:pt>
                <c:pt idx="15">
                  <c:v>52.293157452443403</c:v>
                </c:pt>
                <c:pt idx="16">
                  <c:v>99.232245681381954</c:v>
                </c:pt>
                <c:pt idx="17">
                  <c:v>68.485675306957702</c:v>
                </c:pt>
              </c:numCache>
            </c:numRef>
          </c:val>
          <c:extLst>
            <c:ext xmlns:c16="http://schemas.microsoft.com/office/drawing/2014/chart" uri="{C3380CC4-5D6E-409C-BE32-E72D297353CC}">
              <c16:uniqueId val="{00000014-1E5F-4C87-A16C-52F8B886E811}"/>
            </c:ext>
          </c:extLst>
        </c:ser>
        <c:ser>
          <c:idx val="1"/>
          <c:order val="1"/>
          <c:tx>
            <c:strRef>
              <c:f>'41cbenpreGI_graf'!$H$7:$I$7</c:f>
              <c:strCache>
                <c:ptCount val="1"/>
                <c:pt idx="0">
                  <c:v>P.E Vinculada Servicio</c:v>
                </c:pt>
              </c:strCache>
            </c:strRef>
          </c:tx>
          <c:spPr>
            <a:solidFill>
              <a:srgbClr val="FFFF99"/>
            </a:solidFill>
          </c:spPr>
          <c:invertIfNegative val="0"/>
          <c:dPt>
            <c:idx val="9"/>
            <c:invertIfNegative val="0"/>
            <c:bubble3D val="0"/>
            <c:extLst>
              <c:ext xmlns:c16="http://schemas.microsoft.com/office/drawing/2014/chart" uri="{C3380CC4-5D6E-409C-BE32-E72D297353CC}">
                <c16:uniqueId val="{00000015-1E5F-4C87-A16C-52F8B886E811}"/>
              </c:ext>
            </c:extLst>
          </c:dPt>
          <c:dPt>
            <c:idx val="11"/>
            <c:invertIfNegative val="0"/>
            <c:bubble3D val="0"/>
            <c:extLst>
              <c:ext xmlns:c16="http://schemas.microsoft.com/office/drawing/2014/chart" uri="{C3380CC4-5D6E-409C-BE32-E72D297353CC}">
                <c16:uniqueId val="{00000016-1E5F-4C87-A16C-52F8B886E811}"/>
              </c:ext>
            </c:extLst>
          </c:dPt>
          <c:dPt>
            <c:idx val="14"/>
            <c:invertIfNegative val="0"/>
            <c:bubble3D val="0"/>
            <c:extLst>
              <c:ext xmlns:c16="http://schemas.microsoft.com/office/drawing/2014/chart" uri="{C3380CC4-5D6E-409C-BE32-E72D297353CC}">
                <c16:uniqueId val="{00000017-1E5F-4C87-A16C-52F8B886E811}"/>
              </c:ext>
            </c:extLst>
          </c:dPt>
          <c:dLbls>
            <c:dLbl>
              <c:idx val="0"/>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8-1E5F-4C87-A16C-52F8B886E811}"/>
                </c:ext>
              </c:extLst>
            </c:dLbl>
            <c:dLbl>
              <c:idx val="2"/>
              <c:layout>
                <c:manualLayout>
                  <c:x val="-2.4146356993808087E-17"/>
                  <c:y val="0"/>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9-1E5F-4C87-A16C-52F8B886E811}"/>
                </c:ext>
              </c:extLst>
            </c:dLbl>
            <c:dLbl>
              <c:idx val="4"/>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A-1E5F-4C87-A16C-52F8B886E811}"/>
                </c:ext>
              </c:extLst>
            </c:dLbl>
            <c:dLbl>
              <c:idx val="7"/>
              <c:layout>
                <c:manualLayout>
                  <c:x val="-4.8292713987616173E-17"/>
                  <c:y val="3.9022476450533187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B-1E5F-4C87-A16C-52F8B886E811}"/>
                </c:ext>
              </c:extLst>
            </c:dLbl>
            <c:dLbl>
              <c:idx val="8"/>
              <c:layout>
                <c:manualLayout>
                  <c:x val="-9.6585427975232346E-17"/>
                  <c:y val="6.230529595015538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C-1E5F-4C87-A16C-52F8B886E811}"/>
                </c:ext>
              </c:extLst>
            </c:dLbl>
            <c:dLbl>
              <c:idx val="10"/>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1E5F-4C87-A16C-52F8B886E811}"/>
                </c:ext>
              </c:extLst>
            </c:dLbl>
            <c:dLbl>
              <c:idx val="11"/>
              <c:layout>
                <c:manualLayout>
                  <c:x val="0"/>
                  <c:y val="-3.8075018790340163E-17"/>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6-1E5F-4C87-A16C-52F8B886E811}"/>
                </c:ext>
              </c:extLst>
            </c:dLbl>
            <c:dLbl>
              <c:idx val="15"/>
              <c:layout>
                <c:manualLayout>
                  <c:x val="0"/>
                  <c:y val="6.6496396470620547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E-1E5F-4C87-A16C-52F8B886E811}"/>
                </c:ext>
              </c:extLst>
            </c:dLbl>
            <c:dLbl>
              <c:idx val="17"/>
              <c:layout>
                <c:manualLayout>
                  <c:x val="1.3170892327955218E-3"/>
                  <c:y val="-2.0768431983385635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F-1E5F-4C87-A16C-52F8B886E811}"/>
                </c:ext>
              </c:extLst>
            </c:dLbl>
            <c:dLbl>
              <c:idx val="18"/>
              <c:layout>
                <c:manualLayout>
                  <c:x val="0"/>
                  <c:y val="-5.6074766355140186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0-1E5F-4C87-A16C-52F8B886E811}"/>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ysClr val="windowText" lastClr="000000"/>
                    </a:solidFill>
                    <a:latin typeface="+mn-lt"/>
                    <a:ea typeface="+mn-ea"/>
                    <a:cs typeface="+mn-cs"/>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'41cbenpreGI_graf'!$B$10:$B$27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'41cbenpreGI_graf'!$I$10:$I$27</c:f>
              <c:numCache>
                <c:formatCode>#,##0.00</c:formatCode>
                <c:ptCount val="18"/>
                <c:pt idx="0">
                  <c:v>9.1129263987521039E-2</c:v>
                </c:pt>
                <c:pt idx="1">
                  <c:v>8.0426410671429363</c:v>
                </c:pt>
                <c:pt idx="2">
                  <c:v>8.0721519745909998</c:v>
                </c:pt>
                <c:pt idx="3">
                  <c:v>0.14951746635857008</c:v>
                </c:pt>
                <c:pt idx="4">
                  <c:v>37.346388907143329</c:v>
                </c:pt>
                <c:pt idx="5">
                  <c:v>0</c:v>
                </c:pt>
                <c:pt idx="6">
                  <c:v>30.56104831331346</c:v>
                </c:pt>
                <c:pt idx="7">
                  <c:v>8.4356127021235139</c:v>
                </c:pt>
                <c:pt idx="8">
                  <c:v>6.5537873180360231</c:v>
                </c:pt>
                <c:pt idx="9">
                  <c:v>8.4925742574257423</c:v>
                </c:pt>
                <c:pt idx="10">
                  <c:v>47.529218782038136</c:v>
                </c:pt>
                <c:pt idx="11">
                  <c:v>15.572289156626505</c:v>
                </c:pt>
                <c:pt idx="12">
                  <c:v>6.6092230012485764</c:v>
                </c:pt>
                <c:pt idx="13">
                  <c:v>1.2296079863647431</c:v>
                </c:pt>
                <c:pt idx="14">
                  <c:v>7.1734155805392499</c:v>
                </c:pt>
                <c:pt idx="15">
                  <c:v>9.931498128294583E-2</c:v>
                </c:pt>
                <c:pt idx="16">
                  <c:v>0.59980806142034548</c:v>
                </c:pt>
                <c:pt idx="17">
                  <c:v>0</c:v>
                </c:pt>
              </c:numCache>
            </c:numRef>
          </c:val>
          <c:extLst>
            <c:ext xmlns:c16="http://schemas.microsoft.com/office/drawing/2014/chart" uri="{C3380CC4-5D6E-409C-BE32-E72D297353CC}">
              <c16:uniqueId val="{00000021-1E5F-4C87-A16C-52F8B886E811}"/>
            </c:ext>
          </c:extLst>
        </c:ser>
        <c:ser>
          <c:idx val="2"/>
          <c:order val="2"/>
          <c:tx>
            <c:strRef>
              <c:f>'41cbenpreGI_graf'!$J$7:$K$7</c:f>
              <c:strCache>
                <c:ptCount val="1"/>
                <c:pt idx="0">
                  <c:v>P.E Cuidados  Familiares </c:v>
                </c:pt>
              </c:strCache>
            </c:strRef>
          </c:tx>
          <c:spPr>
            <a:solidFill>
              <a:srgbClr val="993366"/>
            </a:solidFill>
            <a:ln w="25400">
              <a:noFill/>
            </a:ln>
          </c:spPr>
          <c:invertIfNegative val="0"/>
          <c:dLbls>
            <c:dLbl>
              <c:idx val="0"/>
              <c:layout>
                <c:manualLayout>
                  <c:x val="0"/>
                  <c:y val="-1.195814648729447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2-1E5F-4C87-A16C-52F8B886E811}"/>
                </c:ext>
              </c:extLst>
            </c:dLbl>
            <c:dLbl>
              <c:idx val="16"/>
              <c:layout>
                <c:manualLayout>
                  <c:x val="-7.9025353967731322E-3"/>
                  <c:y val="-1.9930244145490793E-2"/>
                </c:manualLayout>
              </c:layout>
              <c:numFmt formatCode="#,##0.0" sourceLinked="0"/>
              <c:spPr>
                <a:noFill/>
                <a:ln>
                  <a:noFill/>
                </a:ln>
                <a:effectLst/>
              </c:spPr>
              <c:txPr>
                <a:bodyPr rot="-5400000" vert="horz" wrap="square" lIns="38100" tIns="19050" rIns="38100" bIns="19050" anchor="ctr">
                  <a:spAutoFit/>
                </a:bodyPr>
                <a:lstStyle/>
                <a:p>
                  <a:pPr>
                    <a:defRPr sz="1100">
                      <a:solidFill>
                        <a:sysClr val="windowText" lastClr="000000"/>
                      </a:solidFill>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3-1E5F-4C87-A16C-52F8B886E811}"/>
                </c:ext>
              </c:extLst>
            </c:dLbl>
            <c:numFmt formatCode="#,##0.0" sourceLinked="0"/>
            <c:spPr>
              <a:noFill/>
              <a:ln>
                <a:noFill/>
              </a:ln>
              <a:effectLst/>
            </c:spPr>
            <c:txPr>
              <a:bodyPr rot="-5400000" vert="horz" wrap="square" lIns="38100" tIns="19050" rIns="38100" bIns="19050" anchor="ctr">
                <a:spAutoFit/>
              </a:bodyPr>
              <a:lstStyle/>
              <a:p>
                <a:pPr>
                  <a:defRPr sz="1100">
                    <a:solidFill>
                      <a:schemeClr val="bg1"/>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'41cbenpreGI_graf'!$B$10:$B$27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'41cbenpreGI_graf'!$K$10:$K$27</c:f>
              <c:numCache>
                <c:formatCode>#,##0.00</c:formatCode>
                <c:ptCount val="18"/>
                <c:pt idx="0">
                  <c:v>14.905792044661549</c:v>
                </c:pt>
                <c:pt idx="1">
                  <c:v>47.535859797957251</c:v>
                </c:pt>
                <c:pt idx="2">
                  <c:v>28.027806076586565</c:v>
                </c:pt>
                <c:pt idx="3">
                  <c:v>45.951701327533868</c:v>
                </c:pt>
                <c:pt idx="4">
                  <c:v>33.909443385687062</c:v>
                </c:pt>
                <c:pt idx="5">
                  <c:v>49.770947243978128</c:v>
                </c:pt>
                <c:pt idx="6">
                  <c:v>18.295310332615177</c:v>
                </c:pt>
                <c:pt idx="7">
                  <c:v>7.8511591661796221</c:v>
                </c:pt>
                <c:pt idx="8">
                  <c:v>55.594621268196398</c:v>
                </c:pt>
                <c:pt idx="9">
                  <c:v>41.759900990099013</c:v>
                </c:pt>
                <c:pt idx="10">
                  <c:v>13.963502152962887</c:v>
                </c:pt>
                <c:pt idx="11">
                  <c:v>21.951137884872825</c:v>
                </c:pt>
                <c:pt idx="12">
                  <c:v>18.001454385796414</c:v>
                </c:pt>
                <c:pt idx="13">
                  <c:v>48.228634039444849</c:v>
                </c:pt>
                <c:pt idx="14">
                  <c:v>51.696348622027656</c:v>
                </c:pt>
                <c:pt idx="15">
                  <c:v>41.29211337187094</c:v>
                </c:pt>
                <c:pt idx="16">
                  <c:v>0.16794625719769674</c:v>
                </c:pt>
                <c:pt idx="17">
                  <c:v>31.51432469304229</c:v>
                </c:pt>
              </c:numCache>
            </c:numRef>
          </c:val>
          <c:extLst>
            <c:ext xmlns:c16="http://schemas.microsoft.com/office/drawing/2014/chart" uri="{C3380CC4-5D6E-409C-BE32-E72D297353CC}">
              <c16:uniqueId val="{00000024-1E5F-4C87-A16C-52F8B886E811}"/>
            </c:ext>
          </c:extLst>
        </c:ser>
        <c:ser>
          <c:idx val="3"/>
          <c:order val="3"/>
          <c:tx>
            <c:strRef>
              <c:f>'41cbenpreGI_graf'!$L$7:$M$7</c:f>
              <c:strCache>
                <c:ptCount val="1"/>
                <c:pt idx="0">
                  <c:v>P.E Asist. Personal</c:v>
                </c:pt>
              </c:strCache>
            </c:strRef>
          </c:tx>
          <c:spPr>
            <a:solidFill>
              <a:srgbClr val="FFC000"/>
            </a:solidFill>
          </c:spPr>
          <c:invertIfNegative val="0"/>
          <c:dLbls>
            <c:dLbl>
              <c:idx val="0"/>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5-1E5F-4C87-A16C-52F8B886E811}"/>
                </c:ext>
              </c:extLst>
            </c:dLbl>
            <c:dLbl>
              <c:idx val="1"/>
              <c:layout>
                <c:manualLayout>
                  <c:x val="-2.4146356993808087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6-1E5F-4C87-A16C-52F8B886E811}"/>
                </c:ext>
              </c:extLst>
            </c:dLbl>
            <c:dLbl>
              <c:idx val="2"/>
              <c:layout>
                <c:manualLayout>
                  <c:x val="1.3170892327954977E-3"/>
                  <c:y val="-1.793721973094170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7-1E5F-4C87-A16C-52F8B886E811}"/>
                </c:ext>
              </c:extLst>
            </c:dLbl>
            <c:dLbl>
              <c:idx val="3"/>
              <c:layout>
                <c:manualLayout>
                  <c:x val="-4.8292713987616173E-17"/>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8-1E5F-4C87-A16C-52F8B886E811}"/>
                </c:ext>
              </c:extLst>
            </c:dLbl>
            <c:dLbl>
              <c:idx val="4"/>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1E5F-4C87-A16C-52F8B886E811}"/>
                </c:ext>
              </c:extLst>
            </c:dLbl>
            <c:dLbl>
              <c:idx val="5"/>
              <c:layout>
                <c:manualLayout>
                  <c:x val="-4.8292713987616173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1E5F-4C87-A16C-52F8B886E811}"/>
                </c:ext>
              </c:extLst>
            </c:dLbl>
            <c:dLbl>
              <c:idx val="6"/>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1E5F-4C87-A16C-52F8B886E811}"/>
                </c:ext>
              </c:extLst>
            </c:dLbl>
            <c:dLbl>
              <c:idx val="7"/>
              <c:layout>
                <c:manualLayout>
                  <c:x val="-4.8292713987616173E-17"/>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1E5F-4C87-A16C-52F8B886E811}"/>
                </c:ext>
              </c:extLst>
            </c:dLbl>
            <c:dLbl>
              <c:idx val="8"/>
              <c:layout>
                <c:manualLayout>
                  <c:x val="-9.6585427975232346E-17"/>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1E5F-4C87-A16C-52F8B886E811}"/>
                </c:ext>
              </c:extLst>
            </c:dLbl>
            <c:dLbl>
              <c:idx val="9"/>
              <c:layout>
                <c:manualLayout>
                  <c:x val="1.3170892327955218E-3"/>
                  <c:y val="-1.99302441454907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E-1E5F-4C87-A16C-52F8B886E811}"/>
                </c:ext>
              </c:extLst>
            </c:dLbl>
            <c:dLbl>
              <c:idx val="10"/>
              <c:layout>
                <c:manualLayout>
                  <c:x val="1.3170892327955218E-3"/>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F-1E5F-4C87-A16C-52F8B886E811}"/>
                </c:ext>
              </c:extLst>
            </c:dLbl>
            <c:dLbl>
              <c:idx val="11"/>
              <c:layout>
                <c:manualLayout>
                  <c:x val="0"/>
                  <c:y val="-2.39162929745889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1E5F-4C87-A16C-52F8B886E811}"/>
                </c:ext>
              </c:extLst>
            </c:dLbl>
            <c:dLbl>
              <c:idx val="12"/>
              <c:layout>
                <c:manualLayout>
                  <c:x val="0"/>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1-1E5F-4C87-A16C-52F8B886E811}"/>
                </c:ext>
              </c:extLst>
            </c:dLbl>
            <c:dLbl>
              <c:idx val="13"/>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1E5F-4C87-A16C-52F8B886E811}"/>
                </c:ext>
              </c:extLst>
            </c:dLbl>
            <c:dLbl>
              <c:idx val="14"/>
              <c:layout>
                <c:manualLayout>
                  <c:x val="-9.6585427975232346E-17"/>
                  <c:y val="-2.19232685600398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3-1E5F-4C87-A16C-52F8B886E811}"/>
                </c:ext>
              </c:extLst>
            </c:dLbl>
            <c:dLbl>
              <c:idx val="16"/>
              <c:layout>
                <c:manualLayout>
                  <c:x val="1.5805070793546264E-2"/>
                  <c:y val="-2.62445221253173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4-1E5F-4C87-A16C-52F8B886E811}"/>
                </c:ext>
              </c:extLst>
            </c:dLbl>
            <c:dLbl>
              <c:idx val="17"/>
              <c:layout>
                <c:manualLayout>
                  <c:x val="1.3170892327955218E-3"/>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5-1E5F-4C87-A16C-52F8B886E811}"/>
                </c:ext>
              </c:extLst>
            </c:dLbl>
            <c:numFmt formatCode="#,##0.0" sourceLinked="0"/>
            <c:spPr>
              <a:noFill/>
              <a:ln>
                <a:noFill/>
              </a:ln>
              <a:effectLst/>
            </c:spPr>
            <c:txPr>
              <a:bodyPr rot="-5400000" vert="horz" wrap="square" lIns="38100" tIns="19050" rIns="38100" bIns="19050" anchor="ctr">
                <a:spAutoFit/>
              </a:bodyPr>
              <a:lstStyle/>
              <a:p>
                <a:pPr>
                  <a:defRPr sz="1100"/>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'41cbenpreGI_graf'!$B$10:$B$27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'41cbenpreGI_graf'!$M$10:$M$27</c:f>
              <c:numCache>
                <c:formatCode>#,##0.00</c:formatCode>
                <c:ptCount val="18"/>
                <c:pt idx="0">
                  <c:v>0</c:v>
                </c:pt>
                <c:pt idx="1">
                  <c:v>0</c:v>
                </c:pt>
                <c:pt idx="2">
                  <c:v>4.7941511356145501E-2</c:v>
                </c:pt>
                <c:pt idx="3">
                  <c:v>0</c:v>
                </c:pt>
                <c:pt idx="4">
                  <c:v>0</c:v>
                </c:pt>
                <c:pt idx="5">
                  <c:v>0</c:v>
                </c:pt>
                <c:pt idx="6">
                  <c:v>1.5228875837440605</c:v>
                </c:pt>
                <c:pt idx="7">
                  <c:v>8.3493362277698921E-3</c:v>
                </c:pt>
                <c:pt idx="8">
                  <c:v>6.1682704169750803E-3</c:v>
                </c:pt>
                <c:pt idx="9">
                  <c:v>0.14356435643564355</c:v>
                </c:pt>
                <c:pt idx="10">
                  <c:v>0</c:v>
                </c:pt>
                <c:pt idx="11">
                  <c:v>1.3386880856760375E-2</c:v>
                </c:pt>
                <c:pt idx="12">
                  <c:v>0</c:v>
                </c:pt>
                <c:pt idx="13">
                  <c:v>6.0871682493304118E-3</c:v>
                </c:pt>
                <c:pt idx="14">
                  <c:v>0.10944184658242961</c:v>
                </c:pt>
                <c:pt idx="15">
                  <c:v>6.3154141944027096</c:v>
                </c:pt>
                <c:pt idx="16">
                  <c:v>0</c:v>
                </c:pt>
                <c:pt idx="17">
                  <c:v>0</c:v>
                </c:pt>
              </c:numCache>
            </c:numRef>
          </c:val>
          <c:extLst>
            <c:ext xmlns:c16="http://schemas.microsoft.com/office/drawing/2014/chart" uri="{C3380CC4-5D6E-409C-BE32-E72D297353CC}">
              <c16:uniqueId val="{00000036-1E5F-4C87-A16C-52F8B886E811}"/>
            </c:ext>
          </c:extLst>
        </c:ser>
        <c:dLbls>
          <c:showLegendKey val="0"/>
          <c:showVal val="0"/>
          <c:showCatName val="0"/>
          <c:showSerName val="0"/>
          <c:showPercent val="0"/>
          <c:showBubbleSize val="0"/>
        </c:dLbls>
        <c:gapWidth val="39"/>
        <c:overlap val="100"/>
        <c:axId val="-2066982128"/>
        <c:axId val="-2066980496"/>
      </c:barChart>
      <c:catAx>
        <c:axId val="-20669821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066980496"/>
        <c:crosses val="autoZero"/>
        <c:auto val="1"/>
        <c:lblAlgn val="ctr"/>
        <c:lblOffset val="100"/>
        <c:noMultiLvlLbl val="0"/>
      </c:catAx>
      <c:valAx>
        <c:axId val="-2066980496"/>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066982128"/>
        <c:crosses val="autoZero"/>
        <c:crossBetween val="between"/>
        <c:majorUnit val="0.2"/>
      </c:valAx>
      <c:spPr>
        <a:noFill/>
        <a:ln>
          <a:noFill/>
        </a:ln>
        <a:effectLst/>
      </c:spPr>
    </c:plotArea>
    <c:legend>
      <c:legendPos val="b"/>
      <c:layout>
        <c:manualLayout>
          <c:xMode val="edge"/>
          <c:yMode val="edge"/>
          <c:x val="0.22343516576397657"/>
          <c:y val="0.93805099474673292"/>
          <c:w val="0.55312966847204681"/>
          <c:h val="3.6039687864129089E-2"/>
        </c:manualLayout>
      </c:layout>
      <c:overlay val="0"/>
      <c:txPr>
        <a:bodyPr/>
        <a:lstStyle/>
        <a:p>
          <a:pPr>
            <a:defRPr sz="1050"/>
          </a:pPr>
          <a:endParaRPr lang="es-ES"/>
        </a:p>
      </c:txPr>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a:solidFill>
                  <a:sysClr val="windowText" lastClr="000000"/>
                </a:solidFill>
                <a:latin typeface="+mn-lt"/>
              </a:defRPr>
            </a:pPr>
            <a:r>
              <a:rPr lang="en-US" sz="1100" b="1">
                <a:solidFill>
                  <a:sysClr val="windowText" lastClr="000000"/>
                </a:solidFill>
                <a:latin typeface="+mn-lt"/>
              </a:rPr>
              <a:t>Porcentaje de personas con resolución de PIA sobre la población potencialmente dependiente</a:t>
            </a:r>
          </a:p>
        </c:rich>
      </c:tx>
      <c:layout>
        <c:manualLayout>
          <c:xMode val="edge"/>
          <c:yMode val="edge"/>
          <c:x val="0.16994001498315706"/>
          <c:y val="0"/>
        </c:manualLayout>
      </c:layout>
      <c:overlay val="0"/>
    </c:title>
    <c:autoTitleDeleted val="0"/>
    <c:plotArea>
      <c:layout>
        <c:manualLayout>
          <c:layoutTarget val="inner"/>
          <c:xMode val="edge"/>
          <c:yMode val="edge"/>
          <c:x val="0.11727683740131287"/>
          <c:y val="6.3061219911613606E-2"/>
          <c:w val="0.84551148225469763"/>
          <c:h val="0.69827644992292637"/>
        </c:manualLayout>
      </c:layout>
      <c:barChart>
        <c:barDir val="col"/>
        <c:grouping val="clustered"/>
        <c:varyColors val="0"/>
        <c:ser>
          <c:idx val="0"/>
          <c:order val="0"/>
          <c:spPr>
            <a:solidFill>
              <a:schemeClr val="accent1">
                <a:lumMod val="40000"/>
                <a:lumOff val="60000"/>
              </a:schemeClr>
            </a:solidFill>
            <a:ln w="12700">
              <a:solidFill>
                <a:srgbClr val="000000"/>
              </a:solidFill>
              <a:prstDash val="solid"/>
            </a:ln>
          </c:spPr>
          <c:invertIfNegative val="0"/>
          <c:dPt>
            <c:idx val="5"/>
            <c:invertIfNegative val="0"/>
            <c:bubble3D val="0"/>
            <c:extLst>
              <c:ext xmlns:c16="http://schemas.microsoft.com/office/drawing/2014/chart" uri="{C3380CC4-5D6E-409C-BE32-E72D297353CC}">
                <c16:uniqueId val="{00000001-2CFB-46D3-A574-771DF452054E}"/>
              </c:ext>
            </c:extLst>
          </c:dPt>
          <c:dPt>
            <c:idx val="6"/>
            <c:invertIfNegative val="0"/>
            <c:bubble3D val="0"/>
            <c:spPr>
              <a:solidFill>
                <a:schemeClr val="accent1">
                  <a:lumMod val="50000"/>
                </a:schemeClr>
              </a:solidFill>
              <a:ln w="12700">
                <a:solidFill>
                  <a:srgbClr val="000000"/>
                </a:solidFill>
                <a:prstDash val="solid"/>
              </a:ln>
            </c:spPr>
            <c:extLst>
              <c:ext xmlns:c16="http://schemas.microsoft.com/office/drawing/2014/chart" uri="{C3380CC4-5D6E-409C-BE32-E72D297353CC}">
                <c16:uniqueId val="{00000003-2CFB-46D3-A574-771DF452054E}"/>
              </c:ext>
            </c:extLst>
          </c:dPt>
          <c:dPt>
            <c:idx val="7"/>
            <c:invertIfNegative val="0"/>
            <c:bubble3D val="0"/>
            <c:extLst>
              <c:ext xmlns:c16="http://schemas.microsoft.com/office/drawing/2014/chart" uri="{C3380CC4-5D6E-409C-BE32-E72D297353CC}">
                <c16:uniqueId val="{00000004-2CFB-46D3-A574-771DF452054E}"/>
              </c:ext>
            </c:extLst>
          </c:dPt>
          <c:dPt>
            <c:idx val="8"/>
            <c:invertIfNegative val="0"/>
            <c:bubble3D val="0"/>
            <c:extLst>
              <c:ext xmlns:c16="http://schemas.microsoft.com/office/drawing/2014/chart" uri="{C3380CC4-5D6E-409C-BE32-E72D297353CC}">
                <c16:uniqueId val="{00000005-2CFB-46D3-A574-771DF452054E}"/>
              </c:ext>
            </c:extLst>
          </c:dPt>
          <c:dPt>
            <c:idx val="9"/>
            <c:invertIfNegative val="0"/>
            <c:bubble3D val="0"/>
            <c:extLst>
              <c:ext xmlns:c16="http://schemas.microsoft.com/office/drawing/2014/chart" uri="{C3380CC4-5D6E-409C-BE32-E72D297353CC}">
                <c16:uniqueId val="{00000006-2CFB-46D3-A574-771DF452054E}"/>
              </c:ext>
            </c:extLst>
          </c:dPt>
          <c:dLbls>
            <c:dLbl>
              <c:idx val="0"/>
              <c:layout>
                <c:manualLayout>
                  <c:x val="7.9840319361277438E-3"/>
                  <c:y val="6.837606837606816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CFB-46D3-A574-771DF452054E}"/>
                </c:ext>
              </c:extLst>
            </c:dLbl>
            <c:dLbl>
              <c:idx val="1"/>
              <c:layout>
                <c:manualLayout>
                  <c:x val="1.5968063872255488E-2"/>
                  <c:y val="4.558404558404558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2CFB-46D3-A574-771DF452054E}"/>
                </c:ext>
              </c:extLst>
            </c:dLbl>
            <c:dLbl>
              <c:idx val="2"/>
              <c:layout>
                <c:manualLayout>
                  <c:x val="1.330671989354624E-2"/>
                  <c:y val="-1.367521367521369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CFB-46D3-A574-771DF452054E}"/>
                </c:ext>
              </c:extLst>
            </c:dLbl>
            <c:dLbl>
              <c:idx val="3"/>
              <c:layout>
                <c:manualLayout>
                  <c:x val="2.6613439787092482E-3"/>
                  <c:y val="-2.735042735042733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2CFB-46D3-A574-771DF452054E}"/>
                </c:ext>
              </c:extLst>
            </c:dLbl>
            <c:dLbl>
              <c:idx val="4"/>
              <c:layout>
                <c:manualLayout>
                  <c:x val="7.9840319361276953E-3"/>
                  <c:y val="-3.190883190883191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CFB-46D3-A574-771DF452054E}"/>
                </c:ext>
              </c:extLst>
            </c:dLbl>
            <c:dLbl>
              <c:idx val="5"/>
              <c:layout>
                <c:manualLayout>
                  <c:x val="7.9840319361277438E-3"/>
                  <c:y val="-1.5954415954415997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CFB-46D3-A574-771DF452054E}"/>
                </c:ext>
              </c:extLst>
            </c:dLbl>
            <c:dLbl>
              <c:idx val="6"/>
              <c:layout>
                <c:manualLayout>
                  <c:x val="2.6613439787092968E-3"/>
                  <c:y val="6.837606837606837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CFB-46D3-A574-771DF452054E}"/>
                </c:ext>
              </c:extLst>
            </c:dLbl>
            <c:dLbl>
              <c:idx val="7"/>
              <c:layout>
                <c:manualLayout>
                  <c:x val="2.6613439787091992E-3"/>
                  <c:y val="-1.367521367521367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CFB-46D3-A574-771DF452054E}"/>
                </c:ext>
              </c:extLst>
            </c:dLbl>
            <c:dLbl>
              <c:idx val="8"/>
              <c:layout>
                <c:manualLayout>
                  <c:x val="7.9840319361277438E-3"/>
                  <c:y val="-4.1784892416065617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CFB-46D3-A574-771DF452054E}"/>
                </c:ext>
              </c:extLst>
            </c:dLbl>
            <c:dLbl>
              <c:idx val="9"/>
              <c:layout>
                <c:manualLayout>
                  <c:x val="5.3226879574184965E-3"/>
                  <c:y val="1.139601139601135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CFB-46D3-A574-771DF452054E}"/>
                </c:ext>
              </c:extLst>
            </c:dLbl>
            <c:dLbl>
              <c:idx val="10"/>
              <c:layout>
                <c:manualLayout>
                  <c:x val="5.3226879574183985E-3"/>
                  <c:y val="-1.139601139601139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2CFB-46D3-A574-771DF452054E}"/>
                </c:ext>
              </c:extLst>
            </c:dLbl>
            <c:dLbl>
              <c:idx val="11"/>
              <c:layout>
                <c:manualLayout>
                  <c:x val="2.6613439787092482E-3"/>
                  <c:y val="6.837606837606837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2CFB-46D3-A574-771DF452054E}"/>
                </c:ext>
              </c:extLst>
            </c:dLbl>
            <c:dLbl>
              <c:idx val="12"/>
              <c:layout>
                <c:manualLayout>
                  <c:x val="5.3226879574184965E-3"/>
                  <c:y val="-2.279202279202321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2CFB-46D3-A574-771DF452054E}"/>
                </c:ext>
              </c:extLst>
            </c:dLbl>
            <c:dLbl>
              <c:idx val="13"/>
              <c:layout>
                <c:manualLayout>
                  <c:x val="1.0645375914836993E-2"/>
                  <c:y val="9.116809116809116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2CFB-46D3-A574-771DF452054E}"/>
                </c:ext>
              </c:extLst>
            </c:dLbl>
            <c:dLbl>
              <c:idx val="14"/>
              <c:layout>
                <c:manualLayout>
                  <c:x val="1.5968063872255488E-2"/>
                  <c:y val="9.116809116809116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2CFB-46D3-A574-771DF452054E}"/>
                </c:ext>
              </c:extLst>
            </c:dLbl>
            <c:dLbl>
              <c:idx val="15"/>
              <c:layout>
                <c:manualLayout>
                  <c:x val="7.9840319361276467E-3"/>
                  <c:y val="-1.139601139601143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2CFB-46D3-A574-771DF452054E}"/>
                </c:ext>
              </c:extLst>
            </c:dLbl>
            <c:dLbl>
              <c:idx val="16"/>
              <c:layout>
                <c:manualLayout>
                  <c:x val="2.6613439787091507E-3"/>
                  <c:y val="6.83760683760679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2CFB-46D3-A574-771DF452054E}"/>
                </c:ext>
              </c:extLst>
            </c:dLbl>
            <c:dLbl>
              <c:idx val="17"/>
              <c:layout>
                <c:manualLayout>
                  <c:x val="1.8629407850964737E-2"/>
                  <c:y val="-9.116809116809201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2CFB-46D3-A574-771DF452054E}"/>
                </c:ext>
              </c:extLst>
            </c:dLbl>
            <c:dLbl>
              <c:idx val="18"/>
              <c:layout>
                <c:manualLayout>
                  <c:x val="7.9840319361277438E-3"/>
                  <c:y val="6.837606837606837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2CFB-46D3-A574-771DF452054E}"/>
                </c:ext>
              </c:extLst>
            </c:dLbl>
            <c:spPr>
              <a:noFill/>
              <a:ln w="25400">
                <a:noFill/>
              </a:ln>
            </c:spPr>
            <c:txPr>
              <a:bodyPr wrap="square" lIns="38100" tIns="19050" rIns="38100" bIns="19050" anchor="ctr">
                <a:spAutoFit/>
              </a:bodyPr>
              <a:lstStyle/>
              <a:p>
                <a:pPr>
                  <a:defRPr sz="1000">
                    <a:solidFill>
                      <a:sysClr val="windowText" lastClr="000000"/>
                    </a:solidFill>
                    <a:latin typeface="+mn-lt"/>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'42pbpcasaadpot'!$Q$11:$Q$29</c:f>
              <c:strCache>
                <c:ptCount val="19"/>
                <c:pt idx="0">
                  <c:v>Castilla y León</c:v>
                </c:pt>
                <c:pt idx="1">
                  <c:v>Andalucía</c:v>
                </c:pt>
                <c:pt idx="2">
                  <c:v>Castilla - La Mancha</c:v>
                </c:pt>
                <c:pt idx="3">
                  <c:v>Balears, Illes</c:v>
                </c:pt>
                <c:pt idx="4">
                  <c:v>Comunitat Valenciana</c:v>
                </c:pt>
                <c:pt idx="5">
                  <c:v>Extremadura</c:v>
                </c:pt>
                <c:pt idx="6">
                  <c:v>TOTAL</c:v>
                </c:pt>
                <c:pt idx="7">
                  <c:v>Madrid, Comunidad de</c:v>
                </c:pt>
                <c:pt idx="8">
                  <c:v>Murcia, Región de</c:v>
                </c:pt>
                <c:pt idx="9">
                  <c:v>Rioja, La</c:v>
                </c:pt>
                <c:pt idx="10">
                  <c:v>Aragón</c:v>
                </c:pt>
                <c:pt idx="11">
                  <c:v>País Vasco</c:v>
                </c:pt>
                <c:pt idx="12">
                  <c:v>Cataluña</c:v>
                </c:pt>
                <c:pt idx="13">
                  <c:v>Navarra, Comunidad Foral de</c:v>
                </c:pt>
                <c:pt idx="14">
                  <c:v>Cantabria</c:v>
                </c:pt>
                <c:pt idx="15">
                  <c:v>Ceuta y Melilla</c:v>
                </c:pt>
                <c:pt idx="16">
                  <c:v>Asturias, Principado de</c:v>
                </c:pt>
                <c:pt idx="17">
                  <c:v>Canarias</c:v>
                </c:pt>
                <c:pt idx="18">
                  <c:v>Galicia</c:v>
                </c:pt>
              </c:strCache>
            </c:strRef>
          </c:cat>
          <c:val>
            <c:numRef>
              <c:f>'42pbpcasaadpot'!$R$11:$R$29</c:f>
              <c:numCache>
                <c:formatCode>#,##0.00</c:formatCode>
                <c:ptCount val="19"/>
                <c:pt idx="0">
                  <c:v>30.416220161449775</c:v>
                </c:pt>
                <c:pt idx="1">
                  <c:v>28.273889626656651</c:v>
                </c:pt>
                <c:pt idx="2">
                  <c:v>25.799098089822312</c:v>
                </c:pt>
                <c:pt idx="3">
                  <c:v>24.298615193676923</c:v>
                </c:pt>
                <c:pt idx="4">
                  <c:v>23.978867124018411</c:v>
                </c:pt>
                <c:pt idx="5">
                  <c:v>23.715764230720687</c:v>
                </c:pt>
                <c:pt idx="6">
                  <c:v>22.849366598440007</c:v>
                </c:pt>
                <c:pt idx="7">
                  <c:v>22.819451520047032</c:v>
                </c:pt>
                <c:pt idx="8">
                  <c:v>22.035653029374348</c:v>
                </c:pt>
                <c:pt idx="9">
                  <c:v>22.005267028873757</c:v>
                </c:pt>
                <c:pt idx="10">
                  <c:v>21.946786895616324</c:v>
                </c:pt>
                <c:pt idx="11">
                  <c:v>20.995173348356349</c:v>
                </c:pt>
                <c:pt idx="12">
                  <c:v>20.297028275638702</c:v>
                </c:pt>
                <c:pt idx="13">
                  <c:v>19.779719978857052</c:v>
                </c:pt>
                <c:pt idx="14">
                  <c:v>17.684147317854283</c:v>
                </c:pt>
                <c:pt idx="15">
                  <c:v>17.470148144478028</c:v>
                </c:pt>
                <c:pt idx="16">
                  <c:v>17.176189051749926</c:v>
                </c:pt>
                <c:pt idx="17">
                  <c:v>16.449036736142606</c:v>
                </c:pt>
                <c:pt idx="18">
                  <c:v>15.86547778513671</c:v>
                </c:pt>
              </c:numCache>
            </c:numRef>
          </c:val>
          <c:extLst>
            <c:ext xmlns:c16="http://schemas.microsoft.com/office/drawing/2014/chart" uri="{C3380CC4-5D6E-409C-BE32-E72D297353CC}">
              <c16:uniqueId val="{00000015-2CFB-46D3-A574-771DF452054E}"/>
            </c:ext>
          </c:extLst>
        </c:ser>
        <c:dLbls>
          <c:showLegendKey val="0"/>
          <c:showVal val="0"/>
          <c:showCatName val="0"/>
          <c:showSerName val="0"/>
          <c:showPercent val="0"/>
          <c:showBubbleSize val="0"/>
        </c:dLbls>
        <c:gapWidth val="20"/>
        <c:axId val="-2066981584"/>
        <c:axId val="-2066981040"/>
      </c:barChart>
      <c:catAx>
        <c:axId val="-2066981584"/>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1000" b="1" i="0" u="none" strike="noStrike" baseline="0">
                <a:solidFill>
                  <a:sysClr val="windowText" lastClr="000000"/>
                </a:solidFill>
                <a:latin typeface="+mn-lt"/>
                <a:ea typeface="Arial"/>
                <a:cs typeface="Arial"/>
              </a:defRPr>
            </a:pPr>
            <a:endParaRPr lang="es-ES"/>
          </a:p>
        </c:txPr>
        <c:crossAx val="-2066981040"/>
        <c:crosses val="autoZero"/>
        <c:auto val="1"/>
        <c:lblAlgn val="ctr"/>
        <c:lblOffset val="100"/>
        <c:tickLblSkip val="1"/>
        <c:tickMarkSkip val="1"/>
        <c:noMultiLvlLbl val="0"/>
      </c:catAx>
      <c:valAx>
        <c:axId val="-2066981040"/>
        <c:scaling>
          <c:orientation val="minMax"/>
        </c:scaling>
        <c:delete val="0"/>
        <c:axPos val="l"/>
        <c:numFmt formatCode="#,##0.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ysClr val="windowText" lastClr="000000"/>
                </a:solidFill>
                <a:latin typeface="+mn-lt"/>
                <a:ea typeface="Arial"/>
                <a:cs typeface="Arial"/>
              </a:defRPr>
            </a:pPr>
            <a:endParaRPr lang="es-ES"/>
          </a:p>
        </c:txPr>
        <c:crossAx val="-2066981584"/>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000000000000056" r="0.75000000000000056" t="1" header="0" footer="0"/>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100">
                <a:solidFill>
                  <a:schemeClr val="accent1">
                    <a:lumMod val="50000"/>
                  </a:schemeClr>
                </a:solidFill>
                <a:latin typeface="+mn-lt"/>
              </a:defRPr>
            </a:pPr>
            <a:r>
              <a:rPr lang="es-ES" sz="1100" b="1">
                <a:solidFill>
                  <a:schemeClr val="accent1">
                    <a:lumMod val="50000"/>
                  </a:schemeClr>
                </a:solidFill>
                <a:latin typeface="+mn-lt"/>
              </a:rPr>
              <a:t>Porcentaje de solicitudes registradas sobre</a:t>
            </a:r>
            <a:r>
              <a:rPr lang="es-ES" sz="1100" b="1" baseline="0">
                <a:solidFill>
                  <a:schemeClr val="accent1">
                    <a:lumMod val="50000"/>
                  </a:schemeClr>
                </a:solidFill>
                <a:latin typeface="+mn-lt"/>
              </a:rPr>
              <a:t> la población potencialmente dependiente</a:t>
            </a:r>
            <a:endParaRPr lang="es-ES" sz="1100" b="1">
              <a:solidFill>
                <a:schemeClr val="accent1">
                  <a:lumMod val="50000"/>
                </a:schemeClr>
              </a:solidFill>
              <a:latin typeface="+mn-lt"/>
            </a:endParaRPr>
          </a:p>
        </c:rich>
      </c:tx>
      <c:layout>
        <c:manualLayout>
          <c:xMode val="edge"/>
          <c:yMode val="edge"/>
          <c:x val="0.19044025157232702"/>
          <c:y val="1.444043321299639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6"/>
            <c:invertIfNegative val="0"/>
            <c:bubble3D val="0"/>
            <c:extLst>
              <c:ext xmlns:c16="http://schemas.microsoft.com/office/drawing/2014/chart" uri="{C3380CC4-5D6E-409C-BE32-E72D297353CC}">
                <c16:uniqueId val="{00000000-11C3-423E-BDE0-260756DA6119}"/>
              </c:ext>
            </c:extLst>
          </c:dPt>
          <c:dPt>
            <c:idx val="7"/>
            <c:invertIfNegative val="0"/>
            <c:bubble3D val="0"/>
            <c:extLst>
              <c:ext xmlns:c16="http://schemas.microsoft.com/office/drawing/2014/chart" uri="{C3380CC4-5D6E-409C-BE32-E72D297353CC}">
                <c16:uniqueId val="{00000001-11C3-423E-BDE0-260756DA6119}"/>
              </c:ext>
            </c:extLst>
          </c:dPt>
          <c:dPt>
            <c:idx val="8"/>
            <c:invertIfNegative val="0"/>
            <c:bubble3D val="0"/>
            <c:extLst>
              <c:ext xmlns:c16="http://schemas.microsoft.com/office/drawing/2014/chart" uri="{C3380CC4-5D6E-409C-BE32-E72D297353CC}">
                <c16:uniqueId val="{00000003-11C3-423E-BDE0-260756DA6119}"/>
              </c:ext>
            </c:extLst>
          </c:dPt>
          <c:dPt>
            <c:idx val="9"/>
            <c:invertIfNegative val="0"/>
            <c:bubble3D val="0"/>
            <c:spPr>
              <a:solidFill>
                <a:srgbClr val="AD84C6">
                  <a:lumMod val="50000"/>
                </a:srgbClr>
              </a:solidFill>
              <a:ln w="12700">
                <a:solidFill>
                  <a:srgbClr val="000000"/>
                </a:solidFill>
                <a:prstDash val="solid"/>
              </a:ln>
            </c:spPr>
            <c:extLst>
              <c:ext xmlns:c16="http://schemas.microsoft.com/office/drawing/2014/chart" uri="{C3380CC4-5D6E-409C-BE32-E72D297353CC}">
                <c16:uniqueId val="{00000004-11C3-423E-BDE0-260756DA6119}"/>
              </c:ext>
            </c:extLst>
          </c:dPt>
          <c:dLbls>
            <c:dLbl>
              <c:idx val="0"/>
              <c:layout>
                <c:manualLayout>
                  <c:x val="1.1180992313067784E-2"/>
                  <c:y val="0"/>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1C3-423E-BDE0-260756DA6119}"/>
                </c:ext>
              </c:extLst>
            </c:dLbl>
            <c:dLbl>
              <c:idx val="1"/>
              <c:layout>
                <c:manualLayout>
                  <c:x val="2.7952480782669461E-3"/>
                  <c:y val="-2.1660649819494584E-2"/>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1C3-423E-BDE0-260756DA6119}"/>
                </c:ext>
              </c:extLst>
            </c:dLbl>
            <c:dLbl>
              <c:idx val="2"/>
              <c:layout>
                <c:manualLayout>
                  <c:x val="2.7983294541012306E-3"/>
                  <c:y val="-7.1838312629693849E-3"/>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11C3-423E-BDE0-260756DA6119}"/>
                </c:ext>
              </c:extLst>
            </c:dLbl>
            <c:dLbl>
              <c:idx val="3"/>
              <c:layout>
                <c:manualLayout>
                  <c:x val="1.1180992313067784E-2"/>
                  <c:y val="-9.699915669386070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11C3-423E-BDE0-260756DA6119}"/>
                </c:ext>
              </c:extLst>
            </c:dLbl>
            <c:dLbl>
              <c:idx val="4"/>
              <c:layout>
                <c:manualLayout>
                  <c:x val="2.7952480782669461E-3"/>
                  <c:y val="4.8134777376654852E-3"/>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11C3-423E-BDE0-260756DA6119}"/>
                </c:ext>
              </c:extLst>
            </c:dLbl>
            <c:dLbl>
              <c:idx val="5"/>
              <c:layout>
                <c:manualLayout>
                  <c:x val="1.1175013197967754E-2"/>
                  <c:y val="-1.4089890191965057E-2"/>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11C3-423E-BDE0-260756DA6119}"/>
                </c:ext>
              </c:extLst>
            </c:dLbl>
            <c:dLbl>
              <c:idx val="6"/>
              <c:layout>
                <c:manualLayout>
                  <c:x val="1.9569316959487583E-2"/>
                  <c:y val="-3.7853261026621322E-2"/>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1C3-423E-BDE0-260756DA6119}"/>
                </c:ext>
              </c:extLst>
            </c:dLbl>
            <c:dLbl>
              <c:idx val="7"/>
              <c:layout>
                <c:manualLayout>
                  <c:x val="1.6774077650281761E-2"/>
                  <c:y val="-1.4029110492832026E-2"/>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1C3-423E-BDE0-260756DA6119}"/>
                </c:ext>
              </c:extLst>
            </c:dLbl>
            <c:dLbl>
              <c:idx val="8"/>
              <c:layout>
                <c:manualLayout>
                  <c:x val="1.6771488469601574E-2"/>
                  <c:y val="-7.2960194055165484E-5"/>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1C3-423E-BDE0-260756DA6119}"/>
                </c:ext>
              </c:extLst>
            </c:dLbl>
            <c:dLbl>
              <c:idx val="9"/>
              <c:layout>
                <c:manualLayout>
                  <c:x val="1.1178095292189136E-2"/>
                  <c:y val="-2.8625373883709046E-2"/>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1C3-423E-BDE0-260756DA6119}"/>
                </c:ext>
              </c:extLst>
            </c:dLbl>
            <c:dLbl>
              <c:idx val="10"/>
              <c:layout>
                <c:manualLayout>
                  <c:x val="8.3857442348007367E-3"/>
                  <c:y val="2.4431242123615416E-3"/>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11C3-423E-BDE0-260756DA6119}"/>
                </c:ext>
              </c:extLst>
            </c:dLbl>
            <c:dLbl>
              <c:idx val="11"/>
              <c:layout>
                <c:manualLayout>
                  <c:x val="8.385744234800839E-3"/>
                  <c:y val="1.2011711532448335E-2"/>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11C3-423E-BDE0-260756DA6119}"/>
                </c:ext>
              </c:extLst>
            </c:dLbl>
            <c:dLbl>
              <c:idx val="12"/>
              <c:layout>
                <c:manualLayout>
                  <c:x val="8.3857442348007367E-3"/>
                  <c:y val="1.203369434416361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11C3-423E-BDE0-260756DA6119}"/>
                </c:ext>
              </c:extLst>
            </c:dLbl>
            <c:dLbl>
              <c:idx val="13"/>
              <c:layout>
                <c:manualLayout>
                  <c:x val="8.385744234800839E-3"/>
                  <c:y val="-2.1660649819494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11C3-423E-BDE0-260756DA6119}"/>
                </c:ext>
              </c:extLst>
            </c:dLbl>
            <c:dLbl>
              <c:idx val="14"/>
              <c:layout>
                <c:manualLayout>
                  <c:x val="8.385744234800839E-3"/>
                  <c:y val="-1.6868965386546898E-2"/>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11C3-423E-BDE0-260756DA6119}"/>
                </c:ext>
              </c:extLst>
            </c:dLbl>
            <c:dLbl>
              <c:idx val="15"/>
              <c:layout>
                <c:manualLayout>
                  <c:x val="1.1180992313067784E-2"/>
                  <c:y val="9.6489382870462489E-3"/>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11C3-423E-BDE0-260756DA6119}"/>
                </c:ext>
              </c:extLst>
            </c:dLbl>
            <c:dLbl>
              <c:idx val="16"/>
              <c:layout>
                <c:manualLayout>
                  <c:x val="1.3976196546029097E-2"/>
                  <c:y val="-1.8825486382084637E-2"/>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11C3-423E-BDE0-260756DA6119}"/>
                </c:ext>
              </c:extLst>
            </c:dLbl>
            <c:dLbl>
              <c:idx val="17"/>
              <c:layout>
                <c:manualLayout>
                  <c:x val="1.9566736547868623E-2"/>
                  <c:y val="9.6269554753308385E-3"/>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11C3-423E-BDE0-260756DA6119}"/>
                </c:ext>
              </c:extLst>
            </c:dLbl>
            <c:dLbl>
              <c:idx val="18"/>
              <c:layout>
                <c:manualLayout>
                  <c:x val="8.385744234800839E-3"/>
                  <c:y val="4.813477737665375E-3"/>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11C3-423E-BDE0-260756DA6119}"/>
                </c:ext>
              </c:extLst>
            </c:dLbl>
            <c:spPr>
              <a:noFill/>
              <a:ln w="25400">
                <a:noFill/>
              </a:ln>
            </c:spPr>
            <c:txPr>
              <a:bodyPr wrap="square" lIns="38100" tIns="19050" rIns="38100" bIns="19050" anchor="ctr">
                <a:spAutoFit/>
              </a:bodyPr>
              <a:lstStyle/>
              <a:p>
                <a:pPr>
                  <a:defRPr sz="800" b="0" i="0" u="none" strike="noStrike" baseline="0">
                    <a:solidFill>
                      <a:schemeClr val="accent1">
                        <a:lumMod val="50000"/>
                      </a:schemeClr>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'22solcasaadpot'!$Q$10:$Q$28</c:f>
              <c:strCache>
                <c:ptCount val="19"/>
                <c:pt idx="0">
                  <c:v>Andalucía</c:v>
                </c:pt>
                <c:pt idx="1">
                  <c:v>Castilla y León</c:v>
                </c:pt>
                <c:pt idx="2">
                  <c:v>Extremadura</c:v>
                </c:pt>
                <c:pt idx="3">
                  <c:v>Balears, Illes</c:v>
                </c:pt>
                <c:pt idx="4">
                  <c:v>País Vasco</c:v>
                </c:pt>
                <c:pt idx="5">
                  <c:v>Cataluña</c:v>
                </c:pt>
                <c:pt idx="6">
                  <c:v>Rioja, La</c:v>
                </c:pt>
                <c:pt idx="7">
                  <c:v>Castilla - La Mancha</c:v>
                </c:pt>
                <c:pt idx="8">
                  <c:v>Murcia, Región de</c:v>
                </c:pt>
                <c:pt idx="9">
                  <c:v>TOTAL</c:v>
                </c:pt>
                <c:pt idx="10">
                  <c:v>Comunitat Valenciana</c:v>
                </c:pt>
                <c:pt idx="11">
                  <c:v>Madrid, Comunidad de</c:v>
                </c:pt>
                <c:pt idx="12">
                  <c:v>Aragón</c:v>
                </c:pt>
                <c:pt idx="13">
                  <c:v>Ceuta y Melilla</c:v>
                </c:pt>
                <c:pt idx="14">
                  <c:v>Canarias</c:v>
                </c:pt>
                <c:pt idx="15">
                  <c:v>Navarra, Comunidad Foral de</c:v>
                </c:pt>
                <c:pt idx="16">
                  <c:v>Asturias, Principado de</c:v>
                </c:pt>
                <c:pt idx="17">
                  <c:v>Cantabria</c:v>
                </c:pt>
                <c:pt idx="18">
                  <c:v>Galicia</c:v>
                </c:pt>
              </c:strCache>
            </c:strRef>
          </c:cat>
          <c:val>
            <c:numRef>
              <c:f>'22solcasaadpot'!$R$10:$R$28</c:f>
              <c:numCache>
                <c:formatCode>0.00</c:formatCode>
                <c:ptCount val="19"/>
                <c:pt idx="0">
                  <c:v>40.408411144006678</c:v>
                </c:pt>
                <c:pt idx="1">
                  <c:v>39.038917354020256</c:v>
                </c:pt>
                <c:pt idx="2">
                  <c:v>38.985100008635747</c:v>
                </c:pt>
                <c:pt idx="3">
                  <c:v>36.707982232673594</c:v>
                </c:pt>
                <c:pt idx="4">
                  <c:v>35.175784521217473</c:v>
                </c:pt>
                <c:pt idx="5">
                  <c:v>35.147288773645926</c:v>
                </c:pt>
                <c:pt idx="6">
                  <c:v>35.058957507888678</c:v>
                </c:pt>
                <c:pt idx="7">
                  <c:v>34.703333947842367</c:v>
                </c:pt>
                <c:pt idx="8">
                  <c:v>33.767879309190363</c:v>
                </c:pt>
                <c:pt idx="9">
                  <c:v>33.138147132504606</c:v>
                </c:pt>
                <c:pt idx="10">
                  <c:v>32.194916200424274</c:v>
                </c:pt>
                <c:pt idx="11">
                  <c:v>31.118271828528083</c:v>
                </c:pt>
                <c:pt idx="12">
                  <c:v>30.146944508478391</c:v>
                </c:pt>
                <c:pt idx="13">
                  <c:v>26.943467274438884</c:v>
                </c:pt>
                <c:pt idx="14">
                  <c:v>26.732396032575473</c:v>
                </c:pt>
                <c:pt idx="15">
                  <c:v>26.546692726579881</c:v>
                </c:pt>
                <c:pt idx="16">
                  <c:v>26.0745655780056</c:v>
                </c:pt>
                <c:pt idx="17">
                  <c:v>23.68795036028823</c:v>
                </c:pt>
                <c:pt idx="18">
                  <c:v>17.811288127724549</c:v>
                </c:pt>
              </c:numCache>
            </c:numRef>
          </c:val>
          <c:extLst>
            <c:ext xmlns:c16="http://schemas.microsoft.com/office/drawing/2014/chart" uri="{C3380CC4-5D6E-409C-BE32-E72D297353CC}">
              <c16:uniqueId val="{00000014-11C3-423E-BDE0-260756DA6119}"/>
            </c:ext>
          </c:extLst>
        </c:ser>
        <c:dLbls>
          <c:showLegendKey val="0"/>
          <c:showVal val="0"/>
          <c:showCatName val="0"/>
          <c:showSerName val="0"/>
          <c:showPercent val="0"/>
          <c:showBubbleSize val="0"/>
        </c:dLbls>
        <c:gapWidth val="20"/>
        <c:axId val="711920256"/>
        <c:axId val="711919712"/>
      </c:barChart>
      <c:catAx>
        <c:axId val="711920256"/>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1000" b="1" i="0" u="none" strike="noStrike" baseline="0">
                <a:solidFill>
                  <a:schemeClr val="accent1">
                    <a:lumMod val="50000"/>
                  </a:schemeClr>
                </a:solidFill>
                <a:latin typeface="+mn-lt"/>
                <a:ea typeface="Arial"/>
                <a:cs typeface="Arial"/>
              </a:defRPr>
            </a:pPr>
            <a:endParaRPr lang="es-ES"/>
          </a:p>
        </c:txPr>
        <c:crossAx val="711919712"/>
        <c:crosses val="autoZero"/>
        <c:auto val="1"/>
        <c:lblAlgn val="ctr"/>
        <c:lblOffset val="100"/>
        <c:tickLblSkip val="1"/>
        <c:tickMarkSkip val="1"/>
        <c:noMultiLvlLbl val="0"/>
      </c:catAx>
      <c:valAx>
        <c:axId val="711919712"/>
        <c:scaling>
          <c:orientation val="minMax"/>
          <c:max val="43"/>
          <c:min val="0"/>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chemeClr val="accent1">
                    <a:lumMod val="50000"/>
                  </a:schemeClr>
                </a:solidFill>
                <a:latin typeface="Arial"/>
                <a:ea typeface="Arial"/>
                <a:cs typeface="Arial"/>
              </a:defRPr>
            </a:pPr>
            <a:endParaRPr lang="es-ES"/>
          </a:p>
        </c:txPr>
        <c:crossAx val="711920256"/>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100" b="1">
                <a:solidFill>
                  <a:schemeClr val="accent1"/>
                </a:solidFill>
                <a:latin typeface="+mn-lt"/>
              </a:defRPr>
            </a:pPr>
            <a:r>
              <a:rPr lang="es-ES" sz="1100" b="1">
                <a:solidFill>
                  <a:schemeClr val="accent1"/>
                </a:solidFill>
                <a:latin typeface="+mn-lt"/>
              </a:rPr>
              <a:t>Porcentaje de personas con resolución de PIA registradas sobre</a:t>
            </a:r>
            <a:r>
              <a:rPr lang="es-ES" sz="1100" b="1" baseline="0">
                <a:solidFill>
                  <a:schemeClr val="accent1"/>
                </a:solidFill>
                <a:latin typeface="+mn-lt"/>
              </a:rPr>
              <a:t> la población </a:t>
            </a:r>
            <a:endParaRPr lang="es-ES" sz="1100" b="1">
              <a:solidFill>
                <a:schemeClr val="accent1"/>
              </a:solidFill>
              <a:latin typeface="+mn-lt"/>
            </a:endParaRPr>
          </a:p>
        </c:rich>
      </c:tx>
      <c:layout>
        <c:manualLayout>
          <c:xMode val="edge"/>
          <c:yMode val="edge"/>
          <c:x val="0.18633179816671766"/>
          <c:y val="2.5909829404217738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7"/>
            <c:invertIfNegative val="0"/>
            <c:bubble3D val="0"/>
            <c:spPr>
              <a:solidFill>
                <a:srgbClr val="AD84C6">
                  <a:lumMod val="50000"/>
                </a:srgbClr>
              </a:solidFill>
              <a:ln w="12700">
                <a:solidFill>
                  <a:srgbClr val="000000"/>
                </a:solidFill>
                <a:prstDash val="solid"/>
              </a:ln>
            </c:spPr>
            <c:extLst>
              <c:ext xmlns:c16="http://schemas.microsoft.com/office/drawing/2014/chart" uri="{C3380CC4-5D6E-409C-BE32-E72D297353CC}">
                <c16:uniqueId val="{0000000A-5A18-4C66-836E-237B6531E29D}"/>
              </c:ext>
            </c:extLst>
          </c:dPt>
          <c:dPt>
            <c:idx val="8"/>
            <c:invertIfNegative val="0"/>
            <c:bubble3D val="0"/>
            <c:extLst>
              <c:ext xmlns:c16="http://schemas.microsoft.com/office/drawing/2014/chart" uri="{C3380CC4-5D6E-409C-BE32-E72D297353CC}">
                <c16:uniqueId val="{00000001-5A18-4C66-836E-237B6531E29D}"/>
              </c:ext>
            </c:extLst>
          </c:dPt>
          <c:dPt>
            <c:idx val="9"/>
            <c:invertIfNegative val="0"/>
            <c:bubble3D val="0"/>
            <c:extLst>
              <c:ext xmlns:c16="http://schemas.microsoft.com/office/drawing/2014/chart" uri="{C3380CC4-5D6E-409C-BE32-E72D297353CC}">
                <c16:uniqueId val="{00000002-5A18-4C66-836E-237B6531E29D}"/>
              </c:ext>
            </c:extLst>
          </c:dPt>
          <c:dPt>
            <c:idx val="10"/>
            <c:invertIfNegative val="0"/>
            <c:bubble3D val="0"/>
            <c:extLst>
              <c:ext xmlns:c16="http://schemas.microsoft.com/office/drawing/2014/chart" uri="{C3380CC4-5D6E-409C-BE32-E72D297353CC}">
                <c16:uniqueId val="{00000003-5A18-4C66-836E-237B6531E29D}"/>
              </c:ext>
            </c:extLst>
          </c:dPt>
          <c:dLbls>
            <c:dLbl>
              <c:idx val="0"/>
              <c:layout>
                <c:manualLayout>
                  <c:x val="1.1180992313067784E-2"/>
                  <c:y val="0"/>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A18-4C66-836E-237B6531E29D}"/>
                </c:ext>
              </c:extLst>
            </c:dLbl>
            <c:dLbl>
              <c:idx val="1"/>
              <c:layout>
                <c:manualLayout>
                  <c:x val="8.385744234800839E-3"/>
                  <c:y val="-4.8134777376654635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A18-4C66-836E-237B6531E29D}"/>
                </c:ext>
              </c:extLst>
            </c:dLbl>
            <c:dLbl>
              <c:idx val="2"/>
              <c:layout>
                <c:manualLayout>
                  <c:x val="-5.4651063353922862E-4"/>
                  <c:y val="-2.2061518107760276E-17"/>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A18-4C66-836E-237B6531E29D}"/>
                </c:ext>
              </c:extLst>
            </c:dLbl>
            <c:dLbl>
              <c:idx val="4"/>
              <c:layout>
                <c:manualLayout>
                  <c:x val="9.6809849988263661E-4"/>
                  <c:y val="9.626957920582456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5A18-4C66-836E-237B6531E29D}"/>
                </c:ext>
              </c:extLst>
            </c:dLbl>
            <c:dLbl>
              <c:idx val="5"/>
              <c:layout>
                <c:manualLayout>
                  <c:x val="5.5904231483260109E-3"/>
                  <c:y val="1.0444726667231112E-2"/>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5A18-4C66-836E-237B6531E29D}"/>
                </c:ext>
              </c:extLst>
            </c:dLbl>
            <c:dLbl>
              <c:idx val="6"/>
              <c:layout>
                <c:manualLayout>
                  <c:x val="0"/>
                  <c:y val="7.2202166064981952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5A18-4C66-836E-237B6531E29D}"/>
                </c:ext>
              </c:extLst>
            </c:dLbl>
            <c:dLbl>
              <c:idx val="7"/>
              <c:layout>
                <c:manualLayout>
                  <c:x val="8.385744234800787E-3"/>
                  <c:y val="9.6269554753309269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5A18-4C66-836E-237B6531E29D}"/>
                </c:ext>
              </c:extLst>
            </c:dLbl>
            <c:dLbl>
              <c:idx val="8"/>
              <c:layout>
                <c:manualLayout>
                  <c:x val="4.3360433604336043E-3"/>
                  <c:y val="1.1930121638021001E-2"/>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A18-4C66-836E-237B6531E29D}"/>
                </c:ext>
              </c:extLst>
            </c:dLbl>
            <c:dLbl>
              <c:idx val="9"/>
              <c:layout>
                <c:manualLayout>
                  <c:x val="0"/>
                  <c:y val="7.220216606498151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A18-4C66-836E-237B6531E29D}"/>
                </c:ext>
              </c:extLst>
            </c:dLbl>
            <c:dLbl>
              <c:idx val="10"/>
              <c:layout>
                <c:manualLayout>
                  <c:x val="5.402641742952863E-3"/>
                  <c:y val="9.626957920582508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A18-4C66-836E-237B6531E29D}"/>
                </c:ext>
              </c:extLst>
            </c:dLbl>
            <c:dLbl>
              <c:idx val="11"/>
              <c:layout>
                <c:manualLayout>
                  <c:x val="8.385744234800839E-3"/>
                  <c:y val="-2.4067388688327317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5A18-4C66-836E-237B6531E29D}"/>
                </c:ext>
              </c:extLst>
            </c:dLbl>
            <c:dLbl>
              <c:idx val="14"/>
              <c:layout>
                <c:manualLayout>
                  <c:x val="0"/>
                  <c:y val="9.6269554753308385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5A18-4C66-836E-237B6531E29D}"/>
                </c:ext>
              </c:extLst>
            </c:dLbl>
            <c:dLbl>
              <c:idx val="15"/>
              <c:layout>
                <c:manualLayout>
                  <c:x val="5.5904961565338921E-3"/>
                  <c:y val="9.6269554753309269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5A18-4C66-836E-237B6531E29D}"/>
                </c:ext>
              </c:extLst>
            </c:dLbl>
            <c:dLbl>
              <c:idx val="16"/>
              <c:layout>
                <c:manualLayout>
                  <c:x val="0"/>
                  <c:y val="7.116755566844467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5A18-4C66-836E-237B6531E29D}"/>
                </c:ext>
              </c:extLst>
            </c:dLbl>
            <c:dLbl>
              <c:idx val="17"/>
              <c:layout>
                <c:manualLayout>
                  <c:x val="4.6769519663700573E-3"/>
                  <c:y val="9.626957920582456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5A18-4C66-836E-237B6531E29D}"/>
                </c:ext>
              </c:extLst>
            </c:dLbl>
            <c:dLbl>
              <c:idx val="18"/>
              <c:layout>
                <c:manualLayout>
                  <c:x val="1.8817403922070717E-3"/>
                  <c:y val="4.8133660711764817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5A18-4C66-836E-237B6531E29D}"/>
                </c:ext>
              </c:extLst>
            </c:dLbl>
            <c:spPr>
              <a:noFill/>
              <a:ln w="25400">
                <a:noFill/>
              </a:ln>
            </c:spPr>
            <c:txPr>
              <a:bodyPr wrap="square" lIns="38100" tIns="19050" rIns="38100" bIns="19050" anchor="ctr">
                <a:spAutoFit/>
              </a:bodyPr>
              <a:lstStyle/>
              <a:p>
                <a:pPr>
                  <a:defRPr sz="1000" b="0" i="0" u="none" strike="noStrike" baseline="0">
                    <a:solidFill>
                      <a:schemeClr val="accent1"/>
                    </a:solidFill>
                    <a:latin typeface="+mn-lt"/>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'44bpbpcasaad'!$AE$11:$AE$29</c:f>
              <c:strCache>
                <c:ptCount val="19"/>
                <c:pt idx="0">
                  <c:v>Castilla y León</c:v>
                </c:pt>
                <c:pt idx="1">
                  <c:v>Castilla - La Mancha</c:v>
                </c:pt>
                <c:pt idx="2">
                  <c:v>Extremadura</c:v>
                </c:pt>
                <c:pt idx="3">
                  <c:v>Andalucía</c:v>
                </c:pt>
                <c:pt idx="4">
                  <c:v>Asturias, Principado de</c:v>
                </c:pt>
                <c:pt idx="5">
                  <c:v>País Vasco</c:v>
                </c:pt>
                <c:pt idx="6">
                  <c:v>Aragón</c:v>
                </c:pt>
                <c:pt idx="7">
                  <c:v>TOTAL</c:v>
                </c:pt>
                <c:pt idx="8">
                  <c:v>Cantabria</c:v>
                </c:pt>
                <c:pt idx="9">
                  <c:v>Comunitat Valenciana</c:v>
                </c:pt>
                <c:pt idx="10">
                  <c:v>Rioja, La</c:v>
                </c:pt>
                <c:pt idx="11">
                  <c:v>Galicia</c:v>
                </c:pt>
                <c:pt idx="12">
                  <c:v>Murcia, Región de</c:v>
                </c:pt>
                <c:pt idx="13">
                  <c:v>Cataluña</c:v>
                </c:pt>
                <c:pt idx="14">
                  <c:v>Madrid, Comunidad de</c:v>
                </c:pt>
                <c:pt idx="15">
                  <c:v>Balears, Illes</c:v>
                </c:pt>
                <c:pt idx="16">
                  <c:v>Navarra, Comunidad Foral de</c:v>
                </c:pt>
                <c:pt idx="17">
                  <c:v>Ceuta y Melilla</c:v>
                </c:pt>
                <c:pt idx="18">
                  <c:v>Canarias</c:v>
                </c:pt>
              </c:strCache>
            </c:strRef>
          </c:cat>
          <c:val>
            <c:numRef>
              <c:f>'44bpbpcasaad'!$AF$11:$AF$29</c:f>
              <c:numCache>
                <c:formatCode>0.00</c:formatCode>
                <c:ptCount val="19"/>
                <c:pt idx="0">
                  <c:v>5.2273290758118778</c:v>
                </c:pt>
                <c:pt idx="1">
                  <c:v>3.4917465018238212</c:v>
                </c:pt>
                <c:pt idx="2">
                  <c:v>3.3862085580467149</c:v>
                </c:pt>
                <c:pt idx="3">
                  <c:v>3.3409027128729272</c:v>
                </c:pt>
                <c:pt idx="4">
                  <c:v>3.1390771922151761</c:v>
                </c:pt>
                <c:pt idx="5">
                  <c:v>3.1108125156228708</c:v>
                </c:pt>
                <c:pt idx="6">
                  <c:v>3.0521386516999693</c:v>
                </c:pt>
                <c:pt idx="7">
                  <c:v>3.0064617795008339</c:v>
                </c:pt>
                <c:pt idx="8">
                  <c:v>3.003125493935114</c:v>
                </c:pt>
                <c:pt idx="9">
                  <c:v>2.9644788969737519</c:v>
                </c:pt>
                <c:pt idx="10">
                  <c:v>2.8779143731266408</c:v>
                </c:pt>
                <c:pt idx="11">
                  <c:v>2.7598480268383181</c:v>
                </c:pt>
                <c:pt idx="12">
                  <c:v>2.7571193252269137</c:v>
                </c:pt>
                <c:pt idx="13">
                  <c:v>2.6726523523332113</c:v>
                </c:pt>
                <c:pt idx="14">
                  <c:v>2.6659718567040307</c:v>
                </c:pt>
                <c:pt idx="15">
                  <c:v>2.4596125649430616</c:v>
                </c:pt>
                <c:pt idx="16">
                  <c:v>2.3939418735261957</c:v>
                </c:pt>
                <c:pt idx="17">
                  <c:v>2.092022901895636</c:v>
                </c:pt>
                <c:pt idx="18">
                  <c:v>1.8847129889707079</c:v>
                </c:pt>
              </c:numCache>
            </c:numRef>
          </c:val>
          <c:extLst>
            <c:ext xmlns:c16="http://schemas.microsoft.com/office/drawing/2014/chart" uri="{C3380CC4-5D6E-409C-BE32-E72D297353CC}">
              <c16:uniqueId val="{00000011-5A18-4C66-836E-237B6531E29D}"/>
            </c:ext>
          </c:extLst>
        </c:ser>
        <c:dLbls>
          <c:showLegendKey val="0"/>
          <c:showVal val="0"/>
          <c:showCatName val="0"/>
          <c:showSerName val="0"/>
          <c:showPercent val="0"/>
          <c:showBubbleSize val="0"/>
        </c:dLbls>
        <c:gapWidth val="20"/>
        <c:axId val="-2066979952"/>
        <c:axId val="-2066984848"/>
      </c:barChart>
      <c:catAx>
        <c:axId val="-2066979952"/>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1050" b="1" i="0" u="none" strike="noStrike" baseline="0">
                <a:solidFill>
                  <a:schemeClr val="accent1"/>
                </a:solidFill>
                <a:latin typeface="+mn-lt"/>
                <a:ea typeface="Arial"/>
                <a:cs typeface="Arial"/>
              </a:defRPr>
            </a:pPr>
            <a:endParaRPr lang="es-ES"/>
          </a:p>
        </c:txPr>
        <c:crossAx val="-2066984848"/>
        <c:crosses val="autoZero"/>
        <c:auto val="1"/>
        <c:lblAlgn val="ctr"/>
        <c:lblOffset val="100"/>
        <c:tickLblSkip val="1"/>
        <c:tickMarkSkip val="1"/>
        <c:noMultiLvlLbl val="0"/>
      </c:catAx>
      <c:valAx>
        <c:axId val="-2066984848"/>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1000" b="0" i="0" u="none" strike="noStrike" baseline="0">
                <a:solidFill>
                  <a:schemeClr val="accent1"/>
                </a:solidFill>
                <a:latin typeface="+mn-lt"/>
                <a:ea typeface="Arial"/>
                <a:cs typeface="Arial"/>
              </a:defRPr>
            </a:pPr>
            <a:endParaRPr lang="es-ES"/>
          </a:p>
        </c:txPr>
        <c:crossAx val="-2066979952"/>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100" b="1">
                <a:solidFill>
                  <a:schemeClr val="accent1"/>
                </a:solidFill>
                <a:latin typeface="+mn-lt"/>
              </a:defRPr>
            </a:pPr>
            <a:r>
              <a:rPr lang="es-ES" sz="1100" b="1">
                <a:solidFill>
                  <a:schemeClr val="accent1"/>
                </a:solidFill>
                <a:latin typeface="+mn-lt"/>
              </a:rPr>
              <a:t>Porcentaje de </a:t>
            </a:r>
            <a:r>
              <a:rPr lang="es-ES" sz="1100" b="1" i="0" u="none" strike="noStrike" baseline="0">
                <a:solidFill>
                  <a:schemeClr val="accent1"/>
                </a:solidFill>
                <a:effectLst/>
                <a:latin typeface="+mn-lt"/>
              </a:rPr>
              <a:t>personas con resolución de PIA </a:t>
            </a:r>
            <a:r>
              <a:rPr lang="es-ES" sz="1100" b="1">
                <a:solidFill>
                  <a:schemeClr val="accent1"/>
                </a:solidFill>
                <a:latin typeface="+mn-lt"/>
              </a:rPr>
              <a:t>en el tramo de edad</a:t>
            </a:r>
            <a:r>
              <a:rPr lang="es-ES" sz="1100" b="1" baseline="0">
                <a:solidFill>
                  <a:schemeClr val="accent1"/>
                </a:solidFill>
                <a:latin typeface="+mn-lt"/>
              </a:rPr>
              <a:t> de 0 a 64 años sobre la población de dicha edad</a:t>
            </a:r>
          </a:p>
        </c:rich>
      </c:tx>
      <c:layout>
        <c:manualLayout>
          <c:xMode val="edge"/>
          <c:yMode val="edge"/>
          <c:x val="0.1904402843684275"/>
          <c:y val="3.0313502478856811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8"/>
            <c:invertIfNegative val="0"/>
            <c:bubble3D val="0"/>
            <c:extLst>
              <c:ext xmlns:c16="http://schemas.microsoft.com/office/drawing/2014/chart" uri="{C3380CC4-5D6E-409C-BE32-E72D297353CC}">
                <c16:uniqueId val="{00000000-35CB-4C35-AA3A-4F0EC5CBF55F}"/>
              </c:ext>
            </c:extLst>
          </c:dPt>
          <c:dPt>
            <c:idx val="9"/>
            <c:invertIfNegative val="0"/>
            <c:bubble3D val="0"/>
            <c:spPr>
              <a:solidFill>
                <a:srgbClr val="AD84C6">
                  <a:lumMod val="50000"/>
                </a:srgbClr>
              </a:solidFill>
              <a:ln w="12700">
                <a:solidFill>
                  <a:srgbClr val="000000"/>
                </a:solidFill>
                <a:prstDash val="solid"/>
              </a:ln>
            </c:spPr>
            <c:extLst>
              <c:ext xmlns:c16="http://schemas.microsoft.com/office/drawing/2014/chart" uri="{C3380CC4-5D6E-409C-BE32-E72D297353CC}">
                <c16:uniqueId val="{00000002-35CB-4C35-AA3A-4F0EC5CBF55F}"/>
              </c:ext>
            </c:extLst>
          </c:dPt>
          <c:dPt>
            <c:idx val="10"/>
            <c:invertIfNegative val="0"/>
            <c:bubble3D val="0"/>
            <c:extLst>
              <c:ext xmlns:c16="http://schemas.microsoft.com/office/drawing/2014/chart" uri="{C3380CC4-5D6E-409C-BE32-E72D297353CC}">
                <c16:uniqueId val="{00000003-35CB-4C35-AA3A-4F0EC5CBF55F}"/>
              </c:ext>
            </c:extLst>
          </c:dPt>
          <c:dLbls>
            <c:dLbl>
              <c:idx val="0"/>
              <c:layout>
                <c:manualLayout>
                  <c:x val="1.1180992313067784E-2"/>
                  <c:y val="0"/>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5CB-4C35-AA3A-4F0EC5CBF55F}"/>
                </c:ext>
              </c:extLst>
            </c:dLbl>
            <c:dLbl>
              <c:idx val="1"/>
              <c:layout>
                <c:manualLayout>
                  <c:x val="2.8973944482105097E-3"/>
                  <c:y val="5.2004104276011528E-4"/>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5CB-4C35-AA3A-4F0EC5CBF55F}"/>
                </c:ext>
              </c:extLst>
            </c:dLbl>
            <c:dLbl>
              <c:idx val="2"/>
              <c:layout>
                <c:manualLayout>
                  <c:x val="2.7951769186746393E-3"/>
                  <c:y val="4.8134777376654409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5CB-4C35-AA3A-4F0EC5CBF55F}"/>
                </c:ext>
              </c:extLst>
            </c:dLbl>
            <c:dLbl>
              <c:idx val="3"/>
              <c:layout>
                <c:manualLayout>
                  <c:x val="3.3416875522138678E-3"/>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35CB-4C35-AA3A-4F0EC5CBF55F}"/>
                </c:ext>
              </c:extLst>
            </c:dLbl>
            <c:dLbl>
              <c:idx val="4"/>
              <c:layout>
                <c:manualLayout>
                  <c:x val="7.3108411117484484E-4"/>
                  <c:y val="1.2451846712897974E-2"/>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35CB-4C35-AA3A-4F0EC5CBF55F}"/>
                </c:ext>
              </c:extLst>
            </c:dLbl>
            <c:dLbl>
              <c:idx val="5"/>
              <c:layout>
                <c:manualLayout>
                  <c:x val="2.4923954042168164E-3"/>
                  <c:y val="5.2315506098025658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35CB-4C35-AA3A-4F0EC5CBF55F}"/>
                </c:ext>
              </c:extLst>
            </c:dLbl>
            <c:dLbl>
              <c:idx val="6"/>
              <c:layout>
                <c:manualLayout>
                  <c:x val="2.3291790512940851E-3"/>
                  <c:y val="1.203367855191035E-2"/>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35CB-4C35-AA3A-4F0EC5CBF55F}"/>
                </c:ext>
              </c:extLst>
            </c:dLbl>
            <c:dLbl>
              <c:idx val="7"/>
              <c:layout>
                <c:manualLayout>
                  <c:x val="1.7632233056960596E-3"/>
                  <c:y val="-4.8133824488149936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35CB-4C35-AA3A-4F0EC5CBF55F}"/>
                </c:ext>
              </c:extLst>
            </c:dLbl>
            <c:dLbl>
              <c:idx val="8"/>
              <c:layout>
                <c:manualLayout>
                  <c:x val="-5.6708557125723525E-3"/>
                  <c:y val="1.203367855191035E-2"/>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5CB-4C35-AA3A-4F0EC5CBF55F}"/>
                </c:ext>
              </c:extLst>
            </c:dLbl>
            <c:dLbl>
              <c:idx val="9"/>
              <c:layout>
                <c:manualLayout>
                  <c:x val="0"/>
                  <c:y val="7.220216606498151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5CB-4C35-AA3A-4F0EC5CBF55F}"/>
                </c:ext>
              </c:extLst>
            </c:dLbl>
            <c:dLbl>
              <c:idx val="10"/>
              <c:layout>
                <c:manualLayout>
                  <c:x val="2.9582312144756742E-3"/>
                  <c:y val="9.626987327502853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5CB-4C35-AA3A-4F0EC5CBF55F}"/>
                </c:ext>
              </c:extLst>
            </c:dLbl>
            <c:dLbl>
              <c:idx val="11"/>
              <c:layout>
                <c:manualLayout>
                  <c:x val="7.5081260537797009E-4"/>
                  <c:y val="3.6610844924338847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7.2096777376512142E-2"/>
                      <c:h val="2.9350275258913931E-2"/>
                    </c:manualLayout>
                  </c15:layout>
                </c:ext>
                <c:ext xmlns:c16="http://schemas.microsoft.com/office/drawing/2014/chart" uri="{C3380CC4-5D6E-409C-BE32-E72D297353CC}">
                  <c16:uniqueId val="{0000000C-35CB-4C35-AA3A-4F0EC5CBF55F}"/>
                </c:ext>
              </c:extLst>
            </c:dLbl>
            <c:dLbl>
              <c:idx val="13"/>
              <c:layout>
                <c:manualLayout>
                  <c:x val="1.1950079087795335E-3"/>
                  <c:y val="7.220296103095356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35CB-4C35-AA3A-4F0EC5CBF55F}"/>
                </c:ext>
              </c:extLst>
            </c:dLbl>
            <c:dLbl>
              <c:idx val="14"/>
              <c:layout>
                <c:manualLayout>
                  <c:x val="0"/>
                  <c:y val="9.6269554753308385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35CB-4C35-AA3A-4F0EC5CBF55F}"/>
                </c:ext>
              </c:extLst>
            </c:dLbl>
            <c:dLbl>
              <c:idx val="15"/>
              <c:layout>
                <c:manualLayout>
                  <c:x val="5.5904961565338921E-3"/>
                  <c:y val="9.6269554753309269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35CB-4C35-AA3A-4F0EC5CBF55F}"/>
                </c:ext>
              </c:extLst>
            </c:dLbl>
            <c:dLbl>
              <c:idx val="16"/>
              <c:layout>
                <c:manualLayout>
                  <c:x val="1.0025062656641603E-2"/>
                  <c:y val="7.2202166064981067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35CB-4C35-AA3A-4F0EC5CBF55F}"/>
                </c:ext>
              </c:extLst>
            </c:dLbl>
            <c:dLbl>
              <c:idx val="17"/>
              <c:layout>
                <c:manualLayout>
                  <c:x val="1.1180992313067784E-2"/>
                  <c:y val="9.6269554753309269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35CB-4C35-AA3A-4F0EC5CBF55F}"/>
                </c:ext>
              </c:extLst>
            </c:dLbl>
            <c:dLbl>
              <c:idx val="18"/>
              <c:layout>
                <c:manualLayout>
                  <c:x val="8.385744234800839E-3"/>
                  <c:y val="4.813477737665375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35CB-4C35-AA3A-4F0EC5CBF55F}"/>
                </c:ext>
              </c:extLst>
            </c:dLbl>
            <c:spPr>
              <a:noFill/>
              <a:ln w="25400">
                <a:noFill/>
              </a:ln>
            </c:spPr>
            <c:txPr>
              <a:bodyPr wrap="square" lIns="38100" tIns="19050" rIns="38100" bIns="19050" anchor="ctr">
                <a:spAutoFit/>
              </a:bodyPr>
              <a:lstStyle/>
              <a:p>
                <a:pPr>
                  <a:defRPr sz="1000" b="0" i="0" u="none" strike="noStrike" baseline="0">
                    <a:solidFill>
                      <a:schemeClr val="accent1"/>
                    </a:solidFill>
                    <a:latin typeface="+mn-lt"/>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'44bpbpcasaad'!$AK$11:$AK$29</c:f>
              <c:strCache>
                <c:ptCount val="19"/>
                <c:pt idx="0">
                  <c:v>Castilla y León</c:v>
                </c:pt>
                <c:pt idx="1">
                  <c:v>Ceuta y Melilla</c:v>
                </c:pt>
                <c:pt idx="2">
                  <c:v>Andalucía</c:v>
                </c:pt>
                <c:pt idx="3">
                  <c:v>Murcia, Región de</c:v>
                </c:pt>
                <c:pt idx="4">
                  <c:v>Extremadura</c:v>
                </c:pt>
                <c:pt idx="5">
                  <c:v>Galicia</c:v>
                </c:pt>
                <c:pt idx="6">
                  <c:v>Asturias, Principado de</c:v>
                </c:pt>
                <c:pt idx="7">
                  <c:v>País Vasco</c:v>
                </c:pt>
                <c:pt idx="8">
                  <c:v>Cantabria</c:v>
                </c:pt>
                <c:pt idx="9">
                  <c:v>TOTAL</c:v>
                </c:pt>
                <c:pt idx="10">
                  <c:v>Castilla - La Mancha</c:v>
                </c:pt>
                <c:pt idx="11">
                  <c:v>Comunitat Valenciana</c:v>
                </c:pt>
                <c:pt idx="12">
                  <c:v>Canarias</c:v>
                </c:pt>
                <c:pt idx="13">
                  <c:v>Cataluña</c:v>
                </c:pt>
                <c:pt idx="14">
                  <c:v>Madrid, Comunidad de</c:v>
                </c:pt>
                <c:pt idx="15">
                  <c:v>Aragón</c:v>
                </c:pt>
                <c:pt idx="16">
                  <c:v>Balears, Illes</c:v>
                </c:pt>
                <c:pt idx="17">
                  <c:v>Rioja, La</c:v>
                </c:pt>
                <c:pt idx="18">
                  <c:v>Navarra, Comunidad Foral de</c:v>
                </c:pt>
              </c:strCache>
            </c:strRef>
          </c:cat>
          <c:val>
            <c:numRef>
              <c:f>'44bpbpcasaad'!$AL$11:$AL$29</c:f>
              <c:numCache>
                <c:formatCode>0.00</c:formatCode>
                <c:ptCount val="19"/>
                <c:pt idx="0">
                  <c:v>1.4639668554754255</c:v>
                </c:pt>
                <c:pt idx="1">
                  <c:v>1.3323058828300853</c:v>
                </c:pt>
                <c:pt idx="2">
                  <c:v>1.2417284970140849</c:v>
                </c:pt>
                <c:pt idx="3">
                  <c:v>1.2165273924743401</c:v>
                </c:pt>
                <c:pt idx="4">
                  <c:v>1.0705803972870216</c:v>
                </c:pt>
                <c:pt idx="5">
                  <c:v>1.0556835100848387</c:v>
                </c:pt>
                <c:pt idx="6">
                  <c:v>1.0528554278854398</c:v>
                </c:pt>
                <c:pt idx="7">
                  <c:v>1.034634428775431</c:v>
                </c:pt>
                <c:pt idx="8">
                  <c:v>1.0177382311522964</c:v>
                </c:pt>
                <c:pt idx="9">
                  <c:v>1.0164701764446904</c:v>
                </c:pt>
                <c:pt idx="10">
                  <c:v>0.99889858006132226</c:v>
                </c:pt>
                <c:pt idx="11">
                  <c:v>0.97825176957301152</c:v>
                </c:pt>
                <c:pt idx="12">
                  <c:v>0.90765296317648969</c:v>
                </c:pt>
                <c:pt idx="13">
                  <c:v>0.88206139876685263</c:v>
                </c:pt>
                <c:pt idx="14">
                  <c:v>0.86270920805335605</c:v>
                </c:pt>
                <c:pt idx="15">
                  <c:v>0.80699916398449012</c:v>
                </c:pt>
                <c:pt idx="16">
                  <c:v>0.7967772586903159</c:v>
                </c:pt>
                <c:pt idx="17">
                  <c:v>0.6291129348951412</c:v>
                </c:pt>
                <c:pt idx="18">
                  <c:v>0.62892611287007616</c:v>
                </c:pt>
              </c:numCache>
            </c:numRef>
          </c:val>
          <c:extLst>
            <c:ext xmlns:c16="http://schemas.microsoft.com/office/drawing/2014/chart" uri="{C3380CC4-5D6E-409C-BE32-E72D297353CC}">
              <c16:uniqueId val="{00000013-35CB-4C35-AA3A-4F0EC5CBF55F}"/>
            </c:ext>
          </c:extLst>
        </c:ser>
        <c:dLbls>
          <c:showLegendKey val="0"/>
          <c:showVal val="0"/>
          <c:showCatName val="0"/>
          <c:showSerName val="0"/>
          <c:showPercent val="0"/>
          <c:showBubbleSize val="0"/>
        </c:dLbls>
        <c:gapWidth val="20"/>
        <c:axId val="-2066979408"/>
        <c:axId val="-2066978864"/>
      </c:barChart>
      <c:catAx>
        <c:axId val="-2066979408"/>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1050" b="1" i="0" u="none" strike="noStrike" baseline="0">
                <a:solidFill>
                  <a:schemeClr val="accent1"/>
                </a:solidFill>
                <a:latin typeface="+mn-lt"/>
                <a:ea typeface="Arial"/>
                <a:cs typeface="Arial"/>
              </a:defRPr>
            </a:pPr>
            <a:endParaRPr lang="es-ES"/>
          </a:p>
        </c:txPr>
        <c:crossAx val="-2066978864"/>
        <c:crosses val="autoZero"/>
        <c:auto val="1"/>
        <c:lblAlgn val="ctr"/>
        <c:lblOffset val="100"/>
        <c:tickLblSkip val="1"/>
        <c:tickMarkSkip val="1"/>
        <c:noMultiLvlLbl val="0"/>
      </c:catAx>
      <c:valAx>
        <c:axId val="-2066978864"/>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1000" b="0" i="0" u="none" strike="noStrike" baseline="0">
                <a:solidFill>
                  <a:schemeClr val="accent1"/>
                </a:solidFill>
                <a:latin typeface="+mn-lt"/>
                <a:ea typeface="Arial"/>
                <a:cs typeface="Arial"/>
              </a:defRPr>
            </a:pPr>
            <a:endParaRPr lang="es-ES"/>
          </a:p>
        </c:txPr>
        <c:crossAx val="-2066979408"/>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100" b="1">
                <a:solidFill>
                  <a:schemeClr val="accent1"/>
                </a:solidFill>
                <a:latin typeface="+mn-lt"/>
              </a:defRPr>
            </a:pPr>
            <a:r>
              <a:rPr lang="es-ES" sz="1100" b="1">
                <a:solidFill>
                  <a:schemeClr val="accent1"/>
                </a:solidFill>
                <a:latin typeface="+mn-lt"/>
              </a:rPr>
              <a:t>Porcentaje de personas con resolución de PIA en el tramo de edad</a:t>
            </a:r>
            <a:r>
              <a:rPr lang="es-ES" sz="1100" b="1" baseline="0">
                <a:solidFill>
                  <a:schemeClr val="accent1"/>
                </a:solidFill>
                <a:latin typeface="+mn-lt"/>
              </a:rPr>
              <a:t> de 65 a 79 años sobre la población de dicha edad</a:t>
            </a:r>
          </a:p>
        </c:rich>
      </c:tx>
      <c:layout>
        <c:manualLayout>
          <c:xMode val="edge"/>
          <c:yMode val="edge"/>
          <c:x val="0.20330202293845101"/>
          <c:y val="2.8901680131632135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6"/>
            <c:invertIfNegative val="0"/>
            <c:bubble3D val="0"/>
            <c:extLst>
              <c:ext xmlns:c16="http://schemas.microsoft.com/office/drawing/2014/chart" uri="{C3380CC4-5D6E-409C-BE32-E72D297353CC}">
                <c16:uniqueId val="{00000000-4EDA-4EC5-A140-89485EB9CF3A}"/>
              </c:ext>
            </c:extLst>
          </c:dPt>
          <c:dPt>
            <c:idx val="7"/>
            <c:invertIfNegative val="0"/>
            <c:bubble3D val="0"/>
            <c:spPr>
              <a:solidFill>
                <a:srgbClr val="AD84C6">
                  <a:lumMod val="50000"/>
                </a:srgbClr>
              </a:solidFill>
              <a:ln w="12700">
                <a:solidFill>
                  <a:srgbClr val="000000"/>
                </a:solidFill>
                <a:prstDash val="solid"/>
              </a:ln>
            </c:spPr>
            <c:extLst>
              <c:ext xmlns:c16="http://schemas.microsoft.com/office/drawing/2014/chart" uri="{C3380CC4-5D6E-409C-BE32-E72D297353CC}">
                <c16:uniqueId val="{00000002-4EDA-4EC5-A140-89485EB9CF3A}"/>
              </c:ext>
            </c:extLst>
          </c:dPt>
          <c:dPt>
            <c:idx val="8"/>
            <c:invertIfNegative val="0"/>
            <c:bubble3D val="0"/>
            <c:extLst>
              <c:ext xmlns:c16="http://schemas.microsoft.com/office/drawing/2014/chart" uri="{C3380CC4-5D6E-409C-BE32-E72D297353CC}">
                <c16:uniqueId val="{00000003-4EDA-4EC5-A140-89485EB9CF3A}"/>
              </c:ext>
            </c:extLst>
          </c:dPt>
          <c:dPt>
            <c:idx val="9"/>
            <c:invertIfNegative val="0"/>
            <c:bubble3D val="0"/>
            <c:extLst>
              <c:ext xmlns:c16="http://schemas.microsoft.com/office/drawing/2014/chart" uri="{C3380CC4-5D6E-409C-BE32-E72D297353CC}">
                <c16:uniqueId val="{00000004-4EDA-4EC5-A140-89485EB9CF3A}"/>
              </c:ext>
            </c:extLst>
          </c:dPt>
          <c:dPt>
            <c:idx val="10"/>
            <c:invertIfNegative val="0"/>
            <c:bubble3D val="0"/>
            <c:extLst>
              <c:ext xmlns:c16="http://schemas.microsoft.com/office/drawing/2014/chart" uri="{C3380CC4-5D6E-409C-BE32-E72D297353CC}">
                <c16:uniqueId val="{00000005-4EDA-4EC5-A140-89485EB9CF3A}"/>
              </c:ext>
            </c:extLst>
          </c:dPt>
          <c:dLbls>
            <c:dLbl>
              <c:idx val="0"/>
              <c:layout>
                <c:manualLayout>
                  <c:x val="-1.6808027613911605E-3"/>
                  <c:y val="-3.1219174526262485E-4"/>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EDA-4EC5-A140-89485EB9CF3A}"/>
                </c:ext>
              </c:extLst>
            </c:dLbl>
            <c:dLbl>
              <c:idx val="1"/>
              <c:layout>
                <c:manualLayout>
                  <c:x val="1.9549164071532661E-3"/>
                  <c:y val="0"/>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EDA-4EC5-A140-89485EB9CF3A}"/>
                </c:ext>
              </c:extLst>
            </c:dLbl>
            <c:dLbl>
              <c:idx val="2"/>
              <c:layout>
                <c:manualLayout>
                  <c:x val="6.1368644708885076E-3"/>
                  <c:y val="7.2202166064981727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4EDA-4EC5-A140-89485EB9CF3A}"/>
                </c:ext>
              </c:extLst>
            </c:dLbl>
            <c:dLbl>
              <c:idx val="3"/>
              <c:layout>
                <c:manualLayout>
                  <c:x val="3.3416875522138678E-3"/>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EDA-4EC5-A140-89485EB9CF3A}"/>
                </c:ext>
              </c:extLst>
            </c:dLbl>
            <c:dLbl>
              <c:idx val="4"/>
              <c:layout>
                <c:manualLayout>
                  <c:x val="3.9510850617357042E-3"/>
                  <c:y val="-4.8134777376654852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4EDA-4EC5-A140-89485EB9CF3A}"/>
                </c:ext>
              </c:extLst>
            </c:dLbl>
            <c:dLbl>
              <c:idx val="5"/>
              <c:layout>
                <c:manualLayout>
                  <c:x val="8.9323045145671964E-3"/>
                  <c:y val="-2.4067388688327317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4EDA-4EC5-A140-89485EB9CF3A}"/>
                </c:ext>
              </c:extLst>
            </c:dLbl>
            <c:dLbl>
              <c:idx val="6"/>
              <c:layout>
                <c:manualLayout>
                  <c:x val="6.6833751044276749E-3"/>
                  <c:y val="7.2202166064981952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EDA-4EC5-A140-89485EB9CF3A}"/>
                </c:ext>
              </c:extLst>
            </c:dLbl>
            <c:dLbl>
              <c:idx val="7"/>
              <c:layout>
                <c:manualLayout>
                  <c:x val="1.1727481433241897E-2"/>
                  <c:y val="1.2033694344163659E-2"/>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EDA-4EC5-A140-89485EB9CF3A}"/>
                </c:ext>
              </c:extLst>
            </c:dLbl>
            <c:dLbl>
              <c:idx val="8"/>
              <c:layout>
                <c:manualLayout>
                  <c:x val="-7.8598591843724714E-17"/>
                  <c:y val="9.3147587320815666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EDA-4EC5-A140-89485EB9CF3A}"/>
                </c:ext>
              </c:extLst>
            </c:dLbl>
            <c:dLbl>
              <c:idx val="9"/>
              <c:layout>
                <c:manualLayout>
                  <c:x val="0"/>
                  <c:y val="7.220216606498151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EDA-4EC5-A140-89485EB9CF3A}"/>
                </c:ext>
              </c:extLst>
            </c:dLbl>
            <c:dLbl>
              <c:idx val="10"/>
              <c:layout>
                <c:manualLayout>
                  <c:x val="5.2966048054281815E-3"/>
                  <c:y val="2.406852989530155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EDA-4EC5-A140-89485EB9CF3A}"/>
                </c:ext>
              </c:extLst>
            </c:dLbl>
            <c:dLbl>
              <c:idx val="11"/>
              <c:layout>
                <c:manualLayout>
                  <c:x val="1.9550008017485774E-3"/>
                  <c:y val="6.1729976060684718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7.2096777376512142E-2"/>
                      <c:h val="2.9350275258913931E-2"/>
                    </c:manualLayout>
                  </c15:layout>
                </c:ext>
                <c:ext xmlns:c16="http://schemas.microsoft.com/office/drawing/2014/chart" uri="{C3380CC4-5D6E-409C-BE32-E72D297353CC}">
                  <c16:uniqueId val="{0000000C-4EDA-4EC5-A140-89485EB9CF3A}"/>
                </c:ext>
              </c:extLst>
            </c:dLbl>
            <c:dLbl>
              <c:idx val="12"/>
              <c:layout>
                <c:manualLayout>
                  <c:x val="4.7922627034963899E-3"/>
                  <c:y val="3.356847205379154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4EDA-4EC5-A140-89485EB9CF3A}"/>
                </c:ext>
              </c:extLst>
            </c:dLbl>
            <c:dLbl>
              <c:idx val="13"/>
              <c:layout>
                <c:manualLayout>
                  <c:x val="1.0100345173895064E-3"/>
                  <c:y val="7.220182075938988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4EDA-4EC5-A140-89485EB9CF3A}"/>
                </c:ext>
              </c:extLst>
            </c:dLbl>
            <c:dLbl>
              <c:idx val="14"/>
              <c:layout>
                <c:manualLayout>
                  <c:x val="3.3416875522138678E-3"/>
                  <c:y val="-9.6269554753309269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4EDA-4EC5-A140-89485EB9CF3A}"/>
                </c:ext>
              </c:extLst>
            </c:dLbl>
            <c:dLbl>
              <c:idx val="15"/>
              <c:layout>
                <c:manualLayout>
                  <c:x val="5.5904961565338921E-3"/>
                  <c:y val="9.6269554753309269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4EDA-4EC5-A140-89485EB9CF3A}"/>
                </c:ext>
              </c:extLst>
            </c:dLbl>
            <c:dLbl>
              <c:idx val="16"/>
              <c:layout>
                <c:manualLayout>
                  <c:x val="5.7378197500232084E-3"/>
                  <c:y val="7.2201820759389889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4EDA-4EC5-A140-89485EB9CF3A}"/>
                </c:ext>
              </c:extLst>
            </c:dLbl>
            <c:dLbl>
              <c:idx val="17"/>
              <c:layout>
                <c:manualLayout>
                  <c:x val="6.4531483403802818E-3"/>
                  <c:y val="9.6269094345852665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4EDA-4EC5-A140-89485EB9CF3A}"/>
                </c:ext>
              </c:extLst>
            </c:dLbl>
            <c:dLbl>
              <c:idx val="18"/>
              <c:layout>
                <c:manualLayout>
                  <c:x val="-1.8870631524757156E-4"/>
                  <c:y val="4.8134752386720893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4EDA-4EC5-A140-89485EB9CF3A}"/>
                </c:ext>
              </c:extLst>
            </c:dLbl>
            <c:spPr>
              <a:noFill/>
              <a:ln w="25400">
                <a:noFill/>
              </a:ln>
            </c:spPr>
            <c:txPr>
              <a:bodyPr wrap="square" lIns="38100" tIns="19050" rIns="38100" bIns="19050" anchor="ctr">
                <a:spAutoFit/>
              </a:bodyPr>
              <a:lstStyle/>
              <a:p>
                <a:pPr>
                  <a:defRPr sz="1000" b="0" i="0" u="none" strike="noStrike" baseline="0">
                    <a:solidFill>
                      <a:schemeClr val="accent1"/>
                    </a:solidFill>
                    <a:latin typeface="+mn-lt"/>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'44bpbpcasaad'!$AQ$11:$AQ$29</c:f>
              <c:strCache>
                <c:ptCount val="19"/>
                <c:pt idx="0">
                  <c:v>Castilla y León</c:v>
                </c:pt>
                <c:pt idx="1">
                  <c:v>Andalucía</c:v>
                </c:pt>
                <c:pt idx="2">
                  <c:v>Castilla - La Mancha</c:v>
                </c:pt>
                <c:pt idx="3">
                  <c:v>Murcia, Región de</c:v>
                </c:pt>
                <c:pt idx="4">
                  <c:v>Balears, Illes</c:v>
                </c:pt>
                <c:pt idx="5">
                  <c:v>Extremadura</c:v>
                </c:pt>
                <c:pt idx="6">
                  <c:v>Comunitat Valenciana</c:v>
                </c:pt>
                <c:pt idx="7">
                  <c:v>TOTAL</c:v>
                </c:pt>
                <c:pt idx="8">
                  <c:v>Cataluña</c:v>
                </c:pt>
                <c:pt idx="9">
                  <c:v>Cantabria</c:v>
                </c:pt>
                <c:pt idx="10">
                  <c:v>Aragón</c:v>
                </c:pt>
                <c:pt idx="11">
                  <c:v>Madrid, Comunidad de</c:v>
                </c:pt>
                <c:pt idx="12">
                  <c:v>País Vasco</c:v>
                </c:pt>
                <c:pt idx="13">
                  <c:v>Rioja, La</c:v>
                </c:pt>
                <c:pt idx="14">
                  <c:v>Ceuta y Melilla</c:v>
                </c:pt>
                <c:pt idx="15">
                  <c:v>Asturias, Principado de</c:v>
                </c:pt>
                <c:pt idx="16">
                  <c:v>Canarias</c:v>
                </c:pt>
                <c:pt idx="17">
                  <c:v>Navarra, Comunidad Foral de</c:v>
                </c:pt>
                <c:pt idx="18">
                  <c:v>Galicia</c:v>
                </c:pt>
              </c:strCache>
            </c:strRef>
          </c:cat>
          <c:val>
            <c:numRef>
              <c:f>'44bpbpcasaad'!$AR$11:$AR$29</c:f>
              <c:numCache>
                <c:formatCode>0.00</c:formatCode>
                <c:ptCount val="19"/>
                <c:pt idx="0">
                  <c:v>5.1865780766228147</c:v>
                </c:pt>
                <c:pt idx="1">
                  <c:v>5.1578121577624172</c:v>
                </c:pt>
                <c:pt idx="2">
                  <c:v>4.6326299235636181</c:v>
                </c:pt>
                <c:pt idx="3">
                  <c:v>4.5869345851796606</c:v>
                </c:pt>
                <c:pt idx="4">
                  <c:v>4.3723985962621397</c:v>
                </c:pt>
                <c:pt idx="5">
                  <c:v>4.2383339270266145</c:v>
                </c:pt>
                <c:pt idx="6">
                  <c:v>4.1403407496067661</c:v>
                </c:pt>
                <c:pt idx="7">
                  <c:v>4.0697942259315765</c:v>
                </c:pt>
                <c:pt idx="8">
                  <c:v>3.932899576092431</c:v>
                </c:pt>
                <c:pt idx="9">
                  <c:v>3.8145545925432072</c:v>
                </c:pt>
                <c:pt idx="10">
                  <c:v>3.6752523719731531</c:v>
                </c:pt>
                <c:pt idx="11">
                  <c:v>3.64586490643137</c:v>
                </c:pt>
                <c:pt idx="12">
                  <c:v>3.4800562388601666</c:v>
                </c:pt>
                <c:pt idx="13">
                  <c:v>3.4448348267187794</c:v>
                </c:pt>
                <c:pt idx="14">
                  <c:v>3.4364479451184655</c:v>
                </c:pt>
                <c:pt idx="15">
                  <c:v>3.3591664424808063</c:v>
                </c:pt>
                <c:pt idx="16">
                  <c:v>2.8937478528522798</c:v>
                </c:pt>
                <c:pt idx="17">
                  <c:v>2.8140314945819704</c:v>
                </c:pt>
                <c:pt idx="18">
                  <c:v>2.796117982229962</c:v>
                </c:pt>
              </c:numCache>
            </c:numRef>
          </c:val>
          <c:extLst>
            <c:ext xmlns:c16="http://schemas.microsoft.com/office/drawing/2014/chart" uri="{C3380CC4-5D6E-409C-BE32-E72D297353CC}">
              <c16:uniqueId val="{00000014-4EDA-4EC5-A140-89485EB9CF3A}"/>
            </c:ext>
          </c:extLst>
        </c:ser>
        <c:dLbls>
          <c:showLegendKey val="0"/>
          <c:showVal val="0"/>
          <c:showCatName val="0"/>
          <c:showSerName val="0"/>
          <c:showPercent val="0"/>
          <c:showBubbleSize val="0"/>
        </c:dLbls>
        <c:gapWidth val="20"/>
        <c:axId val="-2066978320"/>
        <c:axId val="-2066977776"/>
      </c:barChart>
      <c:catAx>
        <c:axId val="-2066978320"/>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1050" b="1" i="0" u="none" strike="noStrike" baseline="0">
                <a:solidFill>
                  <a:schemeClr val="accent1"/>
                </a:solidFill>
                <a:latin typeface="+mn-lt"/>
                <a:ea typeface="Arial"/>
                <a:cs typeface="Arial"/>
              </a:defRPr>
            </a:pPr>
            <a:endParaRPr lang="es-ES"/>
          </a:p>
        </c:txPr>
        <c:crossAx val="-2066977776"/>
        <c:crosses val="autoZero"/>
        <c:auto val="1"/>
        <c:lblAlgn val="ctr"/>
        <c:lblOffset val="100"/>
        <c:tickLblSkip val="1"/>
        <c:tickMarkSkip val="1"/>
        <c:noMultiLvlLbl val="0"/>
      </c:catAx>
      <c:valAx>
        <c:axId val="-2066977776"/>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1000" b="0" i="0" u="none" strike="noStrike" baseline="0">
                <a:solidFill>
                  <a:schemeClr val="accent1"/>
                </a:solidFill>
                <a:latin typeface="+mn-lt"/>
                <a:ea typeface="Arial"/>
                <a:cs typeface="Arial"/>
              </a:defRPr>
            </a:pPr>
            <a:endParaRPr lang="es-ES"/>
          </a:p>
        </c:txPr>
        <c:crossAx val="-2066978320"/>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100" b="1">
                <a:solidFill>
                  <a:schemeClr val="accent1"/>
                </a:solidFill>
                <a:latin typeface="+mn-lt"/>
              </a:defRPr>
            </a:pPr>
            <a:r>
              <a:rPr lang="es-ES" sz="1100" b="1">
                <a:solidFill>
                  <a:schemeClr val="accent1"/>
                </a:solidFill>
                <a:latin typeface="+mn-lt"/>
              </a:rPr>
              <a:t>Porcentaje de personas con resolución de PIA en el tramo de edad</a:t>
            </a:r>
            <a:r>
              <a:rPr lang="es-ES" sz="1100" b="1" baseline="0">
                <a:solidFill>
                  <a:schemeClr val="accent1"/>
                </a:solidFill>
                <a:latin typeface="+mn-lt"/>
              </a:rPr>
              <a:t> de 80 años y más sobre la población de dicha edad</a:t>
            </a:r>
          </a:p>
        </c:rich>
      </c:tx>
      <c:layout>
        <c:manualLayout>
          <c:xMode val="edge"/>
          <c:yMode val="edge"/>
          <c:x val="0.19044025157232702"/>
          <c:y val="1.444043321299639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5"/>
            <c:invertIfNegative val="0"/>
            <c:bubble3D val="0"/>
            <c:extLst>
              <c:ext xmlns:c16="http://schemas.microsoft.com/office/drawing/2014/chart" uri="{C3380CC4-5D6E-409C-BE32-E72D297353CC}">
                <c16:uniqueId val="{00000001-2A07-47B6-9550-8ED5A18FFB7A}"/>
              </c:ext>
            </c:extLst>
          </c:dPt>
          <c:dPt>
            <c:idx val="6"/>
            <c:invertIfNegative val="0"/>
            <c:bubble3D val="0"/>
            <c:extLst>
              <c:ext xmlns:c16="http://schemas.microsoft.com/office/drawing/2014/chart" uri="{C3380CC4-5D6E-409C-BE32-E72D297353CC}">
                <c16:uniqueId val="{00000003-2A07-47B6-9550-8ED5A18FFB7A}"/>
              </c:ext>
            </c:extLst>
          </c:dPt>
          <c:dPt>
            <c:idx val="7"/>
            <c:invertIfNegative val="0"/>
            <c:bubble3D val="0"/>
            <c:extLst>
              <c:ext xmlns:c16="http://schemas.microsoft.com/office/drawing/2014/chart" uri="{C3380CC4-5D6E-409C-BE32-E72D297353CC}">
                <c16:uniqueId val="{00000004-2A07-47B6-9550-8ED5A18FFB7A}"/>
              </c:ext>
            </c:extLst>
          </c:dPt>
          <c:dPt>
            <c:idx val="8"/>
            <c:invertIfNegative val="0"/>
            <c:bubble3D val="0"/>
            <c:spPr>
              <a:solidFill>
                <a:srgbClr val="AD84C6">
                  <a:lumMod val="50000"/>
                </a:srgbClr>
              </a:solidFill>
              <a:ln w="12700">
                <a:solidFill>
                  <a:srgbClr val="000000"/>
                </a:solidFill>
                <a:prstDash val="solid"/>
              </a:ln>
            </c:spPr>
            <c:extLst>
              <c:ext xmlns:c16="http://schemas.microsoft.com/office/drawing/2014/chart" uri="{C3380CC4-5D6E-409C-BE32-E72D297353CC}">
                <c16:uniqueId val="{00000005-2A07-47B6-9550-8ED5A18FFB7A}"/>
              </c:ext>
            </c:extLst>
          </c:dPt>
          <c:dPt>
            <c:idx val="9"/>
            <c:invertIfNegative val="0"/>
            <c:bubble3D val="0"/>
            <c:extLst>
              <c:ext xmlns:c16="http://schemas.microsoft.com/office/drawing/2014/chart" uri="{C3380CC4-5D6E-409C-BE32-E72D297353CC}">
                <c16:uniqueId val="{00000006-2A07-47B6-9550-8ED5A18FFB7A}"/>
              </c:ext>
            </c:extLst>
          </c:dPt>
          <c:dPt>
            <c:idx val="10"/>
            <c:invertIfNegative val="0"/>
            <c:bubble3D val="0"/>
            <c:extLst>
              <c:ext xmlns:c16="http://schemas.microsoft.com/office/drawing/2014/chart" uri="{C3380CC4-5D6E-409C-BE32-E72D297353CC}">
                <c16:uniqueId val="{00000007-2A07-47B6-9550-8ED5A18FFB7A}"/>
              </c:ext>
            </c:extLst>
          </c:dPt>
          <c:dLbls>
            <c:dLbl>
              <c:idx val="0"/>
              <c:layout>
                <c:manualLayout>
                  <c:x val="4.6415070050848549E-3"/>
                  <c:y val="7.2201174409739803E-3"/>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2A07-47B6-9550-8ED5A18FFB7A}"/>
                </c:ext>
              </c:extLst>
            </c:dLbl>
            <c:dLbl>
              <c:idx val="1"/>
              <c:layout>
                <c:manualLayout>
                  <c:x val="1.9901735716277972E-3"/>
                  <c:y val="6.8038945242709405E-3"/>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A07-47B6-9550-8ED5A18FFB7A}"/>
                </c:ext>
              </c:extLst>
            </c:dLbl>
            <c:dLbl>
              <c:idx val="2"/>
              <c:layout>
                <c:manualLayout>
                  <c:x val="6.1368405243622474E-3"/>
                  <c:y val="6.4623961916068697E-3"/>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2A07-47B6-9550-8ED5A18FFB7A}"/>
                </c:ext>
              </c:extLst>
            </c:dLbl>
            <c:dLbl>
              <c:idx val="3"/>
              <c:layout>
                <c:manualLayout>
                  <c:x val="1.4494686535518565E-3"/>
                  <c:y val="-1.783740399827148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A07-47B6-9550-8ED5A18FFB7A}"/>
                </c:ext>
              </c:extLst>
            </c:dLbl>
            <c:dLbl>
              <c:idx val="4"/>
              <c:layout>
                <c:manualLayout>
                  <c:x val="-3.8369796609300058E-4"/>
                  <c:y val="-2.7011701036568317E-2"/>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2A07-47B6-9550-8ED5A18FFB7A}"/>
                </c:ext>
              </c:extLst>
            </c:dLbl>
            <c:dLbl>
              <c:idx val="5"/>
              <c:layout>
                <c:manualLayout>
                  <c:x val="-7.5534125009614115E-4"/>
                  <c:y val="-2.8391798331920702E-2"/>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8.6967550108867975E-2"/>
                      <c:h val="5.3417663947241241E-2"/>
                    </c:manualLayout>
                  </c15:layout>
                </c:ext>
                <c:ext xmlns:c16="http://schemas.microsoft.com/office/drawing/2014/chart" uri="{C3380CC4-5D6E-409C-BE32-E72D297353CC}">
                  <c16:uniqueId val="{00000001-2A07-47B6-9550-8ED5A18FFB7A}"/>
                </c:ext>
              </c:extLst>
            </c:dLbl>
            <c:dLbl>
              <c:idx val="6"/>
              <c:layout>
                <c:manualLayout>
                  <c:x val="1.474432959723603E-3"/>
                  <c:y val="-2.2222510724559223E-2"/>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A07-47B6-9550-8ED5A18FFB7A}"/>
                </c:ext>
              </c:extLst>
            </c:dLbl>
            <c:dLbl>
              <c:idx val="7"/>
              <c:layout>
                <c:manualLayout>
                  <c:x val="1.9901339694101757E-3"/>
                  <c:y val="-5.0822262571334782E-3"/>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A07-47B6-9550-8ED5A18FFB7A}"/>
                </c:ext>
              </c:extLst>
            </c:dLbl>
            <c:dLbl>
              <c:idx val="8"/>
              <c:layout>
                <c:manualLayout>
                  <c:x val="-1.902829831860617E-3"/>
                  <c:y val="1.2033684259534078E-2"/>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A07-47B6-9550-8ED5A18FFB7A}"/>
                </c:ext>
              </c:extLst>
            </c:dLbl>
            <c:dLbl>
              <c:idx val="9"/>
              <c:layout>
                <c:manualLayout>
                  <c:x val="1.305745624591686E-3"/>
                  <c:y val="5.1550651512241412E-3"/>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A07-47B6-9550-8ED5A18FFB7A}"/>
                </c:ext>
              </c:extLst>
            </c:dLbl>
            <c:dLbl>
              <c:idx val="10"/>
              <c:layout>
                <c:manualLayout>
                  <c:x val="3.0164063368300462E-3"/>
                  <c:y val="-2.536291018077353E-2"/>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A07-47B6-9550-8ED5A18FFB7A}"/>
                </c:ext>
              </c:extLst>
            </c:dLbl>
            <c:dLbl>
              <c:idx val="11"/>
              <c:layout>
                <c:manualLayout>
                  <c:x val="7.5115964727842264E-3"/>
                  <c:y val="9.6271336371201929E-3"/>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9.8830277794223084E-2"/>
                      <c:h val="2.9350275258913931E-2"/>
                    </c:manualLayout>
                  </c15:layout>
                </c:ext>
                <c:ext xmlns:c16="http://schemas.microsoft.com/office/drawing/2014/chart" uri="{C3380CC4-5D6E-409C-BE32-E72D297353CC}">
                  <c16:uniqueId val="{0000000D-2A07-47B6-9550-8ED5A18FFB7A}"/>
                </c:ext>
              </c:extLst>
            </c:dLbl>
            <c:dLbl>
              <c:idx val="12"/>
              <c:layout>
                <c:manualLayout>
                  <c:x val="5.9531320799883726E-3"/>
                  <c:y val="-1.98158602923312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2A07-47B6-9550-8ED5A18FFB7A}"/>
                </c:ext>
              </c:extLst>
            </c:dLbl>
            <c:dLbl>
              <c:idx val="13"/>
              <c:layout>
                <c:manualLayout>
                  <c:x val="7.2160523908452014E-3"/>
                  <c:y val="1.14599310438200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2A07-47B6-9550-8ED5A18FFB7A}"/>
                </c:ext>
              </c:extLst>
            </c:dLbl>
            <c:dLbl>
              <c:idx val="14"/>
              <c:layout>
                <c:manualLayout>
                  <c:x val="5.8091784848418237E-3"/>
                  <c:y val="9.6269008502540294E-3"/>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2A07-47B6-9550-8ED5A18FFB7A}"/>
                </c:ext>
              </c:extLst>
            </c:dLbl>
            <c:dLbl>
              <c:idx val="15"/>
              <c:layout>
                <c:manualLayout>
                  <c:x val="3.568409534639233E-4"/>
                  <c:y val="6.4623961916068697E-3"/>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2A07-47B6-9550-8ED5A18FFB7A}"/>
                </c:ext>
              </c:extLst>
            </c:dLbl>
            <c:dLbl>
              <c:idx val="16"/>
              <c:layout>
                <c:manualLayout>
                  <c:x val="3.4855070909051902E-3"/>
                  <c:y val="1.2924792383213793E-2"/>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2A07-47B6-9550-8ED5A18FFB7A}"/>
                </c:ext>
              </c:extLst>
            </c:dLbl>
            <c:dLbl>
              <c:idx val="17"/>
              <c:layout>
                <c:manualLayout>
                  <c:x val="1.0450685489926838E-2"/>
                  <c:y val="9.6269008502540294E-3"/>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2A07-47B6-9550-8ED5A18FFB7A}"/>
                </c:ext>
              </c:extLst>
            </c:dLbl>
            <c:dLbl>
              <c:idx val="18"/>
              <c:layout>
                <c:manualLayout>
                  <c:x val="1.8461670492823275E-3"/>
                  <c:y val="4.8135668185600965E-3"/>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2A07-47B6-9550-8ED5A18FFB7A}"/>
                </c:ext>
              </c:extLst>
            </c:dLbl>
            <c:spPr>
              <a:noFill/>
              <a:ln w="25400">
                <a:noFill/>
              </a:ln>
            </c:spPr>
            <c:txPr>
              <a:bodyPr wrap="square" lIns="38100" tIns="19050" rIns="38100" bIns="19050" anchor="ctr">
                <a:spAutoFit/>
              </a:bodyPr>
              <a:lstStyle/>
              <a:p>
                <a:pPr>
                  <a:defRPr sz="900" b="0" i="0" u="none" strike="noStrike" baseline="0">
                    <a:solidFill>
                      <a:schemeClr val="accent1"/>
                    </a:solidFill>
                    <a:latin typeface="+mn-lt"/>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'44bpbpcasaad'!$AW$11:$AW$29</c:f>
              <c:strCache>
                <c:ptCount val="19"/>
                <c:pt idx="0">
                  <c:v>Castilla y León</c:v>
                </c:pt>
                <c:pt idx="1">
                  <c:v>Andalucía</c:v>
                </c:pt>
                <c:pt idx="2">
                  <c:v>Castilla - La Mancha</c:v>
                </c:pt>
                <c:pt idx="3">
                  <c:v>Balears, Illes</c:v>
                </c:pt>
                <c:pt idx="4">
                  <c:v>Comunitat Valenciana</c:v>
                </c:pt>
                <c:pt idx="5">
                  <c:v>Extremadura</c:v>
                </c:pt>
                <c:pt idx="6">
                  <c:v>Rioja, La</c:v>
                </c:pt>
                <c:pt idx="7">
                  <c:v>Madrid, Comunidad de</c:v>
                </c:pt>
                <c:pt idx="8">
                  <c:v>TOTAL</c:v>
                </c:pt>
                <c:pt idx="9">
                  <c:v>Aragón</c:v>
                </c:pt>
                <c:pt idx="10">
                  <c:v>Murcia, Región de</c:v>
                </c:pt>
                <c:pt idx="11">
                  <c:v>Cataluña</c:v>
                </c:pt>
                <c:pt idx="12">
                  <c:v>País Vasco</c:v>
                </c:pt>
                <c:pt idx="13">
                  <c:v>Navarra, Comunidad Foral de</c:v>
                </c:pt>
                <c:pt idx="14">
                  <c:v>Cantabria</c:v>
                </c:pt>
                <c:pt idx="15">
                  <c:v>Ceuta y Melilla</c:v>
                </c:pt>
                <c:pt idx="16">
                  <c:v>Asturias, Principado de</c:v>
                </c:pt>
                <c:pt idx="17">
                  <c:v>Canarias</c:v>
                </c:pt>
                <c:pt idx="18">
                  <c:v>Galicia</c:v>
                </c:pt>
              </c:strCache>
            </c:strRef>
          </c:cat>
          <c:val>
            <c:numRef>
              <c:f>'44bpbpcasaad'!$AX$11:$AX$29</c:f>
              <c:numCache>
                <c:formatCode>0.00</c:formatCode>
                <c:ptCount val="19"/>
                <c:pt idx="0">
                  <c:v>35.643874054141079</c:v>
                </c:pt>
                <c:pt idx="1">
                  <c:v>33.301270585113564</c:v>
                </c:pt>
                <c:pt idx="2">
                  <c:v>33.07176770529594</c:v>
                </c:pt>
                <c:pt idx="3">
                  <c:v>29.077069457659373</c:v>
                </c:pt>
                <c:pt idx="4">
                  <c:v>28.256540453982439</c:v>
                </c:pt>
                <c:pt idx="5">
                  <c:v>27.67078662450896</c:v>
                </c:pt>
                <c:pt idx="6">
                  <c:v>27.318840579710145</c:v>
                </c:pt>
                <c:pt idx="7">
                  <c:v>27.243791051449374</c:v>
                </c:pt>
                <c:pt idx="8">
                  <c:v>27.089608315743071</c:v>
                </c:pt>
                <c:pt idx="9">
                  <c:v>26.155303621807885</c:v>
                </c:pt>
                <c:pt idx="10">
                  <c:v>26.121527436929419</c:v>
                </c:pt>
                <c:pt idx="11">
                  <c:v>24.869422013042346</c:v>
                </c:pt>
                <c:pt idx="12">
                  <c:v>24.428042887345214</c:v>
                </c:pt>
                <c:pt idx="13">
                  <c:v>24.044566910267161</c:v>
                </c:pt>
                <c:pt idx="14">
                  <c:v>23.032105806578496</c:v>
                </c:pt>
                <c:pt idx="15">
                  <c:v>20.851326341764342</c:v>
                </c:pt>
                <c:pt idx="16">
                  <c:v>20.757393346286342</c:v>
                </c:pt>
                <c:pt idx="17">
                  <c:v>17.069550897594894</c:v>
                </c:pt>
                <c:pt idx="18">
                  <c:v>17.00176485986675</c:v>
                </c:pt>
              </c:numCache>
            </c:numRef>
          </c:val>
          <c:extLst>
            <c:ext xmlns:c16="http://schemas.microsoft.com/office/drawing/2014/chart" uri="{C3380CC4-5D6E-409C-BE32-E72D297353CC}">
              <c16:uniqueId val="{00000015-2A07-47B6-9550-8ED5A18FFB7A}"/>
            </c:ext>
          </c:extLst>
        </c:ser>
        <c:dLbls>
          <c:showLegendKey val="0"/>
          <c:showVal val="0"/>
          <c:showCatName val="0"/>
          <c:showSerName val="0"/>
          <c:showPercent val="0"/>
          <c:showBubbleSize val="0"/>
        </c:dLbls>
        <c:gapWidth val="20"/>
        <c:axId val="-2066984304"/>
        <c:axId val="-2066983216"/>
      </c:barChart>
      <c:catAx>
        <c:axId val="-2066984304"/>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1050" b="1" i="0" u="none" strike="noStrike" baseline="0">
                <a:solidFill>
                  <a:schemeClr val="accent1"/>
                </a:solidFill>
                <a:latin typeface="+mn-lt"/>
                <a:ea typeface="Arial"/>
                <a:cs typeface="Arial"/>
              </a:defRPr>
            </a:pPr>
            <a:endParaRPr lang="es-ES"/>
          </a:p>
        </c:txPr>
        <c:crossAx val="-2066983216"/>
        <c:crosses val="autoZero"/>
        <c:auto val="1"/>
        <c:lblAlgn val="ctr"/>
        <c:lblOffset val="100"/>
        <c:tickLblSkip val="1"/>
        <c:tickMarkSkip val="1"/>
        <c:noMultiLvlLbl val="0"/>
      </c:catAx>
      <c:valAx>
        <c:axId val="-2066983216"/>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1000" b="0" i="0" u="none" strike="noStrike" baseline="0">
                <a:solidFill>
                  <a:schemeClr val="accent1"/>
                </a:solidFill>
                <a:latin typeface="+mn-lt"/>
                <a:ea typeface="Arial"/>
                <a:cs typeface="Arial"/>
              </a:defRPr>
            </a:pPr>
            <a:endParaRPr lang="es-ES"/>
          </a:p>
        </c:txPr>
        <c:crossAx val="-2066984304"/>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accent1"/>
                </a:solidFill>
                <a:latin typeface="+mn-lt"/>
                <a:ea typeface="+mn-ea"/>
                <a:cs typeface="+mn-cs"/>
              </a:defRPr>
            </a:pPr>
            <a:r>
              <a:rPr lang="en-US" sz="1200" b="1">
                <a:solidFill>
                  <a:schemeClr val="accent1"/>
                </a:solidFill>
              </a:rPr>
              <a:t>Evolución de las Altas y Bajas de Resoluciones de PIA. Total nacional</a:t>
            </a: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accent1"/>
              </a:solidFill>
              <a:latin typeface="+mn-lt"/>
              <a:ea typeface="+mn-ea"/>
              <a:cs typeface="+mn-cs"/>
            </a:defRPr>
          </a:pPr>
          <a:endParaRPr lang="es-ES"/>
        </a:p>
      </c:txPr>
    </c:title>
    <c:autoTitleDeleted val="0"/>
    <c:plotArea>
      <c:layout>
        <c:manualLayout>
          <c:layoutTarget val="inner"/>
          <c:xMode val="edge"/>
          <c:yMode val="edge"/>
          <c:x val="0.10840924166369791"/>
          <c:y val="0.16743169398907104"/>
          <c:w val="0.86171782415554965"/>
          <c:h val="0.48931835979518956"/>
        </c:manualLayout>
      </c:layout>
      <c:lineChart>
        <c:grouping val="standard"/>
        <c:varyColors val="0"/>
        <c:ser>
          <c:idx val="0"/>
          <c:order val="0"/>
          <c:tx>
            <c:strRef>
              <c:f>'45ResolPIAAltaBaj'!$AD$10</c:f>
              <c:strCache>
                <c:ptCount val="1"/>
                <c:pt idx="0">
                  <c:v>Altas resoluciones PIA</c:v>
                </c:pt>
              </c:strCache>
            </c:strRef>
          </c:tx>
          <c:spPr>
            <a:ln w="28575" cap="rnd">
              <a:solidFill>
                <a:schemeClr val="accent1"/>
              </a:solidFill>
              <a:round/>
            </a:ln>
            <a:effectLst/>
          </c:spPr>
          <c:marker>
            <c:symbol val="none"/>
          </c:marker>
          <c:cat>
            <c:numRef>
              <c:f>'45ResolPIAAltaBaj'!$AC$11:$AC$49</c:f>
              <c:numCache>
                <c:formatCode>m/d/yyyy</c:formatCode>
                <c:ptCount val="39"/>
                <c:pt idx="0">
                  <c:v>44286</c:v>
                </c:pt>
                <c:pt idx="1">
                  <c:v>44316</c:v>
                </c:pt>
                <c:pt idx="2">
                  <c:v>44347</c:v>
                </c:pt>
                <c:pt idx="3">
                  <c:v>44377</c:v>
                </c:pt>
                <c:pt idx="4">
                  <c:v>44408</c:v>
                </c:pt>
                <c:pt idx="5">
                  <c:v>44439</c:v>
                </c:pt>
                <c:pt idx="6">
                  <c:v>44469</c:v>
                </c:pt>
                <c:pt idx="7">
                  <c:v>44500</c:v>
                </c:pt>
                <c:pt idx="8">
                  <c:v>44530</c:v>
                </c:pt>
                <c:pt idx="9">
                  <c:v>44561</c:v>
                </c:pt>
                <c:pt idx="10">
                  <c:v>44592</c:v>
                </c:pt>
                <c:pt idx="11">
                  <c:v>44620</c:v>
                </c:pt>
                <c:pt idx="12">
                  <c:v>44651</c:v>
                </c:pt>
                <c:pt idx="13">
                  <c:v>44681</c:v>
                </c:pt>
                <c:pt idx="14">
                  <c:v>44712</c:v>
                </c:pt>
                <c:pt idx="15">
                  <c:v>44742</c:v>
                </c:pt>
                <c:pt idx="16">
                  <c:v>44773</c:v>
                </c:pt>
                <c:pt idx="17">
                  <c:v>44804</c:v>
                </c:pt>
                <c:pt idx="18">
                  <c:v>44834</c:v>
                </c:pt>
                <c:pt idx="19">
                  <c:v>44865</c:v>
                </c:pt>
                <c:pt idx="20">
                  <c:v>44895</c:v>
                </c:pt>
                <c:pt idx="21">
                  <c:v>44926</c:v>
                </c:pt>
                <c:pt idx="22">
                  <c:v>44957</c:v>
                </c:pt>
                <c:pt idx="23">
                  <c:v>44985</c:v>
                </c:pt>
                <c:pt idx="24">
                  <c:v>45016</c:v>
                </c:pt>
                <c:pt idx="25">
                  <c:v>45046</c:v>
                </c:pt>
                <c:pt idx="26">
                  <c:v>45077</c:v>
                </c:pt>
                <c:pt idx="27">
                  <c:v>45107</c:v>
                </c:pt>
                <c:pt idx="28">
                  <c:v>45138</c:v>
                </c:pt>
                <c:pt idx="29">
                  <c:v>45169</c:v>
                </c:pt>
                <c:pt idx="30">
                  <c:v>45199</c:v>
                </c:pt>
                <c:pt idx="31">
                  <c:v>45230</c:v>
                </c:pt>
                <c:pt idx="32">
                  <c:v>45260</c:v>
                </c:pt>
                <c:pt idx="33">
                  <c:v>45291</c:v>
                </c:pt>
                <c:pt idx="34">
                  <c:v>45322</c:v>
                </c:pt>
                <c:pt idx="35">
                  <c:v>45351</c:v>
                </c:pt>
                <c:pt idx="36">
                  <c:v>45382</c:v>
                </c:pt>
                <c:pt idx="37">
                  <c:v>45412</c:v>
                </c:pt>
                <c:pt idx="38">
                  <c:v>45443</c:v>
                </c:pt>
              </c:numCache>
            </c:numRef>
          </c:cat>
          <c:val>
            <c:numRef>
              <c:f>'45ResolPIAAltaBaj'!$AD$11:$AD$49</c:f>
              <c:numCache>
                <c:formatCode>0</c:formatCode>
                <c:ptCount val="39"/>
                <c:pt idx="0">
                  <c:v>27240</c:v>
                </c:pt>
                <c:pt idx="1">
                  <c:v>23620</c:v>
                </c:pt>
                <c:pt idx="2">
                  <c:v>21534</c:v>
                </c:pt>
                <c:pt idx="3">
                  <c:v>21833</c:v>
                </c:pt>
                <c:pt idx="4">
                  <c:v>25882</c:v>
                </c:pt>
                <c:pt idx="5">
                  <c:v>15551</c:v>
                </c:pt>
                <c:pt idx="6">
                  <c:v>29199</c:v>
                </c:pt>
                <c:pt idx="7">
                  <c:v>26213</c:v>
                </c:pt>
                <c:pt idx="8">
                  <c:v>25655</c:v>
                </c:pt>
                <c:pt idx="9">
                  <c:v>24712</c:v>
                </c:pt>
                <c:pt idx="10">
                  <c:v>15800</c:v>
                </c:pt>
                <c:pt idx="11">
                  <c:v>21660</c:v>
                </c:pt>
                <c:pt idx="12">
                  <c:v>28954</c:v>
                </c:pt>
                <c:pt idx="13">
                  <c:v>20498</c:v>
                </c:pt>
                <c:pt idx="14">
                  <c:v>23876</c:v>
                </c:pt>
                <c:pt idx="15">
                  <c:v>25318</c:v>
                </c:pt>
                <c:pt idx="16">
                  <c:v>29962</c:v>
                </c:pt>
                <c:pt idx="17">
                  <c:v>19002</c:v>
                </c:pt>
                <c:pt idx="18">
                  <c:v>23558</c:v>
                </c:pt>
                <c:pt idx="19">
                  <c:v>27902</c:v>
                </c:pt>
                <c:pt idx="20">
                  <c:v>25864</c:v>
                </c:pt>
                <c:pt idx="21">
                  <c:v>27618</c:v>
                </c:pt>
                <c:pt idx="22">
                  <c:v>19275</c:v>
                </c:pt>
                <c:pt idx="23">
                  <c:v>22255</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numCache>
            </c:numRef>
          </c:val>
          <c:smooth val="0"/>
          <c:extLst>
            <c:ext xmlns:c16="http://schemas.microsoft.com/office/drawing/2014/chart" uri="{C3380CC4-5D6E-409C-BE32-E72D297353CC}">
              <c16:uniqueId val="{00000000-719D-4804-BFC6-020A3B76CCCB}"/>
            </c:ext>
          </c:extLst>
        </c:ser>
        <c:ser>
          <c:idx val="1"/>
          <c:order val="1"/>
          <c:tx>
            <c:strRef>
              <c:f>'45ResolPIAAltaBaj'!$AE$10</c:f>
              <c:strCache>
                <c:ptCount val="1"/>
                <c:pt idx="0">
                  <c:v>Bajas resoluciones PIA</c:v>
                </c:pt>
              </c:strCache>
            </c:strRef>
          </c:tx>
          <c:spPr>
            <a:ln w="28575" cap="rnd">
              <a:solidFill>
                <a:schemeClr val="accent1">
                  <a:lumMod val="50000"/>
                </a:schemeClr>
              </a:solidFill>
              <a:round/>
            </a:ln>
            <a:effectLst/>
          </c:spPr>
          <c:marker>
            <c:symbol val="none"/>
          </c:marker>
          <c:cat>
            <c:numRef>
              <c:f>'45ResolPIAAltaBaj'!$AC$11:$AC$49</c:f>
              <c:numCache>
                <c:formatCode>m/d/yyyy</c:formatCode>
                <c:ptCount val="39"/>
                <c:pt idx="0">
                  <c:v>44286</c:v>
                </c:pt>
                <c:pt idx="1">
                  <c:v>44316</c:v>
                </c:pt>
                <c:pt idx="2">
                  <c:v>44347</c:v>
                </c:pt>
                <c:pt idx="3">
                  <c:v>44377</c:v>
                </c:pt>
                <c:pt idx="4">
                  <c:v>44408</c:v>
                </c:pt>
                <c:pt idx="5">
                  <c:v>44439</c:v>
                </c:pt>
                <c:pt idx="6">
                  <c:v>44469</c:v>
                </c:pt>
                <c:pt idx="7">
                  <c:v>44500</c:v>
                </c:pt>
                <c:pt idx="8">
                  <c:v>44530</c:v>
                </c:pt>
                <c:pt idx="9">
                  <c:v>44561</c:v>
                </c:pt>
                <c:pt idx="10">
                  <c:v>44592</c:v>
                </c:pt>
                <c:pt idx="11">
                  <c:v>44620</c:v>
                </c:pt>
                <c:pt idx="12">
                  <c:v>44651</c:v>
                </c:pt>
                <c:pt idx="13">
                  <c:v>44681</c:v>
                </c:pt>
                <c:pt idx="14">
                  <c:v>44712</c:v>
                </c:pt>
                <c:pt idx="15">
                  <c:v>44742</c:v>
                </c:pt>
                <c:pt idx="16">
                  <c:v>44773</c:v>
                </c:pt>
                <c:pt idx="17">
                  <c:v>44804</c:v>
                </c:pt>
                <c:pt idx="18">
                  <c:v>44834</c:v>
                </c:pt>
                <c:pt idx="19">
                  <c:v>44865</c:v>
                </c:pt>
                <c:pt idx="20">
                  <c:v>44895</c:v>
                </c:pt>
                <c:pt idx="21">
                  <c:v>44926</c:v>
                </c:pt>
                <c:pt idx="22">
                  <c:v>44957</c:v>
                </c:pt>
                <c:pt idx="23">
                  <c:v>44985</c:v>
                </c:pt>
                <c:pt idx="24">
                  <c:v>45016</c:v>
                </c:pt>
                <c:pt idx="25">
                  <c:v>45046</c:v>
                </c:pt>
                <c:pt idx="26">
                  <c:v>45077</c:v>
                </c:pt>
                <c:pt idx="27">
                  <c:v>45107</c:v>
                </c:pt>
                <c:pt idx="28">
                  <c:v>45138</c:v>
                </c:pt>
                <c:pt idx="29">
                  <c:v>45169</c:v>
                </c:pt>
                <c:pt idx="30">
                  <c:v>45199</c:v>
                </c:pt>
                <c:pt idx="31">
                  <c:v>45230</c:v>
                </c:pt>
                <c:pt idx="32">
                  <c:v>45260</c:v>
                </c:pt>
                <c:pt idx="33">
                  <c:v>45291</c:v>
                </c:pt>
                <c:pt idx="34">
                  <c:v>45322</c:v>
                </c:pt>
                <c:pt idx="35">
                  <c:v>45351</c:v>
                </c:pt>
                <c:pt idx="36">
                  <c:v>45382</c:v>
                </c:pt>
                <c:pt idx="37">
                  <c:v>45412</c:v>
                </c:pt>
                <c:pt idx="38">
                  <c:v>45443</c:v>
                </c:pt>
              </c:numCache>
            </c:numRef>
          </c:cat>
          <c:val>
            <c:numRef>
              <c:f>'45ResolPIAAltaBaj'!$AE$11:$AE$49</c:f>
              <c:numCache>
                <c:formatCode>0</c:formatCode>
                <c:ptCount val="39"/>
                <c:pt idx="0">
                  <c:v>16097</c:v>
                </c:pt>
                <c:pt idx="1">
                  <c:v>14066</c:v>
                </c:pt>
                <c:pt idx="2">
                  <c:v>12150</c:v>
                </c:pt>
                <c:pt idx="3">
                  <c:v>13954</c:v>
                </c:pt>
                <c:pt idx="4">
                  <c:v>13248</c:v>
                </c:pt>
                <c:pt idx="5">
                  <c:v>13247</c:v>
                </c:pt>
                <c:pt idx="6">
                  <c:v>15187</c:v>
                </c:pt>
                <c:pt idx="7">
                  <c:v>13678</c:v>
                </c:pt>
                <c:pt idx="8">
                  <c:v>14422</c:v>
                </c:pt>
                <c:pt idx="9">
                  <c:v>14501</c:v>
                </c:pt>
                <c:pt idx="10">
                  <c:v>18653</c:v>
                </c:pt>
                <c:pt idx="11">
                  <c:v>18762</c:v>
                </c:pt>
                <c:pt idx="12">
                  <c:v>17183</c:v>
                </c:pt>
                <c:pt idx="13">
                  <c:v>16055</c:v>
                </c:pt>
                <c:pt idx="14">
                  <c:v>15983</c:v>
                </c:pt>
                <c:pt idx="15">
                  <c:v>16449</c:v>
                </c:pt>
                <c:pt idx="16">
                  <c:v>16217</c:v>
                </c:pt>
                <c:pt idx="17">
                  <c:v>17806</c:v>
                </c:pt>
                <c:pt idx="18">
                  <c:v>17545</c:v>
                </c:pt>
                <c:pt idx="19">
                  <c:v>14112</c:v>
                </c:pt>
                <c:pt idx="20">
                  <c:v>14618</c:v>
                </c:pt>
                <c:pt idx="21">
                  <c:v>15332</c:v>
                </c:pt>
                <c:pt idx="22">
                  <c:v>18183</c:v>
                </c:pt>
                <c:pt idx="23">
                  <c:v>17384</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numCache>
            </c:numRef>
          </c:val>
          <c:smooth val="0"/>
          <c:extLst>
            <c:ext xmlns:c16="http://schemas.microsoft.com/office/drawing/2014/chart" uri="{C3380CC4-5D6E-409C-BE32-E72D297353CC}">
              <c16:uniqueId val="{00000001-719D-4804-BFC6-020A3B76CCCB}"/>
            </c:ext>
          </c:extLst>
        </c:ser>
        <c:dLbls>
          <c:showLegendKey val="0"/>
          <c:showVal val="0"/>
          <c:showCatName val="0"/>
          <c:showSerName val="0"/>
          <c:showPercent val="0"/>
          <c:showBubbleSize val="0"/>
        </c:dLbls>
        <c:smooth val="0"/>
        <c:axId val="-2066983760"/>
        <c:axId val="-2066982672"/>
      </c:lineChart>
      <c:catAx>
        <c:axId val="-2066983760"/>
        <c:scaling>
          <c:orientation val="minMax"/>
        </c:scaling>
        <c:delete val="0"/>
        <c:axPos val="b"/>
        <c:numFmt formatCode="m/d/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accent1"/>
                </a:solidFill>
                <a:latin typeface="+mn-lt"/>
                <a:ea typeface="+mn-ea"/>
                <a:cs typeface="+mn-cs"/>
              </a:defRPr>
            </a:pPr>
            <a:endParaRPr lang="es-ES"/>
          </a:p>
        </c:txPr>
        <c:crossAx val="-2066982672"/>
        <c:crosses val="autoZero"/>
        <c:auto val="0"/>
        <c:lblAlgn val="ctr"/>
        <c:lblOffset val="100"/>
        <c:noMultiLvlLbl val="1"/>
      </c:catAx>
      <c:valAx>
        <c:axId val="-206698267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accent1"/>
                </a:solidFill>
                <a:latin typeface="+mn-lt"/>
                <a:ea typeface="+mn-ea"/>
                <a:cs typeface="+mn-cs"/>
              </a:defRPr>
            </a:pPr>
            <a:endParaRPr lang="es-ES"/>
          </a:p>
        </c:txPr>
        <c:crossAx val="-206698376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accent1">
                  <a:lumMod val="50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chemeClr val="accent1">
                    <a:lumMod val="50000"/>
                  </a:schemeClr>
                </a:solidFill>
                <a:latin typeface="Verdana"/>
                <a:ea typeface="Verdana"/>
                <a:cs typeface="Verdana"/>
              </a:defRPr>
            </a:pPr>
            <a:r>
              <a:rPr lang="es-ES">
                <a:solidFill>
                  <a:schemeClr val="accent1">
                    <a:lumMod val="50000"/>
                  </a:schemeClr>
                </a:solidFill>
              </a:rPr>
              <a:t>Persona con resolución de PIA por tramo de edad</a:t>
            </a:r>
          </a:p>
        </c:rich>
      </c:tx>
      <c:layout>
        <c:manualLayout>
          <c:xMode val="edge"/>
          <c:yMode val="edge"/>
          <c:x val="0.17560315651333058"/>
          <c:y val="4.3582630463007074E-3"/>
        </c:manualLayout>
      </c:layout>
      <c:overlay val="0"/>
      <c:spPr>
        <a:noFill/>
        <a:ln w="25400">
          <a:noFill/>
        </a:ln>
      </c:spPr>
    </c:title>
    <c:autoTitleDeleted val="0"/>
    <c:view3D>
      <c:rotX val="15"/>
      <c:hPercent val="56"/>
      <c:rotY val="20"/>
      <c:depthPercent val="100"/>
      <c:rAngAx val="1"/>
    </c:view3D>
    <c:floor>
      <c:thickness val="0"/>
      <c:spPr>
        <a:noFill/>
        <a:ln w="9525">
          <a:noFill/>
        </a:ln>
      </c:spPr>
    </c:floor>
    <c:sideWall>
      <c:thickness val="0"/>
      <c:spPr>
        <a:noFill/>
        <a:ln w="25400">
          <a:noFill/>
        </a:ln>
      </c:spPr>
    </c:sideWall>
    <c:backWall>
      <c:thickness val="0"/>
      <c:spPr>
        <a:noFill/>
        <a:ln w="25400">
          <a:noFill/>
        </a:ln>
      </c:spPr>
    </c:backWall>
    <c:plotArea>
      <c:layout>
        <c:manualLayout>
          <c:layoutTarget val="inner"/>
          <c:xMode val="edge"/>
          <c:yMode val="edge"/>
          <c:x val="0.17103173780908965"/>
          <c:y val="9.8098840847741023E-2"/>
          <c:w val="0.79376916701201805"/>
          <c:h val="0.81604505842463637"/>
        </c:manualLayout>
      </c:layout>
      <c:bar3DChart>
        <c:barDir val="col"/>
        <c:grouping val="clustered"/>
        <c:varyColors val="1"/>
        <c:ser>
          <c:idx val="0"/>
          <c:order val="0"/>
          <c:spPr>
            <a:solidFill>
              <a:srgbClr val="9999FF"/>
            </a:solidFill>
            <a:ln w="25400">
              <a:noFill/>
            </a:ln>
          </c:spPr>
          <c:invertIfNegative val="0"/>
          <c:dPt>
            <c:idx val="0"/>
            <c:invertIfNegative val="0"/>
            <c:bubble3D val="0"/>
            <c:extLst>
              <c:ext xmlns:c16="http://schemas.microsoft.com/office/drawing/2014/chart" uri="{C3380CC4-5D6E-409C-BE32-E72D297353CC}">
                <c16:uniqueId val="{00000000-97EE-4CAF-AD93-F653B52C64F0}"/>
              </c:ext>
            </c:extLst>
          </c:dPt>
          <c:dPt>
            <c:idx val="1"/>
            <c:invertIfNegative val="0"/>
            <c:bubble3D val="0"/>
            <c:spPr>
              <a:solidFill>
                <a:srgbClr val="993366"/>
              </a:solidFill>
              <a:ln w="25400">
                <a:noFill/>
              </a:ln>
            </c:spPr>
            <c:extLst>
              <c:ext xmlns:c16="http://schemas.microsoft.com/office/drawing/2014/chart" uri="{C3380CC4-5D6E-409C-BE32-E72D297353CC}">
                <c16:uniqueId val="{00000002-97EE-4CAF-AD93-F653B52C64F0}"/>
              </c:ext>
            </c:extLst>
          </c:dPt>
          <c:dPt>
            <c:idx val="2"/>
            <c:invertIfNegative val="0"/>
            <c:bubble3D val="0"/>
            <c:spPr>
              <a:solidFill>
                <a:srgbClr val="CCFFFF"/>
              </a:solidFill>
              <a:ln w="25400">
                <a:noFill/>
              </a:ln>
            </c:spPr>
            <c:extLst>
              <c:ext xmlns:c16="http://schemas.microsoft.com/office/drawing/2014/chart" uri="{C3380CC4-5D6E-409C-BE32-E72D297353CC}">
                <c16:uniqueId val="{00000004-97EE-4CAF-AD93-F653B52C64F0}"/>
              </c:ext>
            </c:extLst>
          </c:dPt>
          <c:dPt>
            <c:idx val="3"/>
            <c:invertIfNegative val="0"/>
            <c:bubble3D val="0"/>
            <c:spPr>
              <a:solidFill>
                <a:srgbClr val="660066"/>
              </a:solidFill>
              <a:ln w="25400">
                <a:noFill/>
              </a:ln>
            </c:spPr>
            <c:extLst>
              <c:ext xmlns:c16="http://schemas.microsoft.com/office/drawing/2014/chart" uri="{C3380CC4-5D6E-409C-BE32-E72D297353CC}">
                <c16:uniqueId val="{00000006-97EE-4CAF-AD93-F653B52C64F0}"/>
              </c:ext>
            </c:extLst>
          </c:dPt>
          <c:dPt>
            <c:idx val="4"/>
            <c:invertIfNegative val="0"/>
            <c:bubble3D val="0"/>
            <c:spPr>
              <a:solidFill>
                <a:srgbClr val="0066CC"/>
              </a:solidFill>
              <a:ln w="25400">
                <a:noFill/>
              </a:ln>
            </c:spPr>
            <c:extLst>
              <c:ext xmlns:c16="http://schemas.microsoft.com/office/drawing/2014/chart" uri="{C3380CC4-5D6E-409C-BE32-E72D297353CC}">
                <c16:uniqueId val="{00000008-97EE-4CAF-AD93-F653B52C64F0}"/>
              </c:ext>
            </c:extLst>
          </c:dPt>
          <c:dPt>
            <c:idx val="5"/>
            <c:invertIfNegative val="0"/>
            <c:bubble3D val="0"/>
            <c:spPr>
              <a:solidFill>
                <a:srgbClr val="CCCCFF"/>
              </a:solidFill>
              <a:ln w="25400">
                <a:noFill/>
              </a:ln>
            </c:spPr>
            <c:extLst>
              <c:ext xmlns:c16="http://schemas.microsoft.com/office/drawing/2014/chart" uri="{C3380CC4-5D6E-409C-BE32-E72D297353CC}">
                <c16:uniqueId val="{0000000A-97EE-4CAF-AD93-F653B52C64F0}"/>
              </c:ext>
            </c:extLst>
          </c:dPt>
          <c:dPt>
            <c:idx val="6"/>
            <c:invertIfNegative val="0"/>
            <c:bubble3D val="0"/>
            <c:spPr>
              <a:solidFill>
                <a:srgbClr val="9966FF"/>
              </a:solidFill>
              <a:ln w="25400">
                <a:noFill/>
              </a:ln>
            </c:spPr>
            <c:extLst>
              <c:ext xmlns:c16="http://schemas.microsoft.com/office/drawing/2014/chart" uri="{C3380CC4-5D6E-409C-BE32-E72D297353CC}">
                <c16:uniqueId val="{0000000C-97EE-4CAF-AD93-F653B52C64F0}"/>
              </c:ext>
            </c:extLst>
          </c:dPt>
          <c:dPt>
            <c:idx val="7"/>
            <c:invertIfNegative val="0"/>
            <c:bubble3D val="0"/>
            <c:spPr>
              <a:solidFill>
                <a:srgbClr val="99CCFF"/>
              </a:solidFill>
              <a:ln w="25400">
                <a:noFill/>
              </a:ln>
            </c:spPr>
            <c:extLst>
              <c:ext xmlns:c16="http://schemas.microsoft.com/office/drawing/2014/chart" uri="{C3380CC4-5D6E-409C-BE32-E72D297353CC}">
                <c16:uniqueId val="{0000000E-97EE-4CAF-AD93-F653B52C64F0}"/>
              </c:ext>
            </c:extLst>
          </c:dPt>
          <c:dLbls>
            <c:dLbl>
              <c:idx val="0"/>
              <c:layout>
                <c:manualLayout>
                  <c:x val="7.471163144080634E-3"/>
                  <c:y val="-8.1738448174405329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7EE-4CAF-AD93-F653B52C64F0}"/>
                </c:ext>
              </c:extLst>
            </c:dLbl>
            <c:dLbl>
              <c:idx val="1"/>
              <c:layout>
                <c:manualLayout>
                  <c:x val="7.9662246166596791E-3"/>
                  <c:y val="-6.0589383622420952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7EE-4CAF-AD93-F653B52C64F0}"/>
                </c:ext>
              </c:extLst>
            </c:dLbl>
            <c:dLbl>
              <c:idx val="2"/>
              <c:layout>
                <c:manualLayout>
                  <c:x val="1.5009324492333196E-2"/>
                  <c:y val="-5.9658325627446038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7EE-4CAF-AD93-F653B52C64F0}"/>
                </c:ext>
              </c:extLst>
            </c:dLbl>
            <c:dLbl>
              <c:idx val="3"/>
              <c:layout>
                <c:manualLayout>
                  <c:x val="1.6131026384859786E-2"/>
                  <c:y val="-6.219482351182979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7EE-4CAF-AD93-F653B52C64F0}"/>
                </c:ext>
              </c:extLst>
            </c:dLbl>
            <c:dLbl>
              <c:idx val="4"/>
              <c:layout>
                <c:manualLayout>
                  <c:x val="1.4949924022654982E-2"/>
                  <c:y val="-4.9604617928096978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97EE-4CAF-AD93-F653B52C64F0}"/>
                </c:ext>
              </c:extLst>
            </c:dLbl>
            <c:dLbl>
              <c:idx val="5"/>
              <c:layout>
                <c:manualLayout>
                  <c:x val="1.447161210111894E-2"/>
                  <c:y val="-7.1473272246663111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97EE-4CAF-AD93-F653B52C64F0}"/>
                </c:ext>
              </c:extLst>
            </c:dLbl>
            <c:dLbl>
              <c:idx val="6"/>
              <c:layout>
                <c:manualLayout>
                  <c:x val="-8.2027389474491224E-17"/>
                  <c:y val="-3.4722222222222349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97EE-4CAF-AD93-F653B52C64F0}"/>
                </c:ext>
              </c:extLst>
            </c:dLbl>
            <c:dLbl>
              <c:idx val="7"/>
              <c:layout>
                <c:manualLayout>
                  <c:x val="1.5659966846249481E-2"/>
                  <c:y val="-2.9285360682227889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97EE-4CAF-AD93-F653B52C64F0}"/>
                </c:ext>
              </c:extLst>
            </c:dLbl>
            <c:numFmt formatCode="#,##0" sourceLinked="0"/>
            <c:spPr>
              <a:solidFill>
                <a:srgbClr val="FFFFFF"/>
              </a:solidFill>
              <a:ln w="3175">
                <a:solidFill>
                  <a:srgbClr val="FFFFFF"/>
                </a:solidFill>
                <a:prstDash val="solid"/>
              </a:ln>
            </c:spPr>
            <c:txPr>
              <a:bodyPr wrap="square" lIns="38100" tIns="19050" rIns="38100" bIns="19050" anchor="ctr">
                <a:spAutoFit/>
              </a:bodyPr>
              <a:lstStyle/>
              <a:p>
                <a:pPr>
                  <a:defRPr sz="1000" b="0" i="0" u="none" strike="noStrike" baseline="0">
                    <a:solidFill>
                      <a:schemeClr val="accent1"/>
                    </a:solidFill>
                    <a:latin typeface="+mn-lt"/>
                    <a:ea typeface="Verdana"/>
                    <a:cs typeface="Verdana"/>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('46perfpbsaad'!$E$25:$F$25,'46perfpbsaad'!$H$25:$I$25,'46perfpbsaad'!$K$25:$L$25,'46perfpbsaad'!$N$25:$O$25)</c:f>
              <c:strCache>
                <c:ptCount val="8"/>
                <c:pt idx="0">
                  <c:v>&lt; 3</c:v>
                </c:pt>
                <c:pt idx="1">
                  <c:v>3 a 18</c:v>
                </c:pt>
                <c:pt idx="2">
                  <c:v>19 a 30</c:v>
                </c:pt>
                <c:pt idx="3">
                  <c:v>31 a 45</c:v>
                </c:pt>
                <c:pt idx="4">
                  <c:v>46 a 54</c:v>
                </c:pt>
                <c:pt idx="5">
                  <c:v>55 a 64</c:v>
                </c:pt>
                <c:pt idx="6">
                  <c:v>65 a 79</c:v>
                </c:pt>
                <c:pt idx="7">
                  <c:v>80 y +</c:v>
                </c:pt>
              </c:strCache>
            </c:strRef>
          </c:cat>
          <c:val>
            <c:numRef>
              <c:f>('46perfpbsaad'!$E$21,'46perfpbsaad'!$H$21,'46perfpbsaad'!$K$21,'46perfpbsaad'!$N$21,'46perfpbsaad'!$Q$21,'46perfpbsaad'!$T$21,'46perfpbsaad'!$W$21,'46perfpbsaad'!$Z$21)</c:f>
              <c:numCache>
                <c:formatCode>#,##0</c:formatCode>
                <c:ptCount val="8"/>
                <c:pt idx="0">
                  <c:v>3395</c:v>
                </c:pt>
                <c:pt idx="1">
                  <c:v>95883</c:v>
                </c:pt>
                <c:pt idx="2">
                  <c:v>52161</c:v>
                </c:pt>
                <c:pt idx="3">
                  <c:v>66391</c:v>
                </c:pt>
                <c:pt idx="4">
                  <c:v>69112</c:v>
                </c:pt>
                <c:pt idx="5">
                  <c:v>103358</c:v>
                </c:pt>
                <c:pt idx="6">
                  <c:v>277394</c:v>
                </c:pt>
                <c:pt idx="7">
                  <c:v>777974</c:v>
                </c:pt>
              </c:numCache>
            </c:numRef>
          </c:val>
          <c:shape val="cylinder"/>
          <c:extLst>
            <c:ext xmlns:c16="http://schemas.microsoft.com/office/drawing/2014/chart" uri="{C3380CC4-5D6E-409C-BE32-E72D297353CC}">
              <c16:uniqueId val="{0000000F-97EE-4CAF-AD93-F653B52C64F0}"/>
            </c:ext>
          </c:extLst>
        </c:ser>
        <c:dLbls>
          <c:showLegendKey val="0"/>
          <c:showVal val="0"/>
          <c:showCatName val="0"/>
          <c:showSerName val="0"/>
          <c:showPercent val="0"/>
          <c:showBubbleSize val="0"/>
        </c:dLbls>
        <c:gapWidth val="30"/>
        <c:shape val="box"/>
        <c:axId val="572014736"/>
        <c:axId val="572015280"/>
        <c:axId val="0"/>
      </c:bar3DChart>
      <c:catAx>
        <c:axId val="572014736"/>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900" b="0" i="0" u="none" strike="noStrike" baseline="0">
                <a:solidFill>
                  <a:schemeClr val="accent1">
                    <a:lumMod val="50000"/>
                  </a:schemeClr>
                </a:solidFill>
                <a:latin typeface="+mn-lt"/>
                <a:ea typeface="Verdana"/>
                <a:cs typeface="Verdana"/>
              </a:defRPr>
            </a:pPr>
            <a:endParaRPr lang="es-ES"/>
          </a:p>
        </c:txPr>
        <c:crossAx val="572015280"/>
        <c:crosses val="autoZero"/>
        <c:auto val="1"/>
        <c:lblAlgn val="ctr"/>
        <c:lblOffset val="100"/>
        <c:tickLblSkip val="1"/>
        <c:tickMarkSkip val="1"/>
        <c:noMultiLvlLbl val="0"/>
      </c:catAx>
      <c:valAx>
        <c:axId val="572015280"/>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1000" b="0" i="0" u="none" strike="noStrike" baseline="0">
                <a:solidFill>
                  <a:schemeClr val="accent1">
                    <a:lumMod val="50000"/>
                  </a:schemeClr>
                </a:solidFill>
                <a:latin typeface="+mn-lt"/>
                <a:ea typeface="Verdana"/>
                <a:cs typeface="Verdana"/>
              </a:defRPr>
            </a:pPr>
            <a:endParaRPr lang="es-ES"/>
          </a:p>
        </c:txPr>
        <c:crossAx val="572014736"/>
        <c:crosses val="autoZero"/>
        <c:crossBetween val="between"/>
      </c:valAx>
      <c:spPr>
        <a:no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1" i="0" u="none" strike="noStrike" kern="1200" spc="0" baseline="0">
                <a:solidFill>
                  <a:schemeClr val="accent1">
                    <a:lumMod val="50000"/>
                  </a:schemeClr>
                </a:solidFill>
                <a:latin typeface="+mn-lt"/>
                <a:ea typeface="+mn-ea"/>
                <a:cs typeface="+mn-cs"/>
              </a:defRPr>
            </a:pPr>
            <a:r>
              <a:rPr lang="es-ES" sz="1100" b="1">
                <a:solidFill>
                  <a:schemeClr val="accent1">
                    <a:lumMod val="50000"/>
                  </a:schemeClr>
                </a:solidFill>
              </a:rPr>
              <a:t>Persona con resolución de PIA por sexo</a:t>
            </a:r>
          </a:p>
        </c:rich>
      </c:tx>
      <c:layout>
        <c:manualLayout>
          <c:xMode val="edge"/>
          <c:yMode val="edge"/>
          <c:x val="0.17933349240435856"/>
          <c:y val="2.6316093748193371E-3"/>
        </c:manualLayout>
      </c:layout>
      <c:overlay val="0"/>
      <c:spPr>
        <a:noFill/>
        <a:ln>
          <a:noFill/>
        </a:ln>
        <a:effectLst/>
      </c:spPr>
      <c:txPr>
        <a:bodyPr rot="0" spcFirstLastPara="1" vertOverflow="ellipsis" vert="horz" wrap="square" anchor="ctr" anchorCtr="1"/>
        <a:lstStyle/>
        <a:p>
          <a:pPr>
            <a:defRPr sz="1100" b="1" i="0" u="none" strike="noStrike" kern="1200" spc="0" baseline="0">
              <a:solidFill>
                <a:schemeClr val="accent1">
                  <a:lumMod val="50000"/>
                </a:schemeClr>
              </a:solidFill>
              <a:latin typeface="+mn-lt"/>
              <a:ea typeface="+mn-ea"/>
              <a:cs typeface="+mn-cs"/>
            </a:defRPr>
          </a:pPr>
          <a:endParaRPr lang="es-ES"/>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4151356080489938"/>
          <c:y val="0.16205626279093968"/>
          <c:w val="0.70355205599300086"/>
          <c:h val="0.75589024940164407"/>
        </c:manualLayout>
      </c:layout>
      <c:pie3DChart>
        <c:varyColors val="1"/>
        <c:ser>
          <c:idx val="0"/>
          <c:order val="0"/>
          <c:explosion val="4"/>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0-CF66-44C6-9485-4914140F6EFA}"/>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2-CF66-44C6-9485-4914140F6EFA}"/>
              </c:ext>
            </c:extLst>
          </c:dPt>
          <c:dLbls>
            <c:dLbl>
              <c:idx val="0"/>
              <c:layout>
                <c:manualLayout>
                  <c:x val="8.0135532627387096E-2"/>
                  <c:y val="-9.0920753878366706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CF66-44C6-9485-4914140F6EFA}"/>
                </c:ext>
              </c:extLst>
            </c:dLbl>
            <c:dLbl>
              <c:idx val="1"/>
              <c:layout>
                <c:manualLayout>
                  <c:x val="4.5922037523087392E-3"/>
                  <c:y val="2.0827870084521399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CF66-44C6-9485-4914140F6EFA}"/>
                </c:ext>
              </c:extLst>
            </c:dLbl>
            <c:dLbl>
              <c:idx val="2"/>
              <c:layout>
                <c:manualLayout>
                  <c:xMode val="edge"/>
                  <c:yMode val="edge"/>
                  <c:x val="1.2931034482758621E-2"/>
                  <c:y val="0.1173336388896846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CF66-44C6-9485-4914140F6EFA}"/>
                </c:ext>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('46perfpbsaad'!$B$12,'46perfpbsaad'!$B$16)</c:f>
              <c:strCache>
                <c:ptCount val="2"/>
                <c:pt idx="0">
                  <c:v>Mujer</c:v>
                </c:pt>
                <c:pt idx="1">
                  <c:v>Hombre</c:v>
                </c:pt>
              </c:strCache>
            </c:strRef>
          </c:cat>
          <c:val>
            <c:numRef>
              <c:f>('46perfpbsaad'!$AC$15,'46perfpbsaad'!$AC$19)</c:f>
              <c:numCache>
                <c:formatCode>#,##0</c:formatCode>
                <c:ptCount val="2"/>
                <c:pt idx="0">
                  <c:v>913893</c:v>
                </c:pt>
                <c:pt idx="1">
                  <c:v>531775</c:v>
                </c:pt>
              </c:numCache>
            </c:numRef>
          </c:val>
          <c:extLst>
            <c:ext xmlns:c16="http://schemas.microsoft.com/office/drawing/2014/chart" uri="{C3380CC4-5D6E-409C-BE32-E72D297353CC}">
              <c16:uniqueId val="{00000004-CF66-44C6-9485-4914140F6EFA}"/>
            </c:ext>
          </c:extLst>
        </c:ser>
        <c:dLbls>
          <c:showLegendKey val="0"/>
          <c:showVal val="0"/>
          <c:showCatName val="0"/>
          <c:showSerName val="0"/>
          <c:showPercent val="0"/>
          <c:showBubbleSize val="0"/>
          <c:showLeaderLines val="1"/>
        </c:dLbls>
      </c:pie3DChart>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S"/>
        </a:p>
      </c:txPr>
    </c:legend>
    <c:plotVisOnly val="1"/>
    <c:dispBlanksAs val="zero"/>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alignWithMargins="0"/>
    <c:pageMargins b="1" l="0.75000000000000111" r="0.75000000000000111" t="1" header="0" footer="0"/>
    <c:pageSetup paperSize="9" orientation="landscape" horizontalDpi="1200" verticalDpi="1200"/>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chemeClr val="accent1"/>
                </a:solidFill>
                <a:latin typeface="Verdana"/>
                <a:ea typeface="Verdana"/>
                <a:cs typeface="Verdana"/>
              </a:defRPr>
            </a:pPr>
            <a:r>
              <a:rPr lang="es-ES" sz="1100">
                <a:solidFill>
                  <a:schemeClr val="accent1">
                    <a:lumMod val="50000"/>
                  </a:schemeClr>
                </a:solidFill>
                <a:latin typeface="+mn-lt"/>
              </a:rPr>
              <a:t>Distribución por Grado de dependencia de cada tramo de edad. Mujeres</a:t>
            </a:r>
          </a:p>
        </c:rich>
      </c:tx>
      <c:layout>
        <c:manualLayout>
          <c:xMode val="edge"/>
          <c:yMode val="edge"/>
          <c:x val="0.17140744957081169"/>
          <c:y val="1.3981735429138773E-2"/>
        </c:manualLayout>
      </c:layout>
      <c:overlay val="0"/>
      <c:spPr>
        <a:noFill/>
        <a:ln w="25400">
          <a:noFill/>
        </a:ln>
      </c:spPr>
    </c:title>
    <c:autoTitleDeleted val="0"/>
    <c:plotArea>
      <c:layout>
        <c:manualLayout>
          <c:layoutTarget val="inner"/>
          <c:xMode val="edge"/>
          <c:yMode val="edge"/>
          <c:x val="0.12388419904677277"/>
          <c:y val="9.8098840847741023E-2"/>
          <c:w val="0.72170121481826432"/>
          <c:h val="0.81604505842463637"/>
        </c:manualLayout>
      </c:layout>
      <c:barChart>
        <c:barDir val="col"/>
        <c:grouping val="percentStacked"/>
        <c:varyColors val="1"/>
        <c:ser>
          <c:idx val="0"/>
          <c:order val="0"/>
          <c:tx>
            <c:strRef>
              <c:f>'46aperfpb_graf'!$D$12</c:f>
              <c:strCache>
                <c:ptCount val="1"/>
                <c:pt idx="0">
                  <c:v>Grado III</c:v>
                </c:pt>
              </c:strCache>
            </c:strRef>
          </c:tx>
          <c:spPr>
            <a:solidFill>
              <a:srgbClr val="660066"/>
            </a:solidFill>
            <a:ln w="25400">
              <a:noFill/>
            </a:ln>
          </c:spPr>
          <c:invertIfNegative val="0"/>
          <c:dPt>
            <c:idx val="0"/>
            <c:invertIfNegative val="0"/>
            <c:bubble3D val="0"/>
            <c:extLst>
              <c:ext xmlns:c16="http://schemas.microsoft.com/office/drawing/2014/chart" uri="{C3380CC4-5D6E-409C-BE32-E72D297353CC}">
                <c16:uniqueId val="{00000000-92C9-4496-9900-7F32F5E61961}"/>
              </c:ext>
            </c:extLst>
          </c:dPt>
          <c:dPt>
            <c:idx val="1"/>
            <c:invertIfNegative val="0"/>
            <c:bubble3D val="0"/>
            <c:extLst>
              <c:ext xmlns:c16="http://schemas.microsoft.com/office/drawing/2014/chart" uri="{C3380CC4-5D6E-409C-BE32-E72D297353CC}">
                <c16:uniqueId val="{00000001-92C9-4496-9900-7F32F5E61961}"/>
              </c:ext>
            </c:extLst>
          </c:dPt>
          <c:dPt>
            <c:idx val="2"/>
            <c:invertIfNegative val="0"/>
            <c:bubble3D val="0"/>
            <c:extLst>
              <c:ext xmlns:c16="http://schemas.microsoft.com/office/drawing/2014/chart" uri="{C3380CC4-5D6E-409C-BE32-E72D297353CC}">
                <c16:uniqueId val="{00000002-92C9-4496-9900-7F32F5E61961}"/>
              </c:ext>
            </c:extLst>
          </c:dPt>
          <c:dPt>
            <c:idx val="3"/>
            <c:invertIfNegative val="0"/>
            <c:bubble3D val="0"/>
            <c:extLst>
              <c:ext xmlns:c16="http://schemas.microsoft.com/office/drawing/2014/chart" uri="{C3380CC4-5D6E-409C-BE32-E72D297353CC}">
                <c16:uniqueId val="{00000003-92C9-4496-9900-7F32F5E61961}"/>
              </c:ext>
            </c:extLst>
          </c:dPt>
          <c:dPt>
            <c:idx val="4"/>
            <c:invertIfNegative val="0"/>
            <c:bubble3D val="0"/>
            <c:extLst>
              <c:ext xmlns:c16="http://schemas.microsoft.com/office/drawing/2014/chart" uri="{C3380CC4-5D6E-409C-BE32-E72D297353CC}">
                <c16:uniqueId val="{00000004-92C9-4496-9900-7F32F5E61961}"/>
              </c:ext>
            </c:extLst>
          </c:dPt>
          <c:dPt>
            <c:idx val="5"/>
            <c:invertIfNegative val="0"/>
            <c:bubble3D val="0"/>
            <c:extLst>
              <c:ext xmlns:c16="http://schemas.microsoft.com/office/drawing/2014/chart" uri="{C3380CC4-5D6E-409C-BE32-E72D297353CC}">
                <c16:uniqueId val="{00000005-92C9-4496-9900-7F32F5E61961}"/>
              </c:ext>
            </c:extLst>
          </c:dPt>
          <c:dPt>
            <c:idx val="6"/>
            <c:invertIfNegative val="0"/>
            <c:bubble3D val="0"/>
            <c:extLst>
              <c:ext xmlns:c16="http://schemas.microsoft.com/office/drawing/2014/chart" uri="{C3380CC4-5D6E-409C-BE32-E72D297353CC}">
                <c16:uniqueId val="{00000006-92C9-4496-9900-7F32F5E61961}"/>
              </c:ext>
            </c:extLst>
          </c:dPt>
          <c:dPt>
            <c:idx val="7"/>
            <c:invertIfNegative val="0"/>
            <c:bubble3D val="0"/>
            <c:extLst>
              <c:ext xmlns:c16="http://schemas.microsoft.com/office/drawing/2014/chart" uri="{C3380CC4-5D6E-409C-BE32-E72D297353CC}">
                <c16:uniqueId val="{00000007-92C9-4496-9900-7F32F5E61961}"/>
              </c:ext>
            </c:extLst>
          </c:dPt>
          <c:dLbls>
            <c:dLbl>
              <c:idx val="0"/>
              <c:tx>
                <c:rich>
                  <a:bodyPr/>
                  <a:lstStyle/>
                  <a:p>
                    <a:fld id="{375B9D70-19E7-4FFF-8BB0-A585EE10AD26}" type="CELLRANGE">
                      <a:rPr lang="en-US"/>
                      <a:pPr/>
                      <a:t>[CELLRANGE]</a:t>
                    </a:fld>
                    <a:endParaRPr lang="en-US" baseline="0"/>
                  </a:p>
                  <a:p>
                    <a:fld id="{B11EB502-BCB1-431C-AC6E-300E58F7247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92C9-4496-9900-7F32F5E61961}"/>
                </c:ext>
              </c:extLst>
            </c:dLbl>
            <c:dLbl>
              <c:idx val="1"/>
              <c:tx>
                <c:rich>
                  <a:bodyPr/>
                  <a:lstStyle/>
                  <a:p>
                    <a:fld id="{D7CF0C36-CA7B-4548-8139-CCE0F7838C57}" type="CELLRANGE">
                      <a:rPr lang="en-US"/>
                      <a:pPr/>
                      <a:t>[CELLRANGE]</a:t>
                    </a:fld>
                    <a:endParaRPr lang="en-US" baseline="0"/>
                  </a:p>
                  <a:p>
                    <a:fld id="{56E3A47F-2FEB-41FB-B20C-AA3B07F5320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92C9-4496-9900-7F32F5E61961}"/>
                </c:ext>
              </c:extLst>
            </c:dLbl>
            <c:dLbl>
              <c:idx val="2"/>
              <c:tx>
                <c:rich>
                  <a:bodyPr/>
                  <a:lstStyle/>
                  <a:p>
                    <a:fld id="{8D95D38C-09CA-4D4C-A9C2-A6DBBFF7EB53}" type="CELLRANGE">
                      <a:rPr lang="en-US"/>
                      <a:pPr/>
                      <a:t>[CELLRANGE]</a:t>
                    </a:fld>
                    <a:endParaRPr lang="en-US" baseline="0"/>
                  </a:p>
                  <a:p>
                    <a:fld id="{E88EB225-AB8B-4B45-993E-CD015165156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92C9-4496-9900-7F32F5E61961}"/>
                </c:ext>
              </c:extLst>
            </c:dLbl>
            <c:dLbl>
              <c:idx val="3"/>
              <c:tx>
                <c:rich>
                  <a:bodyPr/>
                  <a:lstStyle/>
                  <a:p>
                    <a:fld id="{D3C001A3-1CE1-4C8C-8684-D01D7DDC4C9C}" type="CELLRANGE">
                      <a:rPr lang="en-US"/>
                      <a:pPr/>
                      <a:t>[CELLRANGE]</a:t>
                    </a:fld>
                    <a:endParaRPr lang="en-US" baseline="0"/>
                  </a:p>
                  <a:p>
                    <a:fld id="{E088D7AF-3057-4408-910E-21474E6FEF55}"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92C9-4496-9900-7F32F5E61961}"/>
                </c:ext>
              </c:extLst>
            </c:dLbl>
            <c:dLbl>
              <c:idx val="4"/>
              <c:tx>
                <c:rich>
                  <a:bodyPr/>
                  <a:lstStyle/>
                  <a:p>
                    <a:fld id="{CC5D7423-ADEE-4912-B428-B5C0F23718D2}" type="CELLRANGE">
                      <a:rPr lang="en-US"/>
                      <a:pPr/>
                      <a:t>[CELLRANGE]</a:t>
                    </a:fld>
                    <a:endParaRPr lang="en-US" baseline="0"/>
                  </a:p>
                  <a:p>
                    <a:fld id="{5F2868C4-0686-4E16-B993-3C44BD25822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92C9-4496-9900-7F32F5E61961}"/>
                </c:ext>
              </c:extLst>
            </c:dLbl>
            <c:dLbl>
              <c:idx val="5"/>
              <c:tx>
                <c:rich>
                  <a:bodyPr/>
                  <a:lstStyle/>
                  <a:p>
                    <a:fld id="{3C9F8C36-B594-40D7-8BEC-1E8EAF3E704F}" type="CELLRANGE">
                      <a:rPr lang="en-US"/>
                      <a:pPr/>
                      <a:t>[CELLRANGE]</a:t>
                    </a:fld>
                    <a:endParaRPr lang="en-US" baseline="0"/>
                  </a:p>
                  <a:p>
                    <a:fld id="{0C0FE0E3-8309-48BE-913C-D9CB7CC31255}"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92C9-4496-9900-7F32F5E61961}"/>
                </c:ext>
              </c:extLst>
            </c:dLbl>
            <c:dLbl>
              <c:idx val="6"/>
              <c:tx>
                <c:rich>
                  <a:bodyPr/>
                  <a:lstStyle/>
                  <a:p>
                    <a:fld id="{83D6CF6D-6911-4D7F-BC86-C88285AC19AF}" type="CELLRANGE">
                      <a:rPr lang="en-US"/>
                      <a:pPr/>
                      <a:t>[CELLRANGE]</a:t>
                    </a:fld>
                    <a:endParaRPr lang="en-US" baseline="0"/>
                  </a:p>
                  <a:p>
                    <a:fld id="{F903C819-6FDE-401E-A50B-AF2FE0C1C58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92C9-4496-9900-7F32F5E61961}"/>
                </c:ext>
              </c:extLst>
            </c:dLbl>
            <c:dLbl>
              <c:idx val="7"/>
              <c:tx>
                <c:rich>
                  <a:bodyPr/>
                  <a:lstStyle/>
                  <a:p>
                    <a:fld id="{779982A6-A768-4FAE-9C84-D7A9F96EFCDE}" type="CELLRANGE">
                      <a:rPr lang="en-US"/>
                      <a:pPr/>
                      <a:t>[CELLRANGE]</a:t>
                    </a:fld>
                    <a:endParaRPr lang="en-US" baseline="0"/>
                  </a:p>
                  <a:p>
                    <a:fld id="{C2FAAB10-E3FC-4763-9DF6-3C7BB8B6463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92C9-4496-9900-7F32F5E61961}"/>
                </c:ext>
              </c:extLst>
            </c:dLbl>
            <c:spPr>
              <a:noFill/>
              <a:ln>
                <a:noFill/>
              </a:ln>
              <a:effectLst/>
            </c:spPr>
            <c:txPr>
              <a:bodyPr wrap="square" lIns="38100" tIns="19050" rIns="38100" bIns="19050" anchor="ctr">
                <a:spAutoFit/>
              </a:bodyPr>
              <a:lstStyle/>
              <a:p>
                <a:pPr>
                  <a:defRPr sz="1000" b="1">
                    <a:solidFill>
                      <a:schemeClr val="bg1"/>
                    </a:solidFill>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('46aperfpb_graf'!$E$9,'46aperfpb_graf'!$G$9,'46aperfpb_graf'!$I$9,'46aperfpb_graf'!$K$9,'46aperfpb_graf'!$M$9,'46aperfpb_graf'!$O$9,'46aperfpb_graf'!$Q$9,'46aperfpb_graf'!$S$9)</c:f>
              <c:strCache>
                <c:ptCount val="8"/>
                <c:pt idx="0">
                  <c:v>menores de 3</c:v>
                </c:pt>
                <c:pt idx="1">
                  <c:v>3 a 18</c:v>
                </c:pt>
                <c:pt idx="2">
                  <c:v>19 a 30</c:v>
                </c:pt>
                <c:pt idx="3">
                  <c:v>31 a 45</c:v>
                </c:pt>
                <c:pt idx="4">
                  <c:v>46 a 54</c:v>
                </c:pt>
                <c:pt idx="5">
                  <c:v>55 a 64</c:v>
                </c:pt>
                <c:pt idx="6">
                  <c:v>65 a 79</c:v>
                </c:pt>
                <c:pt idx="7">
                  <c:v>80 y +</c:v>
                </c:pt>
              </c:strCache>
            </c:strRef>
          </c:cat>
          <c:val>
            <c:numRef>
              <c:f>('46aperfpb_graf'!$E$12,'46aperfpb_graf'!$G$12,'46aperfpb_graf'!$I$12,'46aperfpb_graf'!$K$12,'46aperfpb_graf'!$M$12,'46aperfpb_graf'!$O$12,'46aperfpb_graf'!$Q$12,'46aperfpb_graf'!$S$12)</c:f>
              <c:numCache>
                <c:formatCode>#,##0</c:formatCode>
                <c:ptCount val="8"/>
                <c:pt idx="0">
                  <c:v>515</c:v>
                </c:pt>
                <c:pt idx="1">
                  <c:v>9912</c:v>
                </c:pt>
                <c:pt idx="2">
                  <c:v>6063</c:v>
                </c:pt>
                <c:pt idx="3">
                  <c:v>8917</c:v>
                </c:pt>
                <c:pt idx="4">
                  <c:v>8341</c:v>
                </c:pt>
                <c:pt idx="5">
                  <c:v>11224</c:v>
                </c:pt>
                <c:pt idx="6">
                  <c:v>37556</c:v>
                </c:pt>
                <c:pt idx="7">
                  <c:v>177623</c:v>
                </c:pt>
              </c:numCache>
            </c:numRef>
          </c:val>
          <c:extLst>
            <c:ext xmlns:c15="http://schemas.microsoft.com/office/drawing/2012/chart" uri="{02D57815-91ED-43cb-92C2-25804820EDAC}">
              <c15:datalabelsRange>
                <c15:f>'46aperfpb_graf'!$V$12:$AC$12</c15:f>
                <c15:dlblRangeCache>
                  <c:ptCount val="8"/>
                  <c:pt idx="0">
                    <c:v>35%</c:v>
                  </c:pt>
                  <c:pt idx="1">
                    <c:v>34%</c:v>
                  </c:pt>
                  <c:pt idx="2">
                    <c:v>30%</c:v>
                  </c:pt>
                  <c:pt idx="3">
                    <c:v>31%</c:v>
                  </c:pt>
                  <c:pt idx="4">
                    <c:v>26%</c:v>
                  </c:pt>
                  <c:pt idx="5">
                    <c:v>22%</c:v>
                  </c:pt>
                  <c:pt idx="6">
                    <c:v>22%</c:v>
                  </c:pt>
                  <c:pt idx="7">
                    <c:v>31%</c:v>
                  </c:pt>
                </c15:dlblRangeCache>
              </c15:datalabelsRange>
            </c:ext>
            <c:ext xmlns:c16="http://schemas.microsoft.com/office/drawing/2014/chart" uri="{C3380CC4-5D6E-409C-BE32-E72D297353CC}">
              <c16:uniqueId val="{00000008-92C9-4496-9900-7F32F5E61961}"/>
            </c:ext>
          </c:extLst>
        </c:ser>
        <c:ser>
          <c:idx val="1"/>
          <c:order val="1"/>
          <c:tx>
            <c:strRef>
              <c:f>'46aperfpb_graf'!$D$13</c:f>
              <c:strCache>
                <c:ptCount val="1"/>
                <c:pt idx="0">
                  <c:v>Grado II</c:v>
                </c:pt>
              </c:strCache>
            </c:strRef>
          </c:tx>
          <c:spPr>
            <a:solidFill>
              <a:srgbClr val="9966FF"/>
            </a:solidFill>
          </c:spPr>
          <c:invertIfNegative val="0"/>
          <c:dLbls>
            <c:dLbl>
              <c:idx val="0"/>
              <c:tx>
                <c:rich>
                  <a:bodyPr/>
                  <a:lstStyle/>
                  <a:p>
                    <a:fld id="{CA19BD10-B2C8-4EDA-9B08-A309EB0F5584}" type="CELLRANGE">
                      <a:rPr lang="en-US"/>
                      <a:pPr/>
                      <a:t>[CELLRANGE]</a:t>
                    </a:fld>
                    <a:endParaRPr lang="en-US" baseline="0"/>
                  </a:p>
                  <a:p>
                    <a:fld id="{49201D87-D18E-4FBF-8D3B-532B01A135EB}"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92C9-4496-9900-7F32F5E61961}"/>
                </c:ext>
              </c:extLst>
            </c:dLbl>
            <c:dLbl>
              <c:idx val="1"/>
              <c:tx>
                <c:rich>
                  <a:bodyPr/>
                  <a:lstStyle/>
                  <a:p>
                    <a:fld id="{34F0ABB6-0260-426C-AAA6-93E3E4C2F2EF}" type="CELLRANGE">
                      <a:rPr lang="en-US"/>
                      <a:pPr/>
                      <a:t>[CELLRANGE]</a:t>
                    </a:fld>
                    <a:endParaRPr lang="en-US" baseline="0"/>
                  </a:p>
                  <a:p>
                    <a:fld id="{4E9C8FD9-0E1E-48FB-92EA-213C010F5D32}"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92C9-4496-9900-7F32F5E61961}"/>
                </c:ext>
              </c:extLst>
            </c:dLbl>
            <c:dLbl>
              <c:idx val="2"/>
              <c:tx>
                <c:rich>
                  <a:bodyPr/>
                  <a:lstStyle/>
                  <a:p>
                    <a:fld id="{377485FD-CD77-4831-B157-096F46BA2212}" type="CELLRANGE">
                      <a:rPr lang="en-US"/>
                      <a:pPr/>
                      <a:t>[CELLRANGE]</a:t>
                    </a:fld>
                    <a:endParaRPr lang="en-US" baseline="0"/>
                  </a:p>
                  <a:p>
                    <a:fld id="{81B86CC3-3557-49C4-A498-3901230E16E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92C9-4496-9900-7F32F5E61961}"/>
                </c:ext>
              </c:extLst>
            </c:dLbl>
            <c:dLbl>
              <c:idx val="3"/>
              <c:tx>
                <c:rich>
                  <a:bodyPr/>
                  <a:lstStyle/>
                  <a:p>
                    <a:fld id="{825A367E-85C5-4F51-9A9D-7B15A8AC189E}" type="CELLRANGE">
                      <a:rPr lang="en-US"/>
                      <a:pPr/>
                      <a:t>[CELLRANGE]</a:t>
                    </a:fld>
                    <a:endParaRPr lang="en-US" baseline="0"/>
                  </a:p>
                  <a:p>
                    <a:fld id="{B4DDE85D-05B8-4AAD-B050-F52309F1484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92C9-4496-9900-7F32F5E61961}"/>
                </c:ext>
              </c:extLst>
            </c:dLbl>
            <c:dLbl>
              <c:idx val="4"/>
              <c:tx>
                <c:rich>
                  <a:bodyPr/>
                  <a:lstStyle/>
                  <a:p>
                    <a:fld id="{D61442E3-DDCE-41F7-8218-17C6F44416A2}" type="CELLRANGE">
                      <a:rPr lang="en-US"/>
                      <a:pPr/>
                      <a:t>[CELLRANGE]</a:t>
                    </a:fld>
                    <a:endParaRPr lang="en-US" baseline="0"/>
                  </a:p>
                  <a:p>
                    <a:fld id="{734ACF2E-AF97-4DA8-8DC4-0CEBB17E37AB}"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92C9-4496-9900-7F32F5E61961}"/>
                </c:ext>
              </c:extLst>
            </c:dLbl>
            <c:dLbl>
              <c:idx val="5"/>
              <c:tx>
                <c:rich>
                  <a:bodyPr/>
                  <a:lstStyle/>
                  <a:p>
                    <a:fld id="{F21990A1-E48F-4357-8F4E-7F13EE825E94}" type="CELLRANGE">
                      <a:rPr lang="en-US"/>
                      <a:pPr/>
                      <a:t>[CELLRANGE]</a:t>
                    </a:fld>
                    <a:endParaRPr lang="en-US" baseline="0"/>
                  </a:p>
                  <a:p>
                    <a:fld id="{D379DA72-51E3-4C38-B0D3-7AD1662ACE7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92C9-4496-9900-7F32F5E61961}"/>
                </c:ext>
              </c:extLst>
            </c:dLbl>
            <c:dLbl>
              <c:idx val="6"/>
              <c:tx>
                <c:rich>
                  <a:bodyPr/>
                  <a:lstStyle/>
                  <a:p>
                    <a:fld id="{A299F5EE-3C9F-4787-A6D5-30EDB3A7EE5D}" type="CELLRANGE">
                      <a:rPr lang="en-US"/>
                      <a:pPr/>
                      <a:t>[CELLRANGE]</a:t>
                    </a:fld>
                    <a:endParaRPr lang="en-US" baseline="0"/>
                  </a:p>
                  <a:p>
                    <a:fld id="{0A3DF7DB-7342-4E6E-9614-3CE3DAA5BF4A}"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92C9-4496-9900-7F32F5E61961}"/>
                </c:ext>
              </c:extLst>
            </c:dLbl>
            <c:dLbl>
              <c:idx val="7"/>
              <c:tx>
                <c:rich>
                  <a:bodyPr/>
                  <a:lstStyle/>
                  <a:p>
                    <a:fld id="{E7F0EBA0-A1F4-4732-B4F6-CEDC027620D9}" type="CELLRANGE">
                      <a:rPr lang="en-US"/>
                      <a:pPr/>
                      <a:t>[CELLRANGE]</a:t>
                    </a:fld>
                    <a:endParaRPr lang="en-US" baseline="0"/>
                  </a:p>
                  <a:p>
                    <a:fld id="{3F5A49D1-6F93-482D-9592-9BC007572C2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92C9-4496-9900-7F32F5E61961}"/>
                </c:ext>
              </c:extLst>
            </c:dLbl>
            <c:spPr>
              <a:noFill/>
              <a:ln>
                <a:noFill/>
              </a:ln>
              <a:effectLst/>
            </c:spPr>
            <c:txPr>
              <a:bodyPr wrap="square" lIns="38100" tIns="19050" rIns="38100" bIns="19050" anchor="ctr">
                <a:spAutoFit/>
              </a:bodyPr>
              <a:lstStyle/>
              <a:p>
                <a:pPr>
                  <a:defRPr sz="1000" b="1">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('46aperfpb_graf'!$E$9,'46aperfpb_graf'!$G$9,'46aperfpb_graf'!$I$9,'46aperfpb_graf'!$K$9,'46aperfpb_graf'!$M$9,'46aperfpb_graf'!$O$9,'46aperfpb_graf'!$Q$9,'46aperfpb_graf'!$S$9)</c:f>
              <c:strCache>
                <c:ptCount val="8"/>
                <c:pt idx="0">
                  <c:v>menores de 3</c:v>
                </c:pt>
                <c:pt idx="1">
                  <c:v>3 a 18</c:v>
                </c:pt>
                <c:pt idx="2">
                  <c:v>19 a 30</c:v>
                </c:pt>
                <c:pt idx="3">
                  <c:v>31 a 45</c:v>
                </c:pt>
                <c:pt idx="4">
                  <c:v>46 a 54</c:v>
                </c:pt>
                <c:pt idx="5">
                  <c:v>55 a 64</c:v>
                </c:pt>
                <c:pt idx="6">
                  <c:v>65 a 79</c:v>
                </c:pt>
                <c:pt idx="7">
                  <c:v>80 y +</c:v>
                </c:pt>
              </c:strCache>
            </c:strRef>
          </c:cat>
          <c:val>
            <c:numRef>
              <c:f>('46aperfpb_graf'!$E$13,'46aperfpb_graf'!$G$13,'46aperfpb_graf'!$I$13,'46aperfpb_graf'!$K$13,'46aperfpb_graf'!$M$13,'46aperfpb_graf'!$O$13,'46aperfpb_graf'!$Q$13,'46aperfpb_graf'!$S$13)</c:f>
              <c:numCache>
                <c:formatCode>#,##0</c:formatCode>
                <c:ptCount val="8"/>
                <c:pt idx="0">
                  <c:v>668</c:v>
                </c:pt>
                <c:pt idx="1">
                  <c:v>11307</c:v>
                </c:pt>
                <c:pt idx="2">
                  <c:v>7581</c:v>
                </c:pt>
                <c:pt idx="3">
                  <c:v>11167</c:v>
                </c:pt>
                <c:pt idx="4">
                  <c:v>12382</c:v>
                </c:pt>
                <c:pt idx="5">
                  <c:v>19721</c:v>
                </c:pt>
                <c:pt idx="6">
                  <c:v>63094</c:v>
                </c:pt>
                <c:pt idx="7">
                  <c:v>222579</c:v>
                </c:pt>
              </c:numCache>
            </c:numRef>
          </c:val>
          <c:extLst>
            <c:ext xmlns:c15="http://schemas.microsoft.com/office/drawing/2012/chart" uri="{02D57815-91ED-43cb-92C2-25804820EDAC}">
              <c15:datalabelsRange>
                <c15:f>'46aperfpb_graf'!$V$13:$AC$13</c15:f>
                <c15:dlblRangeCache>
                  <c:ptCount val="8"/>
                  <c:pt idx="0">
                    <c:v>45%</c:v>
                  </c:pt>
                  <c:pt idx="1">
                    <c:v>39%</c:v>
                  </c:pt>
                  <c:pt idx="2">
                    <c:v>38%</c:v>
                  </c:pt>
                  <c:pt idx="3">
                    <c:v>39%</c:v>
                  </c:pt>
                  <c:pt idx="4">
                    <c:v>39%</c:v>
                  </c:pt>
                  <c:pt idx="5">
                    <c:v>39%</c:v>
                  </c:pt>
                  <c:pt idx="6">
                    <c:v>37%</c:v>
                  </c:pt>
                  <c:pt idx="7">
                    <c:v>38%</c:v>
                  </c:pt>
                </c15:dlblRangeCache>
              </c15:datalabelsRange>
            </c:ext>
            <c:ext xmlns:c16="http://schemas.microsoft.com/office/drawing/2014/chart" uri="{C3380CC4-5D6E-409C-BE32-E72D297353CC}">
              <c16:uniqueId val="{00000011-92C9-4496-9900-7F32F5E61961}"/>
            </c:ext>
          </c:extLst>
        </c:ser>
        <c:ser>
          <c:idx val="2"/>
          <c:order val="2"/>
          <c:tx>
            <c:strRef>
              <c:f>'46aperfpb_graf'!$D$14</c:f>
              <c:strCache>
                <c:ptCount val="1"/>
                <c:pt idx="0">
                  <c:v>Grado I</c:v>
                </c:pt>
              </c:strCache>
            </c:strRef>
          </c:tx>
          <c:spPr>
            <a:solidFill>
              <a:srgbClr val="CCCCFF"/>
            </a:solidFill>
          </c:spPr>
          <c:invertIfNegative val="0"/>
          <c:dLbls>
            <c:dLbl>
              <c:idx val="0"/>
              <c:tx>
                <c:rich>
                  <a:bodyPr/>
                  <a:lstStyle/>
                  <a:p>
                    <a:fld id="{D5D7BE0C-75EA-4895-B1EE-02EC83E9266B}" type="CELLRANGE">
                      <a:rPr lang="en-US"/>
                      <a:pPr/>
                      <a:t>[CELLRANGE]</a:t>
                    </a:fld>
                    <a:endParaRPr lang="en-US" baseline="0"/>
                  </a:p>
                  <a:p>
                    <a:fld id="{2FC8EC7F-3B8D-4D0C-86E1-91E353C133F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92C9-4496-9900-7F32F5E61961}"/>
                </c:ext>
              </c:extLst>
            </c:dLbl>
            <c:dLbl>
              <c:idx val="1"/>
              <c:tx>
                <c:rich>
                  <a:bodyPr/>
                  <a:lstStyle/>
                  <a:p>
                    <a:fld id="{D303D057-4AC2-40CD-9AEA-C5283256D074}" type="CELLRANGE">
                      <a:rPr lang="en-US"/>
                      <a:pPr/>
                      <a:t>[CELLRANGE]</a:t>
                    </a:fld>
                    <a:endParaRPr lang="en-US" baseline="0"/>
                  </a:p>
                  <a:p>
                    <a:fld id="{A463E699-14A7-400B-A5D6-3F81029489A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92C9-4496-9900-7F32F5E61961}"/>
                </c:ext>
              </c:extLst>
            </c:dLbl>
            <c:dLbl>
              <c:idx val="2"/>
              <c:tx>
                <c:rich>
                  <a:bodyPr/>
                  <a:lstStyle/>
                  <a:p>
                    <a:fld id="{D5F6E249-95F4-4DAD-91B8-809714E40B40}" type="CELLRANGE">
                      <a:rPr lang="en-US"/>
                      <a:pPr/>
                      <a:t>[CELLRANGE]</a:t>
                    </a:fld>
                    <a:endParaRPr lang="en-US" baseline="0"/>
                  </a:p>
                  <a:p>
                    <a:fld id="{C868BF86-1F5E-4D8A-B60A-58221F5E775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92C9-4496-9900-7F32F5E61961}"/>
                </c:ext>
              </c:extLst>
            </c:dLbl>
            <c:dLbl>
              <c:idx val="3"/>
              <c:tx>
                <c:rich>
                  <a:bodyPr/>
                  <a:lstStyle/>
                  <a:p>
                    <a:fld id="{C7FA9CCD-F938-42D6-B68C-A71650FA1426}" type="CELLRANGE">
                      <a:rPr lang="en-US"/>
                      <a:pPr/>
                      <a:t>[CELLRANGE]</a:t>
                    </a:fld>
                    <a:endParaRPr lang="en-US" baseline="0"/>
                  </a:p>
                  <a:p>
                    <a:fld id="{E8C55B94-6F64-4D83-9621-D4128E187A2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92C9-4496-9900-7F32F5E61961}"/>
                </c:ext>
              </c:extLst>
            </c:dLbl>
            <c:dLbl>
              <c:idx val="4"/>
              <c:tx>
                <c:rich>
                  <a:bodyPr/>
                  <a:lstStyle/>
                  <a:p>
                    <a:fld id="{556AB75E-CCE9-4FA4-ACA3-98EC1AFBA879}" type="CELLRANGE">
                      <a:rPr lang="en-US"/>
                      <a:pPr/>
                      <a:t>[CELLRANGE]</a:t>
                    </a:fld>
                    <a:endParaRPr lang="en-US" baseline="0"/>
                  </a:p>
                  <a:p>
                    <a:fld id="{6FCF1123-E972-4627-AAAB-9907374F95F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92C9-4496-9900-7F32F5E61961}"/>
                </c:ext>
              </c:extLst>
            </c:dLbl>
            <c:dLbl>
              <c:idx val="5"/>
              <c:tx>
                <c:rich>
                  <a:bodyPr/>
                  <a:lstStyle/>
                  <a:p>
                    <a:fld id="{76713C8F-D22D-4DCA-94CF-3FB983840B4F}" type="CELLRANGE">
                      <a:rPr lang="en-US"/>
                      <a:pPr/>
                      <a:t>[CELLRANGE]</a:t>
                    </a:fld>
                    <a:endParaRPr lang="en-US" baseline="0"/>
                  </a:p>
                  <a:p>
                    <a:fld id="{01D9B6FE-8DDE-4826-92E0-595E61AB6BF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92C9-4496-9900-7F32F5E61961}"/>
                </c:ext>
              </c:extLst>
            </c:dLbl>
            <c:dLbl>
              <c:idx val="6"/>
              <c:tx>
                <c:rich>
                  <a:bodyPr/>
                  <a:lstStyle/>
                  <a:p>
                    <a:fld id="{37B7D288-D2A4-4039-BBD7-0226FB79F6BF}" type="CELLRANGE">
                      <a:rPr lang="en-US"/>
                      <a:pPr/>
                      <a:t>[CELLRANGE]</a:t>
                    </a:fld>
                    <a:endParaRPr lang="en-US" baseline="0"/>
                  </a:p>
                  <a:p>
                    <a:fld id="{9BD5AEC7-A55C-45DD-B6E7-8DFE7F68833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92C9-4496-9900-7F32F5E61961}"/>
                </c:ext>
              </c:extLst>
            </c:dLbl>
            <c:dLbl>
              <c:idx val="7"/>
              <c:tx>
                <c:rich>
                  <a:bodyPr/>
                  <a:lstStyle/>
                  <a:p>
                    <a:fld id="{F56ABAA1-4A82-4109-8955-EFBDBD95C2E9}" type="CELLRANGE">
                      <a:rPr lang="en-US"/>
                      <a:pPr/>
                      <a:t>[CELLRANGE]</a:t>
                    </a:fld>
                    <a:endParaRPr lang="en-US" baseline="0"/>
                  </a:p>
                  <a:p>
                    <a:fld id="{5F3F8162-5629-492A-A729-206AC0A116C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92C9-4496-9900-7F32F5E61961}"/>
                </c:ext>
              </c:extLst>
            </c:dLbl>
            <c:spPr>
              <a:noFill/>
              <a:ln>
                <a:noFill/>
              </a:ln>
              <a:effectLst/>
            </c:spPr>
            <c:txPr>
              <a:bodyPr wrap="square" lIns="38100" tIns="19050" rIns="38100" bIns="19050" anchor="ctr">
                <a:spAutoFit/>
              </a:bodyPr>
              <a:lstStyle/>
              <a:p>
                <a:pPr>
                  <a:defRPr sz="1000" b="1">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('46aperfpb_graf'!$E$9,'46aperfpb_graf'!$G$9,'46aperfpb_graf'!$I$9,'46aperfpb_graf'!$K$9,'46aperfpb_graf'!$M$9,'46aperfpb_graf'!$O$9,'46aperfpb_graf'!$Q$9,'46aperfpb_graf'!$S$9)</c:f>
              <c:strCache>
                <c:ptCount val="8"/>
                <c:pt idx="0">
                  <c:v>menores de 3</c:v>
                </c:pt>
                <c:pt idx="1">
                  <c:v>3 a 18</c:v>
                </c:pt>
                <c:pt idx="2">
                  <c:v>19 a 30</c:v>
                </c:pt>
                <c:pt idx="3">
                  <c:v>31 a 45</c:v>
                </c:pt>
                <c:pt idx="4">
                  <c:v>46 a 54</c:v>
                </c:pt>
                <c:pt idx="5">
                  <c:v>55 a 64</c:v>
                </c:pt>
                <c:pt idx="6">
                  <c:v>65 a 79</c:v>
                </c:pt>
                <c:pt idx="7">
                  <c:v>80 y +</c:v>
                </c:pt>
              </c:strCache>
            </c:strRef>
          </c:cat>
          <c:val>
            <c:numRef>
              <c:f>('46aperfpb_graf'!$E$14,'46aperfpb_graf'!$G$14,'46aperfpb_graf'!$I$14,'46aperfpb_graf'!$K$14,'46aperfpb_graf'!$M$14,'46aperfpb_graf'!$O$14,'46aperfpb_graf'!$Q$14,'46aperfpb_graf'!$S$14)</c:f>
              <c:numCache>
                <c:formatCode>#,##0</c:formatCode>
                <c:ptCount val="8"/>
                <c:pt idx="0">
                  <c:v>303</c:v>
                </c:pt>
                <c:pt idx="1">
                  <c:v>7995</c:v>
                </c:pt>
                <c:pt idx="2">
                  <c:v>6430</c:v>
                </c:pt>
                <c:pt idx="3">
                  <c:v>8572</c:v>
                </c:pt>
                <c:pt idx="4">
                  <c:v>11260</c:v>
                </c:pt>
                <c:pt idx="5">
                  <c:v>19741</c:v>
                </c:pt>
                <c:pt idx="6">
                  <c:v>70751</c:v>
                </c:pt>
                <c:pt idx="7">
                  <c:v>180191</c:v>
                </c:pt>
              </c:numCache>
            </c:numRef>
          </c:val>
          <c:extLst>
            <c:ext xmlns:c15="http://schemas.microsoft.com/office/drawing/2012/chart" uri="{02D57815-91ED-43cb-92C2-25804820EDAC}">
              <c15:datalabelsRange>
                <c15:f>'46aperfpb_graf'!$V$14:$AC$14</c15:f>
                <c15:dlblRangeCache>
                  <c:ptCount val="8"/>
                  <c:pt idx="0">
                    <c:v>20%</c:v>
                  </c:pt>
                  <c:pt idx="1">
                    <c:v>27%</c:v>
                  </c:pt>
                  <c:pt idx="2">
                    <c:v>32%</c:v>
                  </c:pt>
                  <c:pt idx="3">
                    <c:v>30%</c:v>
                  </c:pt>
                  <c:pt idx="4">
                    <c:v>35%</c:v>
                  </c:pt>
                  <c:pt idx="5">
                    <c:v>39%</c:v>
                  </c:pt>
                  <c:pt idx="6">
                    <c:v>41%</c:v>
                  </c:pt>
                  <c:pt idx="7">
                    <c:v>31%</c:v>
                  </c:pt>
                </c15:dlblRangeCache>
              </c15:datalabelsRange>
            </c:ext>
            <c:ext xmlns:c16="http://schemas.microsoft.com/office/drawing/2014/chart" uri="{C3380CC4-5D6E-409C-BE32-E72D297353CC}">
              <c16:uniqueId val="{0000001A-92C9-4496-9900-7F32F5E61961}"/>
            </c:ext>
          </c:extLst>
        </c:ser>
        <c:dLbls>
          <c:dLblPos val="ctr"/>
          <c:showLegendKey val="0"/>
          <c:showVal val="1"/>
          <c:showCatName val="0"/>
          <c:showSerName val="0"/>
          <c:showPercent val="0"/>
          <c:showBubbleSize val="0"/>
        </c:dLbls>
        <c:gapWidth val="30"/>
        <c:overlap val="100"/>
        <c:axId val="572015824"/>
        <c:axId val="572016368"/>
      </c:barChart>
      <c:catAx>
        <c:axId val="572015824"/>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900" b="0" i="0" u="none" strike="noStrike" baseline="0">
                <a:solidFill>
                  <a:schemeClr val="accent1">
                    <a:lumMod val="50000"/>
                  </a:schemeClr>
                </a:solidFill>
                <a:latin typeface="+mn-lt"/>
                <a:ea typeface="Verdana"/>
                <a:cs typeface="Verdana"/>
              </a:defRPr>
            </a:pPr>
            <a:endParaRPr lang="es-ES"/>
          </a:p>
        </c:txPr>
        <c:crossAx val="572016368"/>
        <c:crosses val="autoZero"/>
        <c:auto val="1"/>
        <c:lblAlgn val="ctr"/>
        <c:lblOffset val="100"/>
        <c:noMultiLvlLbl val="0"/>
      </c:catAx>
      <c:valAx>
        <c:axId val="572016368"/>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1000" b="0" i="0" u="none" strike="noStrike" baseline="0">
                <a:solidFill>
                  <a:schemeClr val="accent1">
                    <a:lumMod val="50000"/>
                  </a:schemeClr>
                </a:solidFill>
                <a:latin typeface="+mn-lt"/>
                <a:ea typeface="Verdana"/>
                <a:cs typeface="Verdana"/>
              </a:defRPr>
            </a:pPr>
            <a:endParaRPr lang="es-ES"/>
          </a:p>
        </c:txPr>
        <c:crossAx val="572015824"/>
        <c:crosses val="autoZero"/>
        <c:crossBetween val="between"/>
      </c:valAx>
      <c:spPr>
        <a:no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chemeClr val="accent1">
                    <a:lumMod val="50000"/>
                  </a:schemeClr>
                </a:solidFill>
                <a:latin typeface="Verdana"/>
                <a:ea typeface="Verdana"/>
                <a:cs typeface="Verdana"/>
              </a:defRPr>
            </a:pPr>
            <a:r>
              <a:rPr lang="es-ES" sz="1000" b="1" i="0" baseline="0">
                <a:solidFill>
                  <a:schemeClr val="accent1">
                    <a:lumMod val="50000"/>
                  </a:schemeClr>
                </a:solidFill>
                <a:effectLst/>
              </a:rPr>
              <a:t>Distribución por Grado de dependencia de cada tramo de edad. Hombres</a:t>
            </a:r>
            <a:endParaRPr lang="es-ES" sz="400">
              <a:solidFill>
                <a:schemeClr val="accent1">
                  <a:lumMod val="50000"/>
                </a:schemeClr>
              </a:solidFill>
              <a:effectLst/>
            </a:endParaRPr>
          </a:p>
        </c:rich>
      </c:tx>
      <c:layout>
        <c:manualLayout>
          <c:xMode val="edge"/>
          <c:yMode val="edge"/>
          <c:x val="0.11898758357211077"/>
          <c:y val="4.3584135316418774E-3"/>
        </c:manualLayout>
      </c:layout>
      <c:overlay val="0"/>
      <c:spPr>
        <a:noFill/>
        <a:ln w="25400">
          <a:noFill/>
        </a:ln>
      </c:spPr>
    </c:title>
    <c:autoTitleDeleted val="0"/>
    <c:plotArea>
      <c:layout>
        <c:manualLayout>
          <c:layoutTarget val="inner"/>
          <c:xMode val="edge"/>
          <c:yMode val="edge"/>
          <c:x val="0.12388419904677277"/>
          <c:y val="9.8098840847741023E-2"/>
          <c:w val="0.72170121481826432"/>
          <c:h val="0.81604505842463637"/>
        </c:manualLayout>
      </c:layout>
      <c:barChart>
        <c:barDir val="col"/>
        <c:grouping val="percentStacked"/>
        <c:varyColors val="1"/>
        <c:ser>
          <c:idx val="0"/>
          <c:order val="0"/>
          <c:tx>
            <c:strRef>
              <c:f>'46aperfpb_graf'!$D$12</c:f>
              <c:strCache>
                <c:ptCount val="1"/>
                <c:pt idx="0">
                  <c:v>Grado III</c:v>
                </c:pt>
              </c:strCache>
            </c:strRef>
          </c:tx>
          <c:spPr>
            <a:solidFill>
              <a:srgbClr val="660066"/>
            </a:solidFill>
            <a:ln w="25400">
              <a:noFill/>
            </a:ln>
          </c:spPr>
          <c:invertIfNegative val="0"/>
          <c:dPt>
            <c:idx val="0"/>
            <c:invertIfNegative val="0"/>
            <c:bubble3D val="0"/>
            <c:extLst>
              <c:ext xmlns:c16="http://schemas.microsoft.com/office/drawing/2014/chart" uri="{C3380CC4-5D6E-409C-BE32-E72D297353CC}">
                <c16:uniqueId val="{00000000-28C7-49BC-ABBC-E5B6A42D6935}"/>
              </c:ext>
            </c:extLst>
          </c:dPt>
          <c:dPt>
            <c:idx val="1"/>
            <c:invertIfNegative val="0"/>
            <c:bubble3D val="0"/>
            <c:extLst>
              <c:ext xmlns:c16="http://schemas.microsoft.com/office/drawing/2014/chart" uri="{C3380CC4-5D6E-409C-BE32-E72D297353CC}">
                <c16:uniqueId val="{00000001-28C7-49BC-ABBC-E5B6A42D6935}"/>
              </c:ext>
            </c:extLst>
          </c:dPt>
          <c:dPt>
            <c:idx val="2"/>
            <c:invertIfNegative val="0"/>
            <c:bubble3D val="0"/>
            <c:extLst>
              <c:ext xmlns:c16="http://schemas.microsoft.com/office/drawing/2014/chart" uri="{C3380CC4-5D6E-409C-BE32-E72D297353CC}">
                <c16:uniqueId val="{00000002-28C7-49BC-ABBC-E5B6A42D6935}"/>
              </c:ext>
            </c:extLst>
          </c:dPt>
          <c:dPt>
            <c:idx val="3"/>
            <c:invertIfNegative val="0"/>
            <c:bubble3D val="0"/>
            <c:extLst>
              <c:ext xmlns:c16="http://schemas.microsoft.com/office/drawing/2014/chart" uri="{C3380CC4-5D6E-409C-BE32-E72D297353CC}">
                <c16:uniqueId val="{00000003-28C7-49BC-ABBC-E5B6A42D6935}"/>
              </c:ext>
            </c:extLst>
          </c:dPt>
          <c:dPt>
            <c:idx val="4"/>
            <c:invertIfNegative val="0"/>
            <c:bubble3D val="0"/>
            <c:extLst>
              <c:ext xmlns:c16="http://schemas.microsoft.com/office/drawing/2014/chart" uri="{C3380CC4-5D6E-409C-BE32-E72D297353CC}">
                <c16:uniqueId val="{00000004-28C7-49BC-ABBC-E5B6A42D6935}"/>
              </c:ext>
            </c:extLst>
          </c:dPt>
          <c:dPt>
            <c:idx val="5"/>
            <c:invertIfNegative val="0"/>
            <c:bubble3D val="0"/>
            <c:extLst>
              <c:ext xmlns:c16="http://schemas.microsoft.com/office/drawing/2014/chart" uri="{C3380CC4-5D6E-409C-BE32-E72D297353CC}">
                <c16:uniqueId val="{00000005-28C7-49BC-ABBC-E5B6A42D6935}"/>
              </c:ext>
            </c:extLst>
          </c:dPt>
          <c:dPt>
            <c:idx val="6"/>
            <c:invertIfNegative val="0"/>
            <c:bubble3D val="0"/>
            <c:extLst>
              <c:ext xmlns:c16="http://schemas.microsoft.com/office/drawing/2014/chart" uri="{C3380CC4-5D6E-409C-BE32-E72D297353CC}">
                <c16:uniqueId val="{00000006-28C7-49BC-ABBC-E5B6A42D6935}"/>
              </c:ext>
            </c:extLst>
          </c:dPt>
          <c:dPt>
            <c:idx val="7"/>
            <c:invertIfNegative val="0"/>
            <c:bubble3D val="0"/>
            <c:extLst>
              <c:ext xmlns:c16="http://schemas.microsoft.com/office/drawing/2014/chart" uri="{C3380CC4-5D6E-409C-BE32-E72D297353CC}">
                <c16:uniqueId val="{00000007-28C7-49BC-ABBC-E5B6A42D6935}"/>
              </c:ext>
            </c:extLst>
          </c:dPt>
          <c:dLbls>
            <c:dLbl>
              <c:idx val="0"/>
              <c:tx>
                <c:rich>
                  <a:bodyPr/>
                  <a:lstStyle/>
                  <a:p>
                    <a:fld id="{29DCBB6A-1D04-4F01-82CD-001106F0AB5D}" type="CELLRANGE">
                      <a:rPr lang="en-US"/>
                      <a:pPr/>
                      <a:t>[CELLRANGE]</a:t>
                    </a:fld>
                    <a:endParaRPr lang="en-US" baseline="0"/>
                  </a:p>
                  <a:p>
                    <a:fld id="{01FF9F4D-B28D-4510-BC9B-26450E29854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28C7-49BC-ABBC-E5B6A42D6935}"/>
                </c:ext>
              </c:extLst>
            </c:dLbl>
            <c:dLbl>
              <c:idx val="1"/>
              <c:tx>
                <c:rich>
                  <a:bodyPr/>
                  <a:lstStyle/>
                  <a:p>
                    <a:fld id="{8EB397DF-5642-4A01-AB48-903F369D1F8C}" type="CELLRANGE">
                      <a:rPr lang="en-US"/>
                      <a:pPr/>
                      <a:t>[CELLRANGE]</a:t>
                    </a:fld>
                    <a:endParaRPr lang="en-US" baseline="0"/>
                  </a:p>
                  <a:p>
                    <a:fld id="{0E4DCA60-8280-4F53-87FD-09322302E67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28C7-49BC-ABBC-E5B6A42D6935}"/>
                </c:ext>
              </c:extLst>
            </c:dLbl>
            <c:dLbl>
              <c:idx val="2"/>
              <c:tx>
                <c:rich>
                  <a:bodyPr/>
                  <a:lstStyle/>
                  <a:p>
                    <a:fld id="{7000C3E0-81E9-492C-AA51-466B0CA88019}" type="CELLRANGE">
                      <a:rPr lang="en-US"/>
                      <a:pPr/>
                      <a:t>[CELLRANGE]</a:t>
                    </a:fld>
                    <a:endParaRPr lang="en-US" baseline="0"/>
                  </a:p>
                  <a:p>
                    <a:fld id="{A9AEC31D-F3E3-44D9-A8C8-FB7286B5DED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28C7-49BC-ABBC-E5B6A42D6935}"/>
                </c:ext>
              </c:extLst>
            </c:dLbl>
            <c:dLbl>
              <c:idx val="3"/>
              <c:tx>
                <c:rich>
                  <a:bodyPr/>
                  <a:lstStyle/>
                  <a:p>
                    <a:fld id="{8EE0302F-62F2-4105-A132-8E5613901C87}" type="CELLRANGE">
                      <a:rPr lang="en-US"/>
                      <a:pPr/>
                      <a:t>[CELLRANGE]</a:t>
                    </a:fld>
                    <a:endParaRPr lang="en-US" baseline="0"/>
                  </a:p>
                  <a:p>
                    <a:fld id="{2F56C9AC-4CDA-4BD1-A10E-836CA788ACD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28C7-49BC-ABBC-E5B6A42D6935}"/>
                </c:ext>
              </c:extLst>
            </c:dLbl>
            <c:dLbl>
              <c:idx val="4"/>
              <c:tx>
                <c:rich>
                  <a:bodyPr/>
                  <a:lstStyle/>
                  <a:p>
                    <a:fld id="{D0BCFCAD-9CCB-4153-A5D0-1AA0658A820A}" type="CELLRANGE">
                      <a:rPr lang="en-US"/>
                      <a:pPr/>
                      <a:t>[CELLRANGE]</a:t>
                    </a:fld>
                    <a:endParaRPr lang="en-US" baseline="0"/>
                  </a:p>
                  <a:p>
                    <a:fld id="{C5900B43-722A-4D66-83E8-01306BFA7E6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28C7-49BC-ABBC-E5B6A42D6935}"/>
                </c:ext>
              </c:extLst>
            </c:dLbl>
            <c:dLbl>
              <c:idx val="5"/>
              <c:tx>
                <c:rich>
                  <a:bodyPr/>
                  <a:lstStyle/>
                  <a:p>
                    <a:fld id="{AB483913-9C15-4202-89D5-F685BC32D6DA}" type="CELLRANGE">
                      <a:rPr lang="en-US"/>
                      <a:pPr/>
                      <a:t>[CELLRANGE]</a:t>
                    </a:fld>
                    <a:endParaRPr lang="en-US" baseline="0"/>
                  </a:p>
                  <a:p>
                    <a:fld id="{B62EC1AD-2212-44B0-8319-ED4B86D77015}"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28C7-49BC-ABBC-E5B6A42D6935}"/>
                </c:ext>
              </c:extLst>
            </c:dLbl>
            <c:dLbl>
              <c:idx val="6"/>
              <c:tx>
                <c:rich>
                  <a:bodyPr/>
                  <a:lstStyle/>
                  <a:p>
                    <a:fld id="{9BEE6076-9427-426F-B708-6A878F474182}" type="CELLRANGE">
                      <a:rPr lang="en-US"/>
                      <a:pPr/>
                      <a:t>[CELLRANGE]</a:t>
                    </a:fld>
                    <a:endParaRPr lang="en-US" baseline="0"/>
                  </a:p>
                  <a:p>
                    <a:fld id="{DBB3D5CE-7084-430C-A390-74C0AF47BA2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28C7-49BC-ABBC-E5B6A42D6935}"/>
                </c:ext>
              </c:extLst>
            </c:dLbl>
            <c:dLbl>
              <c:idx val="7"/>
              <c:tx>
                <c:rich>
                  <a:bodyPr/>
                  <a:lstStyle/>
                  <a:p>
                    <a:fld id="{783C449E-47BC-4440-A895-E5D0B11BB325}" type="CELLRANGE">
                      <a:rPr lang="en-US"/>
                      <a:pPr/>
                      <a:t>[CELLRANGE]</a:t>
                    </a:fld>
                    <a:endParaRPr lang="en-US" baseline="0"/>
                  </a:p>
                  <a:p>
                    <a:fld id="{761F9A21-5442-43B0-AF6F-A8C41AADA36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28C7-49BC-ABBC-E5B6A42D6935}"/>
                </c:ext>
              </c:extLst>
            </c:dLbl>
            <c:spPr>
              <a:noFill/>
              <a:ln>
                <a:noFill/>
              </a:ln>
              <a:effectLst/>
            </c:spPr>
            <c:txPr>
              <a:bodyPr wrap="square" lIns="38100" tIns="19050" rIns="38100" bIns="19050" anchor="ctr">
                <a:spAutoFit/>
              </a:bodyPr>
              <a:lstStyle/>
              <a:p>
                <a:pPr>
                  <a:defRPr sz="1000" b="1">
                    <a:solidFill>
                      <a:schemeClr val="bg1"/>
                    </a:solidFill>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('46aperfpb_graf'!$E$9,'46aperfpb_graf'!$G$9,'46aperfpb_graf'!$I$9,'46aperfpb_graf'!$K$9,'46aperfpb_graf'!$M$9,'46aperfpb_graf'!$O$9,'46aperfpb_graf'!$Q$9,'46aperfpb_graf'!$S$9)</c:f>
              <c:strCache>
                <c:ptCount val="8"/>
                <c:pt idx="0">
                  <c:v>menores de 3</c:v>
                </c:pt>
                <c:pt idx="1">
                  <c:v>3 a 18</c:v>
                </c:pt>
                <c:pt idx="2">
                  <c:v>19 a 30</c:v>
                </c:pt>
                <c:pt idx="3">
                  <c:v>31 a 45</c:v>
                </c:pt>
                <c:pt idx="4">
                  <c:v>46 a 54</c:v>
                </c:pt>
                <c:pt idx="5">
                  <c:v>55 a 64</c:v>
                </c:pt>
                <c:pt idx="6">
                  <c:v>65 a 79</c:v>
                </c:pt>
                <c:pt idx="7">
                  <c:v>80 y +</c:v>
                </c:pt>
              </c:strCache>
            </c:strRef>
          </c:cat>
          <c:val>
            <c:numRef>
              <c:f>('46aperfpb_graf'!$E$16,'46aperfpb_graf'!$G$16,'46aperfpb_graf'!$I$16,'46aperfpb_graf'!$K$16,'46aperfpb_graf'!$M$16,'46aperfpb_graf'!$O$16,'46aperfpb_graf'!$Q$16,'46aperfpb_graf'!$S$16)</c:f>
              <c:numCache>
                <c:formatCode>#,##0</c:formatCode>
                <c:ptCount val="8"/>
                <c:pt idx="0">
                  <c:v>632</c:v>
                </c:pt>
                <c:pt idx="1">
                  <c:v>20857</c:v>
                </c:pt>
                <c:pt idx="2">
                  <c:v>9324</c:v>
                </c:pt>
                <c:pt idx="3">
                  <c:v>10949</c:v>
                </c:pt>
                <c:pt idx="4">
                  <c:v>9411</c:v>
                </c:pt>
                <c:pt idx="5">
                  <c:v>12188</c:v>
                </c:pt>
                <c:pt idx="6">
                  <c:v>27757</c:v>
                </c:pt>
                <c:pt idx="7">
                  <c:v>55367</c:v>
                </c:pt>
              </c:numCache>
            </c:numRef>
          </c:val>
          <c:extLst>
            <c:ext xmlns:c15="http://schemas.microsoft.com/office/drawing/2012/chart" uri="{02D57815-91ED-43cb-92C2-25804820EDAC}">
              <c15:datalabelsRange>
                <c15:f>'46aperfpb_graf'!$V$16:$AC$16</c15:f>
                <c15:dlblRangeCache>
                  <c:ptCount val="8"/>
                  <c:pt idx="0">
                    <c:v>33%</c:v>
                  </c:pt>
                  <c:pt idx="1">
                    <c:v>31%</c:v>
                  </c:pt>
                  <c:pt idx="2">
                    <c:v>29%</c:v>
                  </c:pt>
                  <c:pt idx="3">
                    <c:v>29%</c:v>
                  </c:pt>
                  <c:pt idx="4">
                    <c:v>25%</c:v>
                  </c:pt>
                  <c:pt idx="5">
                    <c:v>23%</c:v>
                  </c:pt>
                  <c:pt idx="6">
                    <c:v>26%</c:v>
                  </c:pt>
                  <c:pt idx="7">
                    <c:v>28%</c:v>
                  </c:pt>
                </c15:dlblRangeCache>
              </c15:datalabelsRange>
            </c:ext>
            <c:ext xmlns:c16="http://schemas.microsoft.com/office/drawing/2014/chart" uri="{C3380CC4-5D6E-409C-BE32-E72D297353CC}">
              <c16:uniqueId val="{00000008-28C7-49BC-ABBC-E5B6A42D6935}"/>
            </c:ext>
          </c:extLst>
        </c:ser>
        <c:ser>
          <c:idx val="1"/>
          <c:order val="1"/>
          <c:tx>
            <c:strRef>
              <c:f>'46aperfpb_graf'!$D$13</c:f>
              <c:strCache>
                <c:ptCount val="1"/>
                <c:pt idx="0">
                  <c:v>Grado II</c:v>
                </c:pt>
              </c:strCache>
            </c:strRef>
          </c:tx>
          <c:spPr>
            <a:solidFill>
              <a:srgbClr val="9966FF"/>
            </a:solidFill>
          </c:spPr>
          <c:invertIfNegative val="0"/>
          <c:dLbls>
            <c:dLbl>
              <c:idx val="0"/>
              <c:tx>
                <c:rich>
                  <a:bodyPr/>
                  <a:lstStyle/>
                  <a:p>
                    <a:fld id="{B25306CB-B298-4F54-9CD3-61C691392E91}" type="CELLRANGE">
                      <a:rPr lang="en-US"/>
                      <a:pPr/>
                      <a:t>[CELLRANGE]</a:t>
                    </a:fld>
                    <a:endParaRPr lang="en-US" baseline="0"/>
                  </a:p>
                  <a:p>
                    <a:fld id="{2996259A-443B-4963-A339-CF3D2D395D0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28C7-49BC-ABBC-E5B6A42D6935}"/>
                </c:ext>
              </c:extLst>
            </c:dLbl>
            <c:dLbl>
              <c:idx val="1"/>
              <c:tx>
                <c:rich>
                  <a:bodyPr/>
                  <a:lstStyle/>
                  <a:p>
                    <a:fld id="{44DA9D63-3B13-4482-8C1D-71CE9A32D129}" type="CELLRANGE">
                      <a:rPr lang="en-US"/>
                      <a:pPr/>
                      <a:t>[CELLRANGE]</a:t>
                    </a:fld>
                    <a:endParaRPr lang="en-US" baseline="0"/>
                  </a:p>
                  <a:p>
                    <a:fld id="{24E91039-E674-420C-88C0-DA06311E20F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28C7-49BC-ABBC-E5B6A42D6935}"/>
                </c:ext>
              </c:extLst>
            </c:dLbl>
            <c:dLbl>
              <c:idx val="2"/>
              <c:tx>
                <c:rich>
                  <a:bodyPr/>
                  <a:lstStyle/>
                  <a:p>
                    <a:fld id="{D8D08922-5023-42B9-8A83-E475DB66A091}" type="CELLRANGE">
                      <a:rPr lang="en-US"/>
                      <a:pPr/>
                      <a:t>[CELLRANGE]</a:t>
                    </a:fld>
                    <a:endParaRPr lang="en-US" baseline="0"/>
                  </a:p>
                  <a:p>
                    <a:fld id="{DE8105D3-DDF1-4184-8807-770CE463344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28C7-49BC-ABBC-E5B6A42D6935}"/>
                </c:ext>
              </c:extLst>
            </c:dLbl>
            <c:dLbl>
              <c:idx val="3"/>
              <c:tx>
                <c:rich>
                  <a:bodyPr/>
                  <a:lstStyle/>
                  <a:p>
                    <a:fld id="{B28C770A-3E05-4EA0-B742-6B67DC698A06}" type="CELLRANGE">
                      <a:rPr lang="en-US"/>
                      <a:pPr/>
                      <a:t>[CELLRANGE]</a:t>
                    </a:fld>
                    <a:endParaRPr lang="en-US" baseline="0"/>
                  </a:p>
                  <a:p>
                    <a:fld id="{E80AEFB4-48F1-4882-9516-6DAFE376D0D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28C7-49BC-ABBC-E5B6A42D6935}"/>
                </c:ext>
              </c:extLst>
            </c:dLbl>
            <c:dLbl>
              <c:idx val="4"/>
              <c:tx>
                <c:rich>
                  <a:bodyPr/>
                  <a:lstStyle/>
                  <a:p>
                    <a:fld id="{F4FF19D2-BBCC-41BF-9EDB-EB6A3D14D506}" type="CELLRANGE">
                      <a:rPr lang="en-US"/>
                      <a:pPr/>
                      <a:t>[CELLRANGE]</a:t>
                    </a:fld>
                    <a:endParaRPr lang="en-US" baseline="0"/>
                  </a:p>
                  <a:p>
                    <a:fld id="{EDCA3FED-F96B-4173-9716-AC5A11B608F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28C7-49BC-ABBC-E5B6A42D6935}"/>
                </c:ext>
              </c:extLst>
            </c:dLbl>
            <c:dLbl>
              <c:idx val="5"/>
              <c:tx>
                <c:rich>
                  <a:bodyPr/>
                  <a:lstStyle/>
                  <a:p>
                    <a:fld id="{15858574-862C-4A5B-8A2C-F11E4CED81DD}" type="CELLRANGE">
                      <a:rPr lang="en-US"/>
                      <a:pPr/>
                      <a:t>[CELLRANGE]</a:t>
                    </a:fld>
                    <a:endParaRPr lang="en-US" baseline="0"/>
                  </a:p>
                  <a:p>
                    <a:fld id="{9971FF7D-6DA0-4426-94BE-72CA05C1587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28C7-49BC-ABBC-E5B6A42D6935}"/>
                </c:ext>
              </c:extLst>
            </c:dLbl>
            <c:dLbl>
              <c:idx val="6"/>
              <c:tx>
                <c:rich>
                  <a:bodyPr/>
                  <a:lstStyle/>
                  <a:p>
                    <a:fld id="{D457AB21-5D19-49A3-A18D-7741ED97A85B}" type="CELLRANGE">
                      <a:rPr lang="en-US"/>
                      <a:pPr/>
                      <a:t>[CELLRANGE]</a:t>
                    </a:fld>
                    <a:endParaRPr lang="en-US" baseline="0"/>
                  </a:p>
                  <a:p>
                    <a:fld id="{FA2BD265-3C3A-4BC5-AAEC-1DEDB4971B0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28C7-49BC-ABBC-E5B6A42D6935}"/>
                </c:ext>
              </c:extLst>
            </c:dLbl>
            <c:dLbl>
              <c:idx val="7"/>
              <c:tx>
                <c:rich>
                  <a:bodyPr/>
                  <a:lstStyle/>
                  <a:p>
                    <a:fld id="{23AEFB22-0CDC-482C-A7DC-8B2708D6D915}" type="CELLRANGE">
                      <a:rPr lang="en-US"/>
                      <a:pPr/>
                      <a:t>[CELLRANGE]</a:t>
                    </a:fld>
                    <a:endParaRPr lang="en-US" baseline="0"/>
                  </a:p>
                  <a:p>
                    <a:fld id="{76269D1B-8FE2-46A4-AB2C-FE27F94EB98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28C7-49BC-ABBC-E5B6A42D6935}"/>
                </c:ext>
              </c:extLst>
            </c:dLbl>
            <c:spPr>
              <a:noFill/>
              <a:ln>
                <a:noFill/>
              </a:ln>
              <a:effectLst/>
            </c:spPr>
            <c:txPr>
              <a:bodyPr wrap="square" lIns="38100" tIns="19050" rIns="38100" bIns="19050" anchor="ctr">
                <a:spAutoFit/>
              </a:bodyPr>
              <a:lstStyle/>
              <a:p>
                <a:pPr>
                  <a:defRPr sz="1000" b="1">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('46aperfpb_graf'!$E$9,'46aperfpb_graf'!$G$9,'46aperfpb_graf'!$I$9,'46aperfpb_graf'!$K$9,'46aperfpb_graf'!$M$9,'46aperfpb_graf'!$O$9,'46aperfpb_graf'!$Q$9,'46aperfpb_graf'!$S$9)</c:f>
              <c:strCache>
                <c:ptCount val="8"/>
                <c:pt idx="0">
                  <c:v>menores de 3</c:v>
                </c:pt>
                <c:pt idx="1">
                  <c:v>3 a 18</c:v>
                </c:pt>
                <c:pt idx="2">
                  <c:v>19 a 30</c:v>
                </c:pt>
                <c:pt idx="3">
                  <c:v>31 a 45</c:v>
                </c:pt>
                <c:pt idx="4">
                  <c:v>46 a 54</c:v>
                </c:pt>
                <c:pt idx="5">
                  <c:v>55 a 64</c:v>
                </c:pt>
                <c:pt idx="6">
                  <c:v>65 a 79</c:v>
                </c:pt>
                <c:pt idx="7">
                  <c:v>80 y +</c:v>
                </c:pt>
              </c:strCache>
            </c:strRef>
          </c:cat>
          <c:val>
            <c:numRef>
              <c:f>('46aperfpb_graf'!$E$17,'46aperfpb_graf'!$G$17,'46aperfpb_graf'!$I$17,'46aperfpb_graf'!$K$17,'46aperfpb_graf'!$M$17,'46aperfpb_graf'!$O$17,'46aperfpb_graf'!$Q$17,'46aperfpb_graf'!$S$17)</c:f>
              <c:numCache>
                <c:formatCode>#,##0</c:formatCode>
                <c:ptCount val="8"/>
                <c:pt idx="0">
                  <c:v>904</c:v>
                </c:pt>
                <c:pt idx="1">
                  <c:v>27568</c:v>
                </c:pt>
                <c:pt idx="2">
                  <c:v>11886</c:v>
                </c:pt>
                <c:pt idx="3">
                  <c:v>14666</c:v>
                </c:pt>
                <c:pt idx="4">
                  <c:v>14781</c:v>
                </c:pt>
                <c:pt idx="5">
                  <c:v>21283</c:v>
                </c:pt>
                <c:pt idx="6">
                  <c:v>41571</c:v>
                </c:pt>
                <c:pt idx="7">
                  <c:v>74253</c:v>
                </c:pt>
              </c:numCache>
            </c:numRef>
          </c:val>
          <c:extLst>
            <c:ext xmlns:c15="http://schemas.microsoft.com/office/drawing/2012/chart" uri="{02D57815-91ED-43cb-92C2-25804820EDAC}">
              <c15:datalabelsRange>
                <c15:f>'46aperfpb_graf'!$V$17:$AC$17</c15:f>
                <c15:dlblRangeCache>
                  <c:ptCount val="8"/>
                  <c:pt idx="0">
                    <c:v>47%</c:v>
                  </c:pt>
                  <c:pt idx="1">
                    <c:v>41%</c:v>
                  </c:pt>
                  <c:pt idx="2">
                    <c:v>37%</c:v>
                  </c:pt>
                  <c:pt idx="3">
                    <c:v>39%</c:v>
                  </c:pt>
                  <c:pt idx="4">
                    <c:v>40%</c:v>
                  </c:pt>
                  <c:pt idx="5">
                    <c:v>40%</c:v>
                  </c:pt>
                  <c:pt idx="6">
                    <c:v>39%</c:v>
                  </c:pt>
                  <c:pt idx="7">
                    <c:v>38%</c:v>
                  </c:pt>
                </c15:dlblRangeCache>
              </c15:datalabelsRange>
            </c:ext>
            <c:ext xmlns:c16="http://schemas.microsoft.com/office/drawing/2014/chart" uri="{C3380CC4-5D6E-409C-BE32-E72D297353CC}">
              <c16:uniqueId val="{00000011-28C7-49BC-ABBC-E5B6A42D6935}"/>
            </c:ext>
          </c:extLst>
        </c:ser>
        <c:ser>
          <c:idx val="2"/>
          <c:order val="2"/>
          <c:tx>
            <c:strRef>
              <c:f>'46aperfpb_graf'!$D$14</c:f>
              <c:strCache>
                <c:ptCount val="1"/>
                <c:pt idx="0">
                  <c:v>Grado I</c:v>
                </c:pt>
              </c:strCache>
            </c:strRef>
          </c:tx>
          <c:spPr>
            <a:solidFill>
              <a:srgbClr val="CCCCFF"/>
            </a:solidFill>
          </c:spPr>
          <c:invertIfNegative val="0"/>
          <c:dLbls>
            <c:dLbl>
              <c:idx val="0"/>
              <c:tx>
                <c:rich>
                  <a:bodyPr/>
                  <a:lstStyle/>
                  <a:p>
                    <a:fld id="{7609ACCE-3AC5-41C0-977A-5F211CBCEB4A}" type="CELLRANGE">
                      <a:rPr lang="en-US"/>
                      <a:pPr/>
                      <a:t>[CELLRANGE]</a:t>
                    </a:fld>
                    <a:endParaRPr lang="en-US" baseline="0"/>
                  </a:p>
                  <a:p>
                    <a:fld id="{65B1D933-5371-4A6F-B907-2D9620FC083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28C7-49BC-ABBC-E5B6A42D6935}"/>
                </c:ext>
              </c:extLst>
            </c:dLbl>
            <c:dLbl>
              <c:idx val="1"/>
              <c:tx>
                <c:rich>
                  <a:bodyPr/>
                  <a:lstStyle/>
                  <a:p>
                    <a:fld id="{93363D27-020A-400A-A542-50755B882ABB}" type="CELLRANGE">
                      <a:rPr lang="en-US"/>
                      <a:pPr/>
                      <a:t>[CELLRANGE]</a:t>
                    </a:fld>
                    <a:endParaRPr lang="en-US" baseline="0"/>
                  </a:p>
                  <a:p>
                    <a:fld id="{AF358DDE-5807-4F6B-AB84-47C8D6C83CCA}"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28C7-49BC-ABBC-E5B6A42D6935}"/>
                </c:ext>
              </c:extLst>
            </c:dLbl>
            <c:dLbl>
              <c:idx val="2"/>
              <c:tx>
                <c:rich>
                  <a:bodyPr/>
                  <a:lstStyle/>
                  <a:p>
                    <a:fld id="{B3072CF9-A25E-4724-8A59-376C31DAF73D}" type="CELLRANGE">
                      <a:rPr lang="en-US"/>
                      <a:pPr/>
                      <a:t>[CELLRANGE]</a:t>
                    </a:fld>
                    <a:endParaRPr lang="en-US" baseline="0"/>
                  </a:p>
                  <a:p>
                    <a:fld id="{3DB6F5FD-5E73-48E2-91B8-60562E04DD7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28C7-49BC-ABBC-E5B6A42D6935}"/>
                </c:ext>
              </c:extLst>
            </c:dLbl>
            <c:dLbl>
              <c:idx val="3"/>
              <c:tx>
                <c:rich>
                  <a:bodyPr/>
                  <a:lstStyle/>
                  <a:p>
                    <a:fld id="{F8436247-4456-4A98-A63A-0DA8DE39FF4B}" type="CELLRANGE">
                      <a:rPr lang="en-US"/>
                      <a:pPr/>
                      <a:t>[CELLRANGE]</a:t>
                    </a:fld>
                    <a:endParaRPr lang="en-US" baseline="0"/>
                  </a:p>
                  <a:p>
                    <a:fld id="{D495964C-902E-4C0E-BEF2-E288711B8F5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28C7-49BC-ABBC-E5B6A42D6935}"/>
                </c:ext>
              </c:extLst>
            </c:dLbl>
            <c:dLbl>
              <c:idx val="4"/>
              <c:tx>
                <c:rich>
                  <a:bodyPr/>
                  <a:lstStyle/>
                  <a:p>
                    <a:fld id="{8FA53A7F-15BC-4D73-A5B5-B228F71C0363}" type="CELLRANGE">
                      <a:rPr lang="en-US"/>
                      <a:pPr/>
                      <a:t>[CELLRANGE]</a:t>
                    </a:fld>
                    <a:endParaRPr lang="en-US" baseline="0"/>
                  </a:p>
                  <a:p>
                    <a:fld id="{CFF9663E-8968-49DC-827C-A09C8314822B}"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28C7-49BC-ABBC-E5B6A42D6935}"/>
                </c:ext>
              </c:extLst>
            </c:dLbl>
            <c:dLbl>
              <c:idx val="5"/>
              <c:tx>
                <c:rich>
                  <a:bodyPr/>
                  <a:lstStyle/>
                  <a:p>
                    <a:fld id="{C91232B9-72CE-4E00-9F46-20DA1E8BB3E3}" type="CELLRANGE">
                      <a:rPr lang="en-US"/>
                      <a:pPr/>
                      <a:t>[CELLRANGE]</a:t>
                    </a:fld>
                    <a:endParaRPr lang="en-US" baseline="0"/>
                  </a:p>
                  <a:p>
                    <a:fld id="{B006149F-E863-49FC-9D9D-959A8167CCC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28C7-49BC-ABBC-E5B6A42D6935}"/>
                </c:ext>
              </c:extLst>
            </c:dLbl>
            <c:dLbl>
              <c:idx val="6"/>
              <c:tx>
                <c:rich>
                  <a:bodyPr/>
                  <a:lstStyle/>
                  <a:p>
                    <a:fld id="{8A387BA3-FA7D-4434-98B3-B9397F49939C}" type="CELLRANGE">
                      <a:rPr lang="en-US"/>
                      <a:pPr/>
                      <a:t>[CELLRANGE]</a:t>
                    </a:fld>
                    <a:endParaRPr lang="en-US" baseline="0"/>
                  </a:p>
                  <a:p>
                    <a:fld id="{A4D0BCCB-B895-4A7B-99C4-F6095694A65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28C7-49BC-ABBC-E5B6A42D6935}"/>
                </c:ext>
              </c:extLst>
            </c:dLbl>
            <c:dLbl>
              <c:idx val="7"/>
              <c:tx>
                <c:rich>
                  <a:bodyPr/>
                  <a:lstStyle/>
                  <a:p>
                    <a:fld id="{77997DDF-43F7-490D-9258-678373BC00E3}" type="CELLRANGE">
                      <a:rPr lang="en-US"/>
                      <a:pPr/>
                      <a:t>[CELLRANGE]</a:t>
                    </a:fld>
                    <a:endParaRPr lang="en-US" baseline="0"/>
                  </a:p>
                  <a:p>
                    <a:fld id="{CF05C31A-5AC7-40FF-8057-224FF7444E8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28C7-49BC-ABBC-E5B6A42D6935}"/>
                </c:ext>
              </c:extLst>
            </c:dLbl>
            <c:spPr>
              <a:noFill/>
              <a:ln>
                <a:noFill/>
              </a:ln>
              <a:effectLst/>
            </c:spPr>
            <c:txPr>
              <a:bodyPr wrap="square" lIns="38100" tIns="19050" rIns="38100" bIns="19050" anchor="ctr">
                <a:spAutoFit/>
              </a:bodyPr>
              <a:lstStyle/>
              <a:p>
                <a:pPr>
                  <a:defRPr sz="1000" b="1">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('46aperfpb_graf'!$E$9,'46aperfpb_graf'!$G$9,'46aperfpb_graf'!$I$9,'46aperfpb_graf'!$K$9,'46aperfpb_graf'!$M$9,'46aperfpb_graf'!$O$9,'46aperfpb_graf'!$Q$9,'46aperfpb_graf'!$S$9)</c:f>
              <c:strCache>
                <c:ptCount val="8"/>
                <c:pt idx="0">
                  <c:v>menores de 3</c:v>
                </c:pt>
                <c:pt idx="1">
                  <c:v>3 a 18</c:v>
                </c:pt>
                <c:pt idx="2">
                  <c:v>19 a 30</c:v>
                </c:pt>
                <c:pt idx="3">
                  <c:v>31 a 45</c:v>
                </c:pt>
                <c:pt idx="4">
                  <c:v>46 a 54</c:v>
                </c:pt>
                <c:pt idx="5">
                  <c:v>55 a 64</c:v>
                </c:pt>
                <c:pt idx="6">
                  <c:v>65 a 79</c:v>
                </c:pt>
                <c:pt idx="7">
                  <c:v>80 y +</c:v>
                </c:pt>
              </c:strCache>
            </c:strRef>
          </c:cat>
          <c:val>
            <c:numRef>
              <c:f>('46aperfpb_graf'!$E$18,'46aperfpb_graf'!$G$18,'46aperfpb_graf'!$I$18,'46aperfpb_graf'!$K$18,'46aperfpb_graf'!$M$18,'46aperfpb_graf'!$O$18,'46aperfpb_graf'!$Q$18,'46aperfpb_graf'!$S$18)</c:f>
              <c:numCache>
                <c:formatCode>#,##0</c:formatCode>
                <c:ptCount val="8"/>
                <c:pt idx="0">
                  <c:v>373</c:v>
                </c:pt>
                <c:pt idx="1">
                  <c:v>18244</c:v>
                </c:pt>
                <c:pt idx="2">
                  <c:v>10877</c:v>
                </c:pt>
                <c:pt idx="3">
                  <c:v>12120</c:v>
                </c:pt>
                <c:pt idx="4">
                  <c:v>12937</c:v>
                </c:pt>
                <c:pt idx="5">
                  <c:v>19201</c:v>
                </c:pt>
                <c:pt idx="6">
                  <c:v>36665</c:v>
                </c:pt>
                <c:pt idx="7">
                  <c:v>67961</c:v>
                </c:pt>
              </c:numCache>
            </c:numRef>
          </c:val>
          <c:extLst>
            <c:ext xmlns:c15="http://schemas.microsoft.com/office/drawing/2012/chart" uri="{02D57815-91ED-43cb-92C2-25804820EDAC}">
              <c15:datalabelsRange>
                <c15:f>'46aperfpb_graf'!$V$18:$AC$18</c15:f>
                <c15:dlblRangeCache>
                  <c:ptCount val="8"/>
                  <c:pt idx="0">
                    <c:v>20%</c:v>
                  </c:pt>
                  <c:pt idx="1">
                    <c:v>27%</c:v>
                  </c:pt>
                  <c:pt idx="2">
                    <c:v>34%</c:v>
                  </c:pt>
                  <c:pt idx="3">
                    <c:v>32%</c:v>
                  </c:pt>
                  <c:pt idx="4">
                    <c:v>35%</c:v>
                  </c:pt>
                  <c:pt idx="5">
                    <c:v>36%</c:v>
                  </c:pt>
                  <c:pt idx="6">
                    <c:v>35%</c:v>
                  </c:pt>
                  <c:pt idx="7">
                    <c:v>34%</c:v>
                  </c:pt>
                </c15:dlblRangeCache>
              </c15:datalabelsRange>
            </c:ext>
            <c:ext xmlns:c16="http://schemas.microsoft.com/office/drawing/2014/chart" uri="{C3380CC4-5D6E-409C-BE32-E72D297353CC}">
              <c16:uniqueId val="{0000001A-28C7-49BC-ABBC-E5B6A42D6935}"/>
            </c:ext>
          </c:extLst>
        </c:ser>
        <c:dLbls>
          <c:dLblPos val="ctr"/>
          <c:showLegendKey val="0"/>
          <c:showVal val="1"/>
          <c:showCatName val="0"/>
          <c:showSerName val="0"/>
          <c:showPercent val="0"/>
          <c:showBubbleSize val="0"/>
        </c:dLbls>
        <c:gapWidth val="30"/>
        <c:overlap val="100"/>
        <c:axId val="572016912"/>
        <c:axId val="572017456"/>
      </c:barChart>
      <c:catAx>
        <c:axId val="572016912"/>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900" b="0" i="0" u="none" strike="noStrike" baseline="0">
                <a:solidFill>
                  <a:schemeClr val="accent1">
                    <a:lumMod val="50000"/>
                  </a:schemeClr>
                </a:solidFill>
                <a:latin typeface="+mn-lt"/>
                <a:ea typeface="Verdana"/>
                <a:cs typeface="Verdana"/>
              </a:defRPr>
            </a:pPr>
            <a:endParaRPr lang="es-ES"/>
          </a:p>
        </c:txPr>
        <c:crossAx val="572017456"/>
        <c:crosses val="autoZero"/>
        <c:auto val="1"/>
        <c:lblAlgn val="ctr"/>
        <c:lblOffset val="100"/>
        <c:noMultiLvlLbl val="0"/>
      </c:catAx>
      <c:valAx>
        <c:axId val="572017456"/>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1000" b="0" i="0" u="none" strike="noStrike" baseline="0">
                <a:solidFill>
                  <a:schemeClr val="accent1">
                    <a:lumMod val="50000"/>
                  </a:schemeClr>
                </a:solidFill>
                <a:latin typeface="+mn-lt"/>
                <a:ea typeface="Verdana"/>
                <a:cs typeface="Verdana"/>
              </a:defRPr>
            </a:pPr>
            <a:endParaRPr lang="es-ES"/>
          </a:p>
        </c:txPr>
        <c:crossAx val="572016912"/>
        <c:crosses val="autoZero"/>
        <c:crossBetween val="between"/>
      </c:valAx>
      <c:spPr>
        <a:noFill/>
        <a:ln w="25400">
          <a:noFill/>
        </a:ln>
      </c:spPr>
    </c:plotArea>
    <c:legend>
      <c:legendPos val="r"/>
      <c:layout>
        <c:manualLayout>
          <c:xMode val="edge"/>
          <c:yMode val="edge"/>
          <c:x val="0.87259844307852352"/>
          <c:y val="2.3636628754738938E-3"/>
          <c:w val="0.12740157480314962"/>
          <c:h val="0.33395304753572469"/>
        </c:manualLayout>
      </c:layout>
      <c:overlay val="0"/>
      <c:txPr>
        <a:bodyPr/>
        <a:lstStyle/>
        <a:p>
          <a:pPr>
            <a:defRPr sz="1000">
              <a:solidFill>
                <a:schemeClr val="accent1"/>
              </a:solidFill>
              <a:latin typeface="+mn-lt"/>
            </a:defRPr>
          </a:pPr>
          <a:endParaRPr lang="es-ES"/>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r>
              <a:rPr lang="en-US" sz="1100" b="1">
                <a:solidFill>
                  <a:schemeClr val="accent1"/>
                </a:solidFill>
                <a:latin typeface="Verdana" panose="020B0604030504040204" pitchFamily="34" charset="0"/>
                <a:ea typeface="Verdana" panose="020B0604030504040204" pitchFamily="34" charset="0"/>
                <a:cs typeface="Verdana" panose="020B0604030504040204" pitchFamily="34" charset="0"/>
              </a:rPr>
              <a:t>Parentesco del cuidador (%)</a:t>
            </a:r>
          </a:p>
        </c:rich>
      </c:tx>
      <c:layout>
        <c:manualLayout>
          <c:xMode val="edge"/>
          <c:yMode val="edge"/>
          <c:x val="0.28259208223972004"/>
          <c:y val="3.1518775633630508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endParaRPr lang="es-ES"/>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5.0487907021101036E-2"/>
          <c:y val="0.13737037037037036"/>
          <c:w val="0.92801969189409206"/>
          <c:h val="0.67166529557840315"/>
        </c:manualLayout>
      </c:layout>
      <c:bar3DChart>
        <c:barDir val="col"/>
        <c:grouping val="clustered"/>
        <c:varyColors val="0"/>
        <c:ser>
          <c:idx val="0"/>
          <c:order val="0"/>
          <c:tx>
            <c:strRef>
              <c:f>'6perfcuidador'!$D$8</c:f>
              <c:strCache>
                <c:ptCount val="1"/>
                <c:pt idx="0">
                  <c:v>% sobre total</c:v>
                </c:pt>
              </c:strCache>
            </c:strRef>
          </c:tx>
          <c:spPr>
            <a:solidFill>
              <a:srgbClr val="CC99FF"/>
            </a:solidFill>
            <a:ln>
              <a:noFill/>
            </a:ln>
            <a:effectLst/>
            <a:sp3d/>
          </c:spPr>
          <c:invertIfNegative val="0"/>
          <c:dPt>
            <c:idx val="1"/>
            <c:invertIfNegative val="0"/>
            <c:bubble3D val="0"/>
            <c:spPr>
              <a:solidFill>
                <a:schemeClr val="accent1">
                  <a:lumMod val="50000"/>
                </a:schemeClr>
              </a:solidFill>
              <a:ln>
                <a:noFill/>
              </a:ln>
              <a:effectLst/>
              <a:sp3d/>
            </c:spPr>
            <c:extLst>
              <c:ext xmlns:c16="http://schemas.microsoft.com/office/drawing/2014/chart" uri="{C3380CC4-5D6E-409C-BE32-E72D297353CC}">
                <c16:uniqueId val="{00000001-A438-433E-9348-0F291C2B34EC}"/>
              </c:ext>
            </c:extLst>
          </c:dPt>
          <c:dPt>
            <c:idx val="2"/>
            <c:invertIfNegative val="0"/>
            <c:bubble3D val="0"/>
            <c:spPr>
              <a:solidFill>
                <a:schemeClr val="accent3"/>
              </a:solidFill>
              <a:ln>
                <a:noFill/>
              </a:ln>
              <a:effectLst/>
              <a:sp3d/>
            </c:spPr>
            <c:extLst>
              <c:ext xmlns:c16="http://schemas.microsoft.com/office/drawing/2014/chart" uri="{C3380CC4-5D6E-409C-BE32-E72D297353CC}">
                <c16:uniqueId val="{00000003-A438-433E-9348-0F291C2B34EC}"/>
              </c:ext>
            </c:extLst>
          </c:dPt>
          <c:dPt>
            <c:idx val="3"/>
            <c:invertIfNegative val="0"/>
            <c:bubble3D val="0"/>
            <c:spPr>
              <a:solidFill>
                <a:schemeClr val="accent1"/>
              </a:solidFill>
              <a:ln>
                <a:noFill/>
              </a:ln>
              <a:effectLst/>
              <a:sp3d/>
            </c:spPr>
            <c:extLst>
              <c:ext xmlns:c16="http://schemas.microsoft.com/office/drawing/2014/chart" uri="{C3380CC4-5D6E-409C-BE32-E72D297353CC}">
                <c16:uniqueId val="{00000005-A438-433E-9348-0F291C2B34EC}"/>
              </c:ext>
            </c:extLst>
          </c:dPt>
          <c:dPt>
            <c:idx val="4"/>
            <c:invertIfNegative val="0"/>
            <c:bubble3D val="0"/>
            <c:spPr>
              <a:solidFill>
                <a:schemeClr val="accent6"/>
              </a:solidFill>
              <a:ln>
                <a:noFill/>
              </a:ln>
              <a:effectLst/>
              <a:sp3d/>
            </c:spPr>
            <c:extLst>
              <c:ext xmlns:c16="http://schemas.microsoft.com/office/drawing/2014/chart" uri="{C3380CC4-5D6E-409C-BE32-E72D297353CC}">
                <c16:uniqueId val="{00000007-A438-433E-9348-0F291C2B34EC}"/>
              </c:ext>
            </c:extLst>
          </c:dPt>
          <c:dPt>
            <c:idx val="5"/>
            <c:invertIfNegative val="0"/>
            <c:bubble3D val="0"/>
            <c:spPr>
              <a:solidFill>
                <a:schemeClr val="tx2"/>
              </a:solidFill>
              <a:ln>
                <a:noFill/>
              </a:ln>
              <a:effectLst/>
              <a:sp3d/>
            </c:spPr>
            <c:extLst>
              <c:ext xmlns:c16="http://schemas.microsoft.com/office/drawing/2014/chart" uri="{C3380CC4-5D6E-409C-BE32-E72D297353CC}">
                <c16:uniqueId val="{00000009-A438-433E-9348-0F291C2B34EC}"/>
              </c:ext>
            </c:extLst>
          </c:dPt>
          <c:dPt>
            <c:idx val="6"/>
            <c:invertIfNegative val="0"/>
            <c:bubble3D val="0"/>
            <c:spPr>
              <a:solidFill>
                <a:schemeClr val="accent5"/>
              </a:solidFill>
              <a:ln>
                <a:noFill/>
              </a:ln>
              <a:effectLst/>
              <a:sp3d/>
            </c:spPr>
            <c:extLst>
              <c:ext xmlns:c16="http://schemas.microsoft.com/office/drawing/2014/chart" uri="{C3380CC4-5D6E-409C-BE32-E72D297353CC}">
                <c16:uniqueId val="{0000000B-A438-433E-9348-0F291C2B34EC}"/>
              </c:ext>
            </c:extLst>
          </c:dPt>
          <c:dPt>
            <c:idx val="7"/>
            <c:invertIfNegative val="0"/>
            <c:bubble3D val="0"/>
            <c:spPr>
              <a:solidFill>
                <a:schemeClr val="accent6">
                  <a:lumMod val="50000"/>
                </a:schemeClr>
              </a:solidFill>
              <a:ln>
                <a:noFill/>
              </a:ln>
              <a:effectLst/>
              <a:sp3d/>
            </c:spPr>
            <c:extLst>
              <c:ext xmlns:c16="http://schemas.microsoft.com/office/drawing/2014/chart" uri="{C3380CC4-5D6E-409C-BE32-E72D297353CC}">
                <c16:uniqueId val="{0000000D-A438-433E-9348-0F291C2B34EC}"/>
              </c:ext>
            </c:extLst>
          </c:dPt>
          <c:dPt>
            <c:idx val="8"/>
            <c:invertIfNegative val="0"/>
            <c:bubble3D val="0"/>
            <c:spPr>
              <a:solidFill>
                <a:schemeClr val="accent2">
                  <a:lumMod val="60000"/>
                  <a:lumOff val="40000"/>
                </a:schemeClr>
              </a:solidFill>
              <a:ln>
                <a:noFill/>
              </a:ln>
              <a:effectLst/>
              <a:sp3d/>
            </c:spPr>
            <c:extLst>
              <c:ext xmlns:c16="http://schemas.microsoft.com/office/drawing/2014/chart" uri="{C3380CC4-5D6E-409C-BE32-E72D297353CC}">
                <c16:uniqueId val="{0000000F-A438-433E-9348-0F291C2B34EC}"/>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'6perfcuidador'!$B$9:$B$17</c:f>
              <c:strCache>
                <c:ptCount val="9"/>
                <c:pt idx="0">
                  <c:v>Hijo/a</c:v>
                </c:pt>
                <c:pt idx="1">
                  <c:v>Madre</c:v>
                </c:pt>
                <c:pt idx="2">
                  <c:v>Cónyuge</c:v>
                </c:pt>
                <c:pt idx="3">
                  <c:v>Hermano/a</c:v>
                </c:pt>
                <c:pt idx="4">
                  <c:v>Padre</c:v>
                </c:pt>
                <c:pt idx="5">
                  <c:v>Yerno/Nuera</c:v>
                </c:pt>
                <c:pt idx="6">
                  <c:v>Nieto/a</c:v>
                </c:pt>
                <c:pt idx="7">
                  <c:v>Compañero/a</c:v>
                </c:pt>
                <c:pt idx="8">
                  <c:v>Otros</c:v>
                </c:pt>
              </c:strCache>
            </c:strRef>
          </c:cat>
          <c:val>
            <c:numRef>
              <c:f>'6perfcuidador'!$D$9:$D$17</c:f>
              <c:numCache>
                <c:formatCode>0.0%</c:formatCode>
                <c:ptCount val="9"/>
                <c:pt idx="0">
                  <c:v>0.34662413086323723</c:v>
                </c:pt>
                <c:pt idx="1">
                  <c:v>0.24240484829389089</c:v>
                </c:pt>
                <c:pt idx="2">
                  <c:v>0.20078146410467221</c:v>
                </c:pt>
                <c:pt idx="3">
                  <c:v>4.4058690218898564E-2</c:v>
                </c:pt>
                <c:pt idx="4">
                  <c:v>3.3209762885870464E-2</c:v>
                </c:pt>
                <c:pt idx="5">
                  <c:v>1.7002834079186832E-2</c:v>
                </c:pt>
                <c:pt idx="6">
                  <c:v>1.738191473475021E-2</c:v>
                </c:pt>
                <c:pt idx="7">
                  <c:v>1.3914393413514636E-2</c:v>
                </c:pt>
                <c:pt idx="8">
                  <c:v>8.4621961405978968E-2</c:v>
                </c:pt>
              </c:numCache>
            </c:numRef>
          </c:val>
          <c:shape val="cylinder"/>
          <c:extLst>
            <c:ext xmlns:c16="http://schemas.microsoft.com/office/drawing/2014/chart" uri="{C3380CC4-5D6E-409C-BE32-E72D297353CC}">
              <c16:uniqueId val="{00000010-A438-433E-9348-0F291C2B34EC}"/>
            </c:ext>
          </c:extLst>
        </c:ser>
        <c:dLbls>
          <c:showLegendKey val="0"/>
          <c:showVal val="0"/>
          <c:showCatName val="0"/>
          <c:showSerName val="0"/>
          <c:showPercent val="0"/>
          <c:showBubbleSize val="0"/>
        </c:dLbls>
        <c:gapWidth val="71"/>
        <c:shape val="box"/>
        <c:axId val="572018000"/>
        <c:axId val="-2058254096"/>
        <c:axId val="0"/>
      </c:bar3DChart>
      <c:catAx>
        <c:axId val="572018000"/>
        <c:scaling>
          <c:orientation val="minMax"/>
        </c:scaling>
        <c:delete val="0"/>
        <c:axPos val="b"/>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4096"/>
        <c:crosses val="autoZero"/>
        <c:auto val="1"/>
        <c:lblAlgn val="ctr"/>
        <c:lblOffset val="100"/>
        <c:noMultiLvlLbl val="0"/>
      </c:catAx>
      <c:valAx>
        <c:axId val="-2058254096"/>
        <c:scaling>
          <c:orientation val="minMax"/>
          <c:max val="0.5"/>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572018000"/>
        <c:crosses val="autoZero"/>
        <c:crossBetween val="between"/>
        <c:majorUnit val="0.1"/>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s-ES" b="1"/>
              <a:t>Porcentaje de solicitudes total registradas sobre la población </a:t>
            </a:r>
          </a:p>
        </c:rich>
      </c:tx>
      <c:layout>
        <c:manualLayout>
          <c:xMode val="edge"/>
          <c:yMode val="edge"/>
          <c:x val="0.26474370611090153"/>
          <c:y val="2.3742660074467434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7"/>
            <c:invertIfNegative val="0"/>
            <c:bubble3D val="0"/>
            <c:extLst>
              <c:ext xmlns:c16="http://schemas.microsoft.com/office/drawing/2014/chart" uri="{C3380CC4-5D6E-409C-BE32-E72D297353CC}">
                <c16:uniqueId val="{00000000-2744-430B-8F54-4B092B94DB7A}"/>
              </c:ext>
            </c:extLst>
          </c:dPt>
          <c:dPt>
            <c:idx val="8"/>
            <c:invertIfNegative val="0"/>
            <c:bubble3D val="0"/>
            <c:spPr>
              <a:solidFill>
                <a:srgbClr val="AD84C6">
                  <a:lumMod val="50000"/>
                </a:srgbClr>
              </a:solidFill>
              <a:ln w="12700">
                <a:solidFill>
                  <a:srgbClr val="000000"/>
                </a:solidFill>
                <a:prstDash val="solid"/>
              </a:ln>
            </c:spPr>
            <c:extLst>
              <c:ext xmlns:c16="http://schemas.microsoft.com/office/drawing/2014/chart" uri="{C3380CC4-5D6E-409C-BE32-E72D297353CC}">
                <c16:uniqueId val="{00000002-2744-430B-8F54-4B092B94DB7A}"/>
              </c:ext>
            </c:extLst>
          </c:dPt>
          <c:dPt>
            <c:idx val="9"/>
            <c:invertIfNegative val="0"/>
            <c:bubble3D val="0"/>
            <c:extLst>
              <c:ext xmlns:c16="http://schemas.microsoft.com/office/drawing/2014/chart" uri="{C3380CC4-5D6E-409C-BE32-E72D297353CC}">
                <c16:uniqueId val="{00000003-2744-430B-8F54-4B092B94DB7A}"/>
              </c:ext>
            </c:extLst>
          </c:dPt>
          <c:dPt>
            <c:idx val="10"/>
            <c:invertIfNegative val="0"/>
            <c:bubble3D val="0"/>
            <c:extLst>
              <c:ext xmlns:c16="http://schemas.microsoft.com/office/drawing/2014/chart" uri="{C3380CC4-5D6E-409C-BE32-E72D297353CC}">
                <c16:uniqueId val="{00000004-2744-430B-8F54-4B092B94DB7A}"/>
              </c:ext>
            </c:extLst>
          </c:dPt>
          <c:dLbls>
            <c:dLbl>
              <c:idx val="0"/>
              <c:layout>
                <c:manualLayout>
                  <c:x val="1.1180992313067784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744-430B-8F54-4B092B94DB7A}"/>
                </c:ext>
              </c:extLst>
            </c:dLbl>
            <c:dLbl>
              <c:idx val="1"/>
              <c:layout>
                <c:manualLayout>
                  <c:x val="8.385744234800839E-3"/>
                  <c:y val="-4.813477737665463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744-430B-8F54-4B092B94DB7A}"/>
                </c:ext>
              </c:extLst>
            </c:dLbl>
            <c:dLbl>
              <c:idx val="2"/>
              <c:layout>
                <c:manualLayout>
                  <c:x val="2.7952480782669205E-3"/>
                  <c:y val="-7.220216606498172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744-430B-8F54-4B092B94DB7A}"/>
                </c:ext>
              </c:extLst>
            </c:dLbl>
            <c:dLbl>
              <c:idx val="4"/>
              <c:layout>
                <c:manualLayout>
                  <c:x val="3.3265410513781232E-3"/>
                  <c:y val="9.6270524323994102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2744-430B-8F54-4B092B94DB7A}"/>
                </c:ext>
              </c:extLst>
            </c:dLbl>
            <c:dLbl>
              <c:idx val="5"/>
              <c:layout>
                <c:manualLayout>
                  <c:x val="1.330616420551265E-3"/>
                  <c:y val="2.776048342794359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744-430B-8F54-4B092B94DB7A}"/>
                </c:ext>
              </c:extLst>
            </c:dLbl>
            <c:dLbl>
              <c:idx val="6"/>
              <c:layout>
                <c:manualLayout>
                  <c:x val="0"/>
                  <c:y val="7.2202166064981952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2744-430B-8F54-4B092B94DB7A}"/>
                </c:ext>
              </c:extLst>
            </c:dLbl>
            <c:dLbl>
              <c:idx val="7"/>
              <c:layout>
                <c:manualLayout>
                  <c:x val="-2.26392627439142E-3"/>
                  <c:y val="9.62705243239943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744-430B-8F54-4B092B94DB7A}"/>
                </c:ext>
              </c:extLst>
            </c:dLbl>
            <c:dLbl>
              <c:idx val="8"/>
              <c:layout>
                <c:manualLayout>
                  <c:x val="-6.126356406866763E-17"/>
                  <c:y val="-2.40673886883277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744-430B-8F54-4B092B94DB7A}"/>
                </c:ext>
              </c:extLst>
            </c:dLbl>
            <c:dLbl>
              <c:idx val="9"/>
              <c:layout>
                <c:manualLayout>
                  <c:x val="0"/>
                  <c:y val="7.22021660649815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744-430B-8F54-4B092B94DB7A}"/>
                </c:ext>
              </c:extLst>
            </c:dLbl>
            <c:dLbl>
              <c:idx val="10"/>
              <c:layout>
                <c:manualLayout>
                  <c:x val="3.5012955648914493E-3"/>
                  <c:y val="9.62705243239943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744-430B-8F54-4B092B94DB7A}"/>
                </c:ext>
              </c:extLst>
            </c:dLbl>
            <c:dLbl>
              <c:idx val="11"/>
              <c:layout>
                <c:manualLayout>
                  <c:x val="8.385744234800839E-3"/>
                  <c:y val="-2.406738868832731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744-430B-8F54-4B092B94DB7A}"/>
                </c:ext>
              </c:extLst>
            </c:dLbl>
            <c:dLbl>
              <c:idx val="14"/>
              <c:layout>
                <c:manualLayout>
                  <c:x val="0"/>
                  <c:y val="9.626955475330838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2744-430B-8F54-4B092B94DB7A}"/>
                </c:ext>
              </c:extLst>
            </c:dLbl>
            <c:dLbl>
              <c:idx val="15"/>
              <c:layout>
                <c:manualLayout>
                  <c:x val="5.5904961565338921E-3"/>
                  <c:y val="9.626955475330926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2744-430B-8F54-4B092B94DB7A}"/>
                </c:ext>
              </c:extLst>
            </c:dLbl>
            <c:dLbl>
              <c:idx val="16"/>
              <c:layout>
                <c:manualLayout>
                  <c:x val="2.1299254526091589E-3"/>
                  <c:y val="8.283708722456147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2744-430B-8F54-4B092B94DB7A}"/>
                </c:ext>
              </c:extLst>
            </c:dLbl>
            <c:dLbl>
              <c:idx val="17"/>
              <c:layout>
                <c:manualLayout>
                  <c:x val="1.1180992313067784E-2"/>
                  <c:y val="9.626955475330926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2744-430B-8F54-4B092B94DB7A}"/>
                </c:ext>
              </c:extLst>
            </c:dLbl>
            <c:dLbl>
              <c:idx val="18"/>
              <c:layout>
                <c:manualLayout>
                  <c:x val="8.385744234800839E-3"/>
                  <c:y val="4.81347773766537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2744-430B-8F54-4B092B94DB7A}"/>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'24asolcasaad_pobl'!$AE$11:$AE$29</c:f>
              <c:strCache>
                <c:ptCount val="19"/>
                <c:pt idx="0">
                  <c:v>Castilla y León</c:v>
                </c:pt>
                <c:pt idx="1">
                  <c:v>Extremadura</c:v>
                </c:pt>
                <c:pt idx="2">
                  <c:v>País Vasco</c:v>
                </c:pt>
                <c:pt idx="3">
                  <c:v>Andalucía</c:v>
                </c:pt>
                <c:pt idx="4">
                  <c:v>Asturias, Principado de</c:v>
                </c:pt>
                <c:pt idx="5">
                  <c:v>Castilla - La Mancha</c:v>
                </c:pt>
                <c:pt idx="6">
                  <c:v>Cataluña</c:v>
                </c:pt>
                <c:pt idx="7">
                  <c:v>Rioja, La</c:v>
                </c:pt>
                <c:pt idx="8">
                  <c:v>TOTAL</c:v>
                </c:pt>
                <c:pt idx="9">
                  <c:v>Murcia, Región de</c:v>
                </c:pt>
                <c:pt idx="10">
                  <c:v>Aragón</c:v>
                </c:pt>
                <c:pt idx="11">
                  <c:v>Cantabria</c:v>
                </c:pt>
                <c:pt idx="12">
                  <c:v>Comunitat Valenciana</c:v>
                </c:pt>
                <c:pt idx="13">
                  <c:v>Balears, Illes</c:v>
                </c:pt>
                <c:pt idx="14">
                  <c:v>Madrid, Comunidad de</c:v>
                </c:pt>
                <c:pt idx="15">
                  <c:v>Ceuta y Melilla</c:v>
                </c:pt>
                <c:pt idx="16">
                  <c:v>Navarra, Comunidad Foral de</c:v>
                </c:pt>
                <c:pt idx="17">
                  <c:v>Galicia</c:v>
                </c:pt>
                <c:pt idx="18">
                  <c:v>Canarias</c:v>
                </c:pt>
              </c:strCache>
            </c:strRef>
          </c:cat>
          <c:val>
            <c:numRef>
              <c:f>'24asolcasaad_pobl'!$AF$11:$AF$29</c:f>
              <c:numCache>
                <c:formatCode>0.00</c:formatCode>
                <c:ptCount val="19"/>
                <c:pt idx="0">
                  <c:v>6.7092251006102686</c:v>
                </c:pt>
                <c:pt idx="1">
                  <c:v>5.5664105108004698</c:v>
                </c:pt>
                <c:pt idx="2">
                  <c:v>5.2119250896312863</c:v>
                </c:pt>
                <c:pt idx="3">
                  <c:v>4.7747434893647558</c:v>
                </c:pt>
                <c:pt idx="4">
                  <c:v>4.7653221477844268</c:v>
                </c:pt>
                <c:pt idx="5">
                  <c:v>4.6968791115145923</c:v>
                </c:pt>
                <c:pt idx="6">
                  <c:v>4.6280905137115926</c:v>
                </c:pt>
                <c:pt idx="7">
                  <c:v>4.5851148993738402</c:v>
                </c:pt>
                <c:pt idx="8">
                  <c:v>4.3602334606576001</c:v>
                </c:pt>
                <c:pt idx="9">
                  <c:v>4.2250652835743177</c:v>
                </c:pt>
                <c:pt idx="10">
                  <c:v>4.1925341965825416</c:v>
                </c:pt>
                <c:pt idx="11">
                  <c:v>4.0226925475919764</c:v>
                </c:pt>
                <c:pt idx="12">
                  <c:v>3.9802192977831541</c:v>
                </c:pt>
                <c:pt idx="13">
                  <c:v>3.7157432064970335</c:v>
                </c:pt>
                <c:pt idx="14">
                  <c:v>3.6355140635716192</c:v>
                </c:pt>
                <c:pt idx="15">
                  <c:v>3.2264380432525437</c:v>
                </c:pt>
                <c:pt idx="16">
                  <c:v>3.212949394112965</c:v>
                </c:pt>
                <c:pt idx="17">
                  <c:v>3.0983276432305558</c:v>
                </c:pt>
                <c:pt idx="18">
                  <c:v>3.0629692690879775</c:v>
                </c:pt>
              </c:numCache>
            </c:numRef>
          </c:val>
          <c:extLst>
            <c:ext xmlns:c16="http://schemas.microsoft.com/office/drawing/2014/chart" uri="{C3380CC4-5D6E-409C-BE32-E72D297353CC}">
              <c16:uniqueId val="{00000011-2744-430B-8F54-4B092B94DB7A}"/>
            </c:ext>
          </c:extLst>
        </c:ser>
        <c:dLbls>
          <c:showLegendKey val="0"/>
          <c:showVal val="0"/>
          <c:showCatName val="0"/>
          <c:showSerName val="0"/>
          <c:showPercent val="0"/>
          <c:showBubbleSize val="0"/>
        </c:dLbls>
        <c:gapWidth val="20"/>
        <c:axId val="711913728"/>
        <c:axId val="711914272"/>
      </c:barChart>
      <c:catAx>
        <c:axId val="711913728"/>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1000" b="1">
                <a:latin typeface="+mn-lt"/>
              </a:defRPr>
            </a:pPr>
            <a:endParaRPr lang="es-ES"/>
          </a:p>
        </c:txPr>
        <c:crossAx val="711914272"/>
        <c:crosses val="autoZero"/>
        <c:auto val="1"/>
        <c:lblAlgn val="ctr"/>
        <c:lblOffset val="100"/>
        <c:tickLblSkip val="1"/>
        <c:tickMarkSkip val="1"/>
        <c:noMultiLvlLbl val="0"/>
      </c:catAx>
      <c:valAx>
        <c:axId val="711914272"/>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a:pPr>
            <a:endParaRPr lang="es-ES"/>
          </a:p>
        </c:txPr>
        <c:crossAx val="711913728"/>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mn-lt"/>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r>
              <a:rPr lang="en-US" sz="1100" b="1">
                <a:solidFill>
                  <a:schemeClr val="accent1"/>
                </a:solidFill>
                <a:latin typeface="Verdana" panose="020B0604030504040204" pitchFamily="34" charset="0"/>
                <a:ea typeface="Verdana" panose="020B0604030504040204" pitchFamily="34" charset="0"/>
                <a:cs typeface="Verdana" panose="020B0604030504040204" pitchFamily="34" charset="0"/>
              </a:rPr>
              <a:t>Edad del cuidador (%)</a:t>
            </a:r>
          </a:p>
        </c:rich>
      </c:tx>
      <c:layout>
        <c:manualLayout>
          <c:xMode val="edge"/>
          <c:yMode val="edge"/>
          <c:x val="0.28259208223972004"/>
          <c:y val="3.1518775633630508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endParaRPr lang="es-ES"/>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5.0487907021101036E-2"/>
          <c:y val="0.13737037037037036"/>
          <c:w val="0.92801969189409206"/>
          <c:h val="0.67166529557840315"/>
        </c:manualLayout>
      </c:layout>
      <c:bar3DChart>
        <c:barDir val="col"/>
        <c:grouping val="clustered"/>
        <c:varyColors val="0"/>
        <c:ser>
          <c:idx val="0"/>
          <c:order val="0"/>
          <c:tx>
            <c:strRef>
              <c:f>'6perfcuidador'!$J$8</c:f>
              <c:strCache>
                <c:ptCount val="1"/>
                <c:pt idx="0">
                  <c:v>% sobre total</c:v>
                </c:pt>
              </c:strCache>
            </c:strRef>
          </c:tx>
          <c:spPr>
            <a:solidFill>
              <a:srgbClr val="CC99FF"/>
            </a:solidFill>
            <a:ln>
              <a:noFill/>
            </a:ln>
            <a:effectLst/>
            <a:sp3d/>
          </c:spPr>
          <c:invertIfNegative val="0"/>
          <c:dPt>
            <c:idx val="1"/>
            <c:invertIfNegative val="0"/>
            <c:bubble3D val="0"/>
            <c:spPr>
              <a:solidFill>
                <a:schemeClr val="accent1">
                  <a:lumMod val="50000"/>
                </a:schemeClr>
              </a:solidFill>
              <a:ln>
                <a:noFill/>
              </a:ln>
              <a:effectLst/>
              <a:sp3d/>
            </c:spPr>
            <c:extLst>
              <c:ext xmlns:c16="http://schemas.microsoft.com/office/drawing/2014/chart" uri="{C3380CC4-5D6E-409C-BE32-E72D297353CC}">
                <c16:uniqueId val="{00000001-330D-45E6-A18B-06930776FE8E}"/>
              </c:ext>
            </c:extLst>
          </c:dPt>
          <c:dPt>
            <c:idx val="2"/>
            <c:invertIfNegative val="0"/>
            <c:bubble3D val="0"/>
            <c:spPr>
              <a:solidFill>
                <a:schemeClr val="accent3"/>
              </a:solidFill>
              <a:ln>
                <a:noFill/>
              </a:ln>
              <a:effectLst/>
              <a:sp3d/>
            </c:spPr>
            <c:extLst>
              <c:ext xmlns:c16="http://schemas.microsoft.com/office/drawing/2014/chart" uri="{C3380CC4-5D6E-409C-BE32-E72D297353CC}">
                <c16:uniqueId val="{00000003-330D-45E6-A18B-06930776FE8E}"/>
              </c:ext>
            </c:extLst>
          </c:dPt>
          <c:dPt>
            <c:idx val="3"/>
            <c:invertIfNegative val="0"/>
            <c:bubble3D val="0"/>
            <c:spPr>
              <a:solidFill>
                <a:schemeClr val="accent1"/>
              </a:solidFill>
              <a:ln>
                <a:noFill/>
              </a:ln>
              <a:effectLst/>
              <a:sp3d/>
            </c:spPr>
            <c:extLst>
              <c:ext xmlns:c16="http://schemas.microsoft.com/office/drawing/2014/chart" uri="{C3380CC4-5D6E-409C-BE32-E72D297353CC}">
                <c16:uniqueId val="{00000005-330D-45E6-A18B-06930776FE8E}"/>
              </c:ext>
            </c:extLst>
          </c:dPt>
          <c:dPt>
            <c:idx val="4"/>
            <c:invertIfNegative val="0"/>
            <c:bubble3D val="0"/>
            <c:spPr>
              <a:solidFill>
                <a:schemeClr val="accent6"/>
              </a:solidFill>
              <a:ln>
                <a:noFill/>
              </a:ln>
              <a:effectLst/>
              <a:sp3d/>
            </c:spPr>
            <c:extLst>
              <c:ext xmlns:c16="http://schemas.microsoft.com/office/drawing/2014/chart" uri="{C3380CC4-5D6E-409C-BE32-E72D297353CC}">
                <c16:uniqueId val="{00000007-330D-45E6-A18B-06930776FE8E}"/>
              </c:ext>
            </c:extLst>
          </c:dPt>
          <c:dPt>
            <c:idx val="5"/>
            <c:invertIfNegative val="0"/>
            <c:bubble3D val="0"/>
            <c:spPr>
              <a:solidFill>
                <a:schemeClr val="tx2"/>
              </a:solidFill>
              <a:ln>
                <a:noFill/>
              </a:ln>
              <a:effectLst/>
              <a:sp3d/>
            </c:spPr>
            <c:extLst>
              <c:ext xmlns:c16="http://schemas.microsoft.com/office/drawing/2014/chart" uri="{C3380CC4-5D6E-409C-BE32-E72D297353CC}">
                <c16:uniqueId val="{00000009-330D-45E6-A18B-06930776FE8E}"/>
              </c:ext>
            </c:extLst>
          </c:dPt>
          <c:dPt>
            <c:idx val="6"/>
            <c:invertIfNegative val="0"/>
            <c:bubble3D val="0"/>
            <c:spPr>
              <a:solidFill>
                <a:schemeClr val="accent5"/>
              </a:solidFill>
              <a:ln>
                <a:noFill/>
              </a:ln>
              <a:effectLst/>
              <a:sp3d/>
            </c:spPr>
            <c:extLst>
              <c:ext xmlns:c16="http://schemas.microsoft.com/office/drawing/2014/chart" uri="{C3380CC4-5D6E-409C-BE32-E72D297353CC}">
                <c16:uniqueId val="{0000000B-330D-45E6-A18B-06930776FE8E}"/>
              </c:ext>
            </c:extLst>
          </c:dPt>
          <c:dPt>
            <c:idx val="7"/>
            <c:invertIfNegative val="0"/>
            <c:bubble3D val="0"/>
            <c:spPr>
              <a:solidFill>
                <a:schemeClr val="accent6">
                  <a:lumMod val="50000"/>
                </a:schemeClr>
              </a:solidFill>
              <a:ln>
                <a:noFill/>
              </a:ln>
              <a:effectLst/>
              <a:sp3d/>
            </c:spPr>
            <c:extLst>
              <c:ext xmlns:c16="http://schemas.microsoft.com/office/drawing/2014/chart" uri="{C3380CC4-5D6E-409C-BE32-E72D297353CC}">
                <c16:uniqueId val="{0000000D-330D-45E6-A18B-06930776FE8E}"/>
              </c:ext>
            </c:extLst>
          </c:dPt>
          <c:dLbls>
            <c:dLbl>
              <c:idx val="0"/>
              <c:layout>
                <c:manualLayout>
                  <c:x val="1.3888888888888888E-2"/>
                  <c:y val="-2.574003617387126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330D-45E6-A18B-06930776FE8E}"/>
                </c:ext>
              </c:extLst>
            </c:dLbl>
            <c:dLbl>
              <c:idx val="1"/>
              <c:layout>
                <c:manualLayout>
                  <c:x val="8.3333333333333332E-3"/>
                  <c:y val="-1.544402170432280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30D-45E6-A18B-06930776FE8E}"/>
                </c:ext>
              </c:extLst>
            </c:dLbl>
            <c:dLbl>
              <c:idx val="2"/>
              <c:layout>
                <c:manualLayout>
                  <c:x val="1.6666666666666566E-2"/>
                  <c:y val="-1.544402170432278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30D-45E6-A18B-06930776FE8E}"/>
                </c:ext>
              </c:extLst>
            </c:dLbl>
            <c:dLbl>
              <c:idx val="3"/>
              <c:layout>
                <c:manualLayout>
                  <c:x val="1.6666666666666666E-2"/>
                  <c:y val="-1.544402170432278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30D-45E6-A18B-06930776FE8E}"/>
                </c:ext>
              </c:extLst>
            </c:dLbl>
            <c:dLbl>
              <c:idx val="4"/>
              <c:layout>
                <c:manualLayout>
                  <c:x val="2.5000000000000001E-2"/>
                  <c:y val="-3.088804340864547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330D-45E6-A18B-06930776FE8E}"/>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'6perfcuidador'!$H$9:$H$13</c:f>
              <c:strCache>
                <c:ptCount val="5"/>
                <c:pt idx="0">
                  <c:v>De 16 a 49 años</c:v>
                </c:pt>
                <c:pt idx="1">
                  <c:v>De 50 a 66 años</c:v>
                </c:pt>
                <c:pt idx="2">
                  <c:v>De 67 a 79 años</c:v>
                </c:pt>
                <c:pt idx="3">
                  <c:v>De 80 a 89 años</c:v>
                </c:pt>
                <c:pt idx="4">
                  <c:v>90 años o más</c:v>
                </c:pt>
              </c:strCache>
            </c:strRef>
          </c:cat>
          <c:val>
            <c:numRef>
              <c:f>'6perfcuidador'!$J$9:$J$13</c:f>
              <c:numCache>
                <c:formatCode>0.0%</c:formatCode>
                <c:ptCount val="5"/>
                <c:pt idx="0">
                  <c:v>0.28249919165426107</c:v>
                </c:pt>
                <c:pt idx="1">
                  <c:v>0.47072639507344044</c:v>
                </c:pt>
                <c:pt idx="2">
                  <c:v>0.17553494433493252</c:v>
                </c:pt>
                <c:pt idx="3">
                  <c:v>6.2533954624312091E-2</c:v>
                </c:pt>
                <c:pt idx="4">
                  <c:v>8.7055143130538408E-3</c:v>
                </c:pt>
              </c:numCache>
            </c:numRef>
          </c:val>
          <c:shape val="cylinder"/>
          <c:extLst>
            <c:ext xmlns:c16="http://schemas.microsoft.com/office/drawing/2014/chart" uri="{C3380CC4-5D6E-409C-BE32-E72D297353CC}">
              <c16:uniqueId val="{0000000F-330D-45E6-A18B-06930776FE8E}"/>
            </c:ext>
          </c:extLst>
        </c:ser>
        <c:dLbls>
          <c:showLegendKey val="0"/>
          <c:showVal val="0"/>
          <c:showCatName val="0"/>
          <c:showSerName val="0"/>
          <c:showPercent val="0"/>
          <c:showBubbleSize val="0"/>
        </c:dLbls>
        <c:gapWidth val="71"/>
        <c:shape val="box"/>
        <c:axId val="-2058252464"/>
        <c:axId val="-2058253552"/>
        <c:axId val="0"/>
      </c:bar3DChart>
      <c:catAx>
        <c:axId val="-2058252464"/>
        <c:scaling>
          <c:orientation val="minMax"/>
        </c:scaling>
        <c:delete val="0"/>
        <c:axPos val="b"/>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3552"/>
        <c:crosses val="autoZero"/>
        <c:auto val="1"/>
        <c:lblAlgn val="ctr"/>
        <c:lblOffset val="100"/>
        <c:noMultiLvlLbl val="0"/>
      </c:catAx>
      <c:valAx>
        <c:axId val="-2058253552"/>
        <c:scaling>
          <c:orientation val="minMax"/>
          <c:max val="0.5"/>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2464"/>
        <c:crosses val="autoZero"/>
        <c:crossBetween val="between"/>
        <c:majorUnit val="0.1"/>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chemeClr val="accent1"/>
                </a:solidFill>
                <a:latin typeface="Verdana"/>
                <a:ea typeface="Verdana"/>
                <a:cs typeface="Verdana"/>
              </a:defRPr>
            </a:pPr>
            <a:r>
              <a:rPr lang="es-ES">
                <a:solidFill>
                  <a:schemeClr val="accent1"/>
                </a:solidFill>
              </a:rPr>
              <a:t>Sexo del cuidador (%)</a:t>
            </a:r>
          </a:p>
        </c:rich>
      </c:tx>
      <c:layout>
        <c:manualLayout>
          <c:xMode val="edge"/>
          <c:yMode val="edge"/>
          <c:x val="0.22667373000393298"/>
          <c:y val="8.3580282391708338E-2"/>
        </c:manualLayout>
      </c:layout>
      <c:overlay val="0"/>
      <c:spPr>
        <a:noFill/>
        <a:ln w="25400">
          <a:noFill/>
        </a:ln>
      </c:spPr>
    </c:title>
    <c:autoTitleDeleted val="0"/>
    <c:view3D>
      <c:rotX val="55"/>
      <c:rotY val="0"/>
      <c:rAngAx val="0"/>
      <c:perspective val="0"/>
    </c:view3D>
    <c:floor>
      <c:thickness val="0"/>
    </c:floor>
    <c:sideWall>
      <c:thickness val="0"/>
    </c:sideWall>
    <c:backWall>
      <c:thickness val="0"/>
    </c:backWall>
    <c:plotArea>
      <c:layout>
        <c:manualLayout>
          <c:layoutTarget val="inner"/>
          <c:xMode val="edge"/>
          <c:yMode val="edge"/>
          <c:x val="0.20134272175335952"/>
          <c:y val="0.22666725694598164"/>
          <c:w val="0.67359836901121306"/>
          <c:h val="0.72252894858730898"/>
        </c:manualLayout>
      </c:layout>
      <c:pie3DChart>
        <c:varyColors val="1"/>
        <c:ser>
          <c:idx val="0"/>
          <c:order val="0"/>
          <c:explosion val="4"/>
          <c:dPt>
            <c:idx val="0"/>
            <c:bubble3D val="0"/>
            <c:spPr>
              <a:solidFill>
                <a:srgbClr val="7030A0"/>
              </a:solidFill>
            </c:spPr>
            <c:extLst>
              <c:ext xmlns:c16="http://schemas.microsoft.com/office/drawing/2014/chart" uri="{C3380CC4-5D6E-409C-BE32-E72D297353CC}">
                <c16:uniqueId val="{00000001-9258-4F56-9576-DA9ECF3DCF91}"/>
              </c:ext>
            </c:extLst>
          </c:dPt>
          <c:dPt>
            <c:idx val="1"/>
            <c:bubble3D val="0"/>
            <c:spPr>
              <a:solidFill>
                <a:srgbClr val="9999FF"/>
              </a:solidFill>
            </c:spPr>
            <c:extLst>
              <c:ext xmlns:c16="http://schemas.microsoft.com/office/drawing/2014/chart" uri="{C3380CC4-5D6E-409C-BE32-E72D297353CC}">
                <c16:uniqueId val="{00000003-9258-4F56-9576-DA9ECF3DCF91}"/>
              </c:ext>
            </c:extLst>
          </c:dPt>
          <c:dLbls>
            <c:dLbl>
              <c:idx val="0"/>
              <c:layout>
                <c:manualLayout>
                  <c:x val="6.5801355646535834E-3"/>
                  <c:y val="-3.7007874015748169E-3"/>
                </c:manualLayout>
              </c:layout>
              <c:tx>
                <c:rich>
                  <a:bodyPr/>
                  <a:lstStyle/>
                  <a:p>
                    <a:fld id="{34AA8CE6-6F66-46DA-A5D3-206E120ED66B}" type="CATEGORYNAME">
                      <a:rPr lang="en-US" b="1">
                        <a:solidFill>
                          <a:schemeClr val="tx1">
                            <a:lumMod val="75000"/>
                            <a:lumOff val="25000"/>
                          </a:schemeClr>
                        </a:solidFill>
                      </a:rPr>
                      <a:pPr/>
                      <a:t>[NOMBRE DE CATEGORÍA]</a:t>
                    </a:fld>
                    <a:endParaRPr lang="en-US" b="1" baseline="0">
                      <a:solidFill>
                        <a:schemeClr val="tx1">
                          <a:lumMod val="75000"/>
                          <a:lumOff val="25000"/>
                        </a:schemeClr>
                      </a:solidFill>
                    </a:endParaRPr>
                  </a:p>
                  <a:p>
                    <a:fld id="{9B298E35-8C1B-4701-AEDE-369D0E722451}" type="VALUE">
                      <a:rPr lang="en-US">
                        <a:solidFill>
                          <a:schemeClr val="tx1">
                            <a:lumMod val="75000"/>
                            <a:lumOff val="25000"/>
                          </a:schemeClr>
                        </a:solidFill>
                      </a:rPr>
                      <a:pPr/>
                      <a:t>[VALOR]</a:t>
                    </a:fld>
                    <a:endParaRPr lang="es-ES"/>
                  </a:p>
                </c:rich>
              </c:tx>
              <c:dLblPos val="bestFit"/>
              <c:showLegendKey val="0"/>
              <c:showVal val="1"/>
              <c:showCatName val="1"/>
              <c:showSerName val="0"/>
              <c:showPercent val="0"/>
              <c:showBubbleSize val="0"/>
              <c:separator>
</c:separator>
              <c:extLst>
                <c:ext xmlns:c15="http://schemas.microsoft.com/office/drawing/2012/chart" uri="{CE6537A1-D6FC-4f65-9D91-7224C49458BB}">
                  <c15:layout>
                    <c:manualLayout>
                      <c:w val="0.21520897043832823"/>
                      <c:h val="0.17196095586090951"/>
                    </c:manualLayout>
                  </c15:layout>
                  <c15:dlblFieldTable/>
                  <c15:showDataLabelsRange val="0"/>
                </c:ext>
                <c:ext xmlns:c16="http://schemas.microsoft.com/office/drawing/2014/chart" uri="{C3380CC4-5D6E-409C-BE32-E72D297353CC}">
                  <c16:uniqueId val="{00000001-9258-4F56-9576-DA9ECF3DCF91}"/>
                </c:ext>
              </c:extLst>
            </c:dLbl>
            <c:dLbl>
              <c:idx val="1"/>
              <c:layout>
                <c:manualLayout>
                  <c:x val="-8.0401453883305232E-2"/>
                  <c:y val="-0.14937745141407893"/>
                </c:manualLayout>
              </c:layout>
              <c:tx>
                <c:rich>
                  <a:bodyPr/>
                  <a:lstStyle/>
                  <a:p>
                    <a:fld id="{114B70E9-5825-48EA-964A-763C1606838E}" type="CATEGORYNAME">
                      <a:rPr lang="en-US" b="1">
                        <a:solidFill>
                          <a:schemeClr val="tx1">
                            <a:lumMod val="75000"/>
                            <a:lumOff val="25000"/>
                          </a:schemeClr>
                        </a:solidFill>
                      </a:rPr>
                      <a:pPr/>
                      <a:t>[NOMBRE DE CATEGORÍA]</a:t>
                    </a:fld>
                    <a:endParaRPr lang="en-US" b="1" baseline="0">
                      <a:solidFill>
                        <a:schemeClr val="tx1">
                          <a:lumMod val="75000"/>
                          <a:lumOff val="25000"/>
                        </a:schemeClr>
                      </a:solidFill>
                    </a:endParaRPr>
                  </a:p>
                  <a:p>
                    <a:fld id="{090B4A37-B516-41F9-A71E-E8A75EA0F80C}" type="VALUE">
                      <a:rPr lang="en-US">
                        <a:solidFill>
                          <a:schemeClr val="tx1">
                            <a:lumMod val="75000"/>
                            <a:lumOff val="25000"/>
                          </a:schemeClr>
                        </a:solidFill>
                      </a:rPr>
                      <a:pPr/>
                      <a:t>[VALOR]</a:t>
                    </a:fld>
                    <a:endParaRPr lang="es-ES"/>
                  </a:p>
                </c:rich>
              </c:tx>
              <c:dLblPos val="bestFit"/>
              <c:showLegendKey val="0"/>
              <c:showVal val="1"/>
              <c:showCatName val="1"/>
              <c:showSerName val="0"/>
              <c:showPercent val="0"/>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03-9258-4F56-9576-DA9ECF3DCF91}"/>
                </c:ext>
              </c:extLst>
            </c:dLbl>
            <c:numFmt formatCode="0.0%" sourceLinked="0"/>
            <c:spPr>
              <a:noFill/>
              <a:ln>
                <a:noFill/>
              </a:ln>
              <a:effectLst/>
            </c:spPr>
            <c:txPr>
              <a:bodyPr wrap="square" lIns="38100" tIns="19050" rIns="38100" bIns="19050" anchor="ctr">
                <a:spAutoFit/>
              </a:bodyPr>
              <a:lstStyle/>
              <a:p>
                <a:pPr>
                  <a:defRPr sz="1000">
                    <a:solidFill>
                      <a:schemeClr val="tx1">
                        <a:lumMod val="75000"/>
                        <a:lumOff val="25000"/>
                      </a:schemeClr>
                    </a:solidFill>
                  </a:defRPr>
                </a:pPr>
                <a:endParaRPr lang="es-ES"/>
              </a:p>
            </c:txPr>
            <c:dLblPos val="bestFit"/>
            <c:showLegendKey val="0"/>
            <c:showVal val="1"/>
            <c:showCatName val="1"/>
            <c:showSerName val="0"/>
            <c:showPercent val="0"/>
            <c:showBubbleSize val="0"/>
            <c:separator>
</c:separator>
            <c:showLeaderLines val="1"/>
            <c:leaderLines>
              <c:spPr>
                <a:ln w="3175">
                  <a:solidFill>
                    <a:schemeClr val="bg1">
                      <a:lumMod val="75000"/>
                    </a:schemeClr>
                  </a:solidFill>
                  <a:prstDash val="solid"/>
                </a:ln>
              </c:spPr>
            </c:leaderLines>
            <c:extLst>
              <c:ext xmlns:c15="http://schemas.microsoft.com/office/drawing/2012/chart" uri="{CE6537A1-D6FC-4f65-9D91-7224C49458BB}"/>
            </c:extLst>
          </c:dLbls>
          <c:cat>
            <c:strRef>
              <c:f>'6perfcuidador'!$B$19:$B$20</c:f>
              <c:strCache>
                <c:ptCount val="2"/>
                <c:pt idx="0">
                  <c:v>Hombre</c:v>
                </c:pt>
                <c:pt idx="1">
                  <c:v>Mujer</c:v>
                </c:pt>
              </c:strCache>
            </c:strRef>
          </c:cat>
          <c:val>
            <c:numRef>
              <c:f>'6perfcuidador'!$D$19:$D$20</c:f>
              <c:numCache>
                <c:formatCode>0%</c:formatCode>
                <c:ptCount val="2"/>
                <c:pt idx="0">
                  <c:v>0.27001986416321394</c:v>
                </c:pt>
                <c:pt idx="1">
                  <c:v>0.72998013583678611</c:v>
                </c:pt>
              </c:numCache>
            </c:numRef>
          </c:val>
          <c:extLst>
            <c:ext xmlns:c16="http://schemas.microsoft.com/office/drawing/2014/chart" uri="{C3380CC4-5D6E-409C-BE32-E72D297353CC}">
              <c16:uniqueId val="{00000004-9258-4F56-9576-DA9ECF3DCF91}"/>
            </c:ext>
          </c:extLst>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1200" verticalDpi="1200"/>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3.741948144332425E-2"/>
          <c:w val="0.85458529425881458"/>
          <c:h val="0.70145068315058745"/>
        </c:manualLayout>
      </c:layout>
      <c:barChart>
        <c:barDir val="col"/>
        <c:grouping val="stacked"/>
        <c:varyColors val="0"/>
        <c:ser>
          <c:idx val="0"/>
          <c:order val="0"/>
          <c:tx>
            <c:v>Hombre</c:v>
          </c:tx>
          <c:spPr>
            <a:solidFill>
              <a:schemeClr val="accent1">
                <a:lumMod val="50000"/>
              </a:schemeClr>
            </a:solidFill>
          </c:spPr>
          <c:invertIfNegative val="0"/>
          <c:dPt>
            <c:idx val="9"/>
            <c:invertIfNegative val="0"/>
            <c:bubble3D val="0"/>
            <c:extLst>
              <c:ext xmlns:c16="http://schemas.microsoft.com/office/drawing/2014/chart" uri="{C3380CC4-5D6E-409C-BE32-E72D297353CC}">
                <c16:uniqueId val="{00000000-D46E-437E-A989-2757E46352BC}"/>
              </c:ext>
            </c:extLst>
          </c:dPt>
          <c:dPt>
            <c:idx val="11"/>
            <c:invertIfNegative val="0"/>
            <c:bubble3D val="0"/>
            <c:extLst>
              <c:ext xmlns:c16="http://schemas.microsoft.com/office/drawing/2014/chart" uri="{C3380CC4-5D6E-409C-BE32-E72D297353CC}">
                <c16:uniqueId val="{00000001-D46E-437E-A989-2757E46352BC}"/>
              </c:ext>
            </c:extLst>
          </c:dPt>
          <c:dPt>
            <c:idx val="12"/>
            <c:invertIfNegative val="0"/>
            <c:bubble3D val="0"/>
            <c:extLst>
              <c:ext xmlns:c16="http://schemas.microsoft.com/office/drawing/2014/chart" uri="{C3380CC4-5D6E-409C-BE32-E72D297353CC}">
                <c16:uniqueId val="{00000002-D46E-437E-A989-2757E46352BC}"/>
              </c:ext>
            </c:extLst>
          </c:dPt>
          <c:dPt>
            <c:idx val="14"/>
            <c:invertIfNegative val="0"/>
            <c:bubble3D val="0"/>
            <c:extLst>
              <c:ext xmlns:c16="http://schemas.microsoft.com/office/drawing/2014/chart" uri="{C3380CC4-5D6E-409C-BE32-E72D297353CC}">
                <c16:uniqueId val="{00000003-D46E-437E-A989-2757E46352BC}"/>
              </c:ext>
            </c:extLst>
          </c:dPt>
          <c:dPt>
            <c:idx val="19"/>
            <c:invertIfNegative val="0"/>
            <c:bubble3D val="0"/>
            <c:spPr>
              <a:blipFill>
                <a:blip xmlns:r="http://schemas.openxmlformats.org/officeDocument/2006/relationships" r:embed="rId1"/>
                <a:tile tx="0" ty="0" sx="100000" sy="100000" flip="none" algn="tl"/>
              </a:blipFill>
            </c:spPr>
            <c:extLst>
              <c:ext xmlns:c16="http://schemas.microsoft.com/office/drawing/2014/chart" uri="{C3380CC4-5D6E-409C-BE32-E72D297353CC}">
                <c16:uniqueId val="{00000005-D46E-437E-A989-2757E46352BC}"/>
              </c:ext>
            </c:extLst>
          </c:dPt>
          <c:dLbls>
            <c:dLbl>
              <c:idx val="0"/>
              <c:layout>
                <c:manualLayout>
                  <c:x val="0"/>
                  <c:y val="-3.047889463693194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D46E-437E-A989-2757E46352BC}"/>
                </c:ext>
              </c:extLst>
            </c:dLbl>
            <c:dLbl>
              <c:idx val="1"/>
              <c:layout>
                <c:manualLayout>
                  <c:x val="0"/>
                  <c:y val="-1.772098878765383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D46E-437E-A989-2757E46352BC}"/>
                </c:ext>
              </c:extLst>
            </c:dLbl>
            <c:dLbl>
              <c:idx val="2"/>
              <c:layout>
                <c:manualLayout>
                  <c:x val="-3.1535065771196298E-17"/>
                  <c:y val="-8.2036905618415919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D46E-437E-A989-2757E46352BC}"/>
                </c:ext>
              </c:extLst>
            </c:dLbl>
            <c:dLbl>
              <c:idx val="3"/>
              <c:layout>
                <c:manualLayout>
                  <c:x val="0"/>
                  <c:y val="-1.673178699866259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D46E-437E-A989-2757E46352BC}"/>
                </c:ext>
              </c:extLst>
            </c:dLbl>
            <c:dLbl>
              <c:idx val="4"/>
              <c:layout>
                <c:manualLayout>
                  <c:x val="-3.1535065771196298E-17"/>
                  <c:y val="-8.715910364440757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D46E-437E-A989-2757E46352BC}"/>
                </c:ext>
              </c:extLst>
            </c:dLbl>
            <c:dLbl>
              <c:idx val="5"/>
              <c:layout>
                <c:manualLayout>
                  <c:x val="0"/>
                  <c:y val="-1.764633547599845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D46E-437E-A989-2757E46352BC}"/>
                </c:ext>
              </c:extLst>
            </c:dLbl>
            <c:dLbl>
              <c:idx val="6"/>
              <c:layout>
                <c:manualLayout>
                  <c:x val="0"/>
                  <c:y val="-2.449718451664886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D46E-437E-A989-2757E46352BC}"/>
                </c:ext>
              </c:extLst>
            </c:dLbl>
            <c:dLbl>
              <c:idx val="7"/>
              <c:layout>
                <c:manualLayout>
                  <c:x val="0"/>
                  <c:y val="-2.21633149267207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D46E-437E-A989-2757E46352BC}"/>
                </c:ext>
              </c:extLst>
            </c:dLbl>
            <c:dLbl>
              <c:idx val="8"/>
              <c:layout>
                <c:manualLayout>
                  <c:x val="-9.99420595437072E-17"/>
                  <c:y val="-4.911488867629864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D46E-437E-A989-2757E46352BC}"/>
                </c:ext>
              </c:extLst>
            </c:dLbl>
            <c:dLbl>
              <c:idx val="9"/>
              <c:layout>
                <c:manualLayout>
                  <c:x val="-6.3070131542392597E-17"/>
                  <c:y val="-2.720413902662620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D46E-437E-A989-2757E46352BC}"/>
                </c:ext>
              </c:extLst>
            </c:dLbl>
            <c:dLbl>
              <c:idx val="10"/>
              <c:layout>
                <c:manualLayout>
                  <c:x val="0"/>
                  <c:y val="-1.803272254519586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D46E-437E-A989-2757E46352BC}"/>
                </c:ext>
              </c:extLst>
            </c:dLbl>
            <c:dLbl>
              <c:idx val="11"/>
              <c:layout>
                <c:manualLayout>
                  <c:x val="0"/>
                  <c:y val="-1.321003098911701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D46E-437E-A989-2757E46352BC}"/>
                </c:ext>
              </c:extLst>
            </c:dLbl>
            <c:dLbl>
              <c:idx val="12"/>
              <c:layout>
                <c:manualLayout>
                  <c:x val="0"/>
                  <c:y val="-4.52544379214120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D46E-437E-A989-2757E46352BC}"/>
                </c:ext>
              </c:extLst>
            </c:dLbl>
            <c:dLbl>
              <c:idx val="13"/>
              <c:layout>
                <c:manualLayout>
                  <c:x val="0"/>
                  <c:y val="-4.062520604586478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0-D46E-437E-A989-2757E46352BC}"/>
                </c:ext>
              </c:extLst>
            </c:dLbl>
            <c:dLbl>
              <c:idx val="14"/>
              <c:layout>
                <c:manualLayout>
                  <c:x val="-9.99420595437072E-17"/>
                  <c:y val="-2.76244675023099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D46E-437E-A989-2757E46352BC}"/>
                </c:ext>
              </c:extLst>
            </c:dLbl>
            <c:dLbl>
              <c:idx val="15"/>
              <c:layout>
                <c:manualLayout>
                  <c:x val="-9.99420595437072E-17"/>
                  <c:y val="-1.892527452760001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D46E-437E-A989-2757E46352BC}"/>
                </c:ext>
              </c:extLst>
            </c:dLbl>
            <c:dLbl>
              <c:idx val="16"/>
              <c:layout>
                <c:manualLayout>
                  <c:x val="-9.99420595437072E-17"/>
                  <c:y val="-3.55462342908071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D46E-437E-A989-2757E46352BC}"/>
                </c:ext>
              </c:extLst>
            </c:dLbl>
            <c:dLbl>
              <c:idx val="17"/>
              <c:layout>
                <c:manualLayout>
                  <c:x val="0"/>
                  <c:y val="-1.3525972804801344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D46E-437E-A989-2757E46352BC}"/>
                </c:ext>
              </c:extLst>
            </c:dLbl>
            <c:dLbl>
              <c:idx val="18"/>
              <c:layout>
                <c:manualLayout>
                  <c:x val="0"/>
                  <c:y val="-3.513953279204661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4-D46E-437E-A989-2757E46352BC}"/>
                </c:ext>
              </c:extLst>
            </c:dLbl>
            <c:dLbl>
              <c:idx val="19"/>
              <c:layout>
                <c:manualLayout>
                  <c:x val="0"/>
                  <c:y val="-1.273235705349922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D46E-437E-A989-2757E46352BC}"/>
                </c:ext>
              </c:extLst>
            </c:dLbl>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'61aperfcuidadorCCAA'!$B$13:$B$32</c:f>
              <c:strCache>
                <c:ptCount val="20"/>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c:v>
                </c:pt>
                <c:pt idx="18">
                  <c:v>Melilla</c:v>
                </c:pt>
                <c:pt idx="19">
                  <c:v>TOTAL</c:v>
                </c:pt>
              </c:strCache>
            </c:strRef>
          </c:cat>
          <c:val>
            <c:numRef>
              <c:f>'61aperfcuidadorCCAA'!$G$13:$G$32</c:f>
              <c:numCache>
                <c:formatCode>0.0%</c:formatCode>
                <c:ptCount val="20"/>
                <c:pt idx="0">
                  <c:v>0.18085018766251337</c:v>
                </c:pt>
                <c:pt idx="1">
                  <c:v>0.29969259872310239</c:v>
                </c:pt>
                <c:pt idx="2">
                  <c:v>0.25991151948272928</c:v>
                </c:pt>
                <c:pt idx="3">
                  <c:v>0.29259024699176694</c:v>
                </c:pt>
                <c:pt idx="4">
                  <c:v>0.24208912734041388</c:v>
                </c:pt>
                <c:pt idx="5">
                  <c:v>0.28041590738557187</c:v>
                </c:pt>
                <c:pt idx="6">
                  <c:v>0.24446967050879032</c:v>
                </c:pt>
                <c:pt idx="7">
                  <c:v>0.22711483449121372</c:v>
                </c:pt>
                <c:pt idx="8">
                  <c:v>0.35010385952901452</c:v>
                </c:pt>
                <c:pt idx="9">
                  <c:v>0.2626366921668935</c:v>
                </c:pt>
                <c:pt idx="10">
                  <c:v>0.18567559434246164</c:v>
                </c:pt>
                <c:pt idx="11">
                  <c:v>0.15405934137593741</c:v>
                </c:pt>
                <c:pt idx="12">
                  <c:v>0.25162399312426298</c:v>
                </c:pt>
                <c:pt idx="13">
                  <c:v>0.28718064832635193</c:v>
                </c:pt>
                <c:pt idx="14">
                  <c:v>0.28139511905938147</c:v>
                </c:pt>
                <c:pt idx="15">
                  <c:v>0.33490122295390407</c:v>
                </c:pt>
                <c:pt idx="16">
                  <c:v>0.29942575881870387</c:v>
                </c:pt>
                <c:pt idx="17">
                  <c:v>0.17001180637544275</c:v>
                </c:pt>
                <c:pt idx="18">
                  <c:v>0.10843373493975904</c:v>
                </c:pt>
                <c:pt idx="19">
                  <c:v>0.27001986416321394</c:v>
                </c:pt>
              </c:numCache>
            </c:numRef>
          </c:val>
          <c:extLst>
            <c:ext xmlns:c16="http://schemas.microsoft.com/office/drawing/2014/chart" uri="{C3380CC4-5D6E-409C-BE32-E72D297353CC}">
              <c16:uniqueId val="{00000015-D46E-437E-A989-2757E46352BC}"/>
            </c:ext>
          </c:extLst>
        </c:ser>
        <c:ser>
          <c:idx val="1"/>
          <c:order val="1"/>
          <c:tx>
            <c:v>Mujer</c:v>
          </c:tx>
          <c:spPr>
            <a:solidFill>
              <a:srgbClr val="9999FF"/>
            </a:solidFill>
          </c:spPr>
          <c:invertIfNegative val="0"/>
          <c:dPt>
            <c:idx val="9"/>
            <c:invertIfNegative val="0"/>
            <c:bubble3D val="0"/>
            <c:extLst>
              <c:ext xmlns:c16="http://schemas.microsoft.com/office/drawing/2014/chart" uri="{C3380CC4-5D6E-409C-BE32-E72D297353CC}">
                <c16:uniqueId val="{00000016-D46E-437E-A989-2757E46352BC}"/>
              </c:ext>
            </c:extLst>
          </c:dPt>
          <c:dPt>
            <c:idx val="11"/>
            <c:invertIfNegative val="0"/>
            <c:bubble3D val="0"/>
            <c:extLst>
              <c:ext xmlns:c16="http://schemas.microsoft.com/office/drawing/2014/chart" uri="{C3380CC4-5D6E-409C-BE32-E72D297353CC}">
                <c16:uniqueId val="{00000017-D46E-437E-A989-2757E46352BC}"/>
              </c:ext>
            </c:extLst>
          </c:dPt>
          <c:dPt>
            <c:idx val="14"/>
            <c:invertIfNegative val="0"/>
            <c:bubble3D val="0"/>
            <c:extLst>
              <c:ext xmlns:c16="http://schemas.microsoft.com/office/drawing/2014/chart" uri="{C3380CC4-5D6E-409C-BE32-E72D297353CC}">
                <c16:uniqueId val="{00000018-D46E-437E-A989-2757E46352BC}"/>
              </c:ext>
            </c:extLst>
          </c:dPt>
          <c:dPt>
            <c:idx val="19"/>
            <c:invertIfNegative val="0"/>
            <c:bubble3D val="0"/>
            <c:spPr>
              <a:pattFill prst="wdUpDiag">
                <a:fgClr>
                  <a:srgbClr val="9999FF"/>
                </a:fgClr>
                <a:bgClr>
                  <a:srgbClr val="3737FF"/>
                </a:bgClr>
              </a:pattFill>
            </c:spPr>
            <c:extLst>
              <c:ext xmlns:c16="http://schemas.microsoft.com/office/drawing/2014/chart" uri="{C3380CC4-5D6E-409C-BE32-E72D297353CC}">
                <c16:uniqueId val="{0000001A-D46E-437E-A989-2757E46352BC}"/>
              </c:ext>
            </c:extLst>
          </c:dPt>
          <c:dLbls>
            <c:dLbl>
              <c:idx val="0"/>
              <c:layout>
                <c:manualLayout>
                  <c:x val="0"/>
                  <c:y val="-4.984423676012460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B-D46E-437E-A989-2757E46352BC}"/>
                </c:ext>
              </c:extLst>
            </c:dLbl>
            <c:dLbl>
              <c:idx val="2"/>
              <c:layout>
                <c:manualLayout>
                  <c:x val="0"/>
                  <c:y val="-2.699896157840086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C-D46E-437E-A989-2757E46352BC}"/>
                </c:ext>
              </c:extLst>
            </c:dLbl>
            <c:dLbl>
              <c:idx val="4"/>
              <c:layout>
                <c:manualLayout>
                  <c:x val="0"/>
                  <c:y val="-4.153686396677051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D46E-437E-A989-2757E46352BC}"/>
                </c:ext>
              </c:extLst>
            </c:dLbl>
            <c:dLbl>
              <c:idx val="7"/>
              <c:layout>
                <c:manualLayout>
                  <c:x val="-4.99710297718536E-17"/>
                  <c:y val="-1.453790238836971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E-D46E-437E-A989-2757E46352BC}"/>
                </c:ext>
              </c:extLst>
            </c:dLbl>
            <c:dLbl>
              <c:idx val="8"/>
              <c:layout>
                <c:manualLayout>
                  <c:x val="-9.99420595437072E-17"/>
                  <c:y val="3.115264797507788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F-D46E-437E-A989-2757E46352BC}"/>
                </c:ext>
              </c:extLst>
            </c:dLbl>
            <c:dLbl>
              <c:idx val="10"/>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0-D46E-437E-A989-2757E46352BC}"/>
                </c:ext>
              </c:extLst>
            </c:dLbl>
            <c:dLbl>
              <c:idx val="11"/>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7-D46E-437E-A989-2757E46352BC}"/>
                </c:ext>
              </c:extLst>
            </c:dLbl>
            <c:dLbl>
              <c:idx val="15"/>
              <c:layout>
                <c:manualLayout>
                  <c:x val="-9.99420595437072E-17"/>
                  <c:y val="1.6614745586708203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1-D46E-437E-A989-2757E46352BC}"/>
                </c:ext>
              </c:extLst>
            </c:dLbl>
            <c:dLbl>
              <c:idx val="17"/>
              <c:layout>
                <c:manualLayout>
                  <c:x val="0"/>
                  <c:y val="-4.153686396677051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2-D46E-437E-A989-2757E46352BC}"/>
                </c:ext>
              </c:extLst>
            </c:dLbl>
            <c:dLbl>
              <c:idx val="18"/>
              <c:layout>
                <c:manualLayout>
                  <c:x val="0"/>
                  <c:y val="-5.6074766355140186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3-D46E-437E-A989-2757E46352BC}"/>
                </c:ext>
              </c:extLst>
            </c:dLbl>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'61aperfcuidadorCCAA'!$B$13:$B$32</c:f>
              <c:strCache>
                <c:ptCount val="20"/>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c:v>
                </c:pt>
                <c:pt idx="18">
                  <c:v>Melilla</c:v>
                </c:pt>
                <c:pt idx="19">
                  <c:v>TOTAL</c:v>
                </c:pt>
              </c:strCache>
            </c:strRef>
          </c:cat>
          <c:val>
            <c:numRef>
              <c:f>'61aperfcuidadorCCAA'!$H$13:$H$32</c:f>
              <c:numCache>
                <c:formatCode>0.0%</c:formatCode>
                <c:ptCount val="20"/>
                <c:pt idx="0">
                  <c:v>0.81914981233748663</c:v>
                </c:pt>
                <c:pt idx="1">
                  <c:v>0.70030740127689761</c:v>
                </c:pt>
                <c:pt idx="2">
                  <c:v>0.74008848051727072</c:v>
                </c:pt>
                <c:pt idx="3">
                  <c:v>0.70740975300823306</c:v>
                </c:pt>
                <c:pt idx="4">
                  <c:v>0.75791087265958612</c:v>
                </c:pt>
                <c:pt idx="5">
                  <c:v>0.71958409261442813</c:v>
                </c:pt>
                <c:pt idx="6">
                  <c:v>0.75553032949120968</c:v>
                </c:pt>
                <c:pt idx="7">
                  <c:v>0.77288516550878628</c:v>
                </c:pt>
                <c:pt idx="8">
                  <c:v>0.64989614047098543</c:v>
                </c:pt>
                <c:pt idx="9">
                  <c:v>0.73736330783310644</c:v>
                </c:pt>
                <c:pt idx="10">
                  <c:v>0.81432440565753839</c:v>
                </c:pt>
                <c:pt idx="11">
                  <c:v>0.84594065862406265</c:v>
                </c:pt>
                <c:pt idx="12">
                  <c:v>0.74837600687573702</c:v>
                </c:pt>
                <c:pt idx="13">
                  <c:v>0.71281935167364807</c:v>
                </c:pt>
                <c:pt idx="14">
                  <c:v>0.71860488094061847</c:v>
                </c:pt>
                <c:pt idx="15">
                  <c:v>0.66509877704609599</c:v>
                </c:pt>
                <c:pt idx="16">
                  <c:v>0.70057424118129619</c:v>
                </c:pt>
                <c:pt idx="17">
                  <c:v>0.82998819362455722</c:v>
                </c:pt>
                <c:pt idx="18">
                  <c:v>0.89156626506024095</c:v>
                </c:pt>
                <c:pt idx="19">
                  <c:v>0.72998013583678611</c:v>
                </c:pt>
              </c:numCache>
            </c:numRef>
          </c:val>
          <c:extLst>
            <c:ext xmlns:c16="http://schemas.microsoft.com/office/drawing/2014/chart" uri="{C3380CC4-5D6E-409C-BE32-E72D297353CC}">
              <c16:uniqueId val="{00000024-D46E-437E-A989-2757E46352BC}"/>
            </c:ext>
          </c:extLst>
        </c:ser>
        <c:dLbls>
          <c:dLblPos val="inEnd"/>
          <c:showLegendKey val="0"/>
          <c:showVal val="1"/>
          <c:showCatName val="0"/>
          <c:showSerName val="0"/>
          <c:showPercent val="0"/>
          <c:showBubbleSize val="0"/>
        </c:dLbls>
        <c:gapWidth val="30"/>
        <c:overlap val="100"/>
        <c:axId val="-2058253008"/>
        <c:axId val="-2058254640"/>
      </c:barChart>
      <c:lineChart>
        <c:grouping val="standard"/>
        <c:varyColors val="0"/>
        <c:ser>
          <c:idx val="2"/>
          <c:order val="2"/>
          <c:tx>
            <c:v>Media</c:v>
          </c:tx>
          <c:spPr>
            <a:ln w="25400">
              <a:solidFill>
                <a:srgbClr val="C00000"/>
              </a:solidFill>
            </a:ln>
          </c:spPr>
          <c:marker>
            <c:symbol val="none"/>
          </c:marker>
          <c:trendline>
            <c:spPr>
              <a:ln w="25400">
                <a:solidFill>
                  <a:srgbClr val="FFFF99"/>
                </a:solidFill>
              </a:ln>
            </c:spPr>
            <c:trendlineType val="linear"/>
            <c:forward val="0.5"/>
            <c:backward val="0.5"/>
            <c:dispRSqr val="0"/>
            <c:dispEq val="0"/>
          </c:trendline>
          <c:cat>
            <c:strRef>
              <c:f>'61aperfcuidadorCCAA'!$B$13:$B$32</c:f>
              <c:strCache>
                <c:ptCount val="20"/>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c:v>
                </c:pt>
                <c:pt idx="18">
                  <c:v>Melilla</c:v>
                </c:pt>
                <c:pt idx="19">
                  <c:v>TOTAL</c:v>
                </c:pt>
              </c:strCache>
            </c:strRef>
          </c:cat>
          <c:val>
            <c:numRef>
              <c:f>'61aperfcuidadorCCAA'!$I$13:$I$32</c:f>
              <c:numCache>
                <c:formatCode>0.0%</c:formatCode>
                <c:ptCount val="20"/>
                <c:pt idx="0">
                  <c:v>0.27001986416321394</c:v>
                </c:pt>
                <c:pt idx="1">
                  <c:v>0.27001986416321394</c:v>
                </c:pt>
                <c:pt idx="2">
                  <c:v>0.27001986416321394</c:v>
                </c:pt>
                <c:pt idx="3">
                  <c:v>0.27001986416321394</c:v>
                </c:pt>
                <c:pt idx="4">
                  <c:v>0.27001986416321394</c:v>
                </c:pt>
                <c:pt idx="5">
                  <c:v>0.27001986416321394</c:v>
                </c:pt>
                <c:pt idx="6">
                  <c:v>0.27001986416321394</c:v>
                </c:pt>
                <c:pt idx="7">
                  <c:v>0.27001986416321394</c:v>
                </c:pt>
                <c:pt idx="8">
                  <c:v>0.27001986416321394</c:v>
                </c:pt>
                <c:pt idx="9">
                  <c:v>0.27001986416321394</c:v>
                </c:pt>
                <c:pt idx="10">
                  <c:v>0.27001986416321394</c:v>
                </c:pt>
                <c:pt idx="11">
                  <c:v>0.27001986416321394</c:v>
                </c:pt>
                <c:pt idx="12">
                  <c:v>0.27001986416321394</c:v>
                </c:pt>
                <c:pt idx="13">
                  <c:v>0.27001986416321394</c:v>
                </c:pt>
                <c:pt idx="14">
                  <c:v>0.27001986416321394</c:v>
                </c:pt>
                <c:pt idx="15">
                  <c:v>0.27001986416321394</c:v>
                </c:pt>
                <c:pt idx="16">
                  <c:v>0.27001986416321394</c:v>
                </c:pt>
                <c:pt idx="17">
                  <c:v>0.27001986416321394</c:v>
                </c:pt>
                <c:pt idx="18">
                  <c:v>0.27001986416321394</c:v>
                </c:pt>
                <c:pt idx="19">
                  <c:v>0.27001986416321394</c:v>
                </c:pt>
              </c:numCache>
            </c:numRef>
          </c:val>
          <c:smooth val="0"/>
          <c:extLst>
            <c:ext xmlns:c16="http://schemas.microsoft.com/office/drawing/2014/chart" uri="{C3380CC4-5D6E-409C-BE32-E72D297353CC}">
              <c16:uniqueId val="{00000026-D46E-437E-A989-2757E46352BC}"/>
            </c:ext>
          </c:extLst>
        </c:ser>
        <c:dLbls>
          <c:showLegendKey val="0"/>
          <c:showVal val="0"/>
          <c:showCatName val="0"/>
          <c:showSerName val="0"/>
          <c:showPercent val="0"/>
          <c:showBubbleSize val="0"/>
        </c:dLbls>
        <c:marker val="1"/>
        <c:smooth val="0"/>
        <c:axId val="-2058253008"/>
        <c:axId val="-2058254640"/>
      </c:lineChart>
      <c:catAx>
        <c:axId val="-20582530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058254640"/>
        <c:crosses val="autoZero"/>
        <c:auto val="1"/>
        <c:lblAlgn val="ctr"/>
        <c:lblOffset val="100"/>
        <c:noMultiLvlLbl val="0"/>
      </c:catAx>
      <c:valAx>
        <c:axId val="-2058254640"/>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058253008"/>
        <c:crosses val="autoZero"/>
        <c:crossBetween val="between"/>
        <c:majorUnit val="0.2"/>
      </c:valAx>
      <c:spPr>
        <a:noFill/>
        <a:ln>
          <a:noFill/>
        </a:ln>
        <a:effectLst/>
      </c:spPr>
    </c:plotArea>
    <c:legend>
      <c:legendPos val="b"/>
      <c:legendEntry>
        <c:idx val="2"/>
        <c:delete val="1"/>
      </c:legendEntry>
      <c:legendEntry>
        <c:idx val="3"/>
        <c:delete val="1"/>
      </c:legendEntry>
      <c:layout>
        <c:manualLayout>
          <c:xMode val="edge"/>
          <c:yMode val="edge"/>
          <c:x val="0.22041018556890915"/>
          <c:y val="0.928624350166535"/>
          <c:w val="0.56405624638538954"/>
          <c:h val="7.0611302240248086E-2"/>
        </c:manualLayout>
      </c:layout>
      <c:overlay val="0"/>
      <c:spPr>
        <a:noFill/>
        <a:ln>
          <a:noFill/>
        </a:ln>
        <a:effectLst/>
      </c:spPr>
      <c:txPr>
        <a:bodyPr rot="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userShapes r:id="rId2"/>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0" i="0" u="none" strike="noStrike" kern="1200" spc="0" baseline="0">
                <a:solidFill>
                  <a:schemeClr val="tx1">
                    <a:lumMod val="65000"/>
                    <a:lumOff val="35000"/>
                  </a:schemeClr>
                </a:solidFill>
                <a:latin typeface="+mn-lt"/>
                <a:ea typeface="+mn-ea"/>
                <a:cs typeface="+mn-cs"/>
              </a:defRPr>
            </a:pPr>
            <a:r>
              <a:rPr lang="en-US" sz="900"/>
              <a:t>Distribución de la intensidad de la Ayuda a Domicilio (horas).</a:t>
            </a:r>
            <a:r>
              <a:rPr lang="en-US" sz="900" baseline="0"/>
              <a:t> GRADO I</a:t>
            </a:r>
            <a:endParaRPr lang="en-US" sz="900"/>
          </a:p>
        </c:rich>
      </c:tx>
      <c:layout>
        <c:manualLayout>
          <c:xMode val="edge"/>
          <c:yMode val="edge"/>
          <c:x val="0.19519968974854396"/>
          <c:y val="1.8248738138501919E-2"/>
        </c:manualLayout>
      </c:layout>
      <c:overlay val="0"/>
      <c:spPr>
        <a:noFill/>
        <a:ln>
          <a:noFill/>
        </a:ln>
        <a:effectLst/>
      </c:spPr>
    </c:title>
    <c:autoTitleDeleted val="0"/>
    <c:plotArea>
      <c:layout/>
      <c:barChart>
        <c:barDir val="col"/>
        <c:grouping val="clustered"/>
        <c:varyColors val="0"/>
        <c:ser>
          <c:idx val="0"/>
          <c:order val="0"/>
          <c:tx>
            <c:strRef>
              <c:f>'7Intensidad'!$C$1</c:f>
              <c:strCache>
                <c:ptCount val="1"/>
                <c:pt idx="0">
                  <c:v>Ayuda a domicilio</c:v>
                </c:pt>
              </c:strCache>
            </c:strRef>
          </c:tx>
          <c:spPr>
            <a:solidFill>
              <a:schemeClr val="accent6"/>
            </a:solidFill>
            <a:ln>
              <a:noFill/>
            </a:ln>
            <a:effectLst/>
          </c:spPr>
          <c:invertIfNegative val="0"/>
          <c:cat>
            <c:strRef>
              <c:f>'7Intensidad'!$B$10:$B$19</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'7Intensidad'!$C$10:$C$19</c:f>
              <c:numCache>
                <c:formatCode>0.0%</c:formatCode>
                <c:ptCount val="10"/>
                <c:pt idx="0">
                  <c:v>2.7432800272201431E-3</c:v>
                </c:pt>
                <c:pt idx="1">
                  <c:v>0.36957014857661336</c:v>
                </c:pt>
                <c:pt idx="2">
                  <c:v>7.6301463082681181E-2</c:v>
                </c:pt>
                <c:pt idx="3">
                  <c:v>0.4383364523080413</c:v>
                </c:pt>
                <c:pt idx="4">
                  <c:v>9.4809742542815018E-2</c:v>
                </c:pt>
                <c:pt idx="5">
                  <c:v>1.6495123057729388E-2</c:v>
                </c:pt>
                <c:pt idx="6">
                  <c:v>6.5214925711693319E-4</c:v>
                </c:pt>
                <c:pt idx="7">
                  <c:v>4.607576273108767E-4</c:v>
                </c:pt>
                <c:pt idx="8">
                  <c:v>2.3392310309629125E-4</c:v>
                </c:pt>
                <c:pt idx="9">
                  <c:v>3.9696041737552457E-4</c:v>
                </c:pt>
              </c:numCache>
            </c:numRef>
          </c:val>
          <c:extLst>
            <c:ext xmlns:c16="http://schemas.microsoft.com/office/drawing/2014/chart" uri="{C3380CC4-5D6E-409C-BE32-E72D297353CC}">
              <c16:uniqueId val="{00000000-C50D-4537-90E9-3106D9A66FD5}"/>
            </c:ext>
          </c:extLst>
        </c:ser>
        <c:ser>
          <c:idx val="1"/>
          <c:order val="1"/>
          <c:tx>
            <c:strRef>
              <c:f>'7Intensidad'!$K$1</c:f>
              <c:strCache>
                <c:ptCount val="1"/>
                <c:pt idx="0">
                  <c:v>PE Vinculada al Servicio</c:v>
                </c:pt>
              </c:strCache>
            </c:strRef>
          </c:tx>
          <c:spPr>
            <a:solidFill>
              <a:schemeClr val="accent2"/>
            </a:solidFill>
            <a:ln>
              <a:noFill/>
            </a:ln>
            <a:effectLst/>
          </c:spPr>
          <c:invertIfNegative val="0"/>
          <c:cat>
            <c:strRef>
              <c:f>'7Intensidad'!$B$10:$B$19</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'7Intensidad'!$I$10:$I$19</c:f>
              <c:numCache>
                <c:formatCode>0.0%</c:formatCode>
                <c:ptCount val="10"/>
                <c:pt idx="0">
                  <c:v>4.8651278447483647E-4</c:v>
                </c:pt>
                <c:pt idx="1">
                  <c:v>1.8595599762149306E-2</c:v>
                </c:pt>
                <c:pt idx="2">
                  <c:v>7.4895940321098434E-2</c:v>
                </c:pt>
                <c:pt idx="3">
                  <c:v>0.65160278933996429</c:v>
                </c:pt>
                <c:pt idx="4">
                  <c:v>0.21549813503432619</c:v>
                </c:pt>
                <c:pt idx="5">
                  <c:v>2.5163522352559597E-2</c:v>
                </c:pt>
                <c:pt idx="6">
                  <c:v>1.6217092815827883E-4</c:v>
                </c:pt>
                <c:pt idx="7">
                  <c:v>4.2705011081680087E-3</c:v>
                </c:pt>
                <c:pt idx="8">
                  <c:v>1.6217092815827883E-4</c:v>
                </c:pt>
                <c:pt idx="9">
                  <c:v>9.1626574409427539E-3</c:v>
                </c:pt>
              </c:numCache>
            </c:numRef>
          </c:val>
          <c:extLst>
            <c:ext xmlns:c16="http://schemas.microsoft.com/office/drawing/2014/chart" uri="{C3380CC4-5D6E-409C-BE32-E72D297353CC}">
              <c16:uniqueId val="{00000001-C50D-4537-90E9-3106D9A66FD5}"/>
            </c:ext>
          </c:extLst>
        </c:ser>
        <c:ser>
          <c:idx val="2"/>
          <c:order val="2"/>
          <c:tx>
            <c:strRef>
              <c:f>'7Intensidad'!$R$1</c:f>
              <c:strCache>
                <c:ptCount val="1"/>
                <c:pt idx="0">
                  <c:v>Total de prestaciones</c:v>
                </c:pt>
              </c:strCache>
            </c:strRef>
          </c:tx>
          <c:spPr>
            <a:solidFill>
              <a:schemeClr val="accent1"/>
            </a:solidFill>
            <a:ln>
              <a:noFill/>
            </a:ln>
            <a:effectLst/>
          </c:spPr>
          <c:invertIfNegative val="0"/>
          <c:cat>
            <c:strRef>
              <c:f>'7Intensidad'!$B$10:$B$19</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'7Intensidad'!$O$10:$O$19</c:f>
              <c:numCache>
                <c:formatCode>0.0%</c:formatCode>
                <c:ptCount val="10"/>
                <c:pt idx="0">
                  <c:v>2.2741438269629232E-3</c:v>
                </c:pt>
                <c:pt idx="1">
                  <c:v>0.2966157370752826</c:v>
                </c:pt>
                <c:pt idx="2">
                  <c:v>7.6001325180106577E-2</c:v>
                </c:pt>
                <c:pt idx="3">
                  <c:v>0.48259578076130472</c:v>
                </c:pt>
                <c:pt idx="4">
                  <c:v>0.11987264794569008</c:v>
                </c:pt>
                <c:pt idx="5">
                  <c:v>1.8294223674679515E-2</c:v>
                </c:pt>
                <c:pt idx="6">
                  <c:v>5.5028665442559616E-4</c:v>
                </c:pt>
                <c:pt idx="7">
                  <c:v>1.2521828973153873E-3</c:v>
                </c:pt>
                <c:pt idx="8">
                  <c:v>2.1899162778161481E-4</c:v>
                </c:pt>
                <c:pt idx="9">
                  <c:v>2.3246803564509881E-3</c:v>
                </c:pt>
              </c:numCache>
            </c:numRef>
          </c:val>
          <c:extLst>
            <c:ext xmlns:c16="http://schemas.microsoft.com/office/drawing/2014/chart" uri="{C3380CC4-5D6E-409C-BE32-E72D297353CC}">
              <c16:uniqueId val="{00000002-C50D-4537-90E9-3106D9A66FD5}"/>
            </c:ext>
          </c:extLst>
        </c:ser>
        <c:dLbls>
          <c:showLegendKey val="0"/>
          <c:showVal val="0"/>
          <c:showCatName val="0"/>
          <c:showSerName val="0"/>
          <c:showPercent val="0"/>
          <c:showBubbleSize val="0"/>
        </c:dLbls>
        <c:gapWidth val="50"/>
        <c:overlap val="-27"/>
        <c:axId val="-2058255728"/>
        <c:axId val="-2058251920"/>
      </c:barChart>
      <c:catAx>
        <c:axId val="-2058255728"/>
        <c:scaling>
          <c:orientation val="minMax"/>
        </c:scaling>
        <c:delete val="0"/>
        <c:axPos val="b"/>
        <c:numFmt formatCode="General" sourceLinked="1"/>
        <c:majorTickMark val="out"/>
        <c:minorTickMark val="none"/>
        <c:tickLblPos val="nextTo"/>
        <c:spPr>
          <a:noFill/>
          <a:ln w="9525" cap="flat" cmpd="sng" algn="ctr">
            <a:solidFill>
              <a:schemeClr val="tx1">
                <a:lumMod val="50000"/>
                <a:lumOff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1920"/>
        <c:crosses val="autoZero"/>
        <c:auto val="1"/>
        <c:lblAlgn val="ctr"/>
        <c:lblOffset val="100"/>
        <c:noMultiLvlLbl val="0"/>
      </c:catAx>
      <c:valAx>
        <c:axId val="-2058251920"/>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5728"/>
        <c:crosses val="autoZero"/>
        <c:crossBetween val="between"/>
        <c:majorUnit val="0.2"/>
      </c:valAx>
      <c:spPr>
        <a:noFill/>
        <a:ln w="25400">
          <a:noFill/>
        </a:ln>
      </c:spPr>
    </c:plotArea>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0" i="0" u="none" strike="noStrike" kern="1200" spc="0" baseline="0">
                <a:solidFill>
                  <a:schemeClr val="tx1">
                    <a:lumMod val="65000"/>
                    <a:lumOff val="35000"/>
                  </a:schemeClr>
                </a:solidFill>
                <a:latin typeface="+mn-lt"/>
                <a:ea typeface="+mn-ea"/>
                <a:cs typeface="+mn-cs"/>
              </a:defRPr>
            </a:pPr>
            <a:r>
              <a:rPr lang="en-US" sz="900"/>
              <a:t>Distribución de la intensidad de la Ayuda a Domicilio (horas).</a:t>
            </a:r>
            <a:r>
              <a:rPr lang="en-US" sz="900" baseline="0"/>
              <a:t> GRADO II</a:t>
            </a:r>
            <a:endParaRPr lang="en-US" sz="900"/>
          </a:p>
        </c:rich>
      </c:tx>
      <c:layout>
        <c:manualLayout>
          <c:xMode val="edge"/>
          <c:yMode val="edge"/>
          <c:x val="0.19519968974854396"/>
          <c:y val="1.8248532886877514E-2"/>
        </c:manualLayout>
      </c:layout>
      <c:overlay val="0"/>
      <c:spPr>
        <a:noFill/>
        <a:ln>
          <a:noFill/>
        </a:ln>
        <a:effectLst/>
      </c:spPr>
    </c:title>
    <c:autoTitleDeleted val="0"/>
    <c:plotArea>
      <c:layout>
        <c:manualLayout>
          <c:layoutTarget val="inner"/>
          <c:xMode val="edge"/>
          <c:yMode val="edge"/>
          <c:x val="0.12268134346770092"/>
          <c:y val="0.18591362126245847"/>
          <c:w val="0.83872215464073896"/>
          <c:h val="0.45353912156329296"/>
        </c:manualLayout>
      </c:layout>
      <c:barChart>
        <c:barDir val="col"/>
        <c:grouping val="clustered"/>
        <c:varyColors val="0"/>
        <c:ser>
          <c:idx val="0"/>
          <c:order val="0"/>
          <c:tx>
            <c:strRef>
              <c:f>'7Intensidad'!$C$1</c:f>
              <c:strCache>
                <c:ptCount val="1"/>
                <c:pt idx="0">
                  <c:v>Ayuda a domicilio</c:v>
                </c:pt>
              </c:strCache>
            </c:strRef>
          </c:tx>
          <c:spPr>
            <a:solidFill>
              <a:schemeClr val="accent6"/>
            </a:solidFill>
            <a:ln>
              <a:noFill/>
            </a:ln>
            <a:effectLst/>
          </c:spPr>
          <c:invertIfNegative val="0"/>
          <c:cat>
            <c:strRef>
              <c:f>'7Intensidad'!$B$10:$B$19</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'7Intensidad'!$D$10:$D$19</c:f>
              <c:numCache>
                <c:formatCode>0.0%</c:formatCode>
                <c:ptCount val="10"/>
                <c:pt idx="0">
                  <c:v>1.8308946519793251E-3</c:v>
                </c:pt>
                <c:pt idx="1">
                  <c:v>1.7193833727641234E-2</c:v>
                </c:pt>
                <c:pt idx="2">
                  <c:v>5.4572715902412562E-2</c:v>
                </c:pt>
                <c:pt idx="3">
                  <c:v>1.5611579090128239E-2</c:v>
                </c:pt>
                <c:pt idx="4">
                  <c:v>0.154661623543949</c:v>
                </c:pt>
                <c:pt idx="5">
                  <c:v>0.62669338918943351</c:v>
                </c:pt>
                <c:pt idx="6">
                  <c:v>8.0054550112264727E-2</c:v>
                </c:pt>
                <c:pt idx="7">
                  <c:v>4.7648468226819972E-2</c:v>
                </c:pt>
                <c:pt idx="8">
                  <c:v>5.1234912071849428E-4</c:v>
                </c:pt>
                <c:pt idx="9">
                  <c:v>1.2205964346528836E-3</c:v>
                </c:pt>
              </c:numCache>
            </c:numRef>
          </c:val>
          <c:extLst>
            <c:ext xmlns:c16="http://schemas.microsoft.com/office/drawing/2014/chart" uri="{C3380CC4-5D6E-409C-BE32-E72D297353CC}">
              <c16:uniqueId val="{00000000-DF38-415E-9484-0298C79B541F}"/>
            </c:ext>
          </c:extLst>
        </c:ser>
        <c:ser>
          <c:idx val="1"/>
          <c:order val="1"/>
          <c:tx>
            <c:strRef>
              <c:f>'7Intensidad'!$K$1</c:f>
              <c:strCache>
                <c:ptCount val="1"/>
                <c:pt idx="0">
                  <c:v>PE Vinculada al Servicio</c:v>
                </c:pt>
              </c:strCache>
            </c:strRef>
          </c:tx>
          <c:spPr>
            <a:solidFill>
              <a:schemeClr val="accent2"/>
            </a:solidFill>
            <a:ln>
              <a:noFill/>
            </a:ln>
            <a:effectLst/>
          </c:spPr>
          <c:invertIfNegative val="0"/>
          <c:cat>
            <c:strRef>
              <c:f>'7Intensidad'!$B$10:$B$19</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'7Intensidad'!$J$10:$J$19</c:f>
              <c:numCache>
                <c:formatCode>0.0%</c:formatCode>
                <c:ptCount val="10"/>
                <c:pt idx="0">
                  <c:v>0</c:v>
                </c:pt>
                <c:pt idx="1">
                  <c:v>2.5504998979800043E-4</c:v>
                </c:pt>
                <c:pt idx="2">
                  <c:v>7.6514996939400118E-4</c:v>
                </c:pt>
                <c:pt idx="3">
                  <c:v>3.1014078759436851E-2</c:v>
                </c:pt>
                <c:pt idx="4">
                  <c:v>6.3150377473984901E-2</c:v>
                </c:pt>
                <c:pt idx="5">
                  <c:v>0.67246480310140788</c:v>
                </c:pt>
                <c:pt idx="6">
                  <c:v>0.15986533360538666</c:v>
                </c:pt>
                <c:pt idx="7">
                  <c:v>3.9940828402366867E-2</c:v>
                </c:pt>
                <c:pt idx="8">
                  <c:v>3.5706998571720058E-4</c:v>
                </c:pt>
                <c:pt idx="9">
                  <c:v>3.2187308712507655E-2</c:v>
                </c:pt>
              </c:numCache>
            </c:numRef>
          </c:val>
          <c:extLst>
            <c:ext xmlns:c16="http://schemas.microsoft.com/office/drawing/2014/chart" uri="{C3380CC4-5D6E-409C-BE32-E72D297353CC}">
              <c16:uniqueId val="{00000001-DF38-415E-9484-0298C79B541F}"/>
            </c:ext>
          </c:extLst>
        </c:ser>
        <c:ser>
          <c:idx val="2"/>
          <c:order val="2"/>
          <c:tx>
            <c:strRef>
              <c:f>'7Intensidad'!$R$1</c:f>
              <c:strCache>
                <c:ptCount val="1"/>
                <c:pt idx="0">
                  <c:v>Total de prestaciones</c:v>
                </c:pt>
              </c:strCache>
            </c:strRef>
          </c:tx>
          <c:spPr>
            <a:solidFill>
              <a:schemeClr val="accent1"/>
            </a:solidFill>
            <a:ln>
              <a:noFill/>
            </a:ln>
            <a:effectLst/>
          </c:spPr>
          <c:invertIfNegative val="0"/>
          <c:cat>
            <c:strRef>
              <c:f>'7Intensidad'!$B$10:$B$19</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'7Intensidad'!$P$10:$P$19</c:f>
              <c:numCache>
                <c:formatCode>0.0%</c:formatCode>
                <c:ptCount val="10"/>
                <c:pt idx="0">
                  <c:v>1.5950847758019731E-3</c:v>
                </c:pt>
                <c:pt idx="1">
                  <c:v>1.501217647020211E-2</c:v>
                </c:pt>
                <c:pt idx="2">
                  <c:v>4.7642490957904203E-2</c:v>
                </c:pt>
                <c:pt idx="3">
                  <c:v>1.759188147798061E-2</c:v>
                </c:pt>
                <c:pt idx="4">
                  <c:v>0.14286839565979401</c:v>
                </c:pt>
                <c:pt idx="5">
                  <c:v>0.6325134728868409</c:v>
                </c:pt>
                <c:pt idx="6">
                  <c:v>9.0315931811766864E-2</c:v>
                </c:pt>
                <c:pt idx="7">
                  <c:v>4.6651306591047832E-2</c:v>
                </c:pt>
                <c:pt idx="8">
                  <c:v>4.923101159882633E-4</c:v>
                </c:pt>
                <c:pt idx="9">
                  <c:v>5.3169492526732439E-3</c:v>
                </c:pt>
              </c:numCache>
            </c:numRef>
          </c:val>
          <c:extLst>
            <c:ext xmlns:c16="http://schemas.microsoft.com/office/drawing/2014/chart" uri="{C3380CC4-5D6E-409C-BE32-E72D297353CC}">
              <c16:uniqueId val="{00000002-DF38-415E-9484-0298C79B541F}"/>
            </c:ext>
          </c:extLst>
        </c:ser>
        <c:dLbls>
          <c:showLegendKey val="0"/>
          <c:showVal val="0"/>
          <c:showCatName val="0"/>
          <c:showSerName val="0"/>
          <c:showPercent val="0"/>
          <c:showBubbleSize val="0"/>
        </c:dLbls>
        <c:gapWidth val="50"/>
        <c:overlap val="-27"/>
        <c:axId val="-2058251376"/>
        <c:axId val="-2058249200"/>
      </c:barChart>
      <c:catAx>
        <c:axId val="-2058251376"/>
        <c:scaling>
          <c:orientation val="minMax"/>
        </c:scaling>
        <c:delete val="0"/>
        <c:axPos val="b"/>
        <c:numFmt formatCode="General" sourceLinked="1"/>
        <c:majorTickMark val="out"/>
        <c:minorTickMark val="none"/>
        <c:tickLblPos val="nextTo"/>
        <c:spPr>
          <a:noFill/>
          <a:ln w="9525" cap="flat" cmpd="sng" algn="ctr">
            <a:solidFill>
              <a:schemeClr val="tx1">
                <a:lumMod val="50000"/>
                <a:lumOff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49200"/>
        <c:crosses val="autoZero"/>
        <c:auto val="1"/>
        <c:lblAlgn val="ctr"/>
        <c:lblOffset val="100"/>
        <c:noMultiLvlLbl val="0"/>
      </c:catAx>
      <c:valAx>
        <c:axId val="-2058249200"/>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1376"/>
        <c:crosses val="autoZero"/>
        <c:crossBetween val="between"/>
        <c:majorUnit val="0.2"/>
      </c:valAx>
      <c:spPr>
        <a:noFill/>
        <a:ln w="25400">
          <a:noFill/>
        </a:ln>
      </c:spPr>
    </c:plotArea>
    <c:legend>
      <c:legendPos val="b"/>
      <c:layout>
        <c:manualLayout>
          <c:xMode val="edge"/>
          <c:yMode val="edge"/>
          <c:x val="9.6064377177127267E-3"/>
          <c:y val="0.83056373767232594"/>
          <c:w val="0.99039356228228725"/>
          <c:h val="0.14285818923797311"/>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0" i="0" u="none" strike="noStrike" kern="1200" spc="0" baseline="0">
                <a:solidFill>
                  <a:schemeClr val="tx1">
                    <a:lumMod val="65000"/>
                    <a:lumOff val="35000"/>
                  </a:schemeClr>
                </a:solidFill>
                <a:latin typeface="+mn-lt"/>
                <a:ea typeface="+mn-ea"/>
                <a:cs typeface="+mn-cs"/>
              </a:defRPr>
            </a:pPr>
            <a:r>
              <a:rPr lang="en-US" sz="900"/>
              <a:t>Distribución de la intensidad de la Ayuda a Domicilio (horas).</a:t>
            </a:r>
            <a:r>
              <a:rPr lang="en-US" sz="900" baseline="0"/>
              <a:t> GRADO III</a:t>
            </a:r>
            <a:endParaRPr lang="en-US" sz="900"/>
          </a:p>
        </c:rich>
      </c:tx>
      <c:layout>
        <c:manualLayout>
          <c:xMode val="edge"/>
          <c:yMode val="edge"/>
          <c:x val="0.19519968974854396"/>
          <c:y val="1.8248738138501919E-2"/>
        </c:manualLayout>
      </c:layout>
      <c:overlay val="0"/>
      <c:spPr>
        <a:noFill/>
        <a:ln>
          <a:noFill/>
        </a:ln>
        <a:effectLst/>
      </c:spPr>
    </c:title>
    <c:autoTitleDeleted val="0"/>
    <c:plotArea>
      <c:layout/>
      <c:barChart>
        <c:barDir val="col"/>
        <c:grouping val="clustered"/>
        <c:varyColors val="0"/>
        <c:ser>
          <c:idx val="0"/>
          <c:order val="0"/>
          <c:tx>
            <c:strRef>
              <c:f>'7Intensidad'!$C$1</c:f>
              <c:strCache>
                <c:ptCount val="1"/>
                <c:pt idx="0">
                  <c:v>Ayuda a domicilio</c:v>
                </c:pt>
              </c:strCache>
            </c:strRef>
          </c:tx>
          <c:spPr>
            <a:solidFill>
              <a:schemeClr val="accent6"/>
            </a:solidFill>
            <a:ln>
              <a:noFill/>
            </a:ln>
            <a:effectLst/>
          </c:spPr>
          <c:invertIfNegative val="0"/>
          <c:cat>
            <c:strRef>
              <c:f>'7Intensidad'!$B$10:$B$19</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'7Intensidad'!$E$10:$E$19</c:f>
              <c:numCache>
                <c:formatCode>0.0%</c:formatCode>
                <c:ptCount val="10"/>
                <c:pt idx="0">
                  <c:v>1.1302991715908604E-3</c:v>
                </c:pt>
                <c:pt idx="1">
                  <c:v>6.7245646917430931E-3</c:v>
                </c:pt>
                <c:pt idx="2">
                  <c:v>1.3577897643540841E-2</c:v>
                </c:pt>
                <c:pt idx="3">
                  <c:v>2.6469031233456855E-2</c:v>
                </c:pt>
                <c:pt idx="4">
                  <c:v>0.15948664386991543</c:v>
                </c:pt>
                <c:pt idx="5">
                  <c:v>2.4079664630220481E-2</c:v>
                </c:pt>
                <c:pt idx="6">
                  <c:v>8.7118881719199348E-2</c:v>
                </c:pt>
                <c:pt idx="7">
                  <c:v>8.3985520724536078E-2</c:v>
                </c:pt>
                <c:pt idx="8">
                  <c:v>0.44333481178372658</c:v>
                </c:pt>
                <c:pt idx="9">
                  <c:v>0.15409268453207045</c:v>
                </c:pt>
              </c:numCache>
            </c:numRef>
          </c:val>
          <c:extLst>
            <c:ext xmlns:c16="http://schemas.microsoft.com/office/drawing/2014/chart" uri="{C3380CC4-5D6E-409C-BE32-E72D297353CC}">
              <c16:uniqueId val="{00000000-FC2D-485E-BC9F-93FAF6BEFFA5}"/>
            </c:ext>
          </c:extLst>
        </c:ser>
        <c:ser>
          <c:idx val="1"/>
          <c:order val="1"/>
          <c:tx>
            <c:strRef>
              <c:f>'7Intensidad'!$K$1</c:f>
              <c:strCache>
                <c:ptCount val="1"/>
                <c:pt idx="0">
                  <c:v>PE Vinculada al Servicio</c:v>
                </c:pt>
              </c:strCache>
            </c:strRef>
          </c:tx>
          <c:spPr>
            <a:solidFill>
              <a:schemeClr val="accent2"/>
            </a:solidFill>
            <a:ln>
              <a:noFill/>
            </a:ln>
            <a:effectLst/>
          </c:spPr>
          <c:invertIfNegative val="0"/>
          <c:cat>
            <c:strRef>
              <c:f>'7Intensidad'!$B$10:$B$19</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'7Intensidad'!$K$10:$K$19</c:f>
              <c:numCache>
                <c:formatCode>0.0%</c:formatCode>
                <c:ptCount val="10"/>
                <c:pt idx="0">
                  <c:v>0</c:v>
                </c:pt>
                <c:pt idx="1">
                  <c:v>0</c:v>
                </c:pt>
                <c:pt idx="2">
                  <c:v>2.4766779493106582E-4</c:v>
                </c:pt>
                <c:pt idx="3">
                  <c:v>2.2290101543795921E-2</c:v>
                </c:pt>
                <c:pt idx="4">
                  <c:v>5.6138033517708248E-3</c:v>
                </c:pt>
                <c:pt idx="5">
                  <c:v>1.5272847354082391E-2</c:v>
                </c:pt>
                <c:pt idx="6">
                  <c:v>2.8481796417072568E-2</c:v>
                </c:pt>
                <c:pt idx="7">
                  <c:v>0.17295467679352761</c:v>
                </c:pt>
                <c:pt idx="8">
                  <c:v>0.52497316932221583</c:v>
                </c:pt>
                <c:pt idx="9">
                  <c:v>0.23016593742260383</c:v>
                </c:pt>
              </c:numCache>
            </c:numRef>
          </c:val>
          <c:extLst>
            <c:ext xmlns:c16="http://schemas.microsoft.com/office/drawing/2014/chart" uri="{C3380CC4-5D6E-409C-BE32-E72D297353CC}">
              <c16:uniqueId val="{00000001-FC2D-485E-BC9F-93FAF6BEFFA5}"/>
            </c:ext>
          </c:extLst>
        </c:ser>
        <c:ser>
          <c:idx val="2"/>
          <c:order val="2"/>
          <c:tx>
            <c:strRef>
              <c:f>'7Intensidad'!$R$1</c:f>
              <c:strCache>
                <c:ptCount val="1"/>
                <c:pt idx="0">
                  <c:v>Total de prestaciones</c:v>
                </c:pt>
              </c:strCache>
            </c:strRef>
          </c:tx>
          <c:spPr>
            <a:solidFill>
              <a:schemeClr val="accent1"/>
            </a:solidFill>
            <a:ln>
              <a:noFill/>
            </a:ln>
            <a:effectLst/>
          </c:spPr>
          <c:invertIfNegative val="0"/>
          <c:cat>
            <c:strRef>
              <c:f>'7Intensidad'!$B$10:$B$19</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'7Intensidad'!$Q$10:$Q$19</c:f>
              <c:numCache>
                <c:formatCode>0.0%</c:formatCode>
                <c:ptCount val="10"/>
                <c:pt idx="0">
                  <c:v>9.6314448386428195E-4</c:v>
                </c:pt>
                <c:pt idx="1">
                  <c:v>5.7301000938761075E-3</c:v>
                </c:pt>
                <c:pt idx="2">
                  <c:v>1.1606500615680967E-2</c:v>
                </c:pt>
                <c:pt idx="3">
                  <c:v>2.5846408934079464E-2</c:v>
                </c:pt>
                <c:pt idx="4">
                  <c:v>0.13672994160174584</c:v>
                </c:pt>
                <c:pt idx="5">
                  <c:v>2.277409994757568E-2</c:v>
                </c:pt>
                <c:pt idx="6">
                  <c:v>7.8441412774465702E-2</c:v>
                </c:pt>
                <c:pt idx="7">
                  <c:v>9.7106909037708938E-2</c:v>
                </c:pt>
                <c:pt idx="8">
                  <c:v>0.45529912341660267</c:v>
                </c:pt>
                <c:pt idx="9">
                  <c:v>0.16550235909440036</c:v>
                </c:pt>
              </c:numCache>
            </c:numRef>
          </c:val>
          <c:extLst>
            <c:ext xmlns:c16="http://schemas.microsoft.com/office/drawing/2014/chart" uri="{C3380CC4-5D6E-409C-BE32-E72D297353CC}">
              <c16:uniqueId val="{00000002-FC2D-485E-BC9F-93FAF6BEFFA5}"/>
            </c:ext>
          </c:extLst>
        </c:ser>
        <c:dLbls>
          <c:showLegendKey val="0"/>
          <c:showVal val="0"/>
          <c:showCatName val="0"/>
          <c:showSerName val="0"/>
          <c:showPercent val="0"/>
          <c:showBubbleSize val="0"/>
        </c:dLbls>
        <c:gapWidth val="50"/>
        <c:overlap val="-27"/>
        <c:axId val="-2058256272"/>
        <c:axId val="-2058250288"/>
      </c:barChart>
      <c:catAx>
        <c:axId val="-2058256272"/>
        <c:scaling>
          <c:orientation val="minMax"/>
        </c:scaling>
        <c:delete val="0"/>
        <c:axPos val="b"/>
        <c:numFmt formatCode="General" sourceLinked="1"/>
        <c:majorTickMark val="out"/>
        <c:minorTickMark val="none"/>
        <c:tickLblPos val="nextTo"/>
        <c:spPr>
          <a:noFill/>
          <a:ln w="9525" cap="flat" cmpd="sng" algn="ctr">
            <a:solidFill>
              <a:schemeClr val="tx1">
                <a:lumMod val="50000"/>
                <a:lumOff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0288"/>
        <c:crosses val="autoZero"/>
        <c:auto val="1"/>
        <c:lblAlgn val="ctr"/>
        <c:lblOffset val="100"/>
        <c:noMultiLvlLbl val="0"/>
      </c:catAx>
      <c:valAx>
        <c:axId val="-2058250288"/>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6272"/>
        <c:crosses val="autoZero"/>
        <c:crossBetween val="between"/>
        <c:majorUnit val="0.2"/>
      </c:valAx>
      <c:spPr>
        <a:noFill/>
        <a:ln w="25400">
          <a:noFill/>
        </a:ln>
      </c:spPr>
    </c:plotArea>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1" i="0" u="none" strike="noStrike" kern="1200" spc="0" baseline="0">
                <a:solidFill>
                  <a:schemeClr val="tx1">
                    <a:lumMod val="65000"/>
                    <a:lumOff val="35000"/>
                  </a:schemeClr>
                </a:solidFill>
                <a:latin typeface="+mn-lt"/>
                <a:ea typeface="+mn-ea"/>
                <a:cs typeface="+mn-cs"/>
              </a:defRPr>
            </a:pPr>
            <a:r>
              <a:rPr lang="en-US" sz="900" b="1"/>
              <a:t>Distribución de la cuantía de las Prestaciones Económicas (euros).</a:t>
            </a:r>
            <a:r>
              <a:rPr lang="en-US" sz="900" b="1" baseline="0"/>
              <a:t> GRADO I</a:t>
            </a:r>
            <a:endParaRPr lang="en-US" sz="900" b="1"/>
          </a:p>
        </c:rich>
      </c:tx>
      <c:layout>
        <c:manualLayout>
          <c:xMode val="edge"/>
          <c:yMode val="edge"/>
          <c:x val="9.7192002536228853E-2"/>
          <c:y val="5.9354012396340736E-2"/>
        </c:manualLayout>
      </c:layout>
      <c:overlay val="0"/>
      <c:spPr>
        <a:noFill/>
        <a:ln>
          <a:noFill/>
        </a:ln>
        <a:effectLst/>
      </c:spPr>
    </c:title>
    <c:autoTitleDeleted val="0"/>
    <c:plotArea>
      <c:layout>
        <c:manualLayout>
          <c:layoutTarget val="inner"/>
          <c:xMode val="edge"/>
          <c:yMode val="edge"/>
          <c:x val="9.2615110584584062E-2"/>
          <c:y val="0.18195016957694771"/>
          <c:w val="0.77229315969064671"/>
          <c:h val="0.61731881159735247"/>
        </c:manualLayout>
      </c:layout>
      <c:barChart>
        <c:barDir val="col"/>
        <c:grouping val="clustered"/>
        <c:varyColors val="0"/>
        <c:ser>
          <c:idx val="0"/>
          <c:order val="0"/>
          <c:tx>
            <c:v>PE Cuidados Familiares</c:v>
          </c:tx>
          <c:spPr>
            <a:solidFill>
              <a:schemeClr val="accent6"/>
            </a:solidFill>
            <a:ln>
              <a:noFill/>
            </a:ln>
            <a:effectLst/>
          </c:spPr>
          <c:invertIfNegative val="0"/>
          <c:cat>
            <c:strRef>
              <c:f>'8CuantíaPrest'!$H$12:$H$20</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'8CuantíaPrest'!$C$12:$C$20</c:f>
              <c:numCache>
                <c:formatCode>0.0%</c:formatCode>
                <c:ptCount val="9"/>
                <c:pt idx="0">
                  <c:v>8.3662735771459725E-4</c:v>
                </c:pt>
                <c:pt idx="1">
                  <c:v>6.7212197838869333E-4</c:v>
                </c:pt>
                <c:pt idx="2">
                  <c:v>7.9996615889339588E-3</c:v>
                </c:pt>
                <c:pt idx="3">
                  <c:v>0.96804365502751943</c:v>
                </c:pt>
                <c:pt idx="4">
                  <c:v>2.7824909874552897E-3</c:v>
                </c:pt>
                <c:pt idx="5">
                  <c:v>2.66968729877467E-3</c:v>
                </c:pt>
                <c:pt idx="6">
                  <c:v>1.6821850074497435E-2</c:v>
                </c:pt>
                <c:pt idx="7">
                  <c:v>9.4003073900516553E-5</c:v>
                </c:pt>
                <c:pt idx="8">
                  <c:v>7.9902612815439068E-5</c:v>
                </c:pt>
              </c:numCache>
            </c:numRef>
          </c:val>
          <c:extLst>
            <c:ext xmlns:c16="http://schemas.microsoft.com/office/drawing/2014/chart" uri="{C3380CC4-5D6E-409C-BE32-E72D297353CC}">
              <c16:uniqueId val="{00000000-BCF5-4962-9B79-46E7EB836552}"/>
            </c:ext>
          </c:extLst>
        </c:ser>
        <c:ser>
          <c:idx val="1"/>
          <c:order val="1"/>
          <c:tx>
            <c:v>PE Asistencia Personal</c:v>
          </c:tx>
          <c:spPr>
            <a:solidFill>
              <a:schemeClr val="accent2"/>
            </a:solidFill>
            <a:ln>
              <a:noFill/>
            </a:ln>
            <a:effectLst/>
          </c:spPr>
          <c:invertIfNegative val="0"/>
          <c:cat>
            <c:strRef>
              <c:f>'8CuantíaPrest'!$H$12:$H$20</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'8CuantíaPrest'!$C$28:$C$36</c:f>
              <c:numCache>
                <c:formatCode>0.0%</c:formatCode>
                <c:ptCount val="9"/>
                <c:pt idx="0">
                  <c:v>0</c:v>
                </c:pt>
                <c:pt idx="1">
                  <c:v>1.9078768056691197E-3</c:v>
                </c:pt>
                <c:pt idx="2">
                  <c:v>4.3608612701008451E-3</c:v>
                </c:pt>
                <c:pt idx="3">
                  <c:v>0.12482965385663669</c:v>
                </c:pt>
                <c:pt idx="4">
                  <c:v>0.19760152630144454</c:v>
                </c:pt>
                <c:pt idx="5">
                  <c:v>0.58599073316980099</c:v>
                </c:pt>
                <c:pt idx="6">
                  <c:v>7.5769964568002182E-2</c:v>
                </c:pt>
                <c:pt idx="7">
                  <c:v>3.8157536113382394E-3</c:v>
                </c:pt>
                <c:pt idx="8">
                  <c:v>5.7236304170073587E-3</c:v>
                </c:pt>
              </c:numCache>
            </c:numRef>
          </c:val>
          <c:extLst>
            <c:ext xmlns:c16="http://schemas.microsoft.com/office/drawing/2014/chart" uri="{C3380CC4-5D6E-409C-BE32-E72D297353CC}">
              <c16:uniqueId val="{00000001-BCF5-4962-9B79-46E7EB836552}"/>
            </c:ext>
          </c:extLst>
        </c:ser>
        <c:ser>
          <c:idx val="3"/>
          <c:order val="2"/>
          <c:tx>
            <c:v>PE Vinculada al Servicio</c:v>
          </c:tx>
          <c:invertIfNegative val="0"/>
          <c:cat>
            <c:strRef>
              <c:f>'8CuantíaPrest'!$H$12:$H$20</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'8CuantíaPrest'!$I$12:$I$20</c:f>
              <c:numCache>
                <c:formatCode>0.0%</c:formatCode>
                <c:ptCount val="9"/>
                <c:pt idx="0">
                  <c:v>2.0471014492753622E-2</c:v>
                </c:pt>
                <c:pt idx="1">
                  <c:v>7.1256038647342992E-3</c:v>
                </c:pt>
                <c:pt idx="2">
                  <c:v>1.939915458937198E-2</c:v>
                </c:pt>
                <c:pt idx="3">
                  <c:v>0.2777173913043478</c:v>
                </c:pt>
                <c:pt idx="4">
                  <c:v>0.28434480676328505</c:v>
                </c:pt>
                <c:pt idx="5">
                  <c:v>0.33931159420289853</c:v>
                </c:pt>
                <c:pt idx="6">
                  <c:v>3.9070048309178741E-2</c:v>
                </c:pt>
                <c:pt idx="7">
                  <c:v>2.0833333333333333E-3</c:v>
                </c:pt>
                <c:pt idx="8">
                  <c:v>1.0477053140096618E-2</c:v>
                </c:pt>
              </c:numCache>
            </c:numRef>
          </c:val>
          <c:extLst>
            <c:ext xmlns:c16="http://schemas.microsoft.com/office/drawing/2014/chart" uri="{C3380CC4-5D6E-409C-BE32-E72D297353CC}">
              <c16:uniqueId val="{00000002-BCF5-4962-9B79-46E7EB836552}"/>
            </c:ext>
          </c:extLst>
        </c:ser>
        <c:dLbls>
          <c:showLegendKey val="0"/>
          <c:showVal val="0"/>
          <c:showCatName val="0"/>
          <c:showSerName val="0"/>
          <c:showPercent val="0"/>
          <c:showBubbleSize val="0"/>
        </c:dLbls>
        <c:gapWidth val="50"/>
        <c:overlap val="-27"/>
        <c:axId val="-2058255184"/>
        <c:axId val="-2058250832"/>
      </c:barChart>
      <c:catAx>
        <c:axId val="-2058255184"/>
        <c:scaling>
          <c:orientation val="minMax"/>
        </c:scaling>
        <c:delete val="0"/>
        <c:axPos val="b"/>
        <c:numFmt formatCode="General" sourceLinked="1"/>
        <c:majorTickMark val="out"/>
        <c:minorTickMark val="none"/>
        <c:tickLblPos val="nextTo"/>
        <c:spPr>
          <a:noFill/>
          <a:ln w="9525" cap="flat" cmpd="sng" algn="ctr">
            <a:solidFill>
              <a:schemeClr val="tx1">
                <a:lumMod val="50000"/>
                <a:lumOff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0832"/>
        <c:crosses val="autoZero"/>
        <c:auto val="1"/>
        <c:lblAlgn val="ctr"/>
        <c:lblOffset val="100"/>
        <c:noMultiLvlLbl val="0"/>
      </c:catAx>
      <c:valAx>
        <c:axId val="-2058250832"/>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5184"/>
        <c:crosses val="autoZero"/>
        <c:crossBetween val="between"/>
        <c:majorUnit val="0.2"/>
      </c:valAx>
      <c:spPr>
        <a:noFill/>
        <a:ln w="25400">
          <a:noFill/>
        </a:ln>
      </c:spPr>
    </c:plotArea>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1" i="0" u="none" strike="noStrike" kern="1200" spc="0" baseline="0">
                <a:solidFill>
                  <a:schemeClr val="tx1">
                    <a:lumMod val="65000"/>
                    <a:lumOff val="35000"/>
                  </a:schemeClr>
                </a:solidFill>
                <a:latin typeface="+mn-lt"/>
                <a:ea typeface="+mn-ea"/>
                <a:cs typeface="+mn-cs"/>
              </a:defRPr>
            </a:pPr>
            <a:r>
              <a:rPr lang="en-US" sz="900" b="1" i="0" u="none" strike="noStrike" baseline="0">
                <a:effectLst/>
              </a:rPr>
              <a:t>Distribución de la cuantía de las Prestaciones Económicas (euros). </a:t>
            </a:r>
            <a:r>
              <a:rPr lang="en-US" sz="900" b="1" baseline="0"/>
              <a:t>GRADO II</a:t>
            </a:r>
            <a:endParaRPr lang="en-US" sz="900" b="1"/>
          </a:p>
        </c:rich>
      </c:tx>
      <c:layout>
        <c:manualLayout>
          <c:xMode val="edge"/>
          <c:yMode val="edge"/>
          <c:x val="8.6779827262076684E-2"/>
          <c:y val="4.3518098467121916E-2"/>
        </c:manualLayout>
      </c:layout>
      <c:overlay val="0"/>
      <c:spPr>
        <a:noFill/>
        <a:ln>
          <a:noFill/>
        </a:ln>
        <a:effectLst/>
      </c:spPr>
    </c:title>
    <c:autoTitleDeleted val="0"/>
    <c:plotArea>
      <c:layout>
        <c:manualLayout>
          <c:layoutTarget val="inner"/>
          <c:xMode val="edge"/>
          <c:yMode val="edge"/>
          <c:x val="7.4238436458418489E-2"/>
          <c:y val="0.18591362126245847"/>
          <c:w val="0.66801859975115563"/>
          <c:h val="0.54571032072177694"/>
        </c:manualLayout>
      </c:layout>
      <c:barChart>
        <c:barDir val="col"/>
        <c:grouping val="clustered"/>
        <c:varyColors val="0"/>
        <c:ser>
          <c:idx val="0"/>
          <c:order val="0"/>
          <c:tx>
            <c:v>PE Cuidados Familiares</c:v>
          </c:tx>
          <c:spPr>
            <a:solidFill>
              <a:schemeClr val="accent6"/>
            </a:solidFill>
            <a:ln>
              <a:noFill/>
            </a:ln>
            <a:effectLst/>
          </c:spPr>
          <c:invertIfNegative val="0"/>
          <c:cat>
            <c:strRef>
              <c:f>'8CuantíaPrest'!$H$12:$H$20</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'8CuantíaPrest'!$D$12:$D$20</c:f>
              <c:numCache>
                <c:formatCode>0.0%</c:formatCode>
                <c:ptCount val="9"/>
                <c:pt idx="0">
                  <c:v>1.0987153482082488E-3</c:v>
                </c:pt>
                <c:pt idx="1">
                  <c:v>4.0923810540550158E-4</c:v>
                </c:pt>
                <c:pt idx="2">
                  <c:v>4.466033237251343E-3</c:v>
                </c:pt>
                <c:pt idx="3">
                  <c:v>0.14796626454574571</c:v>
                </c:pt>
                <c:pt idx="4">
                  <c:v>0.31043824063200598</c:v>
                </c:pt>
                <c:pt idx="5">
                  <c:v>0.51594694138998609</c:v>
                </c:pt>
                <c:pt idx="6">
                  <c:v>1.9305362798476923E-2</c:v>
                </c:pt>
                <c:pt idx="7">
                  <c:v>3.1137681933027293E-4</c:v>
                </c:pt>
                <c:pt idx="8">
                  <c:v>5.7827123589907833E-5</c:v>
                </c:pt>
              </c:numCache>
            </c:numRef>
          </c:val>
          <c:extLst>
            <c:ext xmlns:c16="http://schemas.microsoft.com/office/drawing/2014/chart" uri="{C3380CC4-5D6E-409C-BE32-E72D297353CC}">
              <c16:uniqueId val="{00000000-FE47-43F0-893F-E3F679C8820C}"/>
            </c:ext>
          </c:extLst>
        </c:ser>
        <c:ser>
          <c:idx val="1"/>
          <c:order val="1"/>
          <c:tx>
            <c:v>PE Asistencia Personal</c:v>
          </c:tx>
          <c:spPr>
            <a:solidFill>
              <a:schemeClr val="accent2"/>
            </a:solidFill>
            <a:ln>
              <a:noFill/>
            </a:ln>
            <a:effectLst/>
          </c:spPr>
          <c:invertIfNegative val="0"/>
          <c:cat>
            <c:strRef>
              <c:f>'8CuantíaPrest'!$H$12:$H$20</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'8CuantíaPrest'!$D$28:$D$36</c:f>
              <c:numCache>
                <c:formatCode>0.0%</c:formatCode>
                <c:ptCount val="9"/>
                <c:pt idx="0">
                  <c:v>2.8910089621277829E-4</c:v>
                </c:pt>
                <c:pt idx="1">
                  <c:v>5.7820179242555657E-4</c:v>
                </c:pt>
                <c:pt idx="2">
                  <c:v>1.1564035848511131E-3</c:v>
                </c:pt>
                <c:pt idx="3">
                  <c:v>5.608557386527898E-2</c:v>
                </c:pt>
                <c:pt idx="4">
                  <c:v>5.5507372072853424E-2</c:v>
                </c:pt>
                <c:pt idx="5">
                  <c:v>0.12518068806013299</c:v>
                </c:pt>
                <c:pt idx="6">
                  <c:v>0.12951720150332466</c:v>
                </c:pt>
                <c:pt idx="7">
                  <c:v>0.43249494073431627</c:v>
                </c:pt>
                <c:pt idx="8">
                  <c:v>0.19919051749060421</c:v>
                </c:pt>
              </c:numCache>
            </c:numRef>
          </c:val>
          <c:extLst>
            <c:ext xmlns:c16="http://schemas.microsoft.com/office/drawing/2014/chart" uri="{C3380CC4-5D6E-409C-BE32-E72D297353CC}">
              <c16:uniqueId val="{00000001-FE47-43F0-893F-E3F679C8820C}"/>
            </c:ext>
          </c:extLst>
        </c:ser>
        <c:ser>
          <c:idx val="3"/>
          <c:order val="2"/>
          <c:tx>
            <c:v>PE Vinculada al servicio</c:v>
          </c:tx>
          <c:invertIfNegative val="0"/>
          <c:cat>
            <c:strRef>
              <c:f>'8CuantíaPrest'!$H$12:$H$20</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'8CuantíaPrest'!$J$12:$J$20</c:f>
              <c:numCache>
                <c:formatCode>0.0%</c:formatCode>
                <c:ptCount val="9"/>
                <c:pt idx="0">
                  <c:v>1.2942112747720128E-2</c:v>
                </c:pt>
                <c:pt idx="1">
                  <c:v>2.5049250479458312E-3</c:v>
                </c:pt>
                <c:pt idx="2">
                  <c:v>1.0541559576772039E-2</c:v>
                </c:pt>
                <c:pt idx="3">
                  <c:v>0.14224582186329893</c:v>
                </c:pt>
                <c:pt idx="4">
                  <c:v>9.8253075708750276E-2</c:v>
                </c:pt>
                <c:pt idx="5">
                  <c:v>0.19597124554788711</c:v>
                </c:pt>
                <c:pt idx="6">
                  <c:v>0.23012694229539851</c:v>
                </c:pt>
                <c:pt idx="7">
                  <c:v>0.10743780088455165</c:v>
                </c:pt>
                <c:pt idx="8">
                  <c:v>0.19997651632767552</c:v>
                </c:pt>
              </c:numCache>
            </c:numRef>
          </c:val>
          <c:extLst>
            <c:ext xmlns:c16="http://schemas.microsoft.com/office/drawing/2014/chart" uri="{C3380CC4-5D6E-409C-BE32-E72D297353CC}">
              <c16:uniqueId val="{00000002-FE47-43F0-893F-E3F679C8820C}"/>
            </c:ext>
          </c:extLst>
        </c:ser>
        <c:dLbls>
          <c:showLegendKey val="0"/>
          <c:showVal val="0"/>
          <c:showCatName val="0"/>
          <c:showSerName val="0"/>
          <c:showPercent val="0"/>
          <c:showBubbleSize val="0"/>
        </c:dLbls>
        <c:gapWidth val="50"/>
        <c:overlap val="-27"/>
        <c:axId val="-2058249744"/>
        <c:axId val="-2095907840"/>
      </c:barChart>
      <c:catAx>
        <c:axId val="-2058249744"/>
        <c:scaling>
          <c:orientation val="minMax"/>
        </c:scaling>
        <c:delete val="0"/>
        <c:axPos val="b"/>
        <c:numFmt formatCode="General" sourceLinked="1"/>
        <c:majorTickMark val="out"/>
        <c:minorTickMark val="none"/>
        <c:tickLblPos val="nextTo"/>
        <c:spPr>
          <a:noFill/>
          <a:ln w="9525" cap="flat" cmpd="sng" algn="ctr">
            <a:solidFill>
              <a:schemeClr val="tx1">
                <a:lumMod val="50000"/>
                <a:lumOff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07840"/>
        <c:crosses val="autoZero"/>
        <c:auto val="1"/>
        <c:lblAlgn val="ctr"/>
        <c:lblOffset val="100"/>
        <c:noMultiLvlLbl val="0"/>
      </c:catAx>
      <c:valAx>
        <c:axId val="-2095907840"/>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49744"/>
        <c:crosses val="autoZero"/>
        <c:crossBetween val="between"/>
        <c:majorUnit val="0.2"/>
      </c:valAx>
      <c:spPr>
        <a:noFill/>
        <a:ln w="25400">
          <a:noFill/>
        </a:ln>
      </c:spPr>
    </c:plotArea>
    <c:legend>
      <c:legendPos val="r"/>
      <c:layout>
        <c:manualLayout>
          <c:xMode val="edge"/>
          <c:yMode val="edge"/>
          <c:x val="0.75283255683005013"/>
          <c:y val="0.20264482634756276"/>
          <c:w val="0.18257690107075719"/>
          <c:h val="0.73757947834167215"/>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1" i="0" u="none" strike="noStrike" kern="1200" spc="0" baseline="0">
                <a:solidFill>
                  <a:schemeClr val="tx1">
                    <a:lumMod val="65000"/>
                    <a:lumOff val="35000"/>
                  </a:schemeClr>
                </a:solidFill>
                <a:latin typeface="+mn-lt"/>
                <a:ea typeface="+mn-ea"/>
                <a:cs typeface="+mn-cs"/>
              </a:defRPr>
            </a:pPr>
            <a:r>
              <a:rPr lang="en-US" sz="900" b="1" i="0" u="none" strike="noStrike" baseline="0">
                <a:effectLst/>
              </a:rPr>
              <a:t>Distribución de la cuantía de las Prestaciones Económicas (euros). </a:t>
            </a:r>
            <a:r>
              <a:rPr lang="en-US" sz="900" b="1" baseline="0"/>
              <a:t> GRADO III</a:t>
            </a:r>
            <a:endParaRPr lang="en-US" sz="900" b="1"/>
          </a:p>
        </c:rich>
      </c:tx>
      <c:layout>
        <c:manualLayout>
          <c:xMode val="edge"/>
          <c:yMode val="edge"/>
          <c:x val="0.10812170886412595"/>
          <c:y val="3.9139671568087196E-2"/>
        </c:manualLayout>
      </c:layout>
      <c:overlay val="0"/>
      <c:spPr>
        <a:noFill/>
        <a:ln>
          <a:noFill/>
        </a:ln>
        <a:effectLst/>
      </c:spPr>
    </c:title>
    <c:autoTitleDeleted val="0"/>
    <c:plotArea>
      <c:layout>
        <c:manualLayout>
          <c:layoutTarget val="inner"/>
          <c:xMode val="edge"/>
          <c:yMode val="edge"/>
          <c:x val="9.2260885681231877E-2"/>
          <c:y val="0.16182665782776981"/>
          <c:w val="0.75733171159011725"/>
          <c:h val="0.65964297875210354"/>
        </c:manualLayout>
      </c:layout>
      <c:barChart>
        <c:barDir val="col"/>
        <c:grouping val="clustered"/>
        <c:varyColors val="0"/>
        <c:ser>
          <c:idx val="0"/>
          <c:order val="0"/>
          <c:tx>
            <c:v>PE Cuidados Familiares</c:v>
          </c:tx>
          <c:spPr>
            <a:solidFill>
              <a:schemeClr val="accent6"/>
            </a:solidFill>
            <a:ln>
              <a:noFill/>
            </a:ln>
            <a:effectLst/>
          </c:spPr>
          <c:invertIfNegative val="0"/>
          <c:cat>
            <c:strRef>
              <c:f>'8CuantíaPrest'!$H$12:$H$20</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'8CuantíaPrest'!$E$12:$E$20</c:f>
              <c:numCache>
                <c:formatCode>0.0%</c:formatCode>
                <c:ptCount val="9"/>
                <c:pt idx="0">
                  <c:v>1.0990150336962156E-3</c:v>
                </c:pt>
                <c:pt idx="1">
                  <c:v>2.8339381372040779E-4</c:v>
                </c:pt>
                <c:pt idx="2">
                  <c:v>1.7003628823224468E-3</c:v>
                </c:pt>
                <c:pt idx="3">
                  <c:v>1.1232071885260066E-2</c:v>
                </c:pt>
                <c:pt idx="4">
                  <c:v>0.18511836875756005</c:v>
                </c:pt>
                <c:pt idx="5">
                  <c:v>0.28100224641437704</c:v>
                </c:pt>
                <c:pt idx="6">
                  <c:v>0.48939346811819595</c:v>
                </c:pt>
                <c:pt idx="7">
                  <c:v>3.0095040608259894E-2</c:v>
                </c:pt>
                <c:pt idx="8">
                  <c:v>7.6032486607914288E-5</c:v>
                </c:pt>
              </c:numCache>
            </c:numRef>
          </c:val>
          <c:extLst>
            <c:ext xmlns:c16="http://schemas.microsoft.com/office/drawing/2014/chart" uri="{C3380CC4-5D6E-409C-BE32-E72D297353CC}">
              <c16:uniqueId val="{00000000-D438-43EF-A1B3-FD8FCB43CC1D}"/>
            </c:ext>
          </c:extLst>
        </c:ser>
        <c:ser>
          <c:idx val="1"/>
          <c:order val="1"/>
          <c:tx>
            <c:v>PE Asistencia Personal</c:v>
          </c:tx>
          <c:spPr>
            <a:solidFill>
              <a:schemeClr val="accent2"/>
            </a:solidFill>
            <a:ln>
              <a:noFill/>
            </a:ln>
            <a:effectLst/>
          </c:spPr>
          <c:invertIfNegative val="0"/>
          <c:cat>
            <c:strRef>
              <c:f>'8CuantíaPrest'!$H$12:$H$20</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'8CuantíaPrest'!$E$28:$E$36</c:f>
              <c:numCache>
                <c:formatCode>0.0%</c:formatCode>
                <c:ptCount val="9"/>
                <c:pt idx="0">
                  <c:v>1.0107816711590297E-3</c:v>
                </c:pt>
                <c:pt idx="1">
                  <c:v>3.3692722371967657E-4</c:v>
                </c:pt>
                <c:pt idx="2">
                  <c:v>1.3477088948787063E-3</c:v>
                </c:pt>
                <c:pt idx="3">
                  <c:v>1.3477088948787063E-3</c:v>
                </c:pt>
                <c:pt idx="4">
                  <c:v>5.3571428571428568E-2</c:v>
                </c:pt>
                <c:pt idx="5">
                  <c:v>3.6051212938005388E-2</c:v>
                </c:pt>
                <c:pt idx="6">
                  <c:v>4.5148247978436661E-2</c:v>
                </c:pt>
                <c:pt idx="7">
                  <c:v>0.15599730458221026</c:v>
                </c:pt>
                <c:pt idx="8">
                  <c:v>0.70518867924528306</c:v>
                </c:pt>
              </c:numCache>
            </c:numRef>
          </c:val>
          <c:extLst>
            <c:ext xmlns:c16="http://schemas.microsoft.com/office/drawing/2014/chart" uri="{C3380CC4-5D6E-409C-BE32-E72D297353CC}">
              <c16:uniqueId val="{00000001-D438-43EF-A1B3-FD8FCB43CC1D}"/>
            </c:ext>
          </c:extLst>
        </c:ser>
        <c:ser>
          <c:idx val="3"/>
          <c:order val="2"/>
          <c:tx>
            <c:v>PE Vinculada al servicio</c:v>
          </c:tx>
          <c:invertIfNegative val="0"/>
          <c:cat>
            <c:strRef>
              <c:f>'8CuantíaPrest'!$H$12:$H$20</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'8CuantíaPrest'!$K$12:$K$20</c:f>
              <c:numCache>
                <c:formatCode>0.0%</c:formatCode>
                <c:ptCount val="9"/>
                <c:pt idx="0">
                  <c:v>1.0088526097953552E-2</c:v>
                </c:pt>
                <c:pt idx="1">
                  <c:v>5.6047367210853075E-4</c:v>
                </c:pt>
                <c:pt idx="2">
                  <c:v>8.4933318004138877E-3</c:v>
                </c:pt>
                <c:pt idx="3">
                  <c:v>1.8495631179581511E-2</c:v>
                </c:pt>
                <c:pt idx="4">
                  <c:v>0.16268107610945046</c:v>
                </c:pt>
                <c:pt idx="5">
                  <c:v>7.4068751437111974E-2</c:v>
                </c:pt>
                <c:pt idx="6">
                  <c:v>0.14668601977466084</c:v>
                </c:pt>
                <c:pt idx="7">
                  <c:v>0.21333927339618303</c:v>
                </c:pt>
                <c:pt idx="8">
                  <c:v>0.36558691653253622</c:v>
                </c:pt>
              </c:numCache>
            </c:numRef>
          </c:val>
          <c:extLst>
            <c:ext xmlns:c16="http://schemas.microsoft.com/office/drawing/2014/chart" uri="{C3380CC4-5D6E-409C-BE32-E72D297353CC}">
              <c16:uniqueId val="{00000002-D438-43EF-A1B3-FD8FCB43CC1D}"/>
            </c:ext>
          </c:extLst>
        </c:ser>
        <c:dLbls>
          <c:showLegendKey val="0"/>
          <c:showVal val="0"/>
          <c:showCatName val="0"/>
          <c:showSerName val="0"/>
          <c:showPercent val="0"/>
          <c:showBubbleSize val="0"/>
        </c:dLbls>
        <c:gapWidth val="50"/>
        <c:overlap val="-27"/>
        <c:axId val="-2095912736"/>
        <c:axId val="-2095909472"/>
      </c:barChart>
      <c:catAx>
        <c:axId val="-2095912736"/>
        <c:scaling>
          <c:orientation val="minMax"/>
        </c:scaling>
        <c:delete val="0"/>
        <c:axPos val="b"/>
        <c:numFmt formatCode="General" sourceLinked="1"/>
        <c:majorTickMark val="out"/>
        <c:minorTickMark val="none"/>
        <c:tickLblPos val="nextTo"/>
        <c:spPr>
          <a:noFill/>
          <a:ln w="9525" cap="flat" cmpd="sng" algn="ctr">
            <a:solidFill>
              <a:schemeClr val="tx1">
                <a:lumMod val="50000"/>
                <a:lumOff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09472"/>
        <c:crosses val="autoZero"/>
        <c:auto val="1"/>
        <c:lblAlgn val="ctr"/>
        <c:lblOffset val="100"/>
        <c:noMultiLvlLbl val="0"/>
      </c:catAx>
      <c:valAx>
        <c:axId val="-2095909472"/>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12736"/>
        <c:crosses val="autoZero"/>
        <c:crossBetween val="between"/>
        <c:majorUnit val="0.2"/>
      </c:valAx>
      <c:spPr>
        <a:noFill/>
        <a:ln w="25400">
          <a:noFill/>
        </a:ln>
      </c:spPr>
    </c:plotArea>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a:solidFill>
                  <a:schemeClr val="accent1">
                    <a:lumMod val="50000"/>
                  </a:schemeClr>
                </a:solidFill>
                <a:latin typeface="+mn-lt"/>
              </a:defRPr>
            </a:pPr>
            <a:r>
              <a:rPr lang="en-US" sz="1100" b="1">
                <a:solidFill>
                  <a:schemeClr val="accent1">
                    <a:lumMod val="50000"/>
                  </a:schemeClr>
                </a:solidFill>
                <a:latin typeface="+mn-lt"/>
              </a:rPr>
              <a:t>Tiempo medio desde la Solicitud de dependencia</a:t>
            </a:r>
            <a:r>
              <a:rPr lang="en-US" sz="1100" b="1" baseline="0">
                <a:solidFill>
                  <a:schemeClr val="accent1">
                    <a:lumMod val="50000"/>
                  </a:schemeClr>
                </a:solidFill>
                <a:latin typeface="+mn-lt"/>
              </a:rPr>
              <a:t> hasta la Resolución de Prestación (días)</a:t>
            </a:r>
            <a:endParaRPr lang="en-US" sz="1100" b="1">
              <a:solidFill>
                <a:schemeClr val="accent1">
                  <a:lumMod val="50000"/>
                </a:schemeClr>
              </a:solidFill>
              <a:latin typeface="+mn-lt"/>
            </a:endParaRPr>
          </a:p>
        </c:rich>
      </c:tx>
      <c:layout>
        <c:manualLayout>
          <c:xMode val="edge"/>
          <c:yMode val="edge"/>
          <c:x val="0.16727867100444779"/>
          <c:y val="1.0683727034120735E-2"/>
        </c:manualLayout>
      </c:layout>
      <c:overlay val="0"/>
    </c:title>
    <c:autoTitleDeleted val="0"/>
    <c:plotArea>
      <c:layout>
        <c:manualLayout>
          <c:layoutTarget val="inner"/>
          <c:xMode val="edge"/>
          <c:yMode val="edge"/>
          <c:x val="0.12526096033402923"/>
          <c:y val="6.7744258530183732E-2"/>
          <c:w val="0.84551148225469763"/>
          <c:h val="0.67535974409448829"/>
        </c:manualLayout>
      </c:layout>
      <c:barChart>
        <c:barDir val="col"/>
        <c:grouping val="clustered"/>
        <c:varyColors val="0"/>
        <c:ser>
          <c:idx val="0"/>
          <c:order val="0"/>
          <c:spPr>
            <a:solidFill>
              <a:schemeClr val="accent1">
                <a:lumMod val="40000"/>
                <a:lumOff val="60000"/>
              </a:schemeClr>
            </a:solidFill>
            <a:ln w="12700">
              <a:solidFill>
                <a:srgbClr val="000000"/>
              </a:solidFill>
              <a:prstDash val="solid"/>
            </a:ln>
          </c:spPr>
          <c:invertIfNegative val="0"/>
          <c:dPt>
            <c:idx val="4"/>
            <c:invertIfNegative val="0"/>
            <c:bubble3D val="0"/>
            <c:spPr>
              <a:solidFill>
                <a:schemeClr val="accent1">
                  <a:lumMod val="50000"/>
                </a:schemeClr>
              </a:solidFill>
              <a:ln w="12700">
                <a:solidFill>
                  <a:srgbClr val="000000"/>
                </a:solidFill>
                <a:prstDash val="solid"/>
              </a:ln>
            </c:spPr>
            <c:extLst>
              <c:ext xmlns:c16="http://schemas.microsoft.com/office/drawing/2014/chart" uri="{C3380CC4-5D6E-409C-BE32-E72D297353CC}">
                <c16:uniqueId val="{00000006-54D3-47CB-B024-215BA3F11768}"/>
              </c:ext>
            </c:extLst>
          </c:dPt>
          <c:dPt>
            <c:idx val="5"/>
            <c:invertIfNegative val="0"/>
            <c:bubble3D val="0"/>
            <c:extLst>
              <c:ext xmlns:c16="http://schemas.microsoft.com/office/drawing/2014/chart" uri="{C3380CC4-5D6E-409C-BE32-E72D297353CC}">
                <c16:uniqueId val="{00000000-F0B9-4BE1-AAFB-F7F36F8DDABA}"/>
              </c:ext>
            </c:extLst>
          </c:dPt>
          <c:dPt>
            <c:idx val="6"/>
            <c:invertIfNegative val="0"/>
            <c:bubble3D val="0"/>
            <c:extLst>
              <c:ext xmlns:c16="http://schemas.microsoft.com/office/drawing/2014/chart" uri="{C3380CC4-5D6E-409C-BE32-E72D297353CC}">
                <c16:uniqueId val="{00000002-F0B9-4BE1-AAFB-F7F36F8DDABA}"/>
              </c:ext>
            </c:extLst>
          </c:dPt>
          <c:dPt>
            <c:idx val="7"/>
            <c:invertIfNegative val="0"/>
            <c:bubble3D val="0"/>
            <c:extLst>
              <c:ext xmlns:c16="http://schemas.microsoft.com/office/drawing/2014/chart" uri="{C3380CC4-5D6E-409C-BE32-E72D297353CC}">
                <c16:uniqueId val="{00000003-F0B9-4BE1-AAFB-F7F36F8DDABA}"/>
              </c:ext>
            </c:extLst>
          </c:dPt>
          <c:dPt>
            <c:idx val="8"/>
            <c:invertIfNegative val="0"/>
            <c:bubble3D val="0"/>
            <c:extLst>
              <c:ext xmlns:c16="http://schemas.microsoft.com/office/drawing/2014/chart" uri="{C3380CC4-5D6E-409C-BE32-E72D297353CC}">
                <c16:uniqueId val="{00000004-F0B9-4BE1-AAFB-F7F36F8DDABA}"/>
              </c:ext>
            </c:extLst>
          </c:dPt>
          <c:dPt>
            <c:idx val="9"/>
            <c:invertIfNegative val="0"/>
            <c:bubble3D val="0"/>
            <c:extLst>
              <c:ext xmlns:c16="http://schemas.microsoft.com/office/drawing/2014/chart" uri="{C3380CC4-5D6E-409C-BE32-E72D297353CC}">
                <c16:uniqueId val="{00000005-F0B9-4BE1-AAFB-F7F36F8DDABA}"/>
              </c:ext>
            </c:extLst>
          </c:dPt>
          <c:dLbls>
            <c:dLbl>
              <c:idx val="0"/>
              <c:layout>
                <c:manualLayout>
                  <c:x val="7.9840319361277438E-3"/>
                  <c:y val="6.837606837606816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0B9-4BE1-AAFB-F7F36F8DDABA}"/>
                </c:ext>
              </c:extLst>
            </c:dLbl>
            <c:dLbl>
              <c:idx val="1"/>
              <c:layout>
                <c:manualLayout>
                  <c:x val="-2.4395371320756874E-17"/>
                  <c:y val="-4.558404558404600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F0B9-4BE1-AAFB-F7F36F8DDABA}"/>
                </c:ext>
              </c:extLst>
            </c:dLbl>
            <c:dLbl>
              <c:idx val="3"/>
              <c:layout>
                <c:manualLayout>
                  <c:x val="-4.8790742641513747E-17"/>
                  <c:y val="-4.558404558404600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F0B9-4BE1-AAFB-F7F36F8DDABA}"/>
                </c:ext>
              </c:extLst>
            </c:dLbl>
            <c:dLbl>
              <c:idx val="5"/>
              <c:layout>
                <c:manualLayout>
                  <c:x val="0"/>
                  <c:y val="6.837606837606837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0B9-4BE1-AAFB-F7F36F8DDABA}"/>
                </c:ext>
              </c:extLst>
            </c:dLbl>
            <c:dLbl>
              <c:idx val="6"/>
              <c:layout>
                <c:manualLayout>
                  <c:x val="2.6613439787091992E-3"/>
                  <c:y val="6.83760683760679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0B9-4BE1-AAFB-F7F36F8DDABA}"/>
                </c:ext>
              </c:extLst>
            </c:dLbl>
            <c:dLbl>
              <c:idx val="7"/>
              <c:layout>
                <c:manualLayout>
                  <c:x val="-4.8790742641513747E-17"/>
                  <c:y val="8.333333333333333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0B9-4BE1-AAFB-F7F36F8DDABA}"/>
                </c:ext>
              </c:extLst>
            </c:dLbl>
            <c:dLbl>
              <c:idx val="8"/>
              <c:layout>
                <c:manualLayout>
                  <c:x val="0"/>
                  <c:y val="6.250000000000000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0B9-4BE1-AAFB-F7F36F8DDABA}"/>
                </c:ext>
              </c:extLst>
            </c:dLbl>
            <c:spPr>
              <a:noFill/>
              <a:ln w="25400">
                <a:noFill/>
              </a:ln>
            </c:spPr>
            <c:txPr>
              <a:bodyPr wrap="square" lIns="38100" tIns="19050" rIns="38100" bIns="19050" anchor="ctr">
                <a:spAutoFit/>
              </a:bodyPr>
              <a:lstStyle/>
              <a:p>
                <a:pPr>
                  <a:defRPr sz="900">
                    <a:solidFill>
                      <a:schemeClr val="accent1"/>
                    </a:solidFill>
                    <a:latin typeface="+mn-lt"/>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'9TiempoEspera'!$P$13:$P$32</c:f>
              <c:strCache>
                <c:ptCount val="20"/>
                <c:pt idx="0">
                  <c:v>Canarias</c:v>
                </c:pt>
                <c:pt idx="1">
                  <c:v>Andalucía</c:v>
                </c:pt>
                <c:pt idx="2">
                  <c:v>Murcia, Región de</c:v>
                </c:pt>
                <c:pt idx="3">
                  <c:v>Galicia</c:v>
                </c:pt>
                <c:pt idx="4">
                  <c:v>TOTAL</c:v>
                </c:pt>
                <c:pt idx="5">
                  <c:v>Asturias, Principado de</c:v>
                </c:pt>
                <c:pt idx="6">
                  <c:v>Comunitat Valenciana</c:v>
                </c:pt>
                <c:pt idx="7">
                  <c:v>Extremadura</c:v>
                </c:pt>
                <c:pt idx="8">
                  <c:v>Madrid, Comunidad de*</c:v>
                </c:pt>
                <c:pt idx="9">
                  <c:v>Cataluña</c:v>
                </c:pt>
                <c:pt idx="10">
                  <c:v>Melilla</c:v>
                </c:pt>
                <c:pt idx="11">
                  <c:v>Balears, Illes</c:v>
                </c:pt>
                <c:pt idx="12">
                  <c:v>Cantabria</c:v>
                </c:pt>
                <c:pt idx="13">
                  <c:v>Aragón</c:v>
                </c:pt>
                <c:pt idx="14">
                  <c:v>Rioja, La</c:v>
                </c:pt>
                <c:pt idx="15">
                  <c:v>Castilla - La Mancha</c:v>
                </c:pt>
                <c:pt idx="16">
                  <c:v>Navarra, Comunidad Foral de</c:v>
                </c:pt>
                <c:pt idx="17">
                  <c:v>País Vasco*</c:v>
                </c:pt>
                <c:pt idx="18">
                  <c:v>Castilla y León*</c:v>
                </c:pt>
                <c:pt idx="19">
                  <c:v>Ceuta</c:v>
                </c:pt>
              </c:strCache>
            </c:strRef>
          </c:cat>
          <c:val>
            <c:numRef>
              <c:f>'9TiempoEspera'!$Q$13:$Q$32</c:f>
              <c:numCache>
                <c:formatCode>#,##0</c:formatCode>
                <c:ptCount val="20"/>
                <c:pt idx="0">
                  <c:v>593.4</c:v>
                </c:pt>
                <c:pt idx="1">
                  <c:v>579.91</c:v>
                </c:pt>
                <c:pt idx="2">
                  <c:v>511.45</c:v>
                </c:pt>
                <c:pt idx="3">
                  <c:v>373.51</c:v>
                </c:pt>
                <c:pt idx="4">
                  <c:v>329.43</c:v>
                </c:pt>
                <c:pt idx="5">
                  <c:v>316.08999999999997</c:v>
                </c:pt>
                <c:pt idx="6">
                  <c:v>313.5</c:v>
                </c:pt>
                <c:pt idx="7">
                  <c:v>290.63</c:v>
                </c:pt>
                <c:pt idx="8">
                  <c:v>288.74</c:v>
                </c:pt>
                <c:pt idx="9">
                  <c:v>276.14999999999998</c:v>
                </c:pt>
                <c:pt idx="10">
                  <c:v>271.23</c:v>
                </c:pt>
                <c:pt idx="11">
                  <c:v>239.05</c:v>
                </c:pt>
                <c:pt idx="12">
                  <c:v>210.39</c:v>
                </c:pt>
                <c:pt idx="13">
                  <c:v>209.3</c:v>
                </c:pt>
                <c:pt idx="14">
                  <c:v>198.93</c:v>
                </c:pt>
                <c:pt idx="15">
                  <c:v>192.07</c:v>
                </c:pt>
                <c:pt idx="16">
                  <c:v>189.26</c:v>
                </c:pt>
                <c:pt idx="17">
                  <c:v>133.25</c:v>
                </c:pt>
                <c:pt idx="18">
                  <c:v>127.84</c:v>
                </c:pt>
                <c:pt idx="19">
                  <c:v>61.17</c:v>
                </c:pt>
              </c:numCache>
            </c:numRef>
          </c:val>
          <c:extLst>
            <c:ext xmlns:c16="http://schemas.microsoft.com/office/drawing/2014/chart" uri="{C3380CC4-5D6E-409C-BE32-E72D297353CC}">
              <c16:uniqueId val="{00000009-F0B9-4BE1-AAFB-F7F36F8DDABA}"/>
            </c:ext>
          </c:extLst>
        </c:ser>
        <c:dLbls>
          <c:showLegendKey val="0"/>
          <c:showVal val="0"/>
          <c:showCatName val="0"/>
          <c:showSerName val="0"/>
          <c:showPercent val="0"/>
          <c:showBubbleSize val="0"/>
        </c:dLbls>
        <c:gapWidth val="20"/>
        <c:axId val="-2095908928"/>
        <c:axId val="-2095911104"/>
      </c:barChart>
      <c:catAx>
        <c:axId val="-2095908928"/>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1000" b="1" i="0" u="none" strike="noStrike" baseline="0">
                <a:solidFill>
                  <a:schemeClr val="accent1"/>
                </a:solidFill>
                <a:latin typeface="+mn-lt"/>
                <a:ea typeface="Arial"/>
                <a:cs typeface="Arial"/>
              </a:defRPr>
            </a:pPr>
            <a:endParaRPr lang="es-ES"/>
          </a:p>
        </c:txPr>
        <c:crossAx val="-2095911104"/>
        <c:crosses val="autoZero"/>
        <c:auto val="1"/>
        <c:lblAlgn val="ctr"/>
        <c:lblOffset val="100"/>
        <c:tickLblSkip val="1"/>
        <c:tickMarkSkip val="1"/>
        <c:noMultiLvlLbl val="0"/>
      </c:catAx>
      <c:valAx>
        <c:axId val="-2095911104"/>
        <c:scaling>
          <c:orientation val="minMax"/>
          <c:max val="1004"/>
          <c:min val="0"/>
        </c:scaling>
        <c:delete val="0"/>
        <c:axPos val="l"/>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chemeClr val="accent1"/>
                </a:solidFill>
                <a:latin typeface="+mn-lt"/>
                <a:ea typeface="Arial"/>
                <a:cs typeface="Arial"/>
              </a:defRPr>
            </a:pPr>
            <a:endParaRPr lang="es-ES"/>
          </a:p>
        </c:txPr>
        <c:crossAx val="-2095908928"/>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000000000000056" r="0.75000000000000056" t="1" header="0" footer="0"/>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s-ES" b="1"/>
              <a:t>Porcentaje de solicitudes en el tramo de edad de 0 a 64 años sobre la población de dicha edad</a:t>
            </a:r>
          </a:p>
        </c:rich>
      </c:tx>
      <c:layout>
        <c:manualLayout>
          <c:xMode val="edge"/>
          <c:yMode val="edge"/>
          <c:x val="0.19044025157232702"/>
          <c:y val="1.444043321299639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7"/>
            <c:invertIfNegative val="0"/>
            <c:bubble3D val="0"/>
            <c:extLst>
              <c:ext xmlns:c16="http://schemas.microsoft.com/office/drawing/2014/chart" uri="{C3380CC4-5D6E-409C-BE32-E72D297353CC}">
                <c16:uniqueId val="{0000000B-686B-498B-ACF0-F46FF0C502D2}"/>
              </c:ext>
            </c:extLst>
          </c:dPt>
          <c:dPt>
            <c:idx val="8"/>
            <c:invertIfNegative val="0"/>
            <c:bubble3D val="0"/>
            <c:extLst>
              <c:ext xmlns:c16="http://schemas.microsoft.com/office/drawing/2014/chart" uri="{C3380CC4-5D6E-409C-BE32-E72D297353CC}">
                <c16:uniqueId val="{00000000-686B-498B-ACF0-F46FF0C502D2}"/>
              </c:ext>
            </c:extLst>
          </c:dPt>
          <c:dPt>
            <c:idx val="9"/>
            <c:invertIfNegative val="0"/>
            <c:bubble3D val="0"/>
            <c:spPr>
              <a:solidFill>
                <a:srgbClr val="AD84C6">
                  <a:lumMod val="50000"/>
                </a:srgbClr>
              </a:solidFill>
              <a:ln w="12700">
                <a:solidFill>
                  <a:srgbClr val="000000"/>
                </a:solidFill>
                <a:prstDash val="solid"/>
              </a:ln>
            </c:spPr>
            <c:extLst>
              <c:ext xmlns:c16="http://schemas.microsoft.com/office/drawing/2014/chart" uri="{C3380CC4-5D6E-409C-BE32-E72D297353CC}">
                <c16:uniqueId val="{00000002-686B-498B-ACF0-F46FF0C502D2}"/>
              </c:ext>
            </c:extLst>
          </c:dPt>
          <c:dPt>
            <c:idx val="10"/>
            <c:invertIfNegative val="0"/>
            <c:bubble3D val="0"/>
            <c:extLst>
              <c:ext xmlns:c16="http://schemas.microsoft.com/office/drawing/2014/chart" uri="{C3380CC4-5D6E-409C-BE32-E72D297353CC}">
                <c16:uniqueId val="{00000003-686B-498B-ACF0-F46FF0C502D2}"/>
              </c:ext>
            </c:extLst>
          </c:dPt>
          <c:dLbls>
            <c:dLbl>
              <c:idx val="0"/>
              <c:layout>
                <c:manualLayout>
                  <c:x val="1.1180992313067784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86B-498B-ACF0-F46FF0C502D2}"/>
                </c:ext>
              </c:extLst>
            </c:dLbl>
            <c:dLbl>
              <c:idx val="1"/>
              <c:layout>
                <c:manualLayout>
                  <c:x val="8.3857938810280291E-3"/>
                  <c:y val="-1.1030759053880138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86B-498B-ACF0-F46FF0C502D2}"/>
                </c:ext>
              </c:extLst>
            </c:dLbl>
            <c:dLbl>
              <c:idx val="2"/>
              <c:layout>
                <c:manualLayout>
                  <c:x val="2.7951769186746393E-3"/>
                  <c:y val="4.813477737665440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86B-498B-ACF0-F46FF0C502D2}"/>
                </c:ext>
              </c:extLst>
            </c:dLbl>
            <c:dLbl>
              <c:idx val="3"/>
              <c:layout>
                <c:manualLayout>
                  <c:x val="3.3416875522138678E-3"/>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686B-498B-ACF0-F46FF0C502D2}"/>
                </c:ext>
              </c:extLst>
            </c:dLbl>
            <c:dLbl>
              <c:idx val="4"/>
              <c:layout>
                <c:manualLayout>
                  <c:x val="3.9510850617357042E-3"/>
                  <c:y val="9.6269554753309044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686B-498B-ACF0-F46FF0C502D2}"/>
                </c:ext>
              </c:extLst>
            </c:dLbl>
            <c:dLbl>
              <c:idx val="5"/>
              <c:layout>
                <c:manualLayout>
                  <c:x val="3.3497479174240674E-3"/>
                  <c:y val="7.878601381723835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686B-498B-ACF0-F46FF0C502D2}"/>
                </c:ext>
              </c:extLst>
            </c:dLbl>
            <c:dLbl>
              <c:idx val="6"/>
              <c:layout>
                <c:manualLayout>
                  <c:x val="-1.1236051714712023E-5"/>
                  <c:y val="7.220200923160466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686B-498B-ACF0-F46FF0C502D2}"/>
                </c:ext>
              </c:extLst>
            </c:dLbl>
            <c:dLbl>
              <c:idx val="7"/>
              <c:layout>
                <c:manualLayout>
                  <c:x val="-2.7624886520266766E-3"/>
                  <c:y val="4.38193501674359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686B-498B-ACF0-F46FF0C502D2}"/>
                </c:ext>
              </c:extLst>
            </c:dLbl>
            <c:dLbl>
              <c:idx val="8"/>
              <c:layout>
                <c:manualLayout>
                  <c:x val="-6.126356406866763E-17"/>
                  <c:y val="-2.40673886883277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86B-498B-ACF0-F46FF0C502D2}"/>
                </c:ext>
              </c:extLst>
            </c:dLbl>
            <c:dLbl>
              <c:idx val="9"/>
              <c:layout>
                <c:manualLayout>
                  <c:x val="0"/>
                  <c:y val="7.22021660649815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86B-498B-ACF0-F46FF0C502D2}"/>
                </c:ext>
              </c:extLst>
            </c:dLbl>
            <c:dLbl>
              <c:idx val="10"/>
              <c:layout>
                <c:manualLayout>
                  <c:x val="2.8032193394921293E-3"/>
                  <c:y val="9.626934564213984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86B-498B-ACF0-F46FF0C502D2}"/>
                </c:ext>
              </c:extLst>
            </c:dLbl>
            <c:dLbl>
              <c:idx val="11"/>
              <c:layout>
                <c:manualLayout>
                  <c:x val="2.8033071211462316E-3"/>
                  <c:y val="7.2202009231604669E-3"/>
                </c:manualLayout>
              </c:layout>
              <c:dLblPos val="outEnd"/>
              <c:showLegendKey val="0"/>
              <c:showVal val="1"/>
              <c:showCatName val="0"/>
              <c:showSerName val="0"/>
              <c:showPercent val="0"/>
              <c:showBubbleSize val="0"/>
              <c:extLst>
                <c:ext xmlns:c15="http://schemas.microsoft.com/office/drawing/2012/chart" uri="{CE6537A1-D6FC-4f65-9D91-7224C49458BB}">
                  <c15:layout>
                    <c:manualLayout>
                      <c:w val="7.2096777376512142E-2"/>
                      <c:h val="2.9350275258913931E-2"/>
                    </c:manualLayout>
                  </c15:layout>
                </c:ext>
                <c:ext xmlns:c16="http://schemas.microsoft.com/office/drawing/2014/chart" uri="{C3380CC4-5D6E-409C-BE32-E72D297353CC}">
                  <c16:uniqueId val="{0000000C-686B-498B-ACF0-F46FF0C502D2}"/>
                </c:ext>
              </c:extLst>
            </c:dLbl>
            <c:dLbl>
              <c:idx val="13"/>
              <c:layout>
                <c:manualLayout>
                  <c:x val="-1.1232540448470264E-3"/>
                  <c:y val="4.15506682354360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686B-498B-ACF0-F46FF0C502D2}"/>
                </c:ext>
              </c:extLst>
            </c:dLbl>
            <c:dLbl>
              <c:idx val="14"/>
              <c:layout>
                <c:manualLayout>
                  <c:x val="0"/>
                  <c:y val="9.626955475330838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686B-498B-ACF0-F46FF0C502D2}"/>
                </c:ext>
              </c:extLst>
            </c:dLbl>
            <c:dLbl>
              <c:idx val="15"/>
              <c:layout>
                <c:manualLayout>
                  <c:x val="5.5904961565338921E-3"/>
                  <c:y val="9.626955475330926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686B-498B-ACF0-F46FF0C502D2}"/>
                </c:ext>
              </c:extLst>
            </c:dLbl>
            <c:dLbl>
              <c:idx val="16"/>
              <c:layout>
                <c:manualLayout>
                  <c:x val="1.0025062656641603E-2"/>
                  <c:y val="7.220216606498106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686B-498B-ACF0-F46FF0C502D2}"/>
                </c:ext>
              </c:extLst>
            </c:dLbl>
            <c:dLbl>
              <c:idx val="17"/>
              <c:layout>
                <c:manualLayout>
                  <c:x val="1.1180992313067784E-2"/>
                  <c:y val="9.626955475330926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686B-498B-ACF0-F46FF0C502D2}"/>
                </c:ext>
              </c:extLst>
            </c:dLbl>
            <c:dLbl>
              <c:idx val="18"/>
              <c:layout>
                <c:manualLayout>
                  <c:x val="8.385744234800839E-3"/>
                  <c:y val="4.81347773766537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686B-498B-ACF0-F46FF0C502D2}"/>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'24asolcasaad_pobl'!$AK$11:$AK$29</c:f>
              <c:strCache>
                <c:ptCount val="19"/>
                <c:pt idx="0">
                  <c:v>Ceuta y Melilla</c:v>
                </c:pt>
                <c:pt idx="1">
                  <c:v>Castilla y León</c:v>
                </c:pt>
                <c:pt idx="2">
                  <c:v>País Vasco</c:v>
                </c:pt>
                <c:pt idx="3">
                  <c:v>Murcia, Región de</c:v>
                </c:pt>
                <c:pt idx="4">
                  <c:v>Andalucía</c:v>
                </c:pt>
                <c:pt idx="5">
                  <c:v>Extremadura</c:v>
                </c:pt>
                <c:pt idx="6">
                  <c:v>Cantabria</c:v>
                </c:pt>
                <c:pt idx="7">
                  <c:v>Asturias, Principado de</c:v>
                </c:pt>
                <c:pt idx="8">
                  <c:v>Cataluña</c:v>
                </c:pt>
                <c:pt idx="9">
                  <c:v>TOTAL</c:v>
                </c:pt>
                <c:pt idx="10">
                  <c:v>Rioja, La</c:v>
                </c:pt>
                <c:pt idx="11">
                  <c:v>Comunitat Valenciana</c:v>
                </c:pt>
                <c:pt idx="12">
                  <c:v>Castilla - La Mancha</c:v>
                </c:pt>
                <c:pt idx="13">
                  <c:v>Canarias</c:v>
                </c:pt>
                <c:pt idx="14">
                  <c:v>Balears, Illes</c:v>
                </c:pt>
                <c:pt idx="15">
                  <c:v>Galicia</c:v>
                </c:pt>
                <c:pt idx="16">
                  <c:v>Madrid, Comunidad de</c:v>
                </c:pt>
                <c:pt idx="17">
                  <c:v>Aragón</c:v>
                </c:pt>
                <c:pt idx="18">
                  <c:v>Navarra, Comunidad Foral de</c:v>
                </c:pt>
              </c:strCache>
            </c:strRef>
          </c:cat>
          <c:val>
            <c:numRef>
              <c:f>'24asolcasaad_pobl'!$AL$11:$AL$29</c:f>
              <c:numCache>
                <c:formatCode>0.00</c:formatCode>
                <c:ptCount val="19"/>
                <c:pt idx="0">
                  <c:v>1.9575635903987454</c:v>
                </c:pt>
                <c:pt idx="1">
                  <c:v>1.8199589516406505</c:v>
                </c:pt>
                <c:pt idx="2">
                  <c:v>1.7963418703841496</c:v>
                </c:pt>
                <c:pt idx="3">
                  <c:v>1.7274519486702633</c:v>
                </c:pt>
                <c:pt idx="4">
                  <c:v>1.6938880778186536</c:v>
                </c:pt>
                <c:pt idx="5">
                  <c:v>1.6437328815747798</c:v>
                </c:pt>
                <c:pt idx="6">
                  <c:v>1.4804070952924608</c:v>
                </c:pt>
                <c:pt idx="7">
                  <c:v>1.4364602984050763</c:v>
                </c:pt>
                <c:pt idx="8">
                  <c:v>1.4308940231756877</c:v>
                </c:pt>
                <c:pt idx="9">
                  <c:v>1.4213602235661436</c:v>
                </c:pt>
                <c:pt idx="10">
                  <c:v>1.3653258019603254</c:v>
                </c:pt>
                <c:pt idx="11">
                  <c:v>1.3468833277639991</c:v>
                </c:pt>
                <c:pt idx="12">
                  <c:v>1.3437918613996964</c:v>
                </c:pt>
                <c:pt idx="13">
                  <c:v>1.2761234929254206</c:v>
                </c:pt>
                <c:pt idx="14">
                  <c:v>1.2648467812178319</c:v>
                </c:pt>
                <c:pt idx="15">
                  <c:v>1.2204047205670794</c:v>
                </c:pt>
                <c:pt idx="16">
                  <c:v>1.0522597547171326</c:v>
                </c:pt>
                <c:pt idx="17">
                  <c:v>1.0230416600031218</c:v>
                </c:pt>
                <c:pt idx="18">
                  <c:v>0.96891650038057231</c:v>
                </c:pt>
              </c:numCache>
            </c:numRef>
          </c:val>
          <c:extLst>
            <c:ext xmlns:c16="http://schemas.microsoft.com/office/drawing/2014/chart" uri="{C3380CC4-5D6E-409C-BE32-E72D297353CC}">
              <c16:uniqueId val="{00000013-686B-498B-ACF0-F46FF0C502D2}"/>
            </c:ext>
          </c:extLst>
        </c:ser>
        <c:dLbls>
          <c:showLegendKey val="0"/>
          <c:showVal val="0"/>
          <c:showCatName val="0"/>
          <c:showSerName val="0"/>
          <c:showPercent val="0"/>
          <c:showBubbleSize val="0"/>
        </c:dLbls>
        <c:gapWidth val="20"/>
        <c:axId val="711915360"/>
        <c:axId val="711916448"/>
      </c:barChart>
      <c:catAx>
        <c:axId val="711915360"/>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b="1">
                <a:solidFill>
                  <a:sysClr val="windowText" lastClr="000000"/>
                </a:solidFill>
                <a:latin typeface="+mn-lt"/>
              </a:defRPr>
            </a:pPr>
            <a:endParaRPr lang="es-ES"/>
          </a:p>
        </c:txPr>
        <c:crossAx val="711916448"/>
        <c:crosses val="autoZero"/>
        <c:auto val="1"/>
        <c:lblAlgn val="ctr"/>
        <c:lblOffset val="100"/>
        <c:tickLblSkip val="1"/>
        <c:tickMarkSkip val="1"/>
        <c:noMultiLvlLbl val="0"/>
      </c:catAx>
      <c:valAx>
        <c:axId val="711916448"/>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a:pPr>
            <a:endParaRPr lang="es-ES"/>
          </a:p>
        </c:txPr>
        <c:crossAx val="711915360"/>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1000" b="0" i="0" u="none" strike="noStrike" baseline="0">
          <a:solidFill>
            <a:schemeClr val="accent1">
              <a:lumMod val="50000"/>
            </a:schemeClr>
          </a:solidFill>
          <a:latin typeface="+mn-lt"/>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3.741948144332425E-2"/>
          <c:w val="0.925358819198695"/>
          <c:h val="0.70145068315058745"/>
        </c:manualLayout>
      </c:layout>
      <c:barChart>
        <c:barDir val="col"/>
        <c:grouping val="stacked"/>
        <c:varyColors val="0"/>
        <c:ser>
          <c:idx val="0"/>
          <c:order val="0"/>
          <c:tx>
            <c:v>Personas beneficiarias con derecho a prestación con resolución de PIA</c:v>
          </c:tx>
          <c:spPr>
            <a:solidFill>
              <a:schemeClr val="accent1"/>
            </a:solidFill>
            <a:ln>
              <a:noFill/>
            </a:ln>
            <a:effectLst/>
          </c:spPr>
          <c:invertIfNegative val="0"/>
          <c:dPt>
            <c:idx val="9"/>
            <c:invertIfNegative val="0"/>
            <c:bubble3D val="0"/>
            <c:spPr>
              <a:solidFill>
                <a:schemeClr val="accent1"/>
              </a:solidFill>
              <a:ln>
                <a:noFill/>
              </a:ln>
              <a:effectLst/>
            </c:spPr>
            <c:extLst>
              <c:ext xmlns:c16="http://schemas.microsoft.com/office/drawing/2014/chart" uri="{C3380CC4-5D6E-409C-BE32-E72D297353CC}">
                <c16:uniqueId val="{00000000-6C81-47B0-B1AF-BAF6FD9CCEB2}"/>
              </c:ext>
            </c:extLst>
          </c:dPt>
          <c:dPt>
            <c:idx val="10"/>
            <c:invertIfNegative val="0"/>
            <c:bubble3D val="0"/>
            <c:spPr>
              <a:solidFill>
                <a:schemeClr val="accent1"/>
              </a:solidFill>
              <a:ln>
                <a:noFill/>
              </a:ln>
              <a:effectLst/>
            </c:spPr>
            <c:extLst>
              <c:ext xmlns:c16="http://schemas.microsoft.com/office/drawing/2014/chart" uri="{C3380CC4-5D6E-409C-BE32-E72D297353CC}">
                <c16:uniqueId val="{0000000F-6C81-47B0-B1AF-BAF6FD9CCEB2}"/>
              </c:ext>
            </c:extLst>
          </c:dPt>
          <c:dPt>
            <c:idx val="11"/>
            <c:invertIfNegative val="0"/>
            <c:bubble3D val="0"/>
            <c:spPr>
              <a:solidFill>
                <a:schemeClr val="accent1">
                  <a:lumMod val="50000"/>
                </a:schemeClr>
              </a:solidFill>
              <a:ln>
                <a:noFill/>
              </a:ln>
              <a:effectLst/>
            </c:spPr>
            <c:extLst>
              <c:ext xmlns:c16="http://schemas.microsoft.com/office/drawing/2014/chart" uri="{C3380CC4-5D6E-409C-BE32-E72D297353CC}">
                <c16:uniqueId val="{00000001-6C81-47B0-B1AF-BAF6FD9CCEB2}"/>
              </c:ext>
            </c:extLst>
          </c:dPt>
          <c:dPt>
            <c:idx val="12"/>
            <c:invertIfNegative val="0"/>
            <c:bubble3D val="0"/>
            <c:extLst>
              <c:ext xmlns:c16="http://schemas.microsoft.com/office/drawing/2014/chart" uri="{C3380CC4-5D6E-409C-BE32-E72D297353CC}">
                <c16:uniqueId val="{00000002-6C81-47B0-B1AF-BAF6FD9CCEB2}"/>
              </c:ext>
            </c:extLst>
          </c:dPt>
          <c:dPt>
            <c:idx val="13"/>
            <c:invertIfNegative val="0"/>
            <c:bubble3D val="0"/>
            <c:extLst>
              <c:ext xmlns:c16="http://schemas.microsoft.com/office/drawing/2014/chart" uri="{C3380CC4-5D6E-409C-BE32-E72D297353CC}">
                <c16:uniqueId val="{00000004-6C81-47B0-B1AF-BAF6FD9CCEB2}"/>
              </c:ext>
            </c:extLst>
          </c:dPt>
          <c:dPt>
            <c:idx val="14"/>
            <c:invertIfNegative val="0"/>
            <c:bubble3D val="0"/>
            <c:extLst>
              <c:ext xmlns:c16="http://schemas.microsoft.com/office/drawing/2014/chart" uri="{C3380CC4-5D6E-409C-BE32-E72D297353CC}">
                <c16:uniqueId val="{00000005-6C81-47B0-B1AF-BAF6FD9CCEB2}"/>
              </c:ext>
            </c:extLst>
          </c:dPt>
          <c:dLbls>
            <c:dLbl>
              <c:idx val="0"/>
              <c:layout>
                <c:manualLayout>
                  <c:x val="0"/>
                  <c:y val="-3.0478894636931943E-3"/>
                </c:manualLayout>
              </c:layout>
              <c:tx>
                <c:rich>
                  <a:bodyPr/>
                  <a:lstStyle/>
                  <a:p>
                    <a:fld id="{52CD92FA-1E5E-4456-9057-576A9882C7CA}" type="CELLRANGE">
                      <a:rPr lang="en-US" baseline="0"/>
                      <a:pPr/>
                      <a:t>[CELLRANGE]</a:t>
                    </a:fld>
                    <a:r>
                      <a:rPr lang="en-US" baseline="0"/>
                      <a:t>
</a:t>
                    </a:r>
                    <a:fld id="{F674F737-66AD-48B9-A59A-ADF67B752D15}"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6C81-47B0-B1AF-BAF6FD9CCEB2}"/>
                </c:ext>
              </c:extLst>
            </c:dLbl>
            <c:dLbl>
              <c:idx val="1"/>
              <c:layout>
                <c:manualLayout>
                  <c:x val="0"/>
                  <c:y val="-1.7720988787653831E-2"/>
                </c:manualLayout>
              </c:layout>
              <c:tx>
                <c:rich>
                  <a:bodyPr/>
                  <a:lstStyle/>
                  <a:p>
                    <a:fld id="{21972F86-7D35-47ED-8B0B-975C3085C93E}" type="CELLRANGE">
                      <a:rPr lang="en-US" baseline="0"/>
                      <a:pPr/>
                      <a:t>[CELLRANGE]</a:t>
                    </a:fld>
                    <a:r>
                      <a:rPr lang="en-US" baseline="0"/>
                      <a:t>
</a:t>
                    </a:r>
                    <a:fld id="{C6078977-0A8D-497F-B182-4E62903AA836}"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6C81-47B0-B1AF-BAF6FD9CCEB2}"/>
                </c:ext>
              </c:extLst>
            </c:dLbl>
            <c:dLbl>
              <c:idx val="2"/>
              <c:layout>
                <c:manualLayout>
                  <c:x val="-3.1535065771196298E-17"/>
                  <c:y val="-8.2036905618415919E-3"/>
                </c:manualLayout>
              </c:layout>
              <c:tx>
                <c:rich>
                  <a:bodyPr/>
                  <a:lstStyle/>
                  <a:p>
                    <a:fld id="{65EB413A-B118-4A97-8B00-D99240FD9344}" type="CELLRANGE">
                      <a:rPr lang="en-US" baseline="0"/>
                      <a:pPr/>
                      <a:t>[CELLRANGE]</a:t>
                    </a:fld>
                    <a:r>
                      <a:rPr lang="en-US" baseline="0"/>
                      <a:t>
</a:t>
                    </a:r>
                    <a:fld id="{B6593526-9483-4C6A-86C8-194B90ACC910}"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8-6C81-47B0-B1AF-BAF6FD9CCEB2}"/>
                </c:ext>
              </c:extLst>
            </c:dLbl>
            <c:dLbl>
              <c:idx val="3"/>
              <c:layout>
                <c:manualLayout>
                  <c:x val="0"/>
                  <c:y val="-1.6731786998662599E-2"/>
                </c:manualLayout>
              </c:layout>
              <c:tx>
                <c:rich>
                  <a:bodyPr/>
                  <a:lstStyle/>
                  <a:p>
                    <a:fld id="{4D0E4077-68FA-4C05-9998-552067333AF8}" type="CELLRANGE">
                      <a:rPr lang="en-US" baseline="0"/>
                      <a:pPr/>
                      <a:t>[CELLRANGE]</a:t>
                    </a:fld>
                    <a:r>
                      <a:rPr lang="en-US" baseline="0"/>
                      <a:t>
</a:t>
                    </a:r>
                    <a:fld id="{4D3E68C8-8E43-4107-B1DD-CE57F9E7884C}"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6C81-47B0-B1AF-BAF6FD9CCEB2}"/>
                </c:ext>
              </c:extLst>
            </c:dLbl>
            <c:dLbl>
              <c:idx val="4"/>
              <c:layout>
                <c:manualLayout>
                  <c:x val="-3.1535065771196298E-17"/>
                  <c:y val="-8.7159103644407574E-3"/>
                </c:manualLayout>
              </c:layout>
              <c:tx>
                <c:rich>
                  <a:bodyPr/>
                  <a:lstStyle/>
                  <a:p>
                    <a:fld id="{52B3A817-CCFF-4DD1-B60C-E1114FEAF21D}" type="CELLRANGE">
                      <a:rPr lang="en-US" baseline="0"/>
                      <a:pPr/>
                      <a:t>[CELLRANGE]</a:t>
                    </a:fld>
                    <a:r>
                      <a:rPr lang="en-US" baseline="0"/>
                      <a:t>
</a:t>
                    </a:r>
                    <a:fld id="{6982E331-FEF5-4AF4-B96B-0566CD72C898}"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6C81-47B0-B1AF-BAF6FD9CCEB2}"/>
                </c:ext>
              </c:extLst>
            </c:dLbl>
            <c:dLbl>
              <c:idx val="5"/>
              <c:layout>
                <c:manualLayout>
                  <c:x val="0"/>
                  <c:y val="-1.7646335475998459E-2"/>
                </c:manualLayout>
              </c:layout>
              <c:tx>
                <c:rich>
                  <a:bodyPr/>
                  <a:lstStyle/>
                  <a:p>
                    <a:fld id="{EE9C5587-A290-4770-A53A-71878E8060CF}" type="CELLRANGE">
                      <a:rPr lang="en-US" baseline="0"/>
                      <a:pPr/>
                      <a:t>[CELLRANGE]</a:t>
                    </a:fld>
                    <a:r>
                      <a:rPr lang="en-US" baseline="0"/>
                      <a:t>
</a:t>
                    </a:r>
                    <a:fld id="{840A91AE-0E50-42CD-AEFB-097DFBD54576}"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6C81-47B0-B1AF-BAF6FD9CCEB2}"/>
                </c:ext>
              </c:extLst>
            </c:dLbl>
            <c:dLbl>
              <c:idx val="6"/>
              <c:layout>
                <c:manualLayout>
                  <c:x val="0"/>
                  <c:y val="-2.4497184516648868E-2"/>
                </c:manualLayout>
              </c:layout>
              <c:tx>
                <c:rich>
                  <a:bodyPr/>
                  <a:lstStyle/>
                  <a:p>
                    <a:fld id="{E1D27AA2-0B6C-4C5F-AABD-D6A6E2C7FC0E}" type="CELLRANGE">
                      <a:rPr lang="en-US" baseline="0"/>
                      <a:pPr/>
                      <a:t>[CELLRANGE]</a:t>
                    </a:fld>
                    <a:r>
                      <a:rPr lang="en-US" baseline="0"/>
                      <a:t>
</a:t>
                    </a:r>
                    <a:fld id="{5022A5EF-6A23-4E6C-A238-A899E9F5D17B}"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6C81-47B0-B1AF-BAF6FD9CCEB2}"/>
                </c:ext>
              </c:extLst>
            </c:dLbl>
            <c:dLbl>
              <c:idx val="7"/>
              <c:layout>
                <c:manualLayout>
                  <c:x val="0"/>
                  <c:y val="-2.2163314926720738E-2"/>
                </c:manualLayout>
              </c:layout>
              <c:tx>
                <c:rich>
                  <a:bodyPr/>
                  <a:lstStyle/>
                  <a:p>
                    <a:fld id="{0AE146F0-EBAC-4DFB-92DC-5D9AD285CF2C}" type="CELLRANGE">
                      <a:rPr lang="en-US" baseline="0"/>
                      <a:pPr/>
                      <a:t>[CELLRANGE]</a:t>
                    </a:fld>
                    <a:r>
                      <a:rPr lang="en-US" baseline="0"/>
                      <a:t>
</a:t>
                    </a:r>
                    <a:fld id="{767CAA6C-FB8F-49C3-B3A4-AA519855B438}"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6C81-47B0-B1AF-BAF6FD9CCEB2}"/>
                </c:ext>
              </c:extLst>
            </c:dLbl>
            <c:dLbl>
              <c:idx val="8"/>
              <c:layout>
                <c:manualLayout>
                  <c:x val="0"/>
                  <c:y val="-2.1526309661573512E-2"/>
                </c:manualLayout>
              </c:layout>
              <c:tx>
                <c:rich>
                  <a:bodyPr/>
                  <a:lstStyle/>
                  <a:p>
                    <a:fld id="{C195CB3A-C0C2-4884-9D78-25B5B3AAC25A}" type="CELLRANGE">
                      <a:rPr lang="en-US" baseline="0"/>
                      <a:pPr/>
                      <a:t>[CELLRANGE]</a:t>
                    </a:fld>
                    <a:r>
                      <a:rPr lang="en-US" baseline="0"/>
                      <a:t>
</a:t>
                    </a:r>
                    <a:fld id="{307B335D-3039-429A-8B70-7721D72EFFDE}"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6C81-47B0-B1AF-BAF6FD9CCEB2}"/>
                </c:ext>
              </c:extLst>
            </c:dLbl>
            <c:dLbl>
              <c:idx val="9"/>
              <c:layout>
                <c:manualLayout>
                  <c:x val="-6.3070131542392597E-17"/>
                  <c:y val="-2.7204139026626207E-2"/>
                </c:manualLayout>
              </c:layout>
              <c:tx>
                <c:rich>
                  <a:bodyPr/>
                  <a:lstStyle/>
                  <a:p>
                    <a:fld id="{608A5CC5-6D9A-46BD-88FB-1AD9F47E0DE0}" type="CELLRANGE">
                      <a:rPr lang="en-US" baseline="0"/>
                      <a:pPr/>
                      <a:t>[CELLRANGE]</a:t>
                    </a:fld>
                    <a:r>
                      <a:rPr lang="en-US" baseline="0"/>
                      <a:t>
</a:t>
                    </a:r>
                    <a:fld id="{BF9D9759-4FF4-465A-AE80-AF7C99495C43}"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6C81-47B0-B1AF-BAF6FD9CCEB2}"/>
                </c:ext>
              </c:extLst>
            </c:dLbl>
            <c:dLbl>
              <c:idx val="10"/>
              <c:layout>
                <c:manualLayout>
                  <c:x val="0"/>
                  <c:y val="-3.0493788971617027E-2"/>
                </c:manualLayout>
              </c:layout>
              <c:tx>
                <c:rich>
                  <a:bodyPr/>
                  <a:lstStyle/>
                  <a:p>
                    <a:fld id="{105FC681-D78B-47D0-B6ED-A2A7CF3150A9}" type="CELLRANGE">
                      <a:rPr lang="en-US" baseline="0">
                        <a:solidFill>
                          <a:sysClr val="windowText" lastClr="000000"/>
                        </a:solidFill>
                      </a:rPr>
                      <a:pPr/>
                      <a:t>[CELLRANGE]</a:t>
                    </a:fld>
                    <a:r>
                      <a:rPr lang="en-US" baseline="0">
                        <a:solidFill>
                          <a:sysClr val="windowText" lastClr="000000"/>
                        </a:solidFill>
                      </a:rPr>
                      <a:t>
</a:t>
                    </a:r>
                    <a:fld id="{46C6AB6D-E009-4DC7-8B38-9AE632879D76}" type="VALUE">
                      <a:rPr lang="en-US" baseline="0">
                        <a:solidFill>
                          <a:sysClr val="windowText" lastClr="000000"/>
                        </a:solidFill>
                      </a:rPr>
                      <a:pPr/>
                      <a:t>[VALOR]</a:t>
                    </a:fld>
                    <a:endParaRPr lang="en-US" baseline="0">
                      <a:solidFill>
                        <a:sysClr val="windowText" lastClr="000000"/>
                      </a:solidFill>
                    </a:endParaRPr>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6C81-47B0-B1AF-BAF6FD9CCEB2}"/>
                </c:ext>
              </c:extLst>
            </c:dLbl>
            <c:dLbl>
              <c:idx val="11"/>
              <c:layout>
                <c:manualLayout>
                  <c:x val="0"/>
                  <c:y val="-3.8704200147889889E-2"/>
                </c:manualLayout>
              </c:layout>
              <c:tx>
                <c:rich>
                  <a:bodyPr rot="-5400000" spcFirstLastPara="1" vertOverflow="ellipsis" wrap="square" lIns="38100" tIns="19050" rIns="38100" bIns="19050" anchor="ctr" anchorCtr="1">
                    <a:spAutoFit/>
                  </a:bodyPr>
                  <a:lstStyle/>
                  <a:p>
                    <a:pPr>
                      <a:defRPr sz="900" b="1" i="0" u="none" strike="noStrike" kern="1200" baseline="0">
                        <a:solidFill>
                          <a:schemeClr val="bg1"/>
                        </a:solidFill>
                        <a:latin typeface="+mn-lt"/>
                        <a:ea typeface="+mn-ea"/>
                        <a:cs typeface="+mn-cs"/>
                      </a:defRPr>
                    </a:pPr>
                    <a:fld id="{B55DC346-3BA1-4354-B02C-A0E3BBFF2E04}" type="CELLRANGE">
                      <a:rPr lang="en-US" baseline="0">
                        <a:solidFill>
                          <a:schemeClr val="bg1"/>
                        </a:solidFill>
                      </a:rPr>
                      <a:pPr>
                        <a:defRPr b="1">
                          <a:solidFill>
                            <a:schemeClr val="bg1"/>
                          </a:solidFill>
                        </a:defRPr>
                      </a:pPr>
                      <a:t>[CELLRANGE]</a:t>
                    </a:fld>
                    <a:r>
                      <a:rPr lang="en-US" baseline="0">
                        <a:solidFill>
                          <a:schemeClr val="bg1"/>
                        </a:solidFill>
                      </a:rPr>
                      <a:t>
</a:t>
                    </a:r>
                    <a:fld id="{84FF6AA7-B768-4342-AFEE-6A60DCC7D562}" type="VALUE">
                      <a:rPr lang="en-US" baseline="0">
                        <a:solidFill>
                          <a:schemeClr val="bg1"/>
                        </a:solidFill>
                      </a:rPr>
                      <a:pPr>
                        <a:defRPr b="1">
                          <a:solidFill>
                            <a:schemeClr val="bg1"/>
                          </a:solidFill>
                        </a:defRPr>
                      </a:pPr>
                      <a:t>[VALOR]</a:t>
                    </a:fld>
                    <a:endParaRPr lang="en-US" baseline="0">
                      <a:solidFill>
                        <a:schemeClr val="bg1"/>
                      </a:solidFill>
                    </a:endParaRPr>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s-E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6C81-47B0-B1AF-BAF6FD9CCEB2}"/>
                </c:ext>
              </c:extLst>
            </c:dLbl>
            <c:dLbl>
              <c:idx val="12"/>
              <c:layout>
                <c:manualLayout>
                  <c:x val="0"/>
                  <c:y val="-4.5254437921412038E-2"/>
                </c:manualLayout>
              </c:layout>
              <c:tx>
                <c:rich>
                  <a:bodyPr/>
                  <a:lstStyle/>
                  <a:p>
                    <a:fld id="{46012F35-7CA6-46B0-A217-CF5431113854}" type="CELLRANGE">
                      <a:rPr lang="en-US" baseline="0"/>
                      <a:pPr/>
                      <a:t>[CELLRANGE]</a:t>
                    </a:fld>
                    <a:r>
                      <a:rPr lang="en-US" baseline="0"/>
                      <a:t>
</a:t>
                    </a:r>
                    <a:fld id="{4F81678D-89F2-4B91-9B14-6EA21CF858D8}"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6C81-47B0-B1AF-BAF6FD9CCEB2}"/>
                </c:ext>
              </c:extLst>
            </c:dLbl>
            <c:dLbl>
              <c:idx val="13"/>
              <c:layout>
                <c:manualLayout>
                  <c:x val="0"/>
                  <c:y val="-4.0625206045864781E-2"/>
                </c:manualLayout>
              </c:layout>
              <c:tx>
                <c:rich>
                  <a:bodyPr/>
                  <a:lstStyle/>
                  <a:p>
                    <a:fld id="{2CEECAD2-D972-4D12-8379-978EB1AC0C52}" type="CELLRANGE">
                      <a:rPr lang="en-US" baseline="0"/>
                      <a:pPr/>
                      <a:t>[CELLRANGE]</a:t>
                    </a:fld>
                    <a:r>
                      <a:rPr lang="en-US" baseline="0"/>
                      <a:t>
</a:t>
                    </a:r>
                    <a:fld id="{CB4B09E8-FA81-4640-9A6F-97E15F6EC405}"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6C81-47B0-B1AF-BAF6FD9CCEB2}"/>
                </c:ext>
              </c:extLst>
            </c:dLbl>
            <c:dLbl>
              <c:idx val="14"/>
              <c:layout>
                <c:manualLayout>
                  <c:x val="0"/>
                  <c:y val="-4.4239261865835058E-2"/>
                </c:manualLayout>
              </c:layout>
              <c:tx>
                <c:rich>
                  <a:bodyPr/>
                  <a:lstStyle/>
                  <a:p>
                    <a:fld id="{DC2FFE92-BE6A-4D89-9D02-277FAA72441D}" type="CELLRANGE">
                      <a:rPr lang="en-US" baseline="0"/>
                      <a:pPr/>
                      <a:t>[CELLRANGE]</a:t>
                    </a:fld>
                    <a:r>
                      <a:rPr lang="en-US" baseline="0"/>
                      <a:t>
</a:t>
                    </a:r>
                    <a:fld id="{189F5458-C05F-41FF-99C6-BB5F4A14105B}"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6C81-47B0-B1AF-BAF6FD9CCEB2}"/>
                </c:ext>
              </c:extLst>
            </c:dLbl>
            <c:dLbl>
              <c:idx val="15"/>
              <c:layout>
                <c:manualLayout>
                  <c:x val="0"/>
                  <c:y val="-4.177061671082595E-2"/>
                </c:manualLayout>
              </c:layout>
              <c:tx>
                <c:rich>
                  <a:bodyPr/>
                  <a:lstStyle/>
                  <a:p>
                    <a:fld id="{969CCE4C-7F45-4B3E-ABEF-8185C0B3F3A5}" type="CELLRANGE">
                      <a:rPr lang="en-US" baseline="0"/>
                      <a:pPr/>
                      <a:t>[CELLRANGE]</a:t>
                    </a:fld>
                    <a:r>
                      <a:rPr lang="en-US" baseline="0"/>
                      <a:t>
</a:t>
                    </a:r>
                    <a:fld id="{D6ADF97C-768A-412E-97AB-7E1DC353D17F}"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6C81-47B0-B1AF-BAF6FD9CCEB2}"/>
                </c:ext>
              </c:extLst>
            </c:dLbl>
            <c:dLbl>
              <c:idx val="16"/>
              <c:layout>
                <c:manualLayout>
                  <c:x val="-1.2614026308478519E-16"/>
                  <c:y val="-5.4237901395508381E-2"/>
                </c:manualLayout>
              </c:layout>
              <c:tx>
                <c:rich>
                  <a:bodyPr/>
                  <a:lstStyle/>
                  <a:p>
                    <a:fld id="{41E7C83D-FD18-414A-8331-CE38738072DC}" type="CELLRANGE">
                      <a:rPr lang="en-US" baseline="0"/>
                      <a:pPr/>
                      <a:t>[CELLRANGE]</a:t>
                    </a:fld>
                    <a:r>
                      <a:rPr lang="en-US" baseline="0"/>
                      <a:t>
</a:t>
                    </a:r>
                    <a:fld id="{70397904-B9B8-45A1-8DC7-A3EC7212F56D}"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1-6C81-47B0-B1AF-BAF6FD9CCEB2}"/>
                </c:ext>
              </c:extLst>
            </c:dLbl>
            <c:dLbl>
              <c:idx val="17"/>
              <c:layout>
                <c:manualLayout>
                  <c:x val="0"/>
                  <c:y val="-5.7139753723992361E-2"/>
                </c:manualLayout>
              </c:layout>
              <c:tx>
                <c:rich>
                  <a:bodyPr/>
                  <a:lstStyle/>
                  <a:p>
                    <a:fld id="{8A4E0CBE-068D-4AF3-8F0F-993808D3BFF6}" type="CELLRANGE">
                      <a:rPr lang="en-US" baseline="0"/>
                      <a:pPr/>
                      <a:t>[CELLRANGE]</a:t>
                    </a:fld>
                    <a:r>
                      <a:rPr lang="en-US" baseline="0"/>
                      <a:t>
</a:t>
                    </a:r>
                    <a:fld id="{0A344084-0832-4FA7-9E62-4E4430A9A9FA}"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6C81-47B0-B1AF-BAF6FD9CCEB2}"/>
                </c:ext>
              </c:extLst>
            </c:dLbl>
            <c:dLbl>
              <c:idx val="18"/>
              <c:layout>
                <c:manualLayout>
                  <c:x val="-1.2614026308478519E-16"/>
                  <c:y val="-5.958878195039137E-2"/>
                </c:manualLayout>
              </c:layout>
              <c:tx>
                <c:rich>
                  <a:bodyPr/>
                  <a:lstStyle/>
                  <a:p>
                    <a:fld id="{248ED02B-2101-40EC-A8F7-3983EA0CA4C0}" type="CELLRANGE">
                      <a:rPr lang="en-US" baseline="0"/>
                      <a:pPr/>
                      <a:t>[CELLRANGE]</a:t>
                    </a:fld>
                    <a:r>
                      <a:rPr lang="en-US" baseline="0"/>
                      <a:t>
</a:t>
                    </a:r>
                    <a:fld id="{4F10E82D-9FDB-4374-9250-43AB4A42BC4C}"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6C81-47B0-B1AF-BAF6FD9CCEB2}"/>
                </c:ext>
              </c:extLst>
            </c:dLbl>
            <c:dLbl>
              <c:idx val="19"/>
              <c:layout>
                <c:manualLayout>
                  <c:x val="0"/>
                  <c:y val="-8.3345064135550109E-2"/>
                </c:manualLayout>
              </c:layout>
              <c:tx>
                <c:rich>
                  <a:bodyPr/>
                  <a:lstStyle/>
                  <a:p>
                    <a:fld id="{F0701B87-6EA7-421A-B134-97B1C4008AA8}" type="CELLRANGE">
                      <a:rPr lang="en-US" baseline="0"/>
                      <a:pPr/>
                      <a:t>[CELLRANGE]</a:t>
                    </a:fld>
                    <a:r>
                      <a:rPr lang="en-US" baseline="0"/>
                      <a:t>
</a:t>
                    </a:r>
                    <a:fld id="{D51F4045-9018-4FC6-A670-04019FE5B076}"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6C81-47B0-B1AF-BAF6FD9CCEB2}"/>
                </c:ext>
              </c:extLst>
            </c:dLbl>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f>'11ListaEspera'!$L$13:$L$32</c:f>
              <c:strCache>
                <c:ptCount val="20"/>
                <c:pt idx="0">
                  <c:v>Castilla y León</c:v>
                </c:pt>
                <c:pt idx="1">
                  <c:v>Aragón</c:v>
                </c:pt>
                <c:pt idx="2">
                  <c:v>Galicia</c:v>
                </c:pt>
                <c:pt idx="3">
                  <c:v>Asturias, Principado de</c:v>
                </c:pt>
                <c:pt idx="4">
                  <c:v>Cantabria</c:v>
                </c:pt>
                <c:pt idx="5">
                  <c:v>Navarra, Comunidad Foral de</c:v>
                </c:pt>
                <c:pt idx="6">
                  <c:v>Ceuta</c:v>
                </c:pt>
                <c:pt idx="7">
                  <c:v>Castilla - La Mancha</c:v>
                </c:pt>
                <c:pt idx="8">
                  <c:v>Madrid, Comunidad de</c:v>
                </c:pt>
                <c:pt idx="9">
                  <c:v>Comunitat Valenciana</c:v>
                </c:pt>
                <c:pt idx="10">
                  <c:v>Andalucía</c:v>
                </c:pt>
                <c:pt idx="11">
                  <c:v>Media Nacional</c:v>
                </c:pt>
                <c:pt idx="12">
                  <c:v>Extremadura</c:v>
                </c:pt>
                <c:pt idx="13">
                  <c:v>Murcia, Región de</c:v>
                </c:pt>
                <c:pt idx="14">
                  <c:v>Rioja, La</c:v>
                </c:pt>
                <c:pt idx="15">
                  <c:v>Melilla</c:v>
                </c:pt>
                <c:pt idx="16">
                  <c:v>Canarias</c:v>
                </c:pt>
                <c:pt idx="17">
                  <c:v>Balears, Illes</c:v>
                </c:pt>
                <c:pt idx="18">
                  <c:v>País Vasco</c:v>
                </c:pt>
                <c:pt idx="19">
                  <c:v>Cataluña</c:v>
                </c:pt>
              </c:strCache>
            </c:strRef>
          </c:cat>
          <c:val>
            <c:numRef>
              <c:f>'11ListaEspera'!$O$13:$O$32</c:f>
              <c:numCache>
                <c:formatCode>0.00%</c:formatCode>
                <c:ptCount val="20"/>
                <c:pt idx="0">
                  <c:v>0.99886969417611926</c:v>
                </c:pt>
                <c:pt idx="1">
                  <c:v>0.99722303420052616</c:v>
                </c:pt>
                <c:pt idx="2">
                  <c:v>0.98093432348448939</c:v>
                </c:pt>
                <c:pt idx="3">
                  <c:v>0.98016759776536311</c:v>
                </c:pt>
                <c:pt idx="4">
                  <c:v>0.96589045588717615</c:v>
                </c:pt>
                <c:pt idx="5">
                  <c:v>0.96474608789495775</c:v>
                </c:pt>
                <c:pt idx="6">
                  <c:v>0.96285018270401945</c:v>
                </c:pt>
                <c:pt idx="7">
                  <c:v>0.94703348472820503</c:v>
                </c:pt>
                <c:pt idx="8">
                  <c:v>0.93667333029976119</c:v>
                </c:pt>
                <c:pt idx="9">
                  <c:v>0.92911176403434459</c:v>
                </c:pt>
                <c:pt idx="10">
                  <c:v>0.92700949351744999</c:v>
                </c:pt>
                <c:pt idx="11">
                  <c:v>0.91301964390372059</c:v>
                </c:pt>
                <c:pt idx="12">
                  <c:v>0.88085368862570934</c:v>
                </c:pt>
                <c:pt idx="13">
                  <c:v>0.87374397516542768</c:v>
                </c:pt>
                <c:pt idx="14">
                  <c:v>0.8682830930537353</c:v>
                </c:pt>
                <c:pt idx="15">
                  <c:v>0.86752899197145406</c:v>
                </c:pt>
                <c:pt idx="16">
                  <c:v>0.86608663150463061</c:v>
                </c:pt>
                <c:pt idx="17">
                  <c:v>0.86240472947517899</c:v>
                </c:pt>
                <c:pt idx="18">
                  <c:v>0.82630216448141136</c:v>
                </c:pt>
                <c:pt idx="19">
                  <c:v>0.82477222224391844</c:v>
                </c:pt>
              </c:numCache>
            </c:numRef>
          </c:val>
          <c:extLst>
            <c:ext xmlns:c15="http://schemas.microsoft.com/office/drawing/2012/chart" uri="{02D57815-91ED-43cb-92C2-25804820EDAC}">
              <c15:datalabelsRange>
                <c15:f>'11ListaEspera'!$M$13:$M$32</c15:f>
                <c15:dlblRangeCache>
                  <c:ptCount val="20"/>
                  <c:pt idx="0">
                    <c:v>124.604</c:v>
                  </c:pt>
                  <c:pt idx="1">
                    <c:v>40.938</c:v>
                  </c:pt>
                  <c:pt idx="2">
                    <c:v>74.500</c:v>
                  </c:pt>
                  <c:pt idx="3">
                    <c:v>31.581</c:v>
                  </c:pt>
                  <c:pt idx="4">
                    <c:v>17.670</c:v>
                  </c:pt>
                  <c:pt idx="5">
                    <c:v>16.091</c:v>
                  </c:pt>
                  <c:pt idx="6">
                    <c:v>1.581</c:v>
                  </c:pt>
                  <c:pt idx="7">
                    <c:v>72.771</c:v>
                  </c:pt>
                  <c:pt idx="8">
                    <c:v>183.203</c:v>
                  </c:pt>
                  <c:pt idx="9">
                    <c:v>154.633</c:v>
                  </c:pt>
                  <c:pt idx="10">
                    <c:v>286.788</c:v>
                  </c:pt>
                  <c:pt idx="11">
                    <c:v>1.445.668</c:v>
                  </c:pt>
                  <c:pt idx="12">
                    <c:v>35.701</c:v>
                  </c:pt>
                  <c:pt idx="13">
                    <c:v>42.782</c:v>
                  </c:pt>
                  <c:pt idx="14">
                    <c:v>9.275</c:v>
                  </c:pt>
                  <c:pt idx="15">
                    <c:v>1.945</c:v>
                  </c:pt>
                  <c:pt idx="16">
                    <c:v>41.709</c:v>
                  </c:pt>
                  <c:pt idx="17">
                    <c:v>29.759</c:v>
                  </c:pt>
                  <c:pt idx="18">
                    <c:v>68.945</c:v>
                  </c:pt>
                  <c:pt idx="19">
                    <c:v>211.192</c:v>
                  </c:pt>
                </c15:dlblRangeCache>
              </c15:datalabelsRange>
            </c:ext>
            <c:ext xmlns:c16="http://schemas.microsoft.com/office/drawing/2014/chart" uri="{C3380CC4-5D6E-409C-BE32-E72D297353CC}">
              <c16:uniqueId val="{00000015-6C81-47B0-B1AF-BAF6FD9CCEB2}"/>
            </c:ext>
          </c:extLst>
        </c:ser>
        <c:ser>
          <c:idx val="1"/>
          <c:order val="1"/>
          <c:tx>
            <c:v>Personas beneficiarias con derecho a prestación pendientes de resolución de PIA</c:v>
          </c:tx>
          <c:spPr>
            <a:solidFill>
              <a:schemeClr val="accent2"/>
            </a:solidFill>
            <a:ln>
              <a:noFill/>
            </a:ln>
            <a:effectLst/>
          </c:spPr>
          <c:invertIfNegative val="0"/>
          <c:dPt>
            <c:idx val="9"/>
            <c:invertIfNegative val="0"/>
            <c:bubble3D val="0"/>
            <c:spPr>
              <a:solidFill>
                <a:schemeClr val="accent2"/>
              </a:solidFill>
              <a:ln>
                <a:noFill/>
              </a:ln>
              <a:effectLst/>
            </c:spPr>
            <c:extLst>
              <c:ext xmlns:c16="http://schemas.microsoft.com/office/drawing/2014/chart" uri="{C3380CC4-5D6E-409C-BE32-E72D297353CC}">
                <c16:uniqueId val="{00000016-6C81-47B0-B1AF-BAF6FD9CCEB2}"/>
              </c:ext>
            </c:extLst>
          </c:dPt>
          <c:dPt>
            <c:idx val="10"/>
            <c:invertIfNegative val="0"/>
            <c:bubble3D val="0"/>
            <c:spPr>
              <a:solidFill>
                <a:schemeClr val="accent2"/>
              </a:solidFill>
              <a:ln>
                <a:noFill/>
              </a:ln>
              <a:effectLst/>
            </c:spPr>
            <c:extLst>
              <c:ext xmlns:c16="http://schemas.microsoft.com/office/drawing/2014/chart" uri="{C3380CC4-5D6E-409C-BE32-E72D297353CC}">
                <c16:uniqueId val="{00000025-6C81-47B0-B1AF-BAF6FD9CCEB2}"/>
              </c:ext>
            </c:extLst>
          </c:dPt>
          <c:dPt>
            <c:idx val="11"/>
            <c:invertIfNegative val="0"/>
            <c:bubble3D val="0"/>
            <c:spPr>
              <a:solidFill>
                <a:schemeClr val="accent2">
                  <a:lumMod val="50000"/>
                </a:schemeClr>
              </a:solidFill>
              <a:ln>
                <a:noFill/>
              </a:ln>
              <a:effectLst/>
            </c:spPr>
            <c:extLst>
              <c:ext xmlns:c16="http://schemas.microsoft.com/office/drawing/2014/chart" uri="{C3380CC4-5D6E-409C-BE32-E72D297353CC}">
                <c16:uniqueId val="{00000017-6C81-47B0-B1AF-BAF6FD9CCEB2}"/>
              </c:ext>
            </c:extLst>
          </c:dPt>
          <c:dPt>
            <c:idx val="12"/>
            <c:invertIfNegative val="0"/>
            <c:bubble3D val="0"/>
            <c:extLst>
              <c:ext xmlns:c16="http://schemas.microsoft.com/office/drawing/2014/chart" uri="{C3380CC4-5D6E-409C-BE32-E72D297353CC}">
                <c16:uniqueId val="{00000018-6C81-47B0-B1AF-BAF6FD9CCEB2}"/>
              </c:ext>
            </c:extLst>
          </c:dPt>
          <c:dPt>
            <c:idx val="13"/>
            <c:invertIfNegative val="0"/>
            <c:bubble3D val="0"/>
            <c:extLst>
              <c:ext xmlns:c16="http://schemas.microsoft.com/office/drawing/2014/chart" uri="{C3380CC4-5D6E-409C-BE32-E72D297353CC}">
                <c16:uniqueId val="{0000001A-6C81-47B0-B1AF-BAF6FD9CCEB2}"/>
              </c:ext>
            </c:extLst>
          </c:dPt>
          <c:dPt>
            <c:idx val="14"/>
            <c:invertIfNegative val="0"/>
            <c:bubble3D val="0"/>
            <c:extLst>
              <c:ext xmlns:c16="http://schemas.microsoft.com/office/drawing/2014/chart" uri="{C3380CC4-5D6E-409C-BE32-E72D297353CC}">
                <c16:uniqueId val="{0000001B-6C81-47B0-B1AF-BAF6FD9CCEB2}"/>
              </c:ext>
            </c:extLst>
          </c:dPt>
          <c:dLbls>
            <c:dLbl>
              <c:idx val="0"/>
              <c:layout>
                <c:manualLayout>
                  <c:x val="0"/>
                  <c:y val="3.1604688373282543E-2"/>
                </c:manualLayout>
              </c:layout>
              <c:tx>
                <c:rich>
                  <a:bodyPr/>
                  <a:lstStyle/>
                  <a:p>
                    <a:fld id="{98CAA817-E99D-4BD4-88BF-D76F5F0DCE7E}" type="CELLRANGE">
                      <a:rPr lang="en-US" baseline="0"/>
                      <a:pPr/>
                      <a:t>[CELLRANGE]</a:t>
                    </a:fld>
                    <a:r>
                      <a:rPr lang="en-US" baseline="0"/>
                      <a:t>
</a:t>
                    </a:r>
                    <a:fld id="{0102B957-5D0F-46ED-BDC1-D26C7F9A3208}"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6C81-47B0-B1AF-BAF6FD9CCEB2}"/>
                </c:ext>
              </c:extLst>
            </c:dLbl>
            <c:dLbl>
              <c:idx val="1"/>
              <c:layout>
                <c:manualLayout>
                  <c:x val="0"/>
                  <c:y val="2.5516538251466866E-2"/>
                </c:manualLayout>
              </c:layout>
              <c:tx>
                <c:rich>
                  <a:bodyPr/>
                  <a:lstStyle/>
                  <a:p>
                    <a:fld id="{EBB9806C-0DFC-43F7-8D18-F4646861A41B}" type="CELLRANGE">
                      <a:rPr lang="en-US" baseline="0"/>
                      <a:pPr/>
                      <a:t>[CELLRANGE]</a:t>
                    </a:fld>
                    <a:r>
                      <a:rPr lang="en-US" baseline="0"/>
                      <a:t>
</a:t>
                    </a:r>
                    <a:fld id="{0513C845-34F8-4B8C-B628-B9299001C065}"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6C81-47B0-B1AF-BAF6FD9CCEB2}"/>
                </c:ext>
              </c:extLst>
            </c:dLbl>
            <c:dLbl>
              <c:idx val="2"/>
              <c:layout>
                <c:manualLayout>
                  <c:x val="-3.1535065771196298E-17"/>
                  <c:y val="1.8306045519629735E-2"/>
                </c:manualLayout>
              </c:layout>
              <c:tx>
                <c:rich>
                  <a:bodyPr/>
                  <a:lstStyle/>
                  <a:p>
                    <a:fld id="{82783F4B-5C7C-4452-9588-8DBFB71A402E}" type="CELLRANGE">
                      <a:rPr lang="en-US" baseline="0"/>
                      <a:pPr/>
                      <a:t>[CELLRANGE]</a:t>
                    </a:fld>
                    <a:r>
                      <a:rPr lang="en-US" baseline="0"/>
                      <a:t>
</a:t>
                    </a:r>
                    <a:fld id="{0F024B49-92DF-45D7-B5FD-78D75234F644}"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6C81-47B0-B1AF-BAF6FD9CCEB2}"/>
                </c:ext>
              </c:extLst>
            </c:dLbl>
            <c:dLbl>
              <c:idx val="3"/>
              <c:layout>
                <c:manualLayout>
                  <c:x val="0"/>
                  <c:y val="1.7606919980550178E-2"/>
                </c:manualLayout>
              </c:layout>
              <c:tx>
                <c:rich>
                  <a:bodyPr/>
                  <a:lstStyle/>
                  <a:p>
                    <a:fld id="{341839DA-CE44-4AB6-8318-F3A5E08270C8}" type="CELLRANGE">
                      <a:rPr lang="en-US" baseline="0"/>
                      <a:pPr/>
                      <a:t>[CELLRANGE]</a:t>
                    </a:fld>
                    <a:r>
                      <a:rPr lang="en-US" baseline="0"/>
                      <a:t>
</a:t>
                    </a:r>
                    <a:fld id="{0FF8B088-26F2-4235-B010-DF083C3DA9DE}"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6C81-47B0-B1AF-BAF6FD9CCEB2}"/>
                </c:ext>
              </c:extLst>
            </c:dLbl>
            <c:dLbl>
              <c:idx val="4"/>
              <c:layout>
                <c:manualLayout>
                  <c:x val="1.3988426885235836E-3"/>
                  <c:y val="4.9774323583780256E-3"/>
                </c:manualLayout>
              </c:layout>
              <c:tx>
                <c:rich>
                  <a:bodyPr/>
                  <a:lstStyle/>
                  <a:p>
                    <a:fld id="{D9A5461E-9D1A-4992-90EC-EDADAAE5CB0B}" type="CELLRANGE">
                      <a:rPr lang="en-US" baseline="0"/>
                      <a:pPr/>
                      <a:t>[CELLRANGE]</a:t>
                    </a:fld>
                    <a:r>
                      <a:rPr lang="en-US" baseline="0"/>
                      <a:t>
</a:t>
                    </a:r>
                    <a:fld id="{5FB1158F-8BDB-4563-B4EB-BEE98D8E9B52}"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6C81-47B0-B1AF-BAF6FD9CCEB2}"/>
                </c:ext>
              </c:extLst>
            </c:dLbl>
            <c:dLbl>
              <c:idx val="5"/>
              <c:layout>
                <c:manualLayout>
                  <c:x val="0"/>
                  <c:y val="6.9874409880102319E-3"/>
                </c:manualLayout>
              </c:layout>
              <c:tx>
                <c:rich>
                  <a:bodyPr/>
                  <a:lstStyle/>
                  <a:p>
                    <a:fld id="{9FB918F5-2498-493E-9478-57960D3B3F0B}" type="CELLRANGE">
                      <a:rPr lang="en-US" baseline="0"/>
                      <a:pPr/>
                      <a:t>[CELLRANGE]</a:t>
                    </a:fld>
                    <a:r>
                      <a:rPr lang="en-US" baseline="0"/>
                      <a:t>
</a:t>
                    </a:r>
                    <a:fld id="{56D51320-F82A-4B8D-BFDE-A712DCAE1463}"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6C81-47B0-B1AF-BAF6FD9CCEB2}"/>
                </c:ext>
              </c:extLst>
            </c:dLbl>
            <c:dLbl>
              <c:idx val="6"/>
              <c:layout>
                <c:manualLayout>
                  <c:x val="0"/>
                  <c:y val="9.2246790407103946E-3"/>
                </c:manualLayout>
              </c:layout>
              <c:tx>
                <c:rich>
                  <a:bodyPr/>
                  <a:lstStyle/>
                  <a:p>
                    <a:fld id="{3374783C-6D78-4C7E-B043-716209724640}" type="CELLRANGE">
                      <a:rPr lang="en-US" baseline="0"/>
                      <a:pPr/>
                      <a:t>[CELLRANGE]</a:t>
                    </a:fld>
                    <a:r>
                      <a:rPr lang="en-US" baseline="0"/>
                      <a:t>
</a:t>
                    </a:r>
                    <a:fld id="{4BF779C2-BB49-44DA-8BBE-1370430DAC62}"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6C81-47B0-B1AF-BAF6FD9CCEB2}"/>
                </c:ext>
              </c:extLst>
            </c:dLbl>
            <c:dLbl>
              <c:idx val="7"/>
              <c:layout>
                <c:manualLayout>
                  <c:x val="0"/>
                  <c:y val="9.1976149447574578E-3"/>
                </c:manualLayout>
              </c:layout>
              <c:tx>
                <c:rich>
                  <a:bodyPr/>
                  <a:lstStyle/>
                  <a:p>
                    <a:fld id="{14C3F1A0-E7D8-4791-8E44-5EBC30987380}" type="CELLRANGE">
                      <a:rPr lang="en-US" baseline="0"/>
                      <a:pPr/>
                      <a:t>[CELLRANGE]</a:t>
                    </a:fld>
                    <a:r>
                      <a:rPr lang="en-US" baseline="0"/>
                      <a:t>
</a:t>
                    </a:r>
                    <a:fld id="{7FA9EA42-DD72-4361-957C-049672B0C5D5}"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3-6C81-47B0-B1AF-BAF6FD9CCEB2}"/>
                </c:ext>
              </c:extLst>
            </c:dLbl>
            <c:dLbl>
              <c:idx val="8"/>
              <c:layout>
                <c:manualLayout>
                  <c:x val="0"/>
                  <c:y val="4.1758628587786393E-4"/>
                </c:manualLayout>
              </c:layout>
              <c:tx>
                <c:rich>
                  <a:bodyPr/>
                  <a:lstStyle/>
                  <a:p>
                    <a:fld id="{18DED2B7-4C62-4381-B0DA-BDD0F65253DA}" type="CELLRANGE">
                      <a:rPr lang="en-US" baseline="0"/>
                      <a:pPr/>
                      <a:t>[CELLRANGE]</a:t>
                    </a:fld>
                    <a:r>
                      <a:rPr lang="en-US" baseline="0"/>
                      <a:t>
</a:t>
                    </a:r>
                    <a:fld id="{08D470FC-164D-453F-B1A0-045ECF978102}"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4-6C81-47B0-B1AF-BAF6FD9CCEB2}"/>
                </c:ext>
              </c:extLst>
            </c:dLbl>
            <c:dLbl>
              <c:idx val="9"/>
              <c:layout>
                <c:manualLayout>
                  <c:x val="2.1981847044738966E-4"/>
                  <c:y val="3.9761464878353191E-4"/>
                </c:manualLayout>
              </c:layout>
              <c:tx>
                <c:rich>
                  <a:bodyPr/>
                  <a:lstStyle/>
                  <a:p>
                    <a:fld id="{E13F0236-8E3C-4E7C-A2C8-C70A1C94E3EB}" type="CELLRANGE">
                      <a:rPr lang="en-US" baseline="0"/>
                      <a:pPr/>
                      <a:t>[CELLRANGE]</a:t>
                    </a:fld>
                    <a:r>
                      <a:rPr lang="en-US" baseline="0"/>
                      <a:t>
</a:t>
                    </a:r>
                    <a:fld id="{B8A843B7-C7D3-466B-BF68-853BFED6C470}"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6C81-47B0-B1AF-BAF6FD9CCEB2}"/>
                </c:ext>
              </c:extLst>
            </c:dLbl>
            <c:dLbl>
              <c:idx val="10"/>
              <c:layout>
                <c:manualLayout>
                  <c:x val="-7.4736049298195753E-4"/>
                  <c:y val="6.9248002878144858E-3"/>
                </c:manualLayout>
              </c:layout>
              <c:tx>
                <c:rich>
                  <a:bodyPr rot="-5400000" spcFirstLastPara="1" vertOverflow="ellipsis" wrap="square" lIns="38100" tIns="19050" rIns="38100" bIns="19050" anchor="ctr" anchorCtr="1">
                    <a:noAutofit/>
                  </a:bodyPr>
                  <a:lstStyle/>
                  <a:p>
                    <a:pPr>
                      <a:defRPr sz="900" b="1" i="0" u="none" strike="noStrike" kern="1200" baseline="0">
                        <a:solidFill>
                          <a:sysClr val="windowText" lastClr="000000"/>
                        </a:solidFill>
                        <a:latin typeface="+mn-lt"/>
                        <a:ea typeface="+mn-ea"/>
                        <a:cs typeface="+mn-cs"/>
                      </a:defRPr>
                    </a:pPr>
                    <a:fld id="{64EE757B-E102-43A1-8C87-336BF68F0696}" type="CELLRANGE">
                      <a:rPr lang="en-US" baseline="0">
                        <a:solidFill>
                          <a:sysClr val="windowText" lastClr="000000"/>
                        </a:solidFill>
                      </a:rPr>
                      <a:pPr>
                        <a:defRPr b="1">
                          <a:solidFill>
                            <a:sysClr val="windowText" lastClr="000000"/>
                          </a:solidFill>
                        </a:defRPr>
                      </a:pPr>
                      <a:t>[CELLRANGE]</a:t>
                    </a:fld>
                    <a:r>
                      <a:rPr lang="en-US" baseline="0">
                        <a:solidFill>
                          <a:sysClr val="windowText" lastClr="000000"/>
                        </a:solidFill>
                      </a:rPr>
                      <a:t>
</a:t>
                    </a:r>
                    <a:fld id="{D37E3ADC-B07C-49F5-BCFF-32A3750858AD}" type="VALUE">
                      <a:rPr lang="en-US" baseline="0">
                        <a:solidFill>
                          <a:sysClr val="windowText" lastClr="000000"/>
                        </a:solidFill>
                      </a:rPr>
                      <a:pPr>
                        <a:defRPr b="1">
                          <a:solidFill>
                            <a:sysClr val="windowText" lastClr="000000"/>
                          </a:solidFill>
                        </a:defRPr>
                      </a:pPr>
                      <a:t>[VALOR]</a:t>
                    </a:fld>
                    <a:endParaRPr lang="en-US" baseline="0">
                      <a:solidFill>
                        <a:sysClr val="windowText" lastClr="000000"/>
                      </a:solidFill>
                    </a:endParaRPr>
                  </a:p>
                </c:rich>
              </c:tx>
              <c:spPr>
                <a:noFill/>
                <a:ln>
                  <a:noFill/>
                </a:ln>
                <a:effectLst/>
              </c:spPr>
              <c:txPr>
                <a:bodyPr rot="-5400000" spcFirstLastPara="1" vertOverflow="ellipsis" wrap="square" lIns="38100" tIns="19050" rIns="38100" bIns="19050" anchor="ctr" anchorCtr="1">
                  <a:noAutofit/>
                </a:bodyPr>
                <a:lstStyle/>
                <a:p>
                  <a:pPr>
                    <a:defRPr sz="900" b="1" i="0" u="none" strike="noStrike" kern="1200" baseline="0">
                      <a:solidFill>
                        <a:sysClr val="windowText" lastClr="000000"/>
                      </a:solidFill>
                      <a:latin typeface="+mn-lt"/>
                      <a:ea typeface="+mn-ea"/>
                      <a:cs typeface="+mn-cs"/>
                    </a:defRPr>
                  </a:pPr>
                  <a:endParaRPr lang="es-ES"/>
                </a:p>
              </c:txPr>
              <c:dLblPos val="ctr"/>
              <c:showLegendKey val="0"/>
              <c:showVal val="1"/>
              <c:showCatName val="0"/>
              <c:showSerName val="0"/>
              <c:showPercent val="0"/>
              <c:showBubbleSize val="0"/>
              <c:separator>
</c:separator>
              <c:extLst>
                <c:ext xmlns:c15="http://schemas.microsoft.com/office/drawing/2012/chart" uri="{CE6537A1-D6FC-4f65-9D91-7224C49458BB}">
                  <c15:layout>
                    <c:manualLayout>
                      <c:w val="5.0045217391304346E-2"/>
                      <c:h val="5.8577444174618347E-2"/>
                    </c:manualLayout>
                  </c15:layout>
                  <c15:dlblFieldTable/>
                  <c15:showDataLabelsRange val="1"/>
                </c:ext>
                <c:ext xmlns:c16="http://schemas.microsoft.com/office/drawing/2014/chart" uri="{C3380CC4-5D6E-409C-BE32-E72D297353CC}">
                  <c16:uniqueId val="{00000025-6C81-47B0-B1AF-BAF6FD9CCEB2}"/>
                </c:ext>
              </c:extLst>
            </c:dLbl>
            <c:dLbl>
              <c:idx val="11"/>
              <c:layout>
                <c:manualLayout>
                  <c:x val="0"/>
                  <c:y val="-1.9317912363758364E-3"/>
                </c:manualLayout>
              </c:layout>
              <c:tx>
                <c:rich>
                  <a:bodyPr rot="-5400000" spcFirstLastPara="1" vertOverflow="ellipsis" wrap="square" lIns="38100" tIns="19050" rIns="38100" bIns="19050" anchor="ctr" anchorCtr="1">
                    <a:spAutoFit/>
                  </a:bodyPr>
                  <a:lstStyle/>
                  <a:p>
                    <a:pPr>
                      <a:defRPr sz="900" b="1" i="0" u="none" strike="noStrike" kern="1200" baseline="0">
                        <a:solidFill>
                          <a:schemeClr val="bg1"/>
                        </a:solidFill>
                        <a:latin typeface="+mn-lt"/>
                        <a:ea typeface="+mn-ea"/>
                        <a:cs typeface="+mn-cs"/>
                      </a:defRPr>
                    </a:pPr>
                    <a:fld id="{DB8B7CE9-0EBF-4A25-A626-EA085E0E1AC1}" type="CELLRANGE">
                      <a:rPr lang="en-US" baseline="0">
                        <a:solidFill>
                          <a:schemeClr val="bg1"/>
                        </a:solidFill>
                      </a:rPr>
                      <a:pPr>
                        <a:defRPr b="1">
                          <a:solidFill>
                            <a:schemeClr val="bg1"/>
                          </a:solidFill>
                        </a:defRPr>
                      </a:pPr>
                      <a:t>[CELLRANGE]</a:t>
                    </a:fld>
                    <a:r>
                      <a:rPr lang="en-US" baseline="0">
                        <a:solidFill>
                          <a:schemeClr val="bg1"/>
                        </a:solidFill>
                      </a:rPr>
                      <a:t>
</a:t>
                    </a:r>
                    <a:fld id="{C1AD2167-F30B-417A-8BD6-B0200C4DC657}" type="VALUE">
                      <a:rPr lang="en-US" baseline="0">
                        <a:solidFill>
                          <a:schemeClr val="bg1"/>
                        </a:solidFill>
                      </a:rPr>
                      <a:pPr>
                        <a:defRPr b="1">
                          <a:solidFill>
                            <a:schemeClr val="bg1"/>
                          </a:solidFill>
                        </a:defRPr>
                      </a:pPr>
                      <a:t>[VALOR]</a:t>
                    </a:fld>
                    <a:endParaRPr lang="en-US" baseline="0">
                      <a:solidFill>
                        <a:schemeClr val="bg1"/>
                      </a:solidFill>
                    </a:endParaRPr>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s-E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6C81-47B0-B1AF-BAF6FD9CCEB2}"/>
                </c:ext>
              </c:extLst>
            </c:dLbl>
            <c:dLbl>
              <c:idx val="12"/>
              <c:layout>
                <c:manualLayout>
                  <c:x val="0"/>
                  <c:y val="-1.0791408083335474E-3"/>
                </c:manualLayout>
              </c:layout>
              <c:tx>
                <c:rich>
                  <a:bodyPr/>
                  <a:lstStyle/>
                  <a:p>
                    <a:fld id="{BFF2278B-DE89-4EBF-9ADC-9E99108D2EEA}" type="CELLRANGE">
                      <a:rPr lang="en-US" baseline="0"/>
                      <a:pPr/>
                      <a:t>[CELLRANGE]</a:t>
                    </a:fld>
                    <a:r>
                      <a:rPr lang="en-US" baseline="0"/>
                      <a:t>
</a:t>
                    </a:r>
                    <a:fld id="{EDA165F4-ED2F-4FD0-8E70-F926A7952562}"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6C81-47B0-B1AF-BAF6FD9CCEB2}"/>
                </c:ext>
              </c:extLst>
            </c:dLbl>
            <c:dLbl>
              <c:idx val="13"/>
              <c:layout>
                <c:manualLayout>
                  <c:x val="1.3913043478260871E-3"/>
                  <c:y val="-3.1716829788799765E-3"/>
                </c:manualLayout>
              </c:layout>
              <c:tx>
                <c:rich>
                  <a:bodyPr/>
                  <a:lstStyle/>
                  <a:p>
                    <a:fld id="{0F221D11-3CE7-4C48-A5D6-86605A42274D}" type="CELLRANGE">
                      <a:rPr lang="en-US" baseline="0"/>
                      <a:pPr/>
                      <a:t>[CELLRANGE]</a:t>
                    </a:fld>
                    <a:r>
                      <a:rPr lang="en-US" baseline="0"/>
                      <a:t>
</a:t>
                    </a:r>
                    <a:fld id="{0B8866B6-E080-473E-AE54-013E4E384DEC}"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A-6C81-47B0-B1AF-BAF6FD9CCEB2}"/>
                </c:ext>
              </c:extLst>
            </c:dLbl>
            <c:dLbl>
              <c:idx val="14"/>
              <c:layout>
                <c:manualLayout>
                  <c:x val="0"/>
                  <c:y val="-4.4010942613399925E-3"/>
                </c:manualLayout>
              </c:layout>
              <c:tx>
                <c:rich>
                  <a:bodyPr/>
                  <a:lstStyle/>
                  <a:p>
                    <a:fld id="{5C1B5334-7519-4E79-903F-B7DA8CCA69BA}" type="CELLRANGE">
                      <a:rPr lang="en-US" baseline="0"/>
                      <a:pPr/>
                      <a:t>[CELLRANGE]</a:t>
                    </a:fld>
                    <a:r>
                      <a:rPr lang="en-US" baseline="0"/>
                      <a:t>
</a:t>
                    </a:r>
                    <a:fld id="{3AC1D2DA-8AA5-4AC5-BB32-C1EE6D45733B}"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B-6C81-47B0-B1AF-BAF6FD9CCEB2}"/>
                </c:ext>
              </c:extLst>
            </c:dLbl>
            <c:dLbl>
              <c:idx val="15"/>
              <c:layout>
                <c:manualLayout>
                  <c:x val="0"/>
                  <c:y val="-8.0925279663838501E-3"/>
                </c:manualLayout>
              </c:layout>
              <c:tx>
                <c:rich>
                  <a:bodyPr/>
                  <a:lstStyle/>
                  <a:p>
                    <a:fld id="{8317E9C6-9922-4824-AE42-573972747711}" type="CELLRANGE">
                      <a:rPr lang="en-US" baseline="0"/>
                      <a:pPr/>
                      <a:t>[CELLRANGE]</a:t>
                    </a:fld>
                    <a:r>
                      <a:rPr lang="en-US" baseline="0"/>
                      <a:t>
</a:t>
                    </a:r>
                    <a:fld id="{42BABA8C-141B-4AE5-B2BA-8D4BF67CC4A5}"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6-6C81-47B0-B1AF-BAF6FD9CCEB2}"/>
                </c:ext>
              </c:extLst>
            </c:dLbl>
            <c:dLbl>
              <c:idx val="16"/>
              <c:layout>
                <c:manualLayout>
                  <c:x val="-1.1435865292817959E-16"/>
                  <c:y val="-1.2856898683467972E-2"/>
                </c:manualLayout>
              </c:layout>
              <c:tx>
                <c:rich>
                  <a:bodyPr/>
                  <a:lstStyle/>
                  <a:p>
                    <a:fld id="{4128CB86-1D60-4FFF-A3AE-6ECCADB03FC2}" type="CELLRANGE">
                      <a:rPr lang="en-US" baseline="0"/>
                      <a:pPr/>
                      <a:t>[CELLRANGE]</a:t>
                    </a:fld>
                    <a:r>
                      <a:rPr lang="en-US" baseline="0"/>
                      <a:t>
</a:t>
                    </a:r>
                    <a:fld id="{D6E37E18-A696-44C3-94ED-0C48F6BEA82D}"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7-6C81-47B0-B1AF-BAF6FD9CCEB2}"/>
                </c:ext>
              </c:extLst>
            </c:dLbl>
            <c:dLbl>
              <c:idx val="17"/>
              <c:layout>
                <c:manualLayout>
                  <c:x val="0"/>
                  <c:y val="-2.1489255463087571E-2"/>
                </c:manualLayout>
              </c:layout>
              <c:tx>
                <c:rich>
                  <a:bodyPr/>
                  <a:lstStyle/>
                  <a:p>
                    <a:fld id="{7CED2F05-1C7E-4541-8512-F5CD2D2D76A6}" type="CELLRANGE">
                      <a:rPr lang="en-US" baseline="0"/>
                      <a:pPr/>
                      <a:t>[CELLRANGE]</a:t>
                    </a:fld>
                    <a:r>
                      <a:rPr lang="en-US" baseline="0"/>
                      <a:t>
</a:t>
                    </a:r>
                    <a:fld id="{78117895-FC6A-4822-ACFE-6E505D10A30E}"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8-6C81-47B0-B1AF-BAF6FD9CCEB2}"/>
                </c:ext>
              </c:extLst>
            </c:dLbl>
            <c:dLbl>
              <c:idx val="18"/>
              <c:layout>
                <c:manualLayout>
                  <c:x val="-1.1435865292817959E-16"/>
                  <c:y val="-2.2569639642470579E-2"/>
                </c:manualLayout>
              </c:layout>
              <c:tx>
                <c:rich>
                  <a:bodyPr/>
                  <a:lstStyle/>
                  <a:p>
                    <a:fld id="{E079A4AF-79B2-4811-B9CE-D1AD8EA4E6ED}" type="CELLRANGE">
                      <a:rPr lang="en-US" baseline="0"/>
                      <a:pPr/>
                      <a:t>[CELLRANGE]</a:t>
                    </a:fld>
                    <a:r>
                      <a:rPr lang="en-US" baseline="0"/>
                      <a:t>
</a:t>
                    </a:r>
                    <a:fld id="{52D99445-6147-4302-B3DB-954D4B8F1F16}"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9-6C81-47B0-B1AF-BAF6FD9CCEB2}"/>
                </c:ext>
              </c:extLst>
            </c:dLbl>
            <c:dLbl>
              <c:idx val="19"/>
              <c:layout>
                <c:manualLayout>
                  <c:x val="0"/>
                  <c:y val="-4.3726678786780153E-2"/>
                </c:manualLayout>
              </c:layout>
              <c:tx>
                <c:rich>
                  <a:bodyPr/>
                  <a:lstStyle/>
                  <a:p>
                    <a:fld id="{E29A9F79-B3A5-4AA8-A07C-1DB38D0A83EA}" type="CELLRANGE">
                      <a:rPr lang="en-US" baseline="0"/>
                      <a:pPr/>
                      <a:t>[CELLRANGE]</a:t>
                    </a:fld>
                    <a:r>
                      <a:rPr lang="en-US" baseline="0"/>
                      <a:t>
</a:t>
                    </a:r>
                    <a:fld id="{03227D7F-C4CE-4827-81E6-44FF4952D912}"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A-6C81-47B0-B1AF-BAF6FD9CCEB2}"/>
                </c:ext>
              </c:extLst>
            </c:dLbl>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0"/>
              </c:ext>
            </c:extLst>
          </c:dLbls>
          <c:cat>
            <c:strRef>
              <c:f>'11ListaEspera'!$L$13:$L$32</c:f>
              <c:strCache>
                <c:ptCount val="20"/>
                <c:pt idx="0">
                  <c:v>Castilla y León</c:v>
                </c:pt>
                <c:pt idx="1">
                  <c:v>Aragón</c:v>
                </c:pt>
                <c:pt idx="2">
                  <c:v>Galicia</c:v>
                </c:pt>
                <c:pt idx="3">
                  <c:v>Asturias, Principado de</c:v>
                </c:pt>
                <c:pt idx="4">
                  <c:v>Cantabria</c:v>
                </c:pt>
                <c:pt idx="5">
                  <c:v>Navarra, Comunidad Foral de</c:v>
                </c:pt>
                <c:pt idx="6">
                  <c:v>Ceuta</c:v>
                </c:pt>
                <c:pt idx="7">
                  <c:v>Castilla - La Mancha</c:v>
                </c:pt>
                <c:pt idx="8">
                  <c:v>Madrid, Comunidad de</c:v>
                </c:pt>
                <c:pt idx="9">
                  <c:v>Comunitat Valenciana</c:v>
                </c:pt>
                <c:pt idx="10">
                  <c:v>Andalucía</c:v>
                </c:pt>
                <c:pt idx="11">
                  <c:v>Media Nacional</c:v>
                </c:pt>
                <c:pt idx="12">
                  <c:v>Extremadura</c:v>
                </c:pt>
                <c:pt idx="13">
                  <c:v>Murcia, Región de</c:v>
                </c:pt>
                <c:pt idx="14">
                  <c:v>Rioja, La</c:v>
                </c:pt>
                <c:pt idx="15">
                  <c:v>Melilla</c:v>
                </c:pt>
                <c:pt idx="16">
                  <c:v>Canarias</c:v>
                </c:pt>
                <c:pt idx="17">
                  <c:v>Balears, Illes</c:v>
                </c:pt>
                <c:pt idx="18">
                  <c:v>País Vasco</c:v>
                </c:pt>
                <c:pt idx="19">
                  <c:v>Cataluña</c:v>
                </c:pt>
              </c:strCache>
            </c:strRef>
          </c:cat>
          <c:val>
            <c:numRef>
              <c:f>'11ListaEspera'!$P$13:$P$32</c:f>
              <c:numCache>
                <c:formatCode>0.00%</c:formatCode>
                <c:ptCount val="20"/>
                <c:pt idx="0">
                  <c:v>1.1303058238807168E-3</c:v>
                </c:pt>
                <c:pt idx="1">
                  <c:v>2.776965799473838E-3</c:v>
                </c:pt>
                <c:pt idx="2">
                  <c:v>1.9065676515510614E-2</c:v>
                </c:pt>
                <c:pt idx="3">
                  <c:v>1.9832402234636871E-2</c:v>
                </c:pt>
                <c:pt idx="4">
                  <c:v>3.4109544112823874E-2</c:v>
                </c:pt>
                <c:pt idx="5">
                  <c:v>3.5253912105042272E-2</c:v>
                </c:pt>
                <c:pt idx="6">
                  <c:v>3.7149817295980513E-2</c:v>
                </c:pt>
                <c:pt idx="7">
                  <c:v>5.2966515271795002E-2</c:v>
                </c:pt>
                <c:pt idx="8">
                  <c:v>6.3326669700238772E-2</c:v>
                </c:pt>
                <c:pt idx="9">
                  <c:v>7.0888235965655438E-2</c:v>
                </c:pt>
                <c:pt idx="10">
                  <c:v>7.2990506482549969E-2</c:v>
                </c:pt>
                <c:pt idx="11">
                  <c:v>8.6980356096279382E-2</c:v>
                </c:pt>
                <c:pt idx="12">
                  <c:v>0.11914631137429064</c:v>
                </c:pt>
                <c:pt idx="13">
                  <c:v>0.12625602483457235</c:v>
                </c:pt>
                <c:pt idx="14">
                  <c:v>0.13171690694626476</c:v>
                </c:pt>
                <c:pt idx="15">
                  <c:v>0.13247100802854594</c:v>
                </c:pt>
                <c:pt idx="16">
                  <c:v>0.13391336849536942</c:v>
                </c:pt>
                <c:pt idx="17">
                  <c:v>0.13759527052482104</c:v>
                </c:pt>
                <c:pt idx="18">
                  <c:v>0.17369783551858864</c:v>
                </c:pt>
                <c:pt idx="19">
                  <c:v>0.17522777775608156</c:v>
                </c:pt>
              </c:numCache>
            </c:numRef>
          </c:val>
          <c:extLst>
            <c:ext xmlns:c15="http://schemas.microsoft.com/office/drawing/2012/chart" uri="{02D57815-91ED-43cb-92C2-25804820EDAC}">
              <c15:datalabelsRange>
                <c15:f>'11ListaEspera'!$N$13:$N$32</c15:f>
                <c15:dlblRangeCache>
                  <c:ptCount val="20"/>
                  <c:pt idx="0">
                    <c:v>141</c:v>
                  </c:pt>
                  <c:pt idx="1">
                    <c:v>114</c:v>
                  </c:pt>
                  <c:pt idx="2">
                    <c:v>1.448</c:v>
                  </c:pt>
                  <c:pt idx="3">
                    <c:v>639</c:v>
                  </c:pt>
                  <c:pt idx="4">
                    <c:v>624</c:v>
                  </c:pt>
                  <c:pt idx="5">
                    <c:v>588</c:v>
                  </c:pt>
                  <c:pt idx="6">
                    <c:v>61</c:v>
                  </c:pt>
                  <c:pt idx="7">
                    <c:v>4.070</c:v>
                  </c:pt>
                  <c:pt idx="8">
                    <c:v>12.386</c:v>
                  </c:pt>
                  <c:pt idx="9">
                    <c:v>11.798</c:v>
                  </c:pt>
                  <c:pt idx="10">
                    <c:v>22.581</c:v>
                  </c:pt>
                  <c:pt idx="11">
                    <c:v>137.724</c:v>
                  </c:pt>
                  <c:pt idx="12">
                    <c:v>4.829</c:v>
                  </c:pt>
                  <c:pt idx="13">
                    <c:v>6.182</c:v>
                  </c:pt>
                  <c:pt idx="14">
                    <c:v>1.407</c:v>
                  </c:pt>
                  <c:pt idx="15">
                    <c:v>297</c:v>
                  </c:pt>
                  <c:pt idx="16">
                    <c:v>6.449</c:v>
                  </c:pt>
                  <c:pt idx="17">
                    <c:v>4.748</c:v>
                  </c:pt>
                  <c:pt idx="18">
                    <c:v>14.493</c:v>
                  </c:pt>
                  <c:pt idx="19">
                    <c:v>44.869</c:v>
                  </c:pt>
                </c15:dlblRangeCache>
              </c15:datalabelsRange>
            </c:ext>
            <c:ext xmlns:c16="http://schemas.microsoft.com/office/drawing/2014/chart" uri="{C3380CC4-5D6E-409C-BE32-E72D297353CC}">
              <c16:uniqueId val="{0000002B-6C81-47B0-B1AF-BAF6FD9CCEB2}"/>
            </c:ext>
          </c:extLst>
        </c:ser>
        <c:dLbls>
          <c:dLblPos val="inEnd"/>
          <c:showLegendKey val="0"/>
          <c:showVal val="1"/>
          <c:showCatName val="0"/>
          <c:showSerName val="0"/>
          <c:showPercent val="0"/>
          <c:showBubbleSize val="0"/>
        </c:dLbls>
        <c:gapWidth val="30"/>
        <c:overlap val="100"/>
        <c:axId val="-2095910016"/>
        <c:axId val="-2095914912"/>
      </c:barChart>
      <c:lineChart>
        <c:grouping val="standard"/>
        <c:varyColors val="0"/>
        <c:ser>
          <c:idx val="2"/>
          <c:order val="2"/>
          <c:tx>
            <c:strRef>
              <c:f>'11ListaEspera'!$Q$12</c:f>
              <c:strCache>
                <c:ptCount val="1"/>
                <c:pt idx="0">
                  <c:v>%beneficiariasMEDIA</c:v>
                </c:pt>
              </c:strCache>
            </c:strRef>
          </c:tx>
          <c:spPr>
            <a:ln w="28575" cap="rnd">
              <a:solidFill>
                <a:schemeClr val="accent3"/>
              </a:solidFill>
              <a:round/>
            </a:ln>
            <a:effectLst/>
          </c:spPr>
          <c:marker>
            <c:symbol val="none"/>
          </c:marker>
          <c:trendline>
            <c:spPr>
              <a:ln w="19050" cap="rnd">
                <a:solidFill>
                  <a:schemeClr val="accent3"/>
                </a:solidFill>
                <a:prstDash val="sysDot"/>
              </a:ln>
              <a:effectLst/>
            </c:spPr>
            <c:trendlineType val="linear"/>
            <c:forward val="0.5"/>
            <c:backward val="0.5"/>
            <c:dispRSqr val="0"/>
            <c:dispEq val="0"/>
          </c:trendline>
          <c:cat>
            <c:strRef>
              <c:f>'11ListaEspera'!$L$13:$L$32</c:f>
              <c:strCache>
                <c:ptCount val="20"/>
                <c:pt idx="0">
                  <c:v>Castilla y León</c:v>
                </c:pt>
                <c:pt idx="1">
                  <c:v>Aragón</c:v>
                </c:pt>
                <c:pt idx="2">
                  <c:v>Galicia</c:v>
                </c:pt>
                <c:pt idx="3">
                  <c:v>Asturias, Principado de</c:v>
                </c:pt>
                <c:pt idx="4">
                  <c:v>Cantabria</c:v>
                </c:pt>
                <c:pt idx="5">
                  <c:v>Navarra, Comunidad Foral de</c:v>
                </c:pt>
                <c:pt idx="6">
                  <c:v>Ceuta</c:v>
                </c:pt>
                <c:pt idx="7">
                  <c:v>Castilla - La Mancha</c:v>
                </c:pt>
                <c:pt idx="8">
                  <c:v>Madrid, Comunidad de</c:v>
                </c:pt>
                <c:pt idx="9">
                  <c:v>Comunitat Valenciana</c:v>
                </c:pt>
                <c:pt idx="10">
                  <c:v>Andalucía</c:v>
                </c:pt>
                <c:pt idx="11">
                  <c:v>Media Nacional</c:v>
                </c:pt>
                <c:pt idx="12">
                  <c:v>Extremadura</c:v>
                </c:pt>
                <c:pt idx="13">
                  <c:v>Murcia, Región de</c:v>
                </c:pt>
                <c:pt idx="14">
                  <c:v>Rioja, La</c:v>
                </c:pt>
                <c:pt idx="15">
                  <c:v>Melilla</c:v>
                </c:pt>
                <c:pt idx="16">
                  <c:v>Canarias</c:v>
                </c:pt>
                <c:pt idx="17">
                  <c:v>Balears, Illes</c:v>
                </c:pt>
                <c:pt idx="18">
                  <c:v>País Vasco</c:v>
                </c:pt>
                <c:pt idx="19">
                  <c:v>Cataluña</c:v>
                </c:pt>
              </c:strCache>
            </c:strRef>
          </c:cat>
          <c:val>
            <c:numRef>
              <c:f>'11ListaEspera'!$Q$13:$Q$32</c:f>
              <c:numCache>
                <c:formatCode>0.00%</c:formatCode>
                <c:ptCount val="20"/>
                <c:pt idx="0">
                  <c:v>0.91301964390372059</c:v>
                </c:pt>
                <c:pt idx="1">
                  <c:v>0.91301964390372059</c:v>
                </c:pt>
                <c:pt idx="2">
                  <c:v>0.91301964390372059</c:v>
                </c:pt>
                <c:pt idx="3">
                  <c:v>0.91301964390372059</c:v>
                </c:pt>
                <c:pt idx="4">
                  <c:v>0.91301964390372059</c:v>
                </c:pt>
                <c:pt idx="5">
                  <c:v>0.91301964390372059</c:v>
                </c:pt>
                <c:pt idx="6">
                  <c:v>0.91301964390372059</c:v>
                </c:pt>
                <c:pt idx="7">
                  <c:v>0.91301964390372059</c:v>
                </c:pt>
                <c:pt idx="8">
                  <c:v>0.91301964390372059</c:v>
                </c:pt>
                <c:pt idx="9">
                  <c:v>0.91301964390372059</c:v>
                </c:pt>
                <c:pt idx="10">
                  <c:v>0.91301964390372059</c:v>
                </c:pt>
                <c:pt idx="11">
                  <c:v>0.91301964390372059</c:v>
                </c:pt>
                <c:pt idx="12">
                  <c:v>0.91301964390372059</c:v>
                </c:pt>
                <c:pt idx="13">
                  <c:v>0.91301964390372059</c:v>
                </c:pt>
                <c:pt idx="14">
                  <c:v>0.91301964390372059</c:v>
                </c:pt>
                <c:pt idx="15">
                  <c:v>0.91301964390372059</c:v>
                </c:pt>
                <c:pt idx="16">
                  <c:v>0.91301964390372059</c:v>
                </c:pt>
                <c:pt idx="17">
                  <c:v>0.91301964390372059</c:v>
                </c:pt>
                <c:pt idx="18">
                  <c:v>0.91301964390372059</c:v>
                </c:pt>
                <c:pt idx="19">
                  <c:v>0.91301964390372059</c:v>
                </c:pt>
              </c:numCache>
            </c:numRef>
          </c:val>
          <c:smooth val="0"/>
          <c:extLst>
            <c:ext xmlns:c16="http://schemas.microsoft.com/office/drawing/2014/chart" uri="{C3380CC4-5D6E-409C-BE32-E72D297353CC}">
              <c16:uniqueId val="{0000002D-6C81-47B0-B1AF-BAF6FD9CCEB2}"/>
            </c:ext>
          </c:extLst>
        </c:ser>
        <c:dLbls>
          <c:showLegendKey val="0"/>
          <c:showVal val="0"/>
          <c:showCatName val="0"/>
          <c:showSerName val="0"/>
          <c:showPercent val="0"/>
          <c:showBubbleSize val="0"/>
        </c:dLbls>
        <c:marker val="1"/>
        <c:smooth val="0"/>
        <c:axId val="-2095910016"/>
        <c:axId val="-2095914912"/>
      </c:lineChart>
      <c:catAx>
        <c:axId val="-20959100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14912"/>
        <c:crosses val="autoZero"/>
        <c:auto val="1"/>
        <c:lblAlgn val="ctr"/>
        <c:lblOffset val="100"/>
        <c:noMultiLvlLbl val="0"/>
      </c:catAx>
      <c:valAx>
        <c:axId val="-2095914912"/>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10016"/>
        <c:crosses val="autoZero"/>
        <c:crossBetween val="between"/>
        <c:majorUnit val="0.2"/>
      </c:valAx>
      <c:spPr>
        <a:noFill/>
        <a:ln>
          <a:noFill/>
        </a:ln>
        <a:effectLst/>
      </c:spPr>
    </c:plotArea>
    <c:legend>
      <c:legendPos val="b"/>
      <c:legendEntry>
        <c:idx val="2"/>
        <c:delete val="1"/>
      </c:legendEntry>
      <c:legendEntry>
        <c:idx val="3"/>
        <c:delete val="1"/>
      </c:legendEntry>
      <c:layout>
        <c:manualLayout>
          <c:xMode val="edge"/>
          <c:yMode val="edge"/>
          <c:x val="4.4434755220814789E-2"/>
          <c:y val="0.91510878897147208"/>
          <c:w val="0.89999994522423821"/>
          <c:h val="3.5046974268403371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orientation="landscape"/>
  </c:printSettings>
  <c:userShapes r:id="rId3"/>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292707976712E-2"/>
          <c:y val="3.3265795046647208E-2"/>
          <c:w val="0.925358819198695"/>
          <c:h val="0.70145068315058745"/>
        </c:manualLayout>
      </c:layout>
      <c:barChart>
        <c:barDir val="col"/>
        <c:grouping val="stacked"/>
        <c:varyColors val="0"/>
        <c:ser>
          <c:idx val="0"/>
          <c:order val="0"/>
          <c:tx>
            <c:v>Personas beneficiarias con derecho a prestación con resolución de PIA</c:v>
          </c:tx>
          <c:spPr>
            <a:solidFill>
              <a:schemeClr val="accent1"/>
            </a:solidFill>
            <a:ln>
              <a:noFill/>
            </a:ln>
            <a:effectLst/>
          </c:spPr>
          <c:invertIfNegative val="0"/>
          <c:dPt>
            <c:idx val="8"/>
            <c:invertIfNegative val="0"/>
            <c:bubble3D val="0"/>
            <c:spPr>
              <a:solidFill>
                <a:schemeClr val="accent1"/>
              </a:solidFill>
              <a:ln>
                <a:noFill/>
              </a:ln>
              <a:effectLst/>
            </c:spPr>
            <c:extLst>
              <c:ext xmlns:c16="http://schemas.microsoft.com/office/drawing/2014/chart" uri="{C3380CC4-5D6E-409C-BE32-E72D297353CC}">
                <c16:uniqueId val="{00000000-C55D-4E29-9CD8-90CA83D3C1E4}"/>
              </c:ext>
            </c:extLst>
          </c:dPt>
          <c:dPt>
            <c:idx val="9"/>
            <c:invertIfNegative val="0"/>
            <c:bubble3D val="0"/>
            <c:spPr>
              <a:solidFill>
                <a:schemeClr val="accent1"/>
              </a:solidFill>
              <a:ln>
                <a:noFill/>
              </a:ln>
              <a:effectLst/>
            </c:spPr>
            <c:extLst>
              <c:ext xmlns:c16="http://schemas.microsoft.com/office/drawing/2014/chart" uri="{C3380CC4-5D6E-409C-BE32-E72D297353CC}">
                <c16:uniqueId val="{00000001-C55D-4E29-9CD8-90CA83D3C1E4}"/>
              </c:ext>
            </c:extLst>
          </c:dPt>
          <c:dPt>
            <c:idx val="10"/>
            <c:invertIfNegative val="0"/>
            <c:bubble3D val="0"/>
            <c:spPr>
              <a:solidFill>
                <a:schemeClr val="accent1">
                  <a:lumMod val="50000"/>
                </a:schemeClr>
              </a:solidFill>
              <a:ln>
                <a:noFill/>
              </a:ln>
              <a:effectLst/>
            </c:spPr>
            <c:extLst>
              <c:ext xmlns:c16="http://schemas.microsoft.com/office/drawing/2014/chart" uri="{C3380CC4-5D6E-409C-BE32-E72D297353CC}">
                <c16:uniqueId val="{00000003-C55D-4E29-9CD8-90CA83D3C1E4}"/>
              </c:ext>
            </c:extLst>
          </c:dPt>
          <c:dPt>
            <c:idx val="11"/>
            <c:invertIfNegative val="0"/>
            <c:bubble3D val="0"/>
            <c:extLst>
              <c:ext xmlns:c16="http://schemas.microsoft.com/office/drawing/2014/chart" uri="{C3380CC4-5D6E-409C-BE32-E72D297353CC}">
                <c16:uniqueId val="{00000005-C55D-4E29-9CD8-90CA83D3C1E4}"/>
              </c:ext>
            </c:extLst>
          </c:dPt>
          <c:dPt>
            <c:idx val="12"/>
            <c:invertIfNegative val="0"/>
            <c:bubble3D val="0"/>
            <c:extLst>
              <c:ext xmlns:c16="http://schemas.microsoft.com/office/drawing/2014/chart" uri="{C3380CC4-5D6E-409C-BE32-E72D297353CC}">
                <c16:uniqueId val="{00000006-C55D-4E29-9CD8-90CA83D3C1E4}"/>
              </c:ext>
            </c:extLst>
          </c:dPt>
          <c:dLbls>
            <c:dLbl>
              <c:idx val="0"/>
              <c:layout>
                <c:manualLayout>
                  <c:x val="0"/>
                  <c:y val="-3.0478894636931943E-3"/>
                </c:manualLayout>
              </c:layout>
              <c:tx>
                <c:rich>
                  <a:bodyPr/>
                  <a:lstStyle/>
                  <a:p>
                    <a:fld id="{3FBB88BB-ADE2-4CD6-BECD-A3468778DB6C}" type="CELLRANGE">
                      <a:rPr lang="en-US" baseline="0"/>
                      <a:pPr/>
                      <a:t>[CELLRANGE]</a:t>
                    </a:fld>
                    <a:r>
                      <a:rPr lang="en-US" baseline="0"/>
                      <a:t>
</a:t>
                    </a:r>
                    <a:fld id="{69A8B9E7-111E-4E89-B8C2-B2CE701FAF10}"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C55D-4E29-9CD8-90CA83D3C1E4}"/>
                </c:ext>
              </c:extLst>
            </c:dLbl>
            <c:dLbl>
              <c:idx val="1"/>
              <c:layout>
                <c:manualLayout>
                  <c:x val="0"/>
                  <c:y val="-1.7720988787653831E-2"/>
                </c:manualLayout>
              </c:layout>
              <c:tx>
                <c:rich>
                  <a:bodyPr/>
                  <a:lstStyle/>
                  <a:p>
                    <a:fld id="{0456174F-C4EC-49B9-9AE3-F8A342CBE312}" type="CELLRANGE">
                      <a:rPr lang="en-US" baseline="0"/>
                      <a:pPr/>
                      <a:t>[CELLRANGE]</a:t>
                    </a:fld>
                    <a:r>
                      <a:rPr lang="en-US" baseline="0"/>
                      <a:t>
</a:t>
                    </a:r>
                    <a:fld id="{F679ED91-5A21-49A2-AAB2-95D78F9DD8AC}"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8-C55D-4E29-9CD8-90CA83D3C1E4}"/>
                </c:ext>
              </c:extLst>
            </c:dLbl>
            <c:dLbl>
              <c:idx val="2"/>
              <c:layout>
                <c:manualLayout>
                  <c:x val="-3.1535065771196298E-17"/>
                  <c:y val="-8.2036905618415919E-3"/>
                </c:manualLayout>
              </c:layout>
              <c:tx>
                <c:rich>
                  <a:bodyPr/>
                  <a:lstStyle/>
                  <a:p>
                    <a:fld id="{E8A98304-B797-40EF-9868-B7F17E130929}" type="CELLRANGE">
                      <a:rPr lang="en-US" baseline="0"/>
                      <a:pPr/>
                      <a:t>[CELLRANGE]</a:t>
                    </a:fld>
                    <a:r>
                      <a:rPr lang="en-US" baseline="0"/>
                      <a:t>
</a:t>
                    </a:r>
                    <a:fld id="{75640C2D-327B-419F-A094-C3715C5E2720}"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C55D-4E29-9CD8-90CA83D3C1E4}"/>
                </c:ext>
              </c:extLst>
            </c:dLbl>
            <c:dLbl>
              <c:idx val="3"/>
              <c:layout>
                <c:manualLayout>
                  <c:x val="0"/>
                  <c:y val="-1.6731786998662599E-2"/>
                </c:manualLayout>
              </c:layout>
              <c:tx>
                <c:rich>
                  <a:bodyPr/>
                  <a:lstStyle/>
                  <a:p>
                    <a:fld id="{F3270DE3-DA76-46DB-9AC5-1B3608A05FB1}" type="CELLRANGE">
                      <a:rPr lang="en-US" baseline="0"/>
                      <a:pPr/>
                      <a:t>[CELLRANGE]</a:t>
                    </a:fld>
                    <a:r>
                      <a:rPr lang="en-US" baseline="0"/>
                      <a:t>
</a:t>
                    </a:r>
                    <a:fld id="{8F078330-5F73-433D-B43A-95F856B1820D}"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C55D-4E29-9CD8-90CA83D3C1E4}"/>
                </c:ext>
              </c:extLst>
            </c:dLbl>
            <c:dLbl>
              <c:idx val="4"/>
              <c:layout>
                <c:manualLayout>
                  <c:x val="-3.1535065771196298E-17"/>
                  <c:y val="-8.7159103644407574E-3"/>
                </c:manualLayout>
              </c:layout>
              <c:tx>
                <c:rich>
                  <a:bodyPr/>
                  <a:lstStyle/>
                  <a:p>
                    <a:fld id="{85A817A4-41C4-4878-ADF7-6860893158DE}" type="CELLRANGE">
                      <a:rPr lang="en-US" baseline="0"/>
                      <a:pPr/>
                      <a:t>[CELLRANGE]</a:t>
                    </a:fld>
                    <a:r>
                      <a:rPr lang="en-US" baseline="0"/>
                      <a:t>
</a:t>
                    </a:r>
                    <a:fld id="{987A86E0-92A5-40D4-A446-F887B9CE8052}"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C55D-4E29-9CD8-90CA83D3C1E4}"/>
                </c:ext>
              </c:extLst>
            </c:dLbl>
            <c:dLbl>
              <c:idx val="5"/>
              <c:layout>
                <c:manualLayout>
                  <c:x val="0"/>
                  <c:y val="-1.7646335475998459E-2"/>
                </c:manualLayout>
              </c:layout>
              <c:tx>
                <c:rich>
                  <a:bodyPr/>
                  <a:lstStyle/>
                  <a:p>
                    <a:fld id="{7EC0E54E-DC95-4E63-B5B6-1D1DA9DAC494}" type="CELLRANGE">
                      <a:rPr lang="en-US" baseline="0"/>
                      <a:pPr/>
                      <a:t>[CELLRANGE]</a:t>
                    </a:fld>
                    <a:r>
                      <a:rPr lang="en-US" baseline="0"/>
                      <a:t>
</a:t>
                    </a:r>
                    <a:fld id="{84837054-5473-4E7D-A78D-80F5A6B160DC}"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C55D-4E29-9CD8-90CA83D3C1E4}"/>
                </c:ext>
              </c:extLst>
            </c:dLbl>
            <c:dLbl>
              <c:idx val="6"/>
              <c:layout>
                <c:manualLayout>
                  <c:x val="0"/>
                  <c:y val="-2.4497184516648868E-2"/>
                </c:manualLayout>
              </c:layout>
              <c:tx>
                <c:rich>
                  <a:bodyPr/>
                  <a:lstStyle/>
                  <a:p>
                    <a:fld id="{CA75A8DD-20AE-46F2-A6C6-E6D259F14448}" type="CELLRANGE">
                      <a:rPr lang="en-US" baseline="0"/>
                      <a:pPr/>
                      <a:t>[CELLRANGE]</a:t>
                    </a:fld>
                    <a:r>
                      <a:rPr lang="en-US" baseline="0"/>
                      <a:t>
</a:t>
                    </a:r>
                    <a:fld id="{29F7D5F9-FC70-454F-AA5A-AB4CD611A54D}"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C55D-4E29-9CD8-90CA83D3C1E4}"/>
                </c:ext>
              </c:extLst>
            </c:dLbl>
            <c:dLbl>
              <c:idx val="7"/>
              <c:layout>
                <c:manualLayout>
                  <c:x val="0"/>
                  <c:y val="-2.2163314926720738E-2"/>
                </c:manualLayout>
              </c:layout>
              <c:tx>
                <c:rich>
                  <a:bodyPr/>
                  <a:lstStyle/>
                  <a:p>
                    <a:fld id="{977B5BA9-244F-4AC8-A754-A27C334B513C}" type="CELLRANGE">
                      <a:rPr lang="en-US" baseline="0"/>
                      <a:pPr/>
                      <a:t>[CELLRANGE]</a:t>
                    </a:fld>
                    <a:r>
                      <a:rPr lang="en-US" baseline="0"/>
                      <a:t>
</a:t>
                    </a:r>
                    <a:fld id="{0CC0D2E2-BE3C-49F7-9F42-286C37FDC9C6}"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C55D-4E29-9CD8-90CA83D3C1E4}"/>
                </c:ext>
              </c:extLst>
            </c:dLbl>
            <c:dLbl>
              <c:idx val="8"/>
              <c:layout>
                <c:manualLayout>
                  <c:x val="0"/>
                  <c:y val="-2.1526309661573512E-2"/>
                </c:manualLayout>
              </c:layout>
              <c:tx>
                <c:rich>
                  <a:bodyPr/>
                  <a:lstStyle/>
                  <a:p>
                    <a:fld id="{86D7BE05-4170-4791-92DB-721989EF9647}" type="CELLRANGE">
                      <a:rPr lang="en-US" baseline="0">
                        <a:solidFill>
                          <a:sysClr val="windowText" lastClr="000000"/>
                        </a:solidFill>
                      </a:rPr>
                      <a:pPr/>
                      <a:t>[CELLRANGE]</a:t>
                    </a:fld>
                    <a:r>
                      <a:rPr lang="en-US" baseline="0">
                        <a:solidFill>
                          <a:sysClr val="windowText" lastClr="000000"/>
                        </a:solidFill>
                      </a:rPr>
                      <a:t>
</a:t>
                    </a:r>
                    <a:fld id="{63F63019-85C9-49AD-9F29-0E53C92DD1E1}" type="VALUE">
                      <a:rPr lang="en-US" baseline="0">
                        <a:solidFill>
                          <a:sysClr val="windowText" lastClr="000000"/>
                        </a:solidFill>
                      </a:rPr>
                      <a:pPr/>
                      <a:t>[VALOR]</a:t>
                    </a:fld>
                    <a:endParaRPr lang="en-US" baseline="0">
                      <a:solidFill>
                        <a:sysClr val="windowText" lastClr="000000"/>
                      </a:solidFill>
                    </a:endParaRPr>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C55D-4E29-9CD8-90CA83D3C1E4}"/>
                </c:ext>
              </c:extLst>
            </c:dLbl>
            <c:dLbl>
              <c:idx val="9"/>
              <c:layout>
                <c:manualLayout>
                  <c:x val="-6.3070131542392597E-17"/>
                  <c:y val="-2.7204139026626207E-2"/>
                </c:manualLayout>
              </c:layout>
              <c:tx>
                <c:rich>
                  <a:bodyPr/>
                  <a:lstStyle/>
                  <a:p>
                    <a:fld id="{A0AC730E-6605-4009-A25A-8147B25B3F87}" type="CELLRANGE">
                      <a:rPr lang="en-US" baseline="0">
                        <a:solidFill>
                          <a:sysClr val="windowText" lastClr="000000"/>
                        </a:solidFill>
                      </a:rPr>
                      <a:pPr/>
                      <a:t>[CELLRANGE]</a:t>
                    </a:fld>
                    <a:r>
                      <a:rPr lang="en-US" baseline="0">
                        <a:solidFill>
                          <a:sysClr val="windowText" lastClr="000000"/>
                        </a:solidFill>
                      </a:rPr>
                      <a:t>
</a:t>
                    </a:r>
                    <a:fld id="{07DBE885-8014-45F4-BE5D-398DC4AF4CEC}" type="VALUE">
                      <a:rPr lang="en-US" baseline="0">
                        <a:solidFill>
                          <a:sysClr val="windowText" lastClr="000000"/>
                        </a:solidFill>
                      </a:rPr>
                      <a:pPr/>
                      <a:t>[VALOR]</a:t>
                    </a:fld>
                    <a:endParaRPr lang="en-US" baseline="0">
                      <a:solidFill>
                        <a:sysClr val="windowText" lastClr="000000"/>
                      </a:solidFill>
                    </a:endParaRPr>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C55D-4E29-9CD8-90CA83D3C1E4}"/>
                </c:ext>
              </c:extLst>
            </c:dLbl>
            <c:dLbl>
              <c:idx val="10"/>
              <c:layout>
                <c:manualLayout>
                  <c:x val="0"/>
                  <c:y val="-3.0493788971617027E-2"/>
                </c:manualLayout>
              </c:layout>
              <c:tx>
                <c:rich>
                  <a:bodyPr rot="-5400000" spcFirstLastPara="1" vertOverflow="ellipsis" wrap="square" lIns="38100" tIns="19050" rIns="38100" bIns="19050" anchor="ctr" anchorCtr="1">
                    <a:spAutoFit/>
                  </a:bodyPr>
                  <a:lstStyle/>
                  <a:p>
                    <a:pPr>
                      <a:defRPr sz="900" b="1" i="0" u="none" strike="noStrike" kern="1200" baseline="0">
                        <a:solidFill>
                          <a:schemeClr val="bg1"/>
                        </a:solidFill>
                        <a:latin typeface="+mn-lt"/>
                        <a:ea typeface="+mn-ea"/>
                        <a:cs typeface="+mn-cs"/>
                      </a:defRPr>
                    </a:pPr>
                    <a:fld id="{D78C148B-54CD-4BAC-BC76-85AAC75CD5CD}" type="CELLRANGE">
                      <a:rPr lang="en-US" baseline="0">
                        <a:solidFill>
                          <a:schemeClr val="bg1"/>
                        </a:solidFill>
                      </a:rPr>
                      <a:pPr>
                        <a:defRPr b="1">
                          <a:solidFill>
                            <a:schemeClr val="bg1"/>
                          </a:solidFill>
                        </a:defRPr>
                      </a:pPr>
                      <a:t>[CELLRANGE]</a:t>
                    </a:fld>
                    <a:r>
                      <a:rPr lang="en-US" baseline="0">
                        <a:solidFill>
                          <a:schemeClr val="bg1"/>
                        </a:solidFill>
                      </a:rPr>
                      <a:t>
</a:t>
                    </a:r>
                    <a:fld id="{3F3A159B-BABB-4283-B8EA-6AA9E649F704}" type="VALUE">
                      <a:rPr lang="en-US" baseline="0">
                        <a:solidFill>
                          <a:schemeClr val="bg1"/>
                        </a:solidFill>
                      </a:rPr>
                      <a:pPr>
                        <a:defRPr b="1">
                          <a:solidFill>
                            <a:schemeClr val="bg1"/>
                          </a:solidFill>
                        </a:defRPr>
                      </a:pPr>
                      <a:t>[VALOR]</a:t>
                    </a:fld>
                    <a:endParaRPr lang="en-US" baseline="0">
                      <a:solidFill>
                        <a:schemeClr val="bg1"/>
                      </a:solidFill>
                    </a:endParaRPr>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s-E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C55D-4E29-9CD8-90CA83D3C1E4}"/>
                </c:ext>
              </c:extLst>
            </c:dLbl>
            <c:dLbl>
              <c:idx val="11"/>
              <c:layout>
                <c:manualLayout>
                  <c:x val="0"/>
                  <c:y val="-3.8704200147889889E-2"/>
                </c:manualLayout>
              </c:layout>
              <c:tx>
                <c:rich>
                  <a:bodyPr/>
                  <a:lstStyle/>
                  <a:p>
                    <a:fld id="{A6573541-C167-46DB-BA02-DA25B1B8B41E}" type="CELLRANGE">
                      <a:rPr lang="en-US" baseline="0"/>
                      <a:pPr/>
                      <a:t>[CELLRANGE]</a:t>
                    </a:fld>
                    <a:r>
                      <a:rPr lang="en-US" baseline="0"/>
                      <a:t>
</a:t>
                    </a:r>
                    <a:fld id="{9DB1C0A9-8F86-4846-8F39-102A7D148234}"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C55D-4E29-9CD8-90CA83D3C1E4}"/>
                </c:ext>
              </c:extLst>
            </c:dLbl>
            <c:dLbl>
              <c:idx val="12"/>
              <c:layout>
                <c:manualLayout>
                  <c:x val="0"/>
                  <c:y val="-4.5254437921412038E-2"/>
                </c:manualLayout>
              </c:layout>
              <c:tx>
                <c:rich>
                  <a:bodyPr/>
                  <a:lstStyle/>
                  <a:p>
                    <a:fld id="{DA880658-A6B8-4BE8-B45C-745F72427DF2}" type="CELLRANGE">
                      <a:rPr lang="en-US" baseline="0"/>
                      <a:pPr/>
                      <a:t>[CELLRANGE]</a:t>
                    </a:fld>
                    <a:r>
                      <a:rPr lang="en-US" baseline="0"/>
                      <a:t>
</a:t>
                    </a:r>
                    <a:fld id="{5C2F9A4E-56FA-4DDA-8B61-EF287D6550F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C55D-4E29-9CD8-90CA83D3C1E4}"/>
                </c:ext>
              </c:extLst>
            </c:dLbl>
            <c:dLbl>
              <c:idx val="13"/>
              <c:layout>
                <c:manualLayout>
                  <c:x val="0"/>
                  <c:y val="-4.0625206045864781E-2"/>
                </c:manualLayout>
              </c:layout>
              <c:tx>
                <c:rich>
                  <a:bodyPr/>
                  <a:lstStyle/>
                  <a:p>
                    <a:fld id="{70A7A0C9-92E8-4C63-9062-24DD49DA5269}" type="CELLRANGE">
                      <a:rPr lang="en-US" baseline="0"/>
                      <a:pPr/>
                      <a:t>[CELLRANGE]</a:t>
                    </a:fld>
                    <a:r>
                      <a:rPr lang="en-US" baseline="0"/>
                      <a:t>
</a:t>
                    </a:r>
                    <a:fld id="{652D32C3-DC2D-4AC5-B9AA-FD8AB4D513FB}"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C55D-4E29-9CD8-90CA83D3C1E4}"/>
                </c:ext>
              </c:extLst>
            </c:dLbl>
            <c:dLbl>
              <c:idx val="14"/>
              <c:layout>
                <c:manualLayout>
                  <c:x val="0"/>
                  <c:y val="-4.4239261865835058E-2"/>
                </c:manualLayout>
              </c:layout>
              <c:tx>
                <c:rich>
                  <a:bodyPr/>
                  <a:lstStyle/>
                  <a:p>
                    <a:fld id="{8DEE000C-13B2-4F9A-B728-9AA47C7FE77B}" type="CELLRANGE">
                      <a:rPr lang="en-US" baseline="0"/>
                      <a:pPr/>
                      <a:t>[CELLRANGE]</a:t>
                    </a:fld>
                    <a:r>
                      <a:rPr lang="en-US" baseline="0"/>
                      <a:t>
</a:t>
                    </a:r>
                    <a:fld id="{A6E8EEF8-0482-4B03-B9C0-DABD6CD84EC3}"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C55D-4E29-9CD8-90CA83D3C1E4}"/>
                </c:ext>
              </c:extLst>
            </c:dLbl>
            <c:dLbl>
              <c:idx val="15"/>
              <c:layout>
                <c:manualLayout>
                  <c:x val="0"/>
                  <c:y val="-4.177061671082595E-2"/>
                </c:manualLayout>
              </c:layout>
              <c:tx>
                <c:rich>
                  <a:bodyPr/>
                  <a:lstStyle/>
                  <a:p>
                    <a:fld id="{DD19EFBC-99C6-4F28-8851-9C5F366F359C}" type="CELLRANGE">
                      <a:rPr lang="en-US" baseline="0"/>
                      <a:pPr/>
                      <a:t>[CELLRANGE]</a:t>
                    </a:fld>
                    <a:r>
                      <a:rPr lang="en-US" baseline="0"/>
                      <a:t>
</a:t>
                    </a:r>
                    <a:fld id="{62F1424D-8DDC-40D9-91E3-1F40E1FCF8F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1-C55D-4E29-9CD8-90CA83D3C1E4}"/>
                </c:ext>
              </c:extLst>
            </c:dLbl>
            <c:dLbl>
              <c:idx val="16"/>
              <c:layout>
                <c:manualLayout>
                  <c:x val="-1.2614026308478519E-16"/>
                  <c:y val="-5.4237901395508381E-2"/>
                </c:manualLayout>
              </c:layout>
              <c:tx>
                <c:rich>
                  <a:bodyPr/>
                  <a:lstStyle/>
                  <a:p>
                    <a:fld id="{16672F0C-DE68-46DD-9F01-0D49796B5BAC}" type="CELLRANGE">
                      <a:rPr lang="en-US" baseline="0"/>
                      <a:pPr/>
                      <a:t>[CELLRANGE]</a:t>
                    </a:fld>
                    <a:r>
                      <a:rPr lang="en-US" baseline="0"/>
                      <a:t>
</a:t>
                    </a:r>
                    <a:fld id="{044EC0BE-E74D-40EE-B43B-4C063C6DFABF}"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C55D-4E29-9CD8-90CA83D3C1E4}"/>
                </c:ext>
              </c:extLst>
            </c:dLbl>
            <c:dLbl>
              <c:idx val="17"/>
              <c:layout>
                <c:manualLayout>
                  <c:x val="0"/>
                  <c:y val="-5.7139753723992361E-2"/>
                </c:manualLayout>
              </c:layout>
              <c:tx>
                <c:rich>
                  <a:bodyPr/>
                  <a:lstStyle/>
                  <a:p>
                    <a:fld id="{CA6397B9-390E-4052-8629-65EC25B8303B}" type="CELLRANGE">
                      <a:rPr lang="en-US" baseline="0"/>
                      <a:pPr/>
                      <a:t>[CELLRANGE]</a:t>
                    </a:fld>
                    <a:r>
                      <a:rPr lang="en-US" baseline="0"/>
                      <a:t>
</a:t>
                    </a:r>
                    <a:fld id="{6A1782A1-C6B4-4563-B112-550F6C4117FC}"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C55D-4E29-9CD8-90CA83D3C1E4}"/>
                </c:ext>
              </c:extLst>
            </c:dLbl>
            <c:dLbl>
              <c:idx val="18"/>
              <c:layout>
                <c:manualLayout>
                  <c:x val="-1.2614026308478519E-16"/>
                  <c:y val="-5.958878195039137E-2"/>
                </c:manualLayout>
              </c:layout>
              <c:tx>
                <c:rich>
                  <a:bodyPr/>
                  <a:lstStyle/>
                  <a:p>
                    <a:fld id="{1CAC4BE6-F297-46D3-93F3-99E71DE82C49}" type="CELLRANGE">
                      <a:rPr lang="en-US" baseline="0"/>
                      <a:pPr/>
                      <a:t>[CELLRANGE]</a:t>
                    </a:fld>
                    <a:r>
                      <a:rPr lang="en-US" baseline="0"/>
                      <a:t>
</a:t>
                    </a:r>
                    <a:fld id="{120467F2-A3C4-45CC-B011-45EAB5CC9107}"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C55D-4E29-9CD8-90CA83D3C1E4}"/>
                </c:ext>
              </c:extLst>
            </c:dLbl>
            <c:dLbl>
              <c:idx val="19"/>
              <c:layout>
                <c:manualLayout>
                  <c:x val="0"/>
                  <c:y val="-8.3345064135550109E-2"/>
                </c:manualLayout>
              </c:layout>
              <c:tx>
                <c:rich>
                  <a:bodyPr/>
                  <a:lstStyle/>
                  <a:p>
                    <a:fld id="{95D9A7C1-DD34-4402-B06A-49A00D27CC51}" type="CELLRANGE">
                      <a:rPr lang="en-US" baseline="0"/>
                      <a:pPr/>
                      <a:t>[CELLRANGE]</a:t>
                    </a:fld>
                    <a:r>
                      <a:rPr lang="en-US" baseline="0"/>
                      <a:t>
</a:t>
                    </a:r>
                    <a:fld id="{DA60EA18-9D75-4EB7-8847-DA4341BB67FE}"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C55D-4E29-9CD8-90CA83D3C1E4}"/>
                </c:ext>
              </c:extLst>
            </c:dLbl>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f>'11ListaEsperaGIII'!$L$13:$L$32</c:f>
              <c:strCache>
                <c:ptCount val="20"/>
                <c:pt idx="0">
                  <c:v>Castilla y León</c:v>
                </c:pt>
                <c:pt idx="1">
                  <c:v>Aragón</c:v>
                </c:pt>
                <c:pt idx="2">
                  <c:v>Galicia</c:v>
                </c:pt>
                <c:pt idx="3">
                  <c:v>Asturias, Principado de</c:v>
                </c:pt>
                <c:pt idx="4">
                  <c:v>Navarra, Comunidad Foral de</c:v>
                </c:pt>
                <c:pt idx="5">
                  <c:v>Ceuta</c:v>
                </c:pt>
                <c:pt idx="6">
                  <c:v>Cantabria</c:v>
                </c:pt>
                <c:pt idx="7">
                  <c:v>Madrid, Comunidad de</c:v>
                </c:pt>
                <c:pt idx="8">
                  <c:v>Castilla - La Mancha</c:v>
                </c:pt>
                <c:pt idx="9">
                  <c:v>Andalucía</c:v>
                </c:pt>
                <c:pt idx="10">
                  <c:v>Media Nacional</c:v>
                </c:pt>
                <c:pt idx="11">
                  <c:v>Comunitat Valenciana</c:v>
                </c:pt>
                <c:pt idx="12">
                  <c:v>Rioja, La</c:v>
                </c:pt>
                <c:pt idx="13">
                  <c:v>Extremadura</c:v>
                </c:pt>
                <c:pt idx="14">
                  <c:v>Melilla</c:v>
                </c:pt>
                <c:pt idx="15">
                  <c:v>Balears, Illes</c:v>
                </c:pt>
                <c:pt idx="16">
                  <c:v>Cataluña</c:v>
                </c:pt>
                <c:pt idx="17">
                  <c:v>Murcia, Región de</c:v>
                </c:pt>
                <c:pt idx="18">
                  <c:v>Canarias</c:v>
                </c:pt>
                <c:pt idx="19">
                  <c:v>País Vasco</c:v>
                </c:pt>
              </c:strCache>
            </c:strRef>
          </c:cat>
          <c:val>
            <c:numRef>
              <c:f>'11ListaEsperaGIII'!$O$13:$O$32</c:f>
              <c:numCache>
                <c:formatCode>0.00%</c:formatCode>
                <c:ptCount val="20"/>
                <c:pt idx="0">
                  <c:v>0.99905235045803065</c:v>
                </c:pt>
                <c:pt idx="1">
                  <c:v>0.99824868651488619</c:v>
                </c:pt>
                <c:pt idx="2">
                  <c:v>0.99691975974125979</c:v>
                </c:pt>
                <c:pt idx="3">
                  <c:v>0.98753497837700333</c:v>
                </c:pt>
                <c:pt idx="4">
                  <c:v>0.98103703703703704</c:v>
                </c:pt>
                <c:pt idx="5">
                  <c:v>0.97235023041474655</c:v>
                </c:pt>
                <c:pt idx="6">
                  <c:v>0.97098464994384126</c:v>
                </c:pt>
                <c:pt idx="7">
                  <c:v>0.97038674033149175</c:v>
                </c:pt>
                <c:pt idx="8">
                  <c:v>0.96455663091812716</c:v>
                </c:pt>
                <c:pt idx="9">
                  <c:v>0.96138379954258713</c:v>
                </c:pt>
                <c:pt idx="10">
                  <c:v>0.95073496575926975</c:v>
                </c:pt>
                <c:pt idx="11">
                  <c:v>0.94890693838347984</c:v>
                </c:pt>
                <c:pt idx="12">
                  <c:v>0.9330162504954419</c:v>
                </c:pt>
                <c:pt idx="13">
                  <c:v>0.92585261875761271</c:v>
                </c:pt>
                <c:pt idx="14">
                  <c:v>0.91908212560386471</c:v>
                </c:pt>
                <c:pt idx="15">
                  <c:v>0.90844987660124576</c:v>
                </c:pt>
                <c:pt idx="16">
                  <c:v>0.90712143775116783</c:v>
                </c:pt>
                <c:pt idx="17">
                  <c:v>0.90542457609943927</c:v>
                </c:pt>
                <c:pt idx="18">
                  <c:v>0.8778061224489796</c:v>
                </c:pt>
                <c:pt idx="19">
                  <c:v>0.87068044175276094</c:v>
                </c:pt>
              </c:numCache>
            </c:numRef>
          </c:val>
          <c:extLst>
            <c:ext xmlns:c15="http://schemas.microsoft.com/office/drawing/2012/chart" uri="{02D57815-91ED-43cb-92C2-25804820EDAC}">
              <c15:datalabelsRange>
                <c15:f>'11ListaEsperaGIII'!$M$13:$M$32</c15:f>
                <c15:dlblRangeCache>
                  <c:ptCount val="20"/>
                  <c:pt idx="0">
                    <c:v>34.790</c:v>
                  </c:pt>
                  <c:pt idx="1">
                    <c:v>11.970</c:v>
                  </c:pt>
                  <c:pt idx="2">
                    <c:v>25.892</c:v>
                  </c:pt>
                  <c:pt idx="3">
                    <c:v>7.764</c:v>
                  </c:pt>
                  <c:pt idx="4">
                    <c:v>3.311</c:v>
                  </c:pt>
                  <c:pt idx="5">
                    <c:v>422</c:v>
                  </c:pt>
                  <c:pt idx="6">
                    <c:v>5.187</c:v>
                  </c:pt>
                  <c:pt idx="7">
                    <c:v>61.474</c:v>
                  </c:pt>
                  <c:pt idx="8">
                    <c:v>22.125</c:v>
                  </c:pt>
                  <c:pt idx="9">
                    <c:v>76.505</c:v>
                  </c:pt>
                  <c:pt idx="10">
                    <c:v>406.636</c:v>
                  </c:pt>
                  <c:pt idx="11">
                    <c:v>45.446</c:v>
                  </c:pt>
                  <c:pt idx="12">
                    <c:v>2.354</c:v>
                  </c:pt>
                  <c:pt idx="13">
                    <c:v>12.162</c:v>
                  </c:pt>
                  <c:pt idx="14">
                    <c:v>761</c:v>
                  </c:pt>
                  <c:pt idx="15">
                    <c:v>7.730</c:v>
                  </c:pt>
                  <c:pt idx="16">
                    <c:v>44.468</c:v>
                  </c:pt>
                  <c:pt idx="17">
                    <c:v>13.403</c:v>
                  </c:pt>
                  <c:pt idx="18">
                    <c:v>13.764</c:v>
                  </c:pt>
                  <c:pt idx="19">
                    <c:v>17.108</c:v>
                  </c:pt>
                </c15:dlblRangeCache>
              </c15:datalabelsRange>
            </c:ext>
            <c:ext xmlns:c16="http://schemas.microsoft.com/office/drawing/2014/chart" uri="{C3380CC4-5D6E-409C-BE32-E72D297353CC}">
              <c16:uniqueId val="{00000016-C55D-4E29-9CD8-90CA83D3C1E4}"/>
            </c:ext>
          </c:extLst>
        </c:ser>
        <c:ser>
          <c:idx val="1"/>
          <c:order val="1"/>
          <c:tx>
            <c:v>Personas beneficiarias con derecho a prestación pendientes de resolución de PIA</c:v>
          </c:tx>
          <c:spPr>
            <a:solidFill>
              <a:schemeClr val="accent2"/>
            </a:solidFill>
            <a:ln>
              <a:noFill/>
            </a:ln>
            <a:effectLst/>
          </c:spPr>
          <c:invertIfNegative val="0"/>
          <c:dPt>
            <c:idx val="8"/>
            <c:invertIfNegative val="0"/>
            <c:bubble3D val="0"/>
            <c:spPr>
              <a:solidFill>
                <a:schemeClr val="accent2"/>
              </a:solidFill>
              <a:ln>
                <a:noFill/>
              </a:ln>
              <a:effectLst/>
            </c:spPr>
            <c:extLst>
              <c:ext xmlns:c16="http://schemas.microsoft.com/office/drawing/2014/chart" uri="{C3380CC4-5D6E-409C-BE32-E72D297353CC}">
                <c16:uniqueId val="{00000017-C55D-4E29-9CD8-90CA83D3C1E4}"/>
              </c:ext>
            </c:extLst>
          </c:dPt>
          <c:dPt>
            <c:idx val="9"/>
            <c:invertIfNegative val="0"/>
            <c:bubble3D val="0"/>
            <c:spPr>
              <a:solidFill>
                <a:schemeClr val="accent2"/>
              </a:solidFill>
              <a:ln>
                <a:noFill/>
              </a:ln>
              <a:effectLst/>
            </c:spPr>
            <c:extLst>
              <c:ext xmlns:c16="http://schemas.microsoft.com/office/drawing/2014/chart" uri="{C3380CC4-5D6E-409C-BE32-E72D297353CC}">
                <c16:uniqueId val="{00000018-C55D-4E29-9CD8-90CA83D3C1E4}"/>
              </c:ext>
            </c:extLst>
          </c:dPt>
          <c:dPt>
            <c:idx val="10"/>
            <c:invertIfNegative val="0"/>
            <c:bubble3D val="0"/>
            <c:spPr>
              <a:solidFill>
                <a:schemeClr val="accent2">
                  <a:lumMod val="50000"/>
                </a:schemeClr>
              </a:solidFill>
              <a:ln>
                <a:noFill/>
              </a:ln>
              <a:effectLst/>
            </c:spPr>
            <c:extLst>
              <c:ext xmlns:c16="http://schemas.microsoft.com/office/drawing/2014/chart" uri="{C3380CC4-5D6E-409C-BE32-E72D297353CC}">
                <c16:uniqueId val="{0000001A-C55D-4E29-9CD8-90CA83D3C1E4}"/>
              </c:ext>
            </c:extLst>
          </c:dPt>
          <c:dPt>
            <c:idx val="11"/>
            <c:invertIfNegative val="0"/>
            <c:bubble3D val="0"/>
            <c:extLst>
              <c:ext xmlns:c16="http://schemas.microsoft.com/office/drawing/2014/chart" uri="{C3380CC4-5D6E-409C-BE32-E72D297353CC}">
                <c16:uniqueId val="{0000001C-C55D-4E29-9CD8-90CA83D3C1E4}"/>
              </c:ext>
            </c:extLst>
          </c:dPt>
          <c:dLbls>
            <c:dLbl>
              <c:idx val="0"/>
              <c:layout>
                <c:manualLayout>
                  <c:x val="0"/>
                  <c:y val="2.3297274756543279E-2"/>
                </c:manualLayout>
              </c:layout>
              <c:tx>
                <c:rich>
                  <a:bodyPr/>
                  <a:lstStyle/>
                  <a:p>
                    <a:fld id="{D939CBCC-2EE0-4026-A4B8-9073B0595ABC}" type="CELLRANGE">
                      <a:rPr lang="en-US" baseline="0"/>
                      <a:pPr/>
                      <a:t>[CELLRANGE]</a:t>
                    </a:fld>
                    <a:r>
                      <a:rPr lang="en-US" baseline="0"/>
                      <a:t>
</a:t>
                    </a:r>
                    <a:fld id="{AE63FA11-AB80-4421-B95C-70E339C452B0}"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C55D-4E29-9CD8-90CA83D3C1E4}"/>
                </c:ext>
              </c:extLst>
            </c:dLbl>
            <c:dLbl>
              <c:idx val="1"/>
              <c:layout>
                <c:manualLayout>
                  <c:x val="-1.2753475859164376E-17"/>
                  <c:y val="1.9286023826460944E-2"/>
                </c:manualLayout>
              </c:layout>
              <c:tx>
                <c:rich>
                  <a:bodyPr/>
                  <a:lstStyle/>
                  <a:p>
                    <a:fld id="{0DB80F3A-ED60-4132-8273-8E044DB801CC}" type="CELLRANGE">
                      <a:rPr lang="en-US" baseline="0"/>
                      <a:pPr/>
                      <a:t>[CELLRANGE]</a:t>
                    </a:fld>
                    <a:r>
                      <a:rPr lang="en-US" baseline="0"/>
                      <a:t>
</a:t>
                    </a:r>
                    <a:fld id="{1C014714-8293-431B-B0F8-297407896304}"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C55D-4E29-9CD8-90CA83D3C1E4}"/>
                </c:ext>
              </c:extLst>
            </c:dLbl>
            <c:dLbl>
              <c:idx val="2"/>
              <c:layout>
                <c:manualLayout>
                  <c:x val="0"/>
                  <c:y val="1.2075453185174284E-2"/>
                </c:manualLayout>
              </c:layout>
              <c:tx>
                <c:rich>
                  <a:bodyPr/>
                  <a:lstStyle/>
                  <a:p>
                    <a:fld id="{7E51F82C-1890-4CF4-BB71-06724EBD37AB}" type="CELLRANGE">
                      <a:rPr lang="en-US" baseline="0"/>
                      <a:pPr/>
                      <a:t>[CELLRANGE]</a:t>
                    </a:fld>
                    <a:r>
                      <a:rPr lang="en-US" baseline="0"/>
                      <a:t>
</a:t>
                    </a:r>
                    <a:fld id="{D53C3E01-DEB9-4C4E-96AA-88FDA0ED4F96}"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C55D-4E29-9CD8-90CA83D3C1E4}"/>
                </c:ext>
              </c:extLst>
            </c:dLbl>
            <c:dLbl>
              <c:idx val="3"/>
              <c:layout>
                <c:manualLayout>
                  <c:x val="-5.1013903436657505E-17"/>
                  <c:y val="9.2995151307021205E-3"/>
                </c:manualLayout>
              </c:layout>
              <c:tx>
                <c:rich>
                  <a:bodyPr/>
                  <a:lstStyle/>
                  <a:p>
                    <a:fld id="{67A1B41B-E73A-4087-9DCC-418C7E0158EE}" type="CELLRANGE">
                      <a:rPr lang="en-US" baseline="0"/>
                      <a:pPr/>
                      <a:t>[CELLRANGE]</a:t>
                    </a:fld>
                    <a:r>
                      <a:rPr lang="en-US" baseline="0"/>
                      <a:t>
</a:t>
                    </a:r>
                    <a:fld id="{796FED61-F86C-49EB-9ED2-7B2B4D0FC093}"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C55D-4E29-9CD8-90CA83D3C1E4}"/>
                </c:ext>
              </c:extLst>
            </c:dLbl>
            <c:dLbl>
              <c:idx val="4"/>
              <c:layout>
                <c:manualLayout>
                  <c:x val="1.3988426885235836E-3"/>
                  <c:y val="4.9774323583780256E-3"/>
                </c:manualLayout>
              </c:layout>
              <c:tx>
                <c:rich>
                  <a:bodyPr/>
                  <a:lstStyle/>
                  <a:p>
                    <a:fld id="{EECB5FE2-D06D-407E-9C81-F852E1065804}" type="CELLRANGE">
                      <a:rPr lang="en-US" baseline="0"/>
                      <a:pPr/>
                      <a:t>[CELLRANGE]</a:t>
                    </a:fld>
                    <a:r>
                      <a:rPr lang="en-US" baseline="0"/>
                      <a:t>
</a:t>
                    </a:r>
                    <a:fld id="{5B711DB9-9E30-4E7A-87F4-4404BB094C9D}"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C55D-4E29-9CD8-90CA83D3C1E4}"/>
                </c:ext>
              </c:extLst>
            </c:dLbl>
            <c:dLbl>
              <c:idx val="5"/>
              <c:layout>
                <c:manualLayout>
                  <c:x val="0"/>
                  <c:y val="6.9874409880102319E-3"/>
                </c:manualLayout>
              </c:layout>
              <c:tx>
                <c:rich>
                  <a:bodyPr/>
                  <a:lstStyle/>
                  <a:p>
                    <a:fld id="{FA9C30D3-04E2-4C69-A744-92621321E1C6}" type="CELLRANGE">
                      <a:rPr lang="en-US" baseline="0"/>
                      <a:pPr/>
                      <a:t>[CELLRANGE]</a:t>
                    </a:fld>
                    <a:r>
                      <a:rPr lang="en-US" baseline="0"/>
                      <a:t>
</a:t>
                    </a:r>
                    <a:fld id="{BE856C21-9CC2-4975-8C85-5D6422C365D6}"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C55D-4E29-9CD8-90CA83D3C1E4}"/>
                </c:ext>
              </c:extLst>
            </c:dLbl>
            <c:dLbl>
              <c:idx val="6"/>
              <c:layout>
                <c:manualLayout>
                  <c:x val="0"/>
                  <c:y val="9.2246790407103946E-3"/>
                </c:manualLayout>
              </c:layout>
              <c:tx>
                <c:rich>
                  <a:bodyPr/>
                  <a:lstStyle/>
                  <a:p>
                    <a:fld id="{687687FC-8B0F-476E-91FB-D851BEB20349}" type="CELLRANGE">
                      <a:rPr lang="en-US" baseline="0"/>
                      <a:pPr/>
                      <a:t>[CELLRANGE]</a:t>
                    </a:fld>
                    <a:r>
                      <a:rPr lang="en-US" baseline="0"/>
                      <a:t>
</a:t>
                    </a:r>
                    <a:fld id="{0854C2AC-678E-4872-8DC5-243D777FD43B}"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3-C55D-4E29-9CD8-90CA83D3C1E4}"/>
                </c:ext>
              </c:extLst>
            </c:dLbl>
            <c:dLbl>
              <c:idx val="7"/>
              <c:layout>
                <c:manualLayout>
                  <c:x val="0"/>
                  <c:y val="9.1976149447574578E-3"/>
                </c:manualLayout>
              </c:layout>
              <c:tx>
                <c:rich>
                  <a:bodyPr/>
                  <a:lstStyle/>
                  <a:p>
                    <a:fld id="{940C51E2-0907-4FB0-BF66-75587A4D76F9}" type="CELLRANGE">
                      <a:rPr lang="en-US" baseline="0"/>
                      <a:pPr/>
                      <a:t>[CELLRANGE]</a:t>
                    </a:fld>
                    <a:r>
                      <a:rPr lang="en-US" baseline="0"/>
                      <a:t>
</a:t>
                    </a:r>
                    <a:fld id="{82A4247A-3C61-476C-B8F2-BDA2A5DF8BC5}"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4-C55D-4E29-9CD8-90CA83D3C1E4}"/>
                </c:ext>
              </c:extLst>
            </c:dLbl>
            <c:dLbl>
              <c:idx val="8"/>
              <c:layout>
                <c:manualLayout>
                  <c:x val="-1.0202780687331501E-16"/>
                  <c:y val="4.368231748809172E-3"/>
                </c:manualLayout>
              </c:layout>
              <c:tx>
                <c:rich>
                  <a:bodyPr/>
                  <a:lstStyle/>
                  <a:p>
                    <a:fld id="{8971A4FD-1B85-45B9-A026-5E126FD55ED0}" type="CELLRANGE">
                      <a:rPr lang="en-US" sz="600" baseline="0">
                        <a:solidFill>
                          <a:sysClr val="windowText" lastClr="000000"/>
                        </a:solidFill>
                      </a:rPr>
                      <a:pPr/>
                      <a:t>[CELLRANGE]</a:t>
                    </a:fld>
                    <a:r>
                      <a:rPr lang="en-US" sz="600" baseline="0">
                        <a:solidFill>
                          <a:sysClr val="windowText" lastClr="000000"/>
                        </a:solidFill>
                      </a:rPr>
                      <a:t>
</a:t>
                    </a:r>
                    <a:fld id="{F347905A-1866-4DFC-AD64-9ED50D57A89A}" type="VALUE">
                      <a:rPr lang="en-US" sz="600" baseline="0">
                        <a:solidFill>
                          <a:sysClr val="windowText" lastClr="000000"/>
                        </a:solidFill>
                      </a:rPr>
                      <a:pPr/>
                      <a:t>[VALOR]</a:t>
                    </a:fld>
                    <a:endParaRPr lang="en-US" sz="600" baseline="0">
                      <a:solidFill>
                        <a:sysClr val="windowText" lastClr="000000"/>
                      </a:solidFill>
                    </a:endParaRPr>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C55D-4E29-9CD8-90CA83D3C1E4}"/>
                </c:ext>
              </c:extLst>
            </c:dLbl>
            <c:dLbl>
              <c:idx val="9"/>
              <c:layout>
                <c:manualLayout>
                  <c:x val="1.3036631290653885E-5"/>
                  <c:y val="2.3324195586662644E-3"/>
                </c:manualLayout>
              </c:layout>
              <c:tx>
                <c:rich>
                  <a:bodyPr/>
                  <a:lstStyle/>
                  <a:p>
                    <a:fld id="{86D0CB45-0ACC-46BE-8F29-C8F3092AE2B5}" type="CELLRANGE">
                      <a:rPr lang="en-US" sz="600" baseline="0">
                        <a:solidFill>
                          <a:sysClr val="windowText" lastClr="000000"/>
                        </a:solidFill>
                      </a:rPr>
                      <a:pPr/>
                      <a:t>[CELLRANGE]</a:t>
                    </a:fld>
                    <a:r>
                      <a:rPr lang="en-US" sz="600" baseline="0">
                        <a:solidFill>
                          <a:sysClr val="windowText" lastClr="000000"/>
                        </a:solidFill>
                      </a:rPr>
                      <a:t>
</a:t>
                    </a:r>
                    <a:fld id="{5380C9F2-3EB2-425A-AB1A-A317738EBA88}" type="VALUE">
                      <a:rPr lang="en-US" sz="600" baseline="0">
                        <a:solidFill>
                          <a:sysClr val="windowText" lastClr="000000"/>
                        </a:solidFill>
                      </a:rPr>
                      <a:pPr/>
                      <a:t>[VALOR]</a:t>
                    </a:fld>
                    <a:endParaRPr lang="en-US" sz="600" baseline="0">
                      <a:solidFill>
                        <a:sysClr val="windowText" lastClr="000000"/>
                      </a:solidFill>
                    </a:endParaRPr>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C55D-4E29-9CD8-90CA83D3C1E4}"/>
                </c:ext>
              </c:extLst>
            </c:dLbl>
            <c:dLbl>
              <c:idx val="10"/>
              <c:layout>
                <c:manualLayout>
                  <c:x val="-2.834317014720986E-3"/>
                  <c:y val="-6.2898804316126702E-4"/>
                </c:manualLayout>
              </c:layout>
              <c:tx>
                <c:rich>
                  <a:bodyPr rot="-5400000" spcFirstLastPara="1" vertOverflow="ellipsis" wrap="square" lIns="38100" tIns="19050" rIns="38100" bIns="19050" anchor="ctr" anchorCtr="1">
                    <a:spAutoFit/>
                  </a:bodyPr>
                  <a:lstStyle/>
                  <a:p>
                    <a:pPr>
                      <a:defRPr sz="900" b="1" i="0" u="none" strike="noStrike" kern="1200" baseline="0">
                        <a:solidFill>
                          <a:schemeClr val="bg1"/>
                        </a:solidFill>
                        <a:latin typeface="+mn-lt"/>
                        <a:ea typeface="+mn-ea"/>
                        <a:cs typeface="+mn-cs"/>
                      </a:defRPr>
                    </a:pPr>
                    <a:fld id="{F5A081C9-B1C8-4ABC-A226-C11B6265532B}" type="CELLRANGE">
                      <a:rPr lang="en-US" sz="600" baseline="0">
                        <a:solidFill>
                          <a:schemeClr val="bg1"/>
                        </a:solidFill>
                      </a:rPr>
                      <a:pPr>
                        <a:defRPr b="1">
                          <a:solidFill>
                            <a:schemeClr val="bg1"/>
                          </a:solidFill>
                        </a:defRPr>
                      </a:pPr>
                      <a:t>[CELLRANGE]</a:t>
                    </a:fld>
                    <a:r>
                      <a:rPr lang="en-US" sz="600" baseline="0">
                        <a:solidFill>
                          <a:schemeClr val="bg1"/>
                        </a:solidFill>
                      </a:rPr>
                      <a:t>
</a:t>
                    </a:r>
                    <a:fld id="{CADD2E14-FC10-42E6-B294-32A3624FC567}" type="VALUE">
                      <a:rPr lang="en-US" sz="600" baseline="0">
                        <a:solidFill>
                          <a:schemeClr val="bg1"/>
                        </a:solidFill>
                      </a:rPr>
                      <a:pPr>
                        <a:defRPr b="1">
                          <a:solidFill>
                            <a:schemeClr val="bg1"/>
                          </a:solidFill>
                        </a:defRPr>
                      </a:pPr>
                      <a:t>[VALOR]</a:t>
                    </a:fld>
                    <a:endParaRPr lang="en-US" sz="600" baseline="0">
                      <a:solidFill>
                        <a:schemeClr val="bg1"/>
                      </a:solidFill>
                    </a:endParaRPr>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s-E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A-C55D-4E29-9CD8-90CA83D3C1E4}"/>
                </c:ext>
              </c:extLst>
            </c:dLbl>
            <c:dLbl>
              <c:idx val="11"/>
              <c:layout>
                <c:manualLayout>
                  <c:x val="0"/>
                  <c:y val="-1.9317225534193593E-3"/>
                </c:manualLayout>
              </c:layout>
              <c:tx>
                <c:rich>
                  <a:bodyPr/>
                  <a:lstStyle/>
                  <a:p>
                    <a:fld id="{A34A142E-4770-4DD4-BF45-D56F93EAF9AA}" type="CELLRANGE">
                      <a:rPr lang="en-US" baseline="0"/>
                      <a:pPr/>
                      <a:t>[CELLRANGE]</a:t>
                    </a:fld>
                    <a:r>
                      <a:rPr lang="en-US" baseline="0"/>
                      <a:t>
</a:t>
                    </a:r>
                    <a:fld id="{8A6B3CB7-F6F6-49F3-9031-09B5D8A8636C}"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C55D-4E29-9CD8-90CA83D3C1E4}"/>
                </c:ext>
              </c:extLst>
            </c:dLbl>
            <c:dLbl>
              <c:idx val="12"/>
              <c:layout>
                <c:manualLayout>
                  <c:x val="0"/>
                  <c:y val="-1.0791127117879033E-3"/>
                </c:manualLayout>
              </c:layout>
              <c:tx>
                <c:rich>
                  <a:bodyPr/>
                  <a:lstStyle/>
                  <a:p>
                    <a:fld id="{B82F0999-6CAB-4AA9-9E87-B1967C62DF95}" type="CELLRANGE">
                      <a:rPr lang="en-US" baseline="0"/>
                      <a:pPr/>
                      <a:t>[CELLRANGE]</a:t>
                    </a:fld>
                    <a:r>
                      <a:rPr lang="en-US" baseline="0"/>
                      <a:t>
</a:t>
                    </a:r>
                    <a:fld id="{19972968-FD9D-4DEE-9A35-55B9487517F3}"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5-C55D-4E29-9CD8-90CA83D3C1E4}"/>
                </c:ext>
              </c:extLst>
            </c:dLbl>
            <c:dLbl>
              <c:idx val="13"/>
              <c:layout>
                <c:manualLayout>
                  <c:x val="1.3913043478260871E-3"/>
                  <c:y val="9.8200341779706968E-4"/>
                </c:manualLayout>
              </c:layout>
              <c:tx>
                <c:rich>
                  <a:bodyPr/>
                  <a:lstStyle/>
                  <a:p>
                    <a:fld id="{50A2F492-530B-4F59-8059-7B58836DB642}" type="CELLRANGE">
                      <a:rPr lang="en-US" baseline="0"/>
                      <a:pPr/>
                      <a:t>[CELLRANGE]</a:t>
                    </a:fld>
                    <a:r>
                      <a:rPr lang="en-US" baseline="0"/>
                      <a:t>
</a:t>
                    </a:r>
                    <a:fld id="{46242E28-7378-4FB3-94C9-AF649A74FF98}"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6-C55D-4E29-9CD8-90CA83D3C1E4}"/>
                </c:ext>
              </c:extLst>
            </c:dLbl>
            <c:dLbl>
              <c:idx val="14"/>
              <c:layout>
                <c:manualLayout>
                  <c:x val="0"/>
                  <c:y val="-1.063163833492776E-2"/>
                </c:manualLayout>
              </c:layout>
              <c:tx>
                <c:rich>
                  <a:bodyPr/>
                  <a:lstStyle/>
                  <a:p>
                    <a:fld id="{0A2243F4-952D-4611-8F44-037F51FE7C00}" type="CELLRANGE">
                      <a:rPr lang="en-US" baseline="0"/>
                      <a:pPr/>
                      <a:t>[CELLRANGE]</a:t>
                    </a:fld>
                    <a:r>
                      <a:rPr lang="en-US" baseline="0"/>
                      <a:t>
</a:t>
                    </a:r>
                    <a:fld id="{7BFA7704-4E97-4C68-BBAD-2E5CE85BF8B9}"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7-C55D-4E29-9CD8-90CA83D3C1E4}"/>
                </c:ext>
              </c:extLst>
            </c:dLbl>
            <c:dLbl>
              <c:idx val="15"/>
              <c:layout>
                <c:manualLayout>
                  <c:x val="-1.0202780687331501E-16"/>
                  <c:y val="-1.432302270627387E-2"/>
                </c:manualLayout>
              </c:layout>
              <c:tx>
                <c:rich>
                  <a:bodyPr/>
                  <a:lstStyle/>
                  <a:p>
                    <a:fld id="{64F94F3C-B956-4CB1-BDA8-21D02155912F}" type="CELLRANGE">
                      <a:rPr lang="en-US" baseline="0"/>
                      <a:pPr/>
                      <a:t>[CELLRANGE]</a:t>
                    </a:fld>
                    <a:r>
                      <a:rPr lang="en-US" baseline="0"/>
                      <a:t>
</a:t>
                    </a:r>
                    <a:fld id="{2A1F8690-C344-40F0-B3C9-412E39A0C1F0}"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8-C55D-4E29-9CD8-90CA83D3C1E4}"/>
                </c:ext>
              </c:extLst>
            </c:dLbl>
            <c:dLbl>
              <c:idx val="16"/>
              <c:layout>
                <c:manualLayout>
                  <c:x val="0"/>
                  <c:y val="-1.285696764539946E-2"/>
                </c:manualLayout>
              </c:layout>
              <c:tx>
                <c:rich>
                  <a:bodyPr/>
                  <a:lstStyle/>
                  <a:p>
                    <a:fld id="{1C119FB3-57D8-441D-873C-667F8E6588FD}" type="CELLRANGE">
                      <a:rPr lang="en-US" baseline="0"/>
                      <a:pPr/>
                      <a:t>[CELLRANGE]</a:t>
                    </a:fld>
                    <a:r>
                      <a:rPr lang="en-US" baseline="0"/>
                      <a:t>
</a:t>
                    </a:r>
                    <a:fld id="{8A4DE877-D2CE-44BE-B27F-F62CF062DDE7}"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9-C55D-4E29-9CD8-90CA83D3C1E4}"/>
                </c:ext>
              </c:extLst>
            </c:dLbl>
            <c:dLbl>
              <c:idx val="17"/>
              <c:layout>
                <c:manualLayout>
                  <c:x val="0"/>
                  <c:y val="-1.733559006058822E-2"/>
                </c:manualLayout>
              </c:layout>
              <c:tx>
                <c:rich>
                  <a:bodyPr/>
                  <a:lstStyle/>
                  <a:p>
                    <a:fld id="{85B2E978-80EF-4404-B88A-9EE5401DFA51}" type="CELLRANGE">
                      <a:rPr lang="en-US" baseline="0"/>
                      <a:pPr/>
                      <a:t>[CELLRANGE]</a:t>
                    </a:fld>
                    <a:r>
                      <a:rPr lang="en-US" baseline="0"/>
                      <a:t>
</a:t>
                    </a:r>
                    <a:fld id="{32A39E1D-D9CF-40F6-B5A8-6256F53B9D0D}"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A-C55D-4E29-9CD8-90CA83D3C1E4}"/>
                </c:ext>
              </c:extLst>
            </c:dLbl>
            <c:dLbl>
              <c:idx val="18"/>
              <c:layout>
                <c:manualLayout>
                  <c:x val="0"/>
                  <c:y val="-1.6339032387306732E-2"/>
                </c:manualLayout>
              </c:layout>
              <c:tx>
                <c:rich>
                  <a:bodyPr/>
                  <a:lstStyle/>
                  <a:p>
                    <a:fld id="{4838C094-FC9F-405F-9AA5-0B20A1A93E2B}" type="CELLRANGE">
                      <a:rPr lang="en-US" baseline="0"/>
                      <a:pPr/>
                      <a:t>[CELLRANGE]</a:t>
                    </a:fld>
                    <a:r>
                      <a:rPr lang="en-US" baseline="0"/>
                      <a:t>
</a:t>
                    </a:r>
                    <a:fld id="{BE71A5F0-4C5D-4E71-904F-E200FC34E4C9}"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B-C55D-4E29-9CD8-90CA83D3C1E4}"/>
                </c:ext>
              </c:extLst>
            </c:dLbl>
            <c:dLbl>
              <c:idx val="19"/>
              <c:layout>
                <c:manualLayout>
                  <c:x val="0"/>
                  <c:y val="-1.8804588678751611E-2"/>
                </c:manualLayout>
              </c:layout>
              <c:tx>
                <c:rich>
                  <a:bodyPr/>
                  <a:lstStyle/>
                  <a:p>
                    <a:fld id="{EAC39DD0-D35A-4845-9DE4-5575417BA046}" type="CELLRANGE">
                      <a:rPr lang="en-US" baseline="0"/>
                      <a:pPr/>
                      <a:t>[CELLRANGE]</a:t>
                    </a:fld>
                    <a:r>
                      <a:rPr lang="en-US" baseline="0"/>
                      <a:t>
</a:t>
                    </a:r>
                    <a:fld id="{E691275A-B070-49C0-A064-27C61728F3F7}"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C-C55D-4E29-9CD8-90CA83D3C1E4}"/>
                </c:ext>
              </c:extLst>
            </c:dLbl>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0"/>
              </c:ext>
            </c:extLst>
          </c:dLbls>
          <c:cat>
            <c:strRef>
              <c:f>'11ListaEsperaGIII'!$L$13:$L$32</c:f>
              <c:strCache>
                <c:ptCount val="20"/>
                <c:pt idx="0">
                  <c:v>Castilla y León</c:v>
                </c:pt>
                <c:pt idx="1">
                  <c:v>Aragón</c:v>
                </c:pt>
                <c:pt idx="2">
                  <c:v>Galicia</c:v>
                </c:pt>
                <c:pt idx="3">
                  <c:v>Asturias, Principado de</c:v>
                </c:pt>
                <c:pt idx="4">
                  <c:v>Navarra, Comunidad Foral de</c:v>
                </c:pt>
                <c:pt idx="5">
                  <c:v>Ceuta</c:v>
                </c:pt>
                <c:pt idx="6">
                  <c:v>Cantabria</c:v>
                </c:pt>
                <c:pt idx="7">
                  <c:v>Madrid, Comunidad de</c:v>
                </c:pt>
                <c:pt idx="8">
                  <c:v>Castilla - La Mancha</c:v>
                </c:pt>
                <c:pt idx="9">
                  <c:v>Andalucía</c:v>
                </c:pt>
                <c:pt idx="10">
                  <c:v>Media Nacional</c:v>
                </c:pt>
                <c:pt idx="11">
                  <c:v>Comunitat Valenciana</c:v>
                </c:pt>
                <c:pt idx="12">
                  <c:v>Rioja, La</c:v>
                </c:pt>
                <c:pt idx="13">
                  <c:v>Extremadura</c:v>
                </c:pt>
                <c:pt idx="14">
                  <c:v>Melilla</c:v>
                </c:pt>
                <c:pt idx="15">
                  <c:v>Balears, Illes</c:v>
                </c:pt>
                <c:pt idx="16">
                  <c:v>Cataluña</c:v>
                </c:pt>
                <c:pt idx="17">
                  <c:v>Murcia, Región de</c:v>
                </c:pt>
                <c:pt idx="18">
                  <c:v>Canarias</c:v>
                </c:pt>
                <c:pt idx="19">
                  <c:v>País Vasco</c:v>
                </c:pt>
              </c:strCache>
            </c:strRef>
          </c:cat>
          <c:val>
            <c:numRef>
              <c:f>'11ListaEsperaGIII'!$P$13:$P$32</c:f>
              <c:numCache>
                <c:formatCode>0.00%</c:formatCode>
                <c:ptCount val="20"/>
                <c:pt idx="0">
                  <c:v>9.4764954196938805E-4</c:v>
                </c:pt>
                <c:pt idx="1">
                  <c:v>1.7513134851138354E-3</c:v>
                </c:pt>
                <c:pt idx="2">
                  <c:v>3.0802402587401818E-3</c:v>
                </c:pt>
                <c:pt idx="3">
                  <c:v>1.2465021622996692E-2</c:v>
                </c:pt>
                <c:pt idx="4">
                  <c:v>1.8962962962962963E-2</c:v>
                </c:pt>
                <c:pt idx="5">
                  <c:v>2.7649769585253458E-2</c:v>
                </c:pt>
                <c:pt idx="6">
                  <c:v>2.9015350056158743E-2</c:v>
                </c:pt>
                <c:pt idx="7">
                  <c:v>2.9613259668508286E-2</c:v>
                </c:pt>
                <c:pt idx="8">
                  <c:v>3.5443369081872872E-2</c:v>
                </c:pt>
                <c:pt idx="9">
                  <c:v>3.8616200457412854E-2</c:v>
                </c:pt>
                <c:pt idx="10">
                  <c:v>4.926503424073022E-2</c:v>
                </c:pt>
                <c:pt idx="11">
                  <c:v>5.1093061616520156E-2</c:v>
                </c:pt>
                <c:pt idx="12">
                  <c:v>6.6983749504558071E-2</c:v>
                </c:pt>
                <c:pt idx="13">
                  <c:v>7.4147381242387331E-2</c:v>
                </c:pt>
                <c:pt idx="14">
                  <c:v>8.0917874396135264E-2</c:v>
                </c:pt>
                <c:pt idx="15">
                  <c:v>9.1550123398754263E-2</c:v>
                </c:pt>
                <c:pt idx="16">
                  <c:v>9.2878562248832133E-2</c:v>
                </c:pt>
                <c:pt idx="17">
                  <c:v>9.4575423900560701E-2</c:v>
                </c:pt>
                <c:pt idx="18">
                  <c:v>0.1221938775510204</c:v>
                </c:pt>
                <c:pt idx="19">
                  <c:v>0.12931955824723904</c:v>
                </c:pt>
              </c:numCache>
            </c:numRef>
          </c:val>
          <c:extLst>
            <c:ext xmlns:c15="http://schemas.microsoft.com/office/drawing/2012/chart" uri="{02D57815-91ED-43cb-92C2-25804820EDAC}">
              <c15:datalabelsRange>
                <c15:f>'11ListaEsperaGIII'!$N$13:$N$32</c15:f>
                <c15:dlblRangeCache>
                  <c:ptCount val="20"/>
                  <c:pt idx="0">
                    <c:v>33</c:v>
                  </c:pt>
                  <c:pt idx="1">
                    <c:v>21</c:v>
                  </c:pt>
                  <c:pt idx="2">
                    <c:v>80</c:v>
                  </c:pt>
                  <c:pt idx="3">
                    <c:v>98</c:v>
                  </c:pt>
                  <c:pt idx="4">
                    <c:v>64</c:v>
                  </c:pt>
                  <c:pt idx="5">
                    <c:v>12</c:v>
                  </c:pt>
                  <c:pt idx="6">
                    <c:v>155</c:v>
                  </c:pt>
                  <c:pt idx="7">
                    <c:v>1.876</c:v>
                  </c:pt>
                  <c:pt idx="8">
                    <c:v>813</c:v>
                  </c:pt>
                  <c:pt idx="9">
                    <c:v>3.073</c:v>
                  </c:pt>
                  <c:pt idx="10">
                    <c:v>21.071</c:v>
                  </c:pt>
                  <c:pt idx="11">
                    <c:v>2.447</c:v>
                  </c:pt>
                  <c:pt idx="12">
                    <c:v>169</c:v>
                  </c:pt>
                  <c:pt idx="13">
                    <c:v>974</c:v>
                  </c:pt>
                  <c:pt idx="14">
                    <c:v>67</c:v>
                  </c:pt>
                  <c:pt idx="15">
                    <c:v>779</c:v>
                  </c:pt>
                  <c:pt idx="16">
                    <c:v>4.553</c:v>
                  </c:pt>
                  <c:pt idx="17">
                    <c:v>1.400</c:v>
                  </c:pt>
                  <c:pt idx="18">
                    <c:v>1.916</c:v>
                  </c:pt>
                  <c:pt idx="19">
                    <c:v>2.541</c:v>
                  </c:pt>
                </c15:dlblRangeCache>
              </c15:datalabelsRange>
            </c:ext>
            <c:ext xmlns:c16="http://schemas.microsoft.com/office/drawing/2014/chart" uri="{C3380CC4-5D6E-409C-BE32-E72D297353CC}">
              <c16:uniqueId val="{0000002D-C55D-4E29-9CD8-90CA83D3C1E4}"/>
            </c:ext>
          </c:extLst>
        </c:ser>
        <c:dLbls>
          <c:dLblPos val="inEnd"/>
          <c:showLegendKey val="0"/>
          <c:showVal val="1"/>
          <c:showCatName val="0"/>
          <c:showSerName val="0"/>
          <c:showPercent val="0"/>
          <c:showBubbleSize val="0"/>
        </c:dLbls>
        <c:gapWidth val="30"/>
        <c:overlap val="100"/>
        <c:axId val="-2095914368"/>
        <c:axId val="-2095913824"/>
      </c:barChart>
      <c:lineChart>
        <c:grouping val="standard"/>
        <c:varyColors val="0"/>
        <c:ser>
          <c:idx val="2"/>
          <c:order val="2"/>
          <c:tx>
            <c:strRef>
              <c:f>'11ListaEsperaGIII'!$Q$12</c:f>
              <c:strCache>
                <c:ptCount val="1"/>
                <c:pt idx="0">
                  <c:v>%beneficiariasMEDIA</c:v>
                </c:pt>
              </c:strCache>
            </c:strRef>
          </c:tx>
          <c:spPr>
            <a:ln w="28575" cap="rnd">
              <a:solidFill>
                <a:schemeClr val="accent3"/>
              </a:solidFill>
              <a:round/>
            </a:ln>
            <a:effectLst/>
          </c:spPr>
          <c:marker>
            <c:symbol val="none"/>
          </c:marker>
          <c:trendline>
            <c:spPr>
              <a:ln w="19050" cap="rnd">
                <a:solidFill>
                  <a:schemeClr val="accent3"/>
                </a:solidFill>
                <a:prstDash val="sysDot"/>
              </a:ln>
              <a:effectLst/>
            </c:spPr>
            <c:trendlineType val="linear"/>
            <c:forward val="0.5"/>
            <c:backward val="0.5"/>
            <c:dispRSqr val="0"/>
            <c:dispEq val="0"/>
          </c:trendline>
          <c:cat>
            <c:strRef>
              <c:f>'11ListaEsperaGIII'!$L$13:$L$32</c:f>
              <c:strCache>
                <c:ptCount val="20"/>
                <c:pt idx="0">
                  <c:v>Castilla y León</c:v>
                </c:pt>
                <c:pt idx="1">
                  <c:v>Aragón</c:v>
                </c:pt>
                <c:pt idx="2">
                  <c:v>Galicia</c:v>
                </c:pt>
                <c:pt idx="3">
                  <c:v>Asturias, Principado de</c:v>
                </c:pt>
                <c:pt idx="4">
                  <c:v>Navarra, Comunidad Foral de</c:v>
                </c:pt>
                <c:pt idx="5">
                  <c:v>Ceuta</c:v>
                </c:pt>
                <c:pt idx="6">
                  <c:v>Cantabria</c:v>
                </c:pt>
                <c:pt idx="7">
                  <c:v>Madrid, Comunidad de</c:v>
                </c:pt>
                <c:pt idx="8">
                  <c:v>Castilla - La Mancha</c:v>
                </c:pt>
                <c:pt idx="9">
                  <c:v>Andalucía</c:v>
                </c:pt>
                <c:pt idx="10">
                  <c:v>Media Nacional</c:v>
                </c:pt>
                <c:pt idx="11">
                  <c:v>Comunitat Valenciana</c:v>
                </c:pt>
                <c:pt idx="12">
                  <c:v>Rioja, La</c:v>
                </c:pt>
                <c:pt idx="13">
                  <c:v>Extremadura</c:v>
                </c:pt>
                <c:pt idx="14">
                  <c:v>Melilla</c:v>
                </c:pt>
                <c:pt idx="15">
                  <c:v>Balears, Illes</c:v>
                </c:pt>
                <c:pt idx="16">
                  <c:v>Cataluña</c:v>
                </c:pt>
                <c:pt idx="17">
                  <c:v>Murcia, Región de</c:v>
                </c:pt>
                <c:pt idx="18">
                  <c:v>Canarias</c:v>
                </c:pt>
                <c:pt idx="19">
                  <c:v>País Vasco</c:v>
                </c:pt>
              </c:strCache>
            </c:strRef>
          </c:cat>
          <c:val>
            <c:numRef>
              <c:f>'11ListaEsperaGIII'!$Q$13:$Q$32</c:f>
              <c:numCache>
                <c:formatCode>0.00%</c:formatCode>
                <c:ptCount val="20"/>
                <c:pt idx="0">
                  <c:v>0.95073496575926975</c:v>
                </c:pt>
                <c:pt idx="1">
                  <c:v>0.95073496575926975</c:v>
                </c:pt>
                <c:pt idx="2">
                  <c:v>0.95073496575926975</c:v>
                </c:pt>
                <c:pt idx="3">
                  <c:v>0.95073496575926975</c:v>
                </c:pt>
                <c:pt idx="4">
                  <c:v>0.95073496575926975</c:v>
                </c:pt>
                <c:pt idx="5">
                  <c:v>0.95073496575926975</c:v>
                </c:pt>
                <c:pt idx="6">
                  <c:v>0.95073496575926975</c:v>
                </c:pt>
                <c:pt idx="7">
                  <c:v>0.95073496575926975</c:v>
                </c:pt>
                <c:pt idx="8">
                  <c:v>0.95073496575926975</c:v>
                </c:pt>
                <c:pt idx="9">
                  <c:v>0.95073496575926975</c:v>
                </c:pt>
                <c:pt idx="10">
                  <c:v>0.95073496575926975</c:v>
                </c:pt>
                <c:pt idx="11">
                  <c:v>0.95073496575926975</c:v>
                </c:pt>
                <c:pt idx="12">
                  <c:v>0.95073496575926975</c:v>
                </c:pt>
                <c:pt idx="13">
                  <c:v>0.95073496575926975</c:v>
                </c:pt>
                <c:pt idx="14">
                  <c:v>0.95073496575926975</c:v>
                </c:pt>
                <c:pt idx="15">
                  <c:v>0.95073496575926975</c:v>
                </c:pt>
                <c:pt idx="16">
                  <c:v>0.95073496575926975</c:v>
                </c:pt>
                <c:pt idx="17">
                  <c:v>0.95073496575926975</c:v>
                </c:pt>
                <c:pt idx="18">
                  <c:v>0.95073496575926975</c:v>
                </c:pt>
                <c:pt idx="19">
                  <c:v>0.95073496575926975</c:v>
                </c:pt>
              </c:numCache>
            </c:numRef>
          </c:val>
          <c:smooth val="0"/>
          <c:extLst>
            <c:ext xmlns:c16="http://schemas.microsoft.com/office/drawing/2014/chart" uri="{C3380CC4-5D6E-409C-BE32-E72D297353CC}">
              <c16:uniqueId val="{0000002F-C55D-4E29-9CD8-90CA83D3C1E4}"/>
            </c:ext>
          </c:extLst>
        </c:ser>
        <c:dLbls>
          <c:showLegendKey val="0"/>
          <c:showVal val="0"/>
          <c:showCatName val="0"/>
          <c:showSerName val="0"/>
          <c:showPercent val="0"/>
          <c:showBubbleSize val="0"/>
        </c:dLbls>
        <c:marker val="1"/>
        <c:smooth val="0"/>
        <c:axId val="-2095914368"/>
        <c:axId val="-2095913824"/>
      </c:lineChart>
      <c:catAx>
        <c:axId val="-20959143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13824"/>
        <c:crosses val="autoZero"/>
        <c:auto val="1"/>
        <c:lblAlgn val="ctr"/>
        <c:lblOffset val="100"/>
        <c:noMultiLvlLbl val="0"/>
      </c:catAx>
      <c:valAx>
        <c:axId val="-2095913824"/>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14368"/>
        <c:crosses val="autoZero"/>
        <c:crossBetween val="between"/>
        <c:majorUnit val="0.2"/>
      </c:valAx>
      <c:spPr>
        <a:noFill/>
        <a:ln>
          <a:noFill/>
        </a:ln>
        <a:effectLst/>
      </c:spPr>
    </c:plotArea>
    <c:legend>
      <c:legendPos val="b"/>
      <c:legendEntry>
        <c:idx val="2"/>
        <c:delete val="1"/>
      </c:legendEntry>
      <c:legendEntry>
        <c:idx val="3"/>
        <c:delete val="1"/>
      </c:legendEntry>
      <c:layout>
        <c:manualLayout>
          <c:xMode val="edge"/>
          <c:yMode val="edge"/>
          <c:x val="6.3913016090380012E-2"/>
          <c:y val="0.92133931856648776"/>
          <c:w val="0.89999994522423821"/>
          <c:h val="3.5046974268403371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orientation="landscape"/>
  </c:printSettings>
  <c:userShapes r:id="rId3"/>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3.741948144332425E-2"/>
          <c:w val="0.925358819198695"/>
          <c:h val="0.70145068315058745"/>
        </c:manualLayout>
      </c:layout>
      <c:barChart>
        <c:barDir val="col"/>
        <c:grouping val="stacked"/>
        <c:varyColors val="0"/>
        <c:ser>
          <c:idx val="0"/>
          <c:order val="0"/>
          <c:tx>
            <c:v>Personas beneficiarias con derecho a prestación con resolución de PIA</c:v>
          </c:tx>
          <c:spPr>
            <a:solidFill>
              <a:schemeClr val="accent1"/>
            </a:solidFill>
            <a:ln>
              <a:noFill/>
            </a:ln>
            <a:effectLst/>
          </c:spPr>
          <c:invertIfNegative val="0"/>
          <c:dPt>
            <c:idx val="9"/>
            <c:invertIfNegative val="0"/>
            <c:bubble3D val="0"/>
            <c:extLst>
              <c:ext xmlns:c16="http://schemas.microsoft.com/office/drawing/2014/chart" uri="{C3380CC4-5D6E-409C-BE32-E72D297353CC}">
                <c16:uniqueId val="{00000000-5DC1-4B08-97F0-0CCFE9C60108}"/>
              </c:ext>
            </c:extLst>
          </c:dPt>
          <c:dPt>
            <c:idx val="10"/>
            <c:invertIfNegative val="0"/>
            <c:bubble3D val="0"/>
            <c:spPr>
              <a:solidFill>
                <a:schemeClr val="accent1"/>
              </a:solidFill>
              <a:ln>
                <a:noFill/>
              </a:ln>
              <a:effectLst/>
            </c:spPr>
            <c:extLst>
              <c:ext xmlns:c16="http://schemas.microsoft.com/office/drawing/2014/chart" uri="{C3380CC4-5D6E-409C-BE32-E72D297353CC}">
                <c16:uniqueId val="{0000000F-5DC1-4B08-97F0-0CCFE9C60108}"/>
              </c:ext>
            </c:extLst>
          </c:dPt>
          <c:dPt>
            <c:idx val="11"/>
            <c:invertIfNegative val="0"/>
            <c:bubble3D val="0"/>
            <c:spPr>
              <a:solidFill>
                <a:schemeClr val="accent1">
                  <a:lumMod val="50000"/>
                </a:schemeClr>
              </a:solidFill>
              <a:ln>
                <a:noFill/>
              </a:ln>
              <a:effectLst/>
            </c:spPr>
            <c:extLst>
              <c:ext xmlns:c16="http://schemas.microsoft.com/office/drawing/2014/chart" uri="{C3380CC4-5D6E-409C-BE32-E72D297353CC}">
                <c16:uniqueId val="{00000001-5DC1-4B08-97F0-0CCFE9C60108}"/>
              </c:ext>
            </c:extLst>
          </c:dPt>
          <c:dPt>
            <c:idx val="12"/>
            <c:invertIfNegative val="0"/>
            <c:bubble3D val="0"/>
            <c:extLst>
              <c:ext xmlns:c16="http://schemas.microsoft.com/office/drawing/2014/chart" uri="{C3380CC4-5D6E-409C-BE32-E72D297353CC}">
                <c16:uniqueId val="{00000002-5DC1-4B08-97F0-0CCFE9C60108}"/>
              </c:ext>
            </c:extLst>
          </c:dPt>
          <c:dPt>
            <c:idx val="13"/>
            <c:invertIfNegative val="0"/>
            <c:bubble3D val="0"/>
            <c:extLst>
              <c:ext xmlns:c16="http://schemas.microsoft.com/office/drawing/2014/chart" uri="{C3380CC4-5D6E-409C-BE32-E72D297353CC}">
                <c16:uniqueId val="{00000004-5DC1-4B08-97F0-0CCFE9C60108}"/>
              </c:ext>
            </c:extLst>
          </c:dPt>
          <c:dPt>
            <c:idx val="14"/>
            <c:invertIfNegative val="0"/>
            <c:bubble3D val="0"/>
            <c:extLst>
              <c:ext xmlns:c16="http://schemas.microsoft.com/office/drawing/2014/chart" uri="{C3380CC4-5D6E-409C-BE32-E72D297353CC}">
                <c16:uniqueId val="{00000005-5DC1-4B08-97F0-0CCFE9C60108}"/>
              </c:ext>
            </c:extLst>
          </c:dPt>
          <c:dLbls>
            <c:dLbl>
              <c:idx val="0"/>
              <c:layout>
                <c:manualLayout>
                  <c:x val="0"/>
                  <c:y val="-3.0478894636931943E-3"/>
                </c:manualLayout>
              </c:layout>
              <c:tx>
                <c:rich>
                  <a:bodyPr/>
                  <a:lstStyle/>
                  <a:p>
                    <a:fld id="{DCA7E929-0DF9-44B6-BFE8-76BBBBE6FDE1}" type="CELLRANGE">
                      <a:rPr lang="en-US" baseline="0"/>
                      <a:pPr/>
                      <a:t>[CELLRANGE]</a:t>
                    </a:fld>
                    <a:r>
                      <a:rPr lang="en-US" baseline="0"/>
                      <a:t>
</a:t>
                    </a:r>
                    <a:fld id="{0AD87D33-467A-48D2-8906-B1C9955953E2}"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5DC1-4B08-97F0-0CCFE9C60108}"/>
                </c:ext>
              </c:extLst>
            </c:dLbl>
            <c:dLbl>
              <c:idx val="1"/>
              <c:layout>
                <c:manualLayout>
                  <c:x val="0"/>
                  <c:y val="-1.7720988787653831E-2"/>
                </c:manualLayout>
              </c:layout>
              <c:tx>
                <c:rich>
                  <a:bodyPr/>
                  <a:lstStyle/>
                  <a:p>
                    <a:fld id="{63A49184-1733-4481-8649-8D3A0AA9570C}" type="CELLRANGE">
                      <a:rPr lang="en-US" baseline="0"/>
                      <a:pPr/>
                      <a:t>[CELLRANGE]</a:t>
                    </a:fld>
                    <a:r>
                      <a:rPr lang="en-US" baseline="0"/>
                      <a:t>
</a:t>
                    </a:r>
                    <a:fld id="{C511A124-86DD-42BB-BCD7-008A4C24B944}"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5DC1-4B08-97F0-0CCFE9C60108}"/>
                </c:ext>
              </c:extLst>
            </c:dLbl>
            <c:dLbl>
              <c:idx val="2"/>
              <c:layout>
                <c:manualLayout>
                  <c:x val="-3.1535065771196298E-17"/>
                  <c:y val="-8.2036905618415919E-3"/>
                </c:manualLayout>
              </c:layout>
              <c:tx>
                <c:rich>
                  <a:bodyPr/>
                  <a:lstStyle/>
                  <a:p>
                    <a:fld id="{9D84460A-042F-4D6A-95A9-CDD7969E4918}" type="CELLRANGE">
                      <a:rPr lang="en-US" baseline="0"/>
                      <a:pPr/>
                      <a:t>[CELLRANGE]</a:t>
                    </a:fld>
                    <a:r>
                      <a:rPr lang="en-US" baseline="0"/>
                      <a:t>
</a:t>
                    </a:r>
                    <a:fld id="{62D59C0D-2BC9-4487-BD2B-0103C805B454}"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8-5DC1-4B08-97F0-0CCFE9C60108}"/>
                </c:ext>
              </c:extLst>
            </c:dLbl>
            <c:dLbl>
              <c:idx val="3"/>
              <c:layout>
                <c:manualLayout>
                  <c:x val="0"/>
                  <c:y val="-1.6731786998662599E-2"/>
                </c:manualLayout>
              </c:layout>
              <c:tx>
                <c:rich>
                  <a:bodyPr/>
                  <a:lstStyle/>
                  <a:p>
                    <a:fld id="{3CCC1CD6-05CC-4648-8641-20400D601910}" type="CELLRANGE">
                      <a:rPr lang="en-US" baseline="0"/>
                      <a:pPr/>
                      <a:t>[CELLRANGE]</a:t>
                    </a:fld>
                    <a:r>
                      <a:rPr lang="en-US" baseline="0"/>
                      <a:t>
</a:t>
                    </a:r>
                    <a:fld id="{D2EBDE2A-16C7-4362-83C8-E1D1F549C35F}"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5DC1-4B08-97F0-0CCFE9C60108}"/>
                </c:ext>
              </c:extLst>
            </c:dLbl>
            <c:dLbl>
              <c:idx val="4"/>
              <c:layout>
                <c:manualLayout>
                  <c:x val="-3.1535065771196298E-17"/>
                  <c:y val="-8.7159103644407574E-3"/>
                </c:manualLayout>
              </c:layout>
              <c:tx>
                <c:rich>
                  <a:bodyPr/>
                  <a:lstStyle/>
                  <a:p>
                    <a:fld id="{2AD49400-8EED-4FDA-BF77-5C826EB56AD9}" type="CELLRANGE">
                      <a:rPr lang="en-US" baseline="0"/>
                      <a:pPr/>
                      <a:t>[CELLRANGE]</a:t>
                    </a:fld>
                    <a:r>
                      <a:rPr lang="en-US" baseline="0"/>
                      <a:t>
</a:t>
                    </a:r>
                    <a:fld id="{5ED3C38D-D68B-4DF4-A86E-15EEB781A719}"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5DC1-4B08-97F0-0CCFE9C60108}"/>
                </c:ext>
              </c:extLst>
            </c:dLbl>
            <c:dLbl>
              <c:idx val="5"/>
              <c:layout>
                <c:manualLayout>
                  <c:x val="0"/>
                  <c:y val="-1.7646335475998459E-2"/>
                </c:manualLayout>
              </c:layout>
              <c:tx>
                <c:rich>
                  <a:bodyPr/>
                  <a:lstStyle/>
                  <a:p>
                    <a:fld id="{04D0199F-D0C4-438C-890D-00DE9F3F879E}" type="CELLRANGE">
                      <a:rPr lang="en-US" baseline="0"/>
                      <a:pPr/>
                      <a:t>[CELLRANGE]</a:t>
                    </a:fld>
                    <a:r>
                      <a:rPr lang="en-US" baseline="0"/>
                      <a:t>
</a:t>
                    </a:r>
                    <a:fld id="{CAD8C582-0480-4BCB-B5E5-12786B48BEFF}"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5DC1-4B08-97F0-0CCFE9C60108}"/>
                </c:ext>
              </c:extLst>
            </c:dLbl>
            <c:dLbl>
              <c:idx val="6"/>
              <c:layout>
                <c:manualLayout>
                  <c:x val="0"/>
                  <c:y val="-2.4497184516648868E-2"/>
                </c:manualLayout>
              </c:layout>
              <c:tx>
                <c:rich>
                  <a:bodyPr/>
                  <a:lstStyle/>
                  <a:p>
                    <a:fld id="{41E44D8A-4C30-4279-8667-C1B4273853E8}" type="CELLRANGE">
                      <a:rPr lang="en-US" baseline="0"/>
                      <a:pPr/>
                      <a:t>[CELLRANGE]</a:t>
                    </a:fld>
                    <a:r>
                      <a:rPr lang="en-US" baseline="0"/>
                      <a:t>
</a:t>
                    </a:r>
                    <a:fld id="{52B81702-CED3-40C0-A03D-F6A369DC137E}"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5DC1-4B08-97F0-0CCFE9C60108}"/>
                </c:ext>
              </c:extLst>
            </c:dLbl>
            <c:dLbl>
              <c:idx val="7"/>
              <c:layout>
                <c:manualLayout>
                  <c:x val="0"/>
                  <c:y val="-2.2163314926720738E-2"/>
                </c:manualLayout>
              </c:layout>
              <c:tx>
                <c:rich>
                  <a:bodyPr/>
                  <a:lstStyle/>
                  <a:p>
                    <a:fld id="{07EBAACF-F888-440A-830E-27A35677174D}" type="CELLRANGE">
                      <a:rPr lang="en-US" baseline="0"/>
                      <a:pPr/>
                      <a:t>[CELLRANGE]</a:t>
                    </a:fld>
                    <a:r>
                      <a:rPr lang="en-US" baseline="0"/>
                      <a:t>
</a:t>
                    </a:r>
                    <a:fld id="{103AD38F-5F5A-4F8F-BB43-C3CE5FF6850F}"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5DC1-4B08-97F0-0CCFE9C60108}"/>
                </c:ext>
              </c:extLst>
            </c:dLbl>
            <c:dLbl>
              <c:idx val="8"/>
              <c:layout>
                <c:manualLayout>
                  <c:x val="0"/>
                  <c:y val="-2.1526309661573512E-2"/>
                </c:manualLayout>
              </c:layout>
              <c:tx>
                <c:rich>
                  <a:bodyPr/>
                  <a:lstStyle/>
                  <a:p>
                    <a:fld id="{DEA3E01B-25DC-4904-83E4-D154DD61D5CC}" type="CELLRANGE">
                      <a:rPr lang="en-US" baseline="0"/>
                      <a:pPr/>
                      <a:t>[CELLRANGE]</a:t>
                    </a:fld>
                    <a:r>
                      <a:rPr lang="en-US" baseline="0"/>
                      <a:t>
</a:t>
                    </a:r>
                    <a:fld id="{4D6CE0DE-8E2F-4A51-81CB-42A0D946F95C}"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5DC1-4B08-97F0-0CCFE9C60108}"/>
                </c:ext>
              </c:extLst>
            </c:dLbl>
            <c:dLbl>
              <c:idx val="9"/>
              <c:layout>
                <c:manualLayout>
                  <c:x val="-6.3070131542392597E-17"/>
                  <c:y val="-2.7204139026626207E-2"/>
                </c:manualLayout>
              </c:layout>
              <c:tx>
                <c:rich>
                  <a:bodyPr/>
                  <a:lstStyle/>
                  <a:p>
                    <a:fld id="{09B84095-A774-448A-A620-2F6404495EE3}" type="CELLRANGE">
                      <a:rPr lang="en-US" baseline="0"/>
                      <a:pPr/>
                      <a:t>[CELLRANGE]</a:t>
                    </a:fld>
                    <a:r>
                      <a:rPr lang="en-US" baseline="0"/>
                      <a:t>
</a:t>
                    </a:r>
                    <a:fld id="{4D1B7FC3-CE44-4349-AF63-98F3FA4A406A}"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5DC1-4B08-97F0-0CCFE9C60108}"/>
                </c:ext>
              </c:extLst>
            </c:dLbl>
            <c:dLbl>
              <c:idx val="10"/>
              <c:layout>
                <c:manualLayout>
                  <c:x val="0"/>
                  <c:y val="-3.0493788971617027E-2"/>
                </c:manualLayout>
              </c:layout>
              <c:tx>
                <c:rich>
                  <a:bodyPr/>
                  <a:lstStyle/>
                  <a:p>
                    <a:fld id="{190E9A3E-BB7B-4B05-B3E6-1C8306785EEB}" type="CELLRANGE">
                      <a:rPr lang="en-US" baseline="0">
                        <a:solidFill>
                          <a:sysClr val="windowText" lastClr="000000"/>
                        </a:solidFill>
                      </a:rPr>
                      <a:pPr/>
                      <a:t>[CELLRANGE]</a:t>
                    </a:fld>
                    <a:r>
                      <a:rPr lang="en-US" baseline="0">
                        <a:solidFill>
                          <a:sysClr val="windowText" lastClr="000000"/>
                        </a:solidFill>
                      </a:rPr>
                      <a:t>
</a:t>
                    </a:r>
                    <a:fld id="{4E5670F0-3D94-4DD7-B321-7C6819C8BB92}" type="VALUE">
                      <a:rPr lang="en-US" baseline="0">
                        <a:solidFill>
                          <a:sysClr val="windowText" lastClr="000000"/>
                        </a:solidFill>
                      </a:rPr>
                      <a:pPr/>
                      <a:t>[VALOR]</a:t>
                    </a:fld>
                    <a:endParaRPr lang="en-US" baseline="0">
                      <a:solidFill>
                        <a:sysClr val="windowText" lastClr="000000"/>
                      </a:solidFill>
                    </a:endParaRPr>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5DC1-4B08-97F0-0CCFE9C60108}"/>
                </c:ext>
              </c:extLst>
            </c:dLbl>
            <c:dLbl>
              <c:idx val="11"/>
              <c:layout>
                <c:manualLayout>
                  <c:x val="0"/>
                  <c:y val="-3.8704200147889889E-2"/>
                </c:manualLayout>
              </c:layout>
              <c:tx>
                <c:rich>
                  <a:bodyPr/>
                  <a:lstStyle/>
                  <a:p>
                    <a:fld id="{62DCD6DC-9302-4840-B584-E7925E3BC8A3}" type="CELLRANGE">
                      <a:rPr lang="en-US" baseline="0"/>
                      <a:pPr/>
                      <a:t>[CELLRANGE]</a:t>
                    </a:fld>
                    <a:r>
                      <a:rPr lang="en-US" baseline="0"/>
                      <a:t>
</a:t>
                    </a:r>
                    <a:fld id="{CDB5CCE6-E0FD-4777-BDCA-45D7329C6F5D}"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5DC1-4B08-97F0-0CCFE9C60108}"/>
                </c:ext>
              </c:extLst>
            </c:dLbl>
            <c:dLbl>
              <c:idx val="12"/>
              <c:layout>
                <c:manualLayout>
                  <c:x val="0"/>
                  <c:y val="-4.5254437921412038E-2"/>
                </c:manualLayout>
              </c:layout>
              <c:tx>
                <c:rich>
                  <a:bodyPr/>
                  <a:lstStyle/>
                  <a:p>
                    <a:fld id="{15E5E7E4-E97A-4938-BE49-9FB0014752FC}" type="CELLRANGE">
                      <a:rPr lang="en-US" baseline="0"/>
                      <a:pPr/>
                      <a:t>[CELLRANGE]</a:t>
                    </a:fld>
                    <a:r>
                      <a:rPr lang="en-US" baseline="0"/>
                      <a:t>
</a:t>
                    </a:r>
                    <a:fld id="{71C7DA68-8EFB-4066-8314-61F607146620}"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5DC1-4B08-97F0-0CCFE9C60108}"/>
                </c:ext>
              </c:extLst>
            </c:dLbl>
            <c:dLbl>
              <c:idx val="13"/>
              <c:layout>
                <c:manualLayout>
                  <c:x val="0"/>
                  <c:y val="-4.0625206045864781E-2"/>
                </c:manualLayout>
              </c:layout>
              <c:tx>
                <c:rich>
                  <a:bodyPr/>
                  <a:lstStyle/>
                  <a:p>
                    <a:fld id="{742FFED1-8460-4922-B29B-1E737EC04FBD}" type="CELLRANGE">
                      <a:rPr lang="en-US" baseline="0"/>
                      <a:pPr/>
                      <a:t>[CELLRANGE]</a:t>
                    </a:fld>
                    <a:r>
                      <a:rPr lang="en-US" baseline="0"/>
                      <a:t>
</a:t>
                    </a:r>
                    <a:fld id="{90442571-82A2-4694-B48B-76BC6F2981FE}"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5DC1-4B08-97F0-0CCFE9C60108}"/>
                </c:ext>
              </c:extLst>
            </c:dLbl>
            <c:dLbl>
              <c:idx val="14"/>
              <c:layout>
                <c:manualLayout>
                  <c:x val="0"/>
                  <c:y val="-4.4239261865835058E-2"/>
                </c:manualLayout>
              </c:layout>
              <c:tx>
                <c:rich>
                  <a:bodyPr/>
                  <a:lstStyle/>
                  <a:p>
                    <a:fld id="{83FD1086-15DD-490D-A548-0A9FA6FD5704}" type="CELLRANGE">
                      <a:rPr lang="en-US" baseline="0"/>
                      <a:pPr/>
                      <a:t>[CELLRANGE]</a:t>
                    </a:fld>
                    <a:r>
                      <a:rPr lang="en-US" baseline="0"/>
                      <a:t>
</a:t>
                    </a:r>
                    <a:fld id="{D3FE50E7-6AFB-4E5F-BB63-AE2CE03AC3BB}"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5DC1-4B08-97F0-0CCFE9C60108}"/>
                </c:ext>
              </c:extLst>
            </c:dLbl>
            <c:dLbl>
              <c:idx val="15"/>
              <c:layout>
                <c:manualLayout>
                  <c:x val="0"/>
                  <c:y val="-4.177061671082595E-2"/>
                </c:manualLayout>
              </c:layout>
              <c:tx>
                <c:rich>
                  <a:bodyPr/>
                  <a:lstStyle/>
                  <a:p>
                    <a:fld id="{C8DE4F85-153E-48C2-8841-442C71B2C7D0}" type="CELLRANGE">
                      <a:rPr lang="en-US" baseline="0"/>
                      <a:pPr/>
                      <a:t>[CELLRANGE]</a:t>
                    </a:fld>
                    <a:r>
                      <a:rPr lang="en-US" baseline="0"/>
                      <a:t>
</a:t>
                    </a:r>
                    <a:fld id="{45DE3736-D649-4130-9C09-18D1F3EA50D8}"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5DC1-4B08-97F0-0CCFE9C60108}"/>
                </c:ext>
              </c:extLst>
            </c:dLbl>
            <c:dLbl>
              <c:idx val="16"/>
              <c:layout>
                <c:manualLayout>
                  <c:x val="-1.2614026308478519E-16"/>
                  <c:y val="-5.4237901395508381E-2"/>
                </c:manualLayout>
              </c:layout>
              <c:tx>
                <c:rich>
                  <a:bodyPr/>
                  <a:lstStyle/>
                  <a:p>
                    <a:fld id="{BE1BEF70-0009-4760-91FF-5D6F73D7D43C}" type="CELLRANGE">
                      <a:rPr lang="en-US" baseline="0"/>
                      <a:pPr/>
                      <a:t>[CELLRANGE]</a:t>
                    </a:fld>
                    <a:r>
                      <a:rPr lang="en-US" baseline="0"/>
                      <a:t>
</a:t>
                    </a:r>
                    <a:fld id="{C1471017-025B-4227-BAFC-E1EE6E7EC4F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1-5DC1-4B08-97F0-0CCFE9C60108}"/>
                </c:ext>
              </c:extLst>
            </c:dLbl>
            <c:dLbl>
              <c:idx val="17"/>
              <c:layout>
                <c:manualLayout>
                  <c:x val="0"/>
                  <c:y val="-5.7139753723992361E-2"/>
                </c:manualLayout>
              </c:layout>
              <c:tx>
                <c:rich>
                  <a:bodyPr/>
                  <a:lstStyle/>
                  <a:p>
                    <a:fld id="{93B3EC7F-6635-4195-A9B7-C0A79729CC63}" type="CELLRANGE">
                      <a:rPr lang="en-US" baseline="0"/>
                      <a:pPr/>
                      <a:t>[CELLRANGE]</a:t>
                    </a:fld>
                    <a:r>
                      <a:rPr lang="en-US" baseline="0"/>
                      <a:t>
</a:t>
                    </a:r>
                    <a:fld id="{A9D02C7A-13B1-4F25-AFCB-715E21C84D12}"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5DC1-4B08-97F0-0CCFE9C60108}"/>
                </c:ext>
              </c:extLst>
            </c:dLbl>
            <c:dLbl>
              <c:idx val="18"/>
              <c:layout>
                <c:manualLayout>
                  <c:x val="-1.2614026308478519E-16"/>
                  <c:y val="-5.958878195039137E-2"/>
                </c:manualLayout>
              </c:layout>
              <c:tx>
                <c:rich>
                  <a:bodyPr/>
                  <a:lstStyle/>
                  <a:p>
                    <a:fld id="{36C6D472-7FE3-4ED2-B49B-5CBBB669864B}" type="CELLRANGE">
                      <a:rPr lang="en-US" baseline="0"/>
                      <a:pPr/>
                      <a:t>[CELLRANGE]</a:t>
                    </a:fld>
                    <a:r>
                      <a:rPr lang="en-US" baseline="0"/>
                      <a:t>
</a:t>
                    </a:r>
                    <a:fld id="{2CF2DEAB-638A-4AB2-B0E4-BF188DF5541A}"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5DC1-4B08-97F0-0CCFE9C60108}"/>
                </c:ext>
              </c:extLst>
            </c:dLbl>
            <c:dLbl>
              <c:idx val="19"/>
              <c:layout>
                <c:manualLayout>
                  <c:x val="0"/>
                  <c:y val="-8.3345064135550109E-2"/>
                </c:manualLayout>
              </c:layout>
              <c:tx>
                <c:rich>
                  <a:bodyPr/>
                  <a:lstStyle/>
                  <a:p>
                    <a:fld id="{8E37B118-0F00-4CD6-9416-DA2ECD15C138}" type="CELLRANGE">
                      <a:rPr lang="en-US" baseline="0"/>
                      <a:pPr/>
                      <a:t>[CELLRANGE]</a:t>
                    </a:fld>
                    <a:r>
                      <a:rPr lang="en-US" baseline="0"/>
                      <a:t>
</a:t>
                    </a:r>
                    <a:fld id="{229DA5BB-1569-4835-B176-8BA307A13A68}"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5DC1-4B08-97F0-0CCFE9C60108}"/>
                </c:ext>
              </c:extLst>
            </c:dLbl>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f>'11ListaEsperaGII'!$L$13:$L$32</c:f>
              <c:strCache>
                <c:ptCount val="20"/>
                <c:pt idx="0">
                  <c:v>Castilla y León</c:v>
                </c:pt>
                <c:pt idx="1">
                  <c:v>Aragón</c:v>
                </c:pt>
                <c:pt idx="2">
                  <c:v>Galicia</c:v>
                </c:pt>
                <c:pt idx="3">
                  <c:v>Asturias, Principado de</c:v>
                </c:pt>
                <c:pt idx="4">
                  <c:v>Ceuta</c:v>
                </c:pt>
                <c:pt idx="5">
                  <c:v>Navarra, Comunidad Foral de</c:v>
                </c:pt>
                <c:pt idx="6">
                  <c:v>Cantabria</c:v>
                </c:pt>
                <c:pt idx="7">
                  <c:v>Castilla - La Mancha</c:v>
                </c:pt>
                <c:pt idx="8">
                  <c:v>Andalucía</c:v>
                </c:pt>
                <c:pt idx="9">
                  <c:v>Madrid, Comunidad de</c:v>
                </c:pt>
                <c:pt idx="10">
                  <c:v>Comunitat Valenciana</c:v>
                </c:pt>
                <c:pt idx="11">
                  <c:v>Media Nacional</c:v>
                </c:pt>
                <c:pt idx="12">
                  <c:v>Rioja, La</c:v>
                </c:pt>
                <c:pt idx="13">
                  <c:v>Murcia, Región de</c:v>
                </c:pt>
                <c:pt idx="14">
                  <c:v>Extremadura</c:v>
                </c:pt>
                <c:pt idx="15">
                  <c:v>Balears, Illes</c:v>
                </c:pt>
                <c:pt idx="16">
                  <c:v>País Vasco</c:v>
                </c:pt>
                <c:pt idx="17">
                  <c:v>Canarias</c:v>
                </c:pt>
                <c:pt idx="18">
                  <c:v>Cataluña</c:v>
                </c:pt>
                <c:pt idx="19">
                  <c:v>Melilla</c:v>
                </c:pt>
              </c:strCache>
            </c:strRef>
          </c:cat>
          <c:val>
            <c:numRef>
              <c:f>'11ListaEsperaGII'!$O$13:$O$32</c:f>
              <c:numCache>
                <c:formatCode>0.00%</c:formatCode>
                <c:ptCount val="20"/>
                <c:pt idx="0">
                  <c:v>0.99846153846153851</c:v>
                </c:pt>
                <c:pt idx="1">
                  <c:v>0.99817011182649951</c:v>
                </c:pt>
                <c:pt idx="2">
                  <c:v>0.99161658308770051</c:v>
                </c:pt>
                <c:pt idx="3">
                  <c:v>0.98182656826568271</c:v>
                </c:pt>
                <c:pt idx="4">
                  <c:v>0.97695035460992907</c:v>
                </c:pt>
                <c:pt idx="5">
                  <c:v>0.97662296635602586</c:v>
                </c:pt>
                <c:pt idx="6">
                  <c:v>0.97372448979591841</c:v>
                </c:pt>
                <c:pt idx="7">
                  <c:v>0.94901276663230516</c:v>
                </c:pt>
                <c:pt idx="8">
                  <c:v>0.94804866601682369</c:v>
                </c:pt>
                <c:pt idx="9">
                  <c:v>0.94411849571991924</c:v>
                </c:pt>
                <c:pt idx="10">
                  <c:v>0.93330762680548196</c:v>
                </c:pt>
                <c:pt idx="11">
                  <c:v>0.93092143306096797</c:v>
                </c:pt>
                <c:pt idx="12">
                  <c:v>0.91241710496226847</c:v>
                </c:pt>
                <c:pt idx="13">
                  <c:v>0.89856617451095355</c:v>
                </c:pt>
                <c:pt idx="14">
                  <c:v>0.8926600029837386</c:v>
                </c:pt>
                <c:pt idx="15">
                  <c:v>0.88693267274175003</c:v>
                </c:pt>
                <c:pt idx="16">
                  <c:v>0.87399212450778174</c:v>
                </c:pt>
                <c:pt idx="17">
                  <c:v>0.8735089169717728</c:v>
                </c:pt>
                <c:pt idx="18">
                  <c:v>0.8673794613308895</c:v>
                </c:pt>
                <c:pt idx="19">
                  <c:v>0.8651551312649165</c:v>
                </c:pt>
              </c:numCache>
            </c:numRef>
          </c:val>
          <c:extLst>
            <c:ext xmlns:c15="http://schemas.microsoft.com/office/drawing/2012/chart" uri="{02D57815-91ED-43cb-92C2-25804820EDAC}">
              <c15:datalabelsRange>
                <c15:f>'11ListaEsperaGII'!$M$13:$M$32</c15:f>
                <c15:dlblRangeCache>
                  <c:ptCount val="20"/>
                  <c:pt idx="0">
                    <c:v>40.887</c:v>
                  </c:pt>
                  <c:pt idx="1">
                    <c:v>14.728</c:v>
                  </c:pt>
                  <c:pt idx="2">
                    <c:v>25.904</c:v>
                  </c:pt>
                  <c:pt idx="3">
                    <c:v>10.643</c:v>
                  </c:pt>
                  <c:pt idx="4">
                    <c:v>551</c:v>
                  </c:pt>
                  <c:pt idx="5">
                    <c:v>6.183</c:v>
                  </c:pt>
                  <c:pt idx="6">
                    <c:v>7.634</c:v>
                  </c:pt>
                  <c:pt idx="7">
                    <c:v>23.936</c:v>
                  </c:pt>
                  <c:pt idx="8">
                    <c:v>131.300</c:v>
                  </c:pt>
                  <c:pt idx="9">
                    <c:v>68.712</c:v>
                  </c:pt>
                  <c:pt idx="10">
                    <c:v>58.090</c:v>
                  </c:pt>
                  <c:pt idx="11">
                    <c:v>555.411</c:v>
                  </c:pt>
                  <c:pt idx="12">
                    <c:v>3.990</c:v>
                  </c:pt>
                  <c:pt idx="13">
                    <c:v>16.858</c:v>
                  </c:pt>
                  <c:pt idx="14">
                    <c:v>11.967</c:v>
                  </c:pt>
                  <c:pt idx="15">
                    <c:v>10.025</c:v>
                  </c:pt>
                  <c:pt idx="16">
                    <c:v>23.305</c:v>
                  </c:pt>
                  <c:pt idx="17">
                    <c:v>14.792</c:v>
                  </c:pt>
                  <c:pt idx="18">
                    <c:v>85.181</c:v>
                  </c:pt>
                  <c:pt idx="19">
                    <c:v>725</c:v>
                  </c:pt>
                </c15:dlblRangeCache>
              </c15:datalabelsRange>
            </c:ext>
            <c:ext xmlns:c16="http://schemas.microsoft.com/office/drawing/2014/chart" uri="{C3380CC4-5D6E-409C-BE32-E72D297353CC}">
              <c16:uniqueId val="{00000015-5DC1-4B08-97F0-0CCFE9C60108}"/>
            </c:ext>
          </c:extLst>
        </c:ser>
        <c:ser>
          <c:idx val="1"/>
          <c:order val="1"/>
          <c:tx>
            <c:v>Personas beneficiarias con derecho a prestación pendientes de resolución de PIA</c:v>
          </c:tx>
          <c:spPr>
            <a:solidFill>
              <a:schemeClr val="accent2"/>
            </a:solidFill>
            <a:ln>
              <a:noFill/>
            </a:ln>
            <a:effectLst/>
          </c:spPr>
          <c:invertIfNegative val="0"/>
          <c:dPt>
            <c:idx val="9"/>
            <c:invertIfNegative val="0"/>
            <c:bubble3D val="0"/>
            <c:extLst>
              <c:ext xmlns:c16="http://schemas.microsoft.com/office/drawing/2014/chart" uri="{C3380CC4-5D6E-409C-BE32-E72D297353CC}">
                <c16:uniqueId val="{00000016-5DC1-4B08-97F0-0CCFE9C60108}"/>
              </c:ext>
            </c:extLst>
          </c:dPt>
          <c:dPt>
            <c:idx val="10"/>
            <c:invertIfNegative val="0"/>
            <c:bubble3D val="0"/>
            <c:spPr>
              <a:solidFill>
                <a:schemeClr val="accent2"/>
              </a:solidFill>
              <a:ln>
                <a:noFill/>
              </a:ln>
              <a:effectLst/>
            </c:spPr>
            <c:extLst>
              <c:ext xmlns:c16="http://schemas.microsoft.com/office/drawing/2014/chart" uri="{C3380CC4-5D6E-409C-BE32-E72D297353CC}">
                <c16:uniqueId val="{00000025-5DC1-4B08-97F0-0CCFE9C60108}"/>
              </c:ext>
            </c:extLst>
          </c:dPt>
          <c:dPt>
            <c:idx val="11"/>
            <c:invertIfNegative val="0"/>
            <c:bubble3D val="0"/>
            <c:spPr>
              <a:solidFill>
                <a:schemeClr val="accent2">
                  <a:lumMod val="50000"/>
                </a:schemeClr>
              </a:solidFill>
              <a:ln>
                <a:noFill/>
              </a:ln>
              <a:effectLst/>
            </c:spPr>
            <c:extLst>
              <c:ext xmlns:c16="http://schemas.microsoft.com/office/drawing/2014/chart" uri="{C3380CC4-5D6E-409C-BE32-E72D297353CC}">
                <c16:uniqueId val="{00000017-5DC1-4B08-97F0-0CCFE9C60108}"/>
              </c:ext>
            </c:extLst>
          </c:dPt>
          <c:dPt>
            <c:idx val="12"/>
            <c:invertIfNegative val="0"/>
            <c:bubble3D val="0"/>
            <c:extLst>
              <c:ext xmlns:c16="http://schemas.microsoft.com/office/drawing/2014/chart" uri="{C3380CC4-5D6E-409C-BE32-E72D297353CC}">
                <c16:uniqueId val="{00000018-5DC1-4B08-97F0-0CCFE9C60108}"/>
              </c:ext>
            </c:extLst>
          </c:dPt>
          <c:dPt>
            <c:idx val="13"/>
            <c:invertIfNegative val="0"/>
            <c:bubble3D val="0"/>
            <c:extLst>
              <c:ext xmlns:c16="http://schemas.microsoft.com/office/drawing/2014/chart" uri="{C3380CC4-5D6E-409C-BE32-E72D297353CC}">
                <c16:uniqueId val="{0000001A-5DC1-4B08-97F0-0CCFE9C60108}"/>
              </c:ext>
            </c:extLst>
          </c:dPt>
          <c:dPt>
            <c:idx val="14"/>
            <c:invertIfNegative val="0"/>
            <c:bubble3D val="0"/>
            <c:extLst>
              <c:ext xmlns:c16="http://schemas.microsoft.com/office/drawing/2014/chart" uri="{C3380CC4-5D6E-409C-BE32-E72D297353CC}">
                <c16:uniqueId val="{0000001B-5DC1-4B08-97F0-0CCFE9C60108}"/>
              </c:ext>
            </c:extLst>
          </c:dPt>
          <c:dLbls>
            <c:dLbl>
              <c:idx val="0"/>
              <c:layout>
                <c:manualLayout>
                  <c:x val="0"/>
                  <c:y val="3.1604688373282543E-2"/>
                </c:manualLayout>
              </c:layout>
              <c:tx>
                <c:rich>
                  <a:bodyPr/>
                  <a:lstStyle/>
                  <a:p>
                    <a:fld id="{3781827F-835D-4FBE-BCBE-9636D22ACF50}" type="CELLRANGE">
                      <a:rPr lang="en-US" baseline="0"/>
                      <a:pPr/>
                      <a:t>[CELLRANGE]</a:t>
                    </a:fld>
                    <a:r>
                      <a:rPr lang="en-US" baseline="0"/>
                      <a:t>
</a:t>
                    </a:r>
                    <a:fld id="{9C4C6DC3-4A29-471E-89A5-BCB5C0392BED}"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5DC1-4B08-97F0-0CCFE9C60108}"/>
                </c:ext>
              </c:extLst>
            </c:dLbl>
            <c:dLbl>
              <c:idx val="1"/>
              <c:layout>
                <c:manualLayout>
                  <c:x val="0"/>
                  <c:y val="2.5516538251466866E-2"/>
                </c:manualLayout>
              </c:layout>
              <c:tx>
                <c:rich>
                  <a:bodyPr/>
                  <a:lstStyle/>
                  <a:p>
                    <a:fld id="{A65DA922-1950-4FEC-9637-6F91871C90DC}" type="CELLRANGE">
                      <a:rPr lang="en-US" baseline="0"/>
                      <a:pPr/>
                      <a:t>[CELLRANGE]</a:t>
                    </a:fld>
                    <a:r>
                      <a:rPr lang="en-US" baseline="0"/>
                      <a:t>
</a:t>
                    </a:r>
                    <a:fld id="{F91657EE-F307-41BD-93DB-1C9726CF75AF}"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5DC1-4B08-97F0-0CCFE9C60108}"/>
                </c:ext>
              </c:extLst>
            </c:dLbl>
            <c:dLbl>
              <c:idx val="2"/>
              <c:layout>
                <c:manualLayout>
                  <c:x val="-3.1535065771196298E-17"/>
                  <c:y val="1.8306045519629735E-2"/>
                </c:manualLayout>
              </c:layout>
              <c:tx>
                <c:rich>
                  <a:bodyPr/>
                  <a:lstStyle/>
                  <a:p>
                    <a:fld id="{B79EC877-8638-436A-88D7-A6816DE4823E}" type="CELLRANGE">
                      <a:rPr lang="en-US" baseline="0"/>
                      <a:pPr/>
                      <a:t>[CELLRANGE]</a:t>
                    </a:fld>
                    <a:r>
                      <a:rPr lang="en-US" baseline="0"/>
                      <a:t>
</a:t>
                    </a:r>
                    <a:fld id="{640789A6-91C7-426B-B9B3-1B1BA2BA6390}"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5DC1-4B08-97F0-0CCFE9C60108}"/>
                </c:ext>
              </c:extLst>
            </c:dLbl>
            <c:dLbl>
              <c:idx val="3"/>
              <c:layout>
                <c:manualLayout>
                  <c:x val="0"/>
                  <c:y val="1.7606919980550178E-2"/>
                </c:manualLayout>
              </c:layout>
              <c:tx>
                <c:rich>
                  <a:bodyPr/>
                  <a:lstStyle/>
                  <a:p>
                    <a:fld id="{C8517789-A650-49DE-949D-ABBFD3BBDBF2}" type="CELLRANGE">
                      <a:rPr lang="en-US" baseline="0"/>
                      <a:pPr/>
                      <a:t>[CELLRANGE]</a:t>
                    </a:fld>
                    <a:r>
                      <a:rPr lang="en-US" baseline="0"/>
                      <a:t>
</a:t>
                    </a:r>
                    <a:fld id="{251B6744-B019-47BB-BFCF-1F0D97B5F934}"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5DC1-4B08-97F0-0CCFE9C60108}"/>
                </c:ext>
              </c:extLst>
            </c:dLbl>
            <c:dLbl>
              <c:idx val="4"/>
              <c:layout>
                <c:manualLayout>
                  <c:x val="1.3988426885235836E-3"/>
                  <c:y val="4.9774323583780256E-3"/>
                </c:manualLayout>
              </c:layout>
              <c:tx>
                <c:rich>
                  <a:bodyPr/>
                  <a:lstStyle/>
                  <a:p>
                    <a:fld id="{4247A6B6-B95F-4A9D-8379-3FA7F95FC63D}" type="CELLRANGE">
                      <a:rPr lang="en-US" baseline="0"/>
                      <a:pPr/>
                      <a:t>[CELLRANGE]</a:t>
                    </a:fld>
                    <a:r>
                      <a:rPr lang="en-US" baseline="0"/>
                      <a:t>
</a:t>
                    </a:r>
                    <a:fld id="{7C1565BE-8154-456F-95CC-BA281AE7985E}"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5DC1-4B08-97F0-0CCFE9C60108}"/>
                </c:ext>
              </c:extLst>
            </c:dLbl>
            <c:dLbl>
              <c:idx val="5"/>
              <c:layout>
                <c:manualLayout>
                  <c:x val="0"/>
                  <c:y val="6.9874409880102319E-3"/>
                </c:manualLayout>
              </c:layout>
              <c:tx>
                <c:rich>
                  <a:bodyPr/>
                  <a:lstStyle/>
                  <a:p>
                    <a:fld id="{4A2CD9E6-9FF3-423F-83A3-7C692277A9A0}" type="CELLRANGE">
                      <a:rPr lang="en-US" baseline="0"/>
                      <a:pPr/>
                      <a:t>[CELLRANGE]</a:t>
                    </a:fld>
                    <a:r>
                      <a:rPr lang="en-US" baseline="0"/>
                      <a:t>
</a:t>
                    </a:r>
                    <a:fld id="{28B8CC33-642B-45FC-A32C-7996600332CA}"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5DC1-4B08-97F0-0CCFE9C60108}"/>
                </c:ext>
              </c:extLst>
            </c:dLbl>
            <c:dLbl>
              <c:idx val="6"/>
              <c:layout>
                <c:manualLayout>
                  <c:x val="0"/>
                  <c:y val="9.2246790407103946E-3"/>
                </c:manualLayout>
              </c:layout>
              <c:tx>
                <c:rich>
                  <a:bodyPr/>
                  <a:lstStyle/>
                  <a:p>
                    <a:fld id="{0FAB15B9-8AED-4DC1-8F06-816FD6B0C505}" type="CELLRANGE">
                      <a:rPr lang="en-US" baseline="0"/>
                      <a:pPr/>
                      <a:t>[CELLRANGE]</a:t>
                    </a:fld>
                    <a:r>
                      <a:rPr lang="en-US" baseline="0"/>
                      <a:t>
</a:t>
                    </a:r>
                    <a:fld id="{343D165A-2B74-49DB-91F5-BF98FA147F2E}"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5DC1-4B08-97F0-0CCFE9C60108}"/>
                </c:ext>
              </c:extLst>
            </c:dLbl>
            <c:dLbl>
              <c:idx val="7"/>
              <c:layout>
                <c:manualLayout>
                  <c:x val="0"/>
                  <c:y val="9.1976149447574578E-3"/>
                </c:manualLayout>
              </c:layout>
              <c:tx>
                <c:rich>
                  <a:bodyPr/>
                  <a:lstStyle/>
                  <a:p>
                    <a:fld id="{8BEF520E-D1EA-46A9-8F65-07FC69AB4438}" type="CELLRANGE">
                      <a:rPr lang="en-US" baseline="0"/>
                      <a:pPr/>
                      <a:t>[CELLRANGE]</a:t>
                    </a:fld>
                    <a:r>
                      <a:rPr lang="en-US" baseline="0"/>
                      <a:t>
</a:t>
                    </a:r>
                    <a:fld id="{2DF77ED7-7587-45B4-B61B-7A3582555553}"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3-5DC1-4B08-97F0-0CCFE9C60108}"/>
                </c:ext>
              </c:extLst>
            </c:dLbl>
            <c:dLbl>
              <c:idx val="8"/>
              <c:layout>
                <c:manualLayout>
                  <c:x val="0"/>
                  <c:y val="4.1758628587786393E-4"/>
                </c:manualLayout>
              </c:layout>
              <c:tx>
                <c:rich>
                  <a:bodyPr/>
                  <a:lstStyle/>
                  <a:p>
                    <a:fld id="{9278659B-2028-447A-A556-6BA2FD672689}" type="CELLRANGE">
                      <a:rPr lang="en-US" baseline="0"/>
                      <a:pPr/>
                      <a:t>[CELLRANGE]</a:t>
                    </a:fld>
                    <a:r>
                      <a:rPr lang="en-US" baseline="0"/>
                      <a:t>
</a:t>
                    </a:r>
                    <a:fld id="{96ABEDD3-2A3D-473B-BCDF-931A0FAD534A}"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4-5DC1-4B08-97F0-0CCFE9C60108}"/>
                </c:ext>
              </c:extLst>
            </c:dLbl>
            <c:dLbl>
              <c:idx val="9"/>
              <c:layout>
                <c:manualLayout>
                  <c:x val="1.6813370532300342E-4"/>
                  <c:y val="3.3650790978759936E-4"/>
                </c:manualLayout>
              </c:layout>
              <c:tx>
                <c:rich>
                  <a:bodyPr/>
                  <a:lstStyle/>
                  <a:p>
                    <a:fld id="{B892EB25-9E34-4E79-A7BF-C4771054C3DE}" type="CELLRANGE">
                      <a:rPr lang="en-US" baseline="0"/>
                      <a:pPr/>
                      <a:t>[CELLRANGE]</a:t>
                    </a:fld>
                    <a:r>
                      <a:rPr lang="en-US" baseline="0"/>
                      <a:t>
</a:t>
                    </a:r>
                    <a:fld id="{772D34B0-6718-42DB-A7F1-E08FE9AB4B7B}"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5DC1-4B08-97F0-0CCFE9C60108}"/>
                </c:ext>
              </c:extLst>
            </c:dLbl>
            <c:dLbl>
              <c:idx val="10"/>
              <c:layout>
                <c:manualLayout>
                  <c:x val="1.034166381376241E-4"/>
                  <c:y val="3.70782541071255E-3"/>
                </c:manualLayout>
              </c:layout>
              <c:tx>
                <c:rich>
                  <a:bodyPr rot="-5400000" spcFirstLastPara="1" vertOverflow="ellipsis" wrap="square" lIns="38100" tIns="19050" rIns="38100" bIns="19050" anchor="ctr" anchorCtr="1">
                    <a:spAutoFit/>
                  </a:bodyPr>
                  <a:lstStyle/>
                  <a:p>
                    <a:pPr>
                      <a:defRPr sz="800" b="1" i="0" u="none" strike="noStrike" kern="1200" baseline="0">
                        <a:solidFill>
                          <a:sysClr val="windowText" lastClr="000000"/>
                        </a:solidFill>
                        <a:latin typeface="+mn-lt"/>
                        <a:ea typeface="+mn-ea"/>
                        <a:cs typeface="+mn-cs"/>
                      </a:defRPr>
                    </a:pPr>
                    <a:fld id="{DEE7AE07-8178-4C0D-B84F-73D86006925E}" type="CELLRANGE">
                      <a:rPr lang="en-US" sz="800" baseline="0">
                        <a:solidFill>
                          <a:sysClr val="windowText" lastClr="000000"/>
                        </a:solidFill>
                      </a:rPr>
                      <a:pPr>
                        <a:defRPr sz="800" b="1">
                          <a:solidFill>
                            <a:sysClr val="windowText" lastClr="000000"/>
                          </a:solidFill>
                        </a:defRPr>
                      </a:pPr>
                      <a:t>[CELLRANGE]</a:t>
                    </a:fld>
                    <a:r>
                      <a:rPr lang="en-US" sz="800" baseline="0">
                        <a:solidFill>
                          <a:sysClr val="windowText" lastClr="000000"/>
                        </a:solidFill>
                      </a:rPr>
                      <a:t>
</a:t>
                    </a:r>
                    <a:fld id="{B13CDBF4-AF29-4D2A-8D48-7128467A9DF1}" type="VALUE">
                      <a:rPr lang="en-US" sz="800" baseline="0">
                        <a:solidFill>
                          <a:sysClr val="windowText" lastClr="000000"/>
                        </a:solidFill>
                      </a:rPr>
                      <a:pPr>
                        <a:defRPr sz="800" b="1">
                          <a:solidFill>
                            <a:sysClr val="windowText" lastClr="000000"/>
                          </a:solidFill>
                        </a:defRPr>
                      </a:pPr>
                      <a:t>[VALOR]</a:t>
                    </a:fld>
                    <a:endParaRPr lang="en-US" sz="800" baseline="0">
                      <a:solidFill>
                        <a:sysClr val="windowText" lastClr="000000"/>
                      </a:solidFill>
                    </a:endParaRPr>
                  </a:p>
                </c:rich>
              </c:tx>
              <c:spPr>
                <a:noFill/>
                <a:ln>
                  <a:noFill/>
                </a:ln>
                <a:effectLst/>
              </c:spPr>
              <c:txPr>
                <a:bodyPr rot="-5400000" spcFirstLastPara="1" vertOverflow="ellipsis" wrap="square" lIns="38100" tIns="19050" rIns="38100" bIns="19050" anchor="ctr" anchorCtr="1">
                  <a:spAutoFit/>
                </a:bodyPr>
                <a:lstStyle/>
                <a:p>
                  <a:pPr>
                    <a:defRPr sz="800" b="1" i="0" u="none" strike="noStrike" kern="1200" baseline="0">
                      <a:solidFill>
                        <a:sysClr val="windowText" lastClr="000000"/>
                      </a:solidFill>
                      <a:latin typeface="+mn-lt"/>
                      <a:ea typeface="+mn-ea"/>
                      <a:cs typeface="+mn-cs"/>
                    </a:defRPr>
                  </a:pPr>
                  <a:endParaRPr lang="es-E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5-5DC1-4B08-97F0-0CCFE9C60108}"/>
                </c:ext>
              </c:extLst>
            </c:dLbl>
            <c:dLbl>
              <c:idx val="11"/>
              <c:layout>
                <c:manualLayout>
                  <c:x val="-1.3913043478260871E-3"/>
                  <c:y val="-1.9317585301837361E-3"/>
                </c:manualLayout>
              </c:layout>
              <c:tx>
                <c:rich>
                  <a:bodyPr rot="-5400000" spcFirstLastPara="1" vertOverflow="ellipsis" wrap="square" lIns="38100" tIns="19050" rIns="38100" bIns="19050" anchor="ctr" anchorCtr="1">
                    <a:spAutoFit/>
                  </a:bodyPr>
                  <a:lstStyle/>
                  <a:p>
                    <a:pPr>
                      <a:defRPr sz="800" b="1" i="0" u="none" strike="noStrike" kern="1200" baseline="0">
                        <a:solidFill>
                          <a:schemeClr val="bg1"/>
                        </a:solidFill>
                        <a:latin typeface="+mn-lt"/>
                        <a:ea typeface="+mn-ea"/>
                        <a:cs typeface="+mn-cs"/>
                      </a:defRPr>
                    </a:pPr>
                    <a:fld id="{55FB7555-9018-4392-B8E6-11B6697DE3B3}" type="CELLRANGE">
                      <a:rPr lang="en-US" sz="800" baseline="0">
                        <a:solidFill>
                          <a:schemeClr val="bg1"/>
                        </a:solidFill>
                      </a:rPr>
                      <a:pPr>
                        <a:defRPr sz="800" b="1">
                          <a:solidFill>
                            <a:schemeClr val="bg1"/>
                          </a:solidFill>
                        </a:defRPr>
                      </a:pPr>
                      <a:t>[CELLRANGE]</a:t>
                    </a:fld>
                    <a:r>
                      <a:rPr lang="en-US" sz="800" baseline="0">
                        <a:solidFill>
                          <a:schemeClr val="bg1"/>
                        </a:solidFill>
                      </a:rPr>
                      <a:t>
</a:t>
                    </a:r>
                    <a:fld id="{1712B3B2-B537-4003-ACB9-EFBA9EB71358}" type="VALUE">
                      <a:rPr lang="en-US" sz="800" baseline="0">
                        <a:solidFill>
                          <a:schemeClr val="bg1"/>
                        </a:solidFill>
                      </a:rPr>
                      <a:pPr>
                        <a:defRPr sz="800" b="1">
                          <a:solidFill>
                            <a:schemeClr val="bg1"/>
                          </a:solidFill>
                        </a:defRPr>
                      </a:pPr>
                      <a:t>[VALOR]</a:t>
                    </a:fld>
                    <a:endParaRPr lang="en-US" sz="800" baseline="0">
                      <a:solidFill>
                        <a:schemeClr val="bg1"/>
                      </a:solidFill>
                    </a:endParaRPr>
                  </a:p>
                </c:rich>
              </c:tx>
              <c:spPr>
                <a:noFill/>
                <a:ln>
                  <a:noFill/>
                </a:ln>
                <a:effectLst/>
              </c:spPr>
              <c:txPr>
                <a:bodyPr rot="-5400000" spcFirstLastPara="1" vertOverflow="ellipsis" wrap="square" lIns="38100" tIns="19050" rIns="38100" bIns="19050" anchor="ctr" anchorCtr="1">
                  <a:spAutoFit/>
                </a:bodyPr>
                <a:lstStyle/>
                <a:p>
                  <a:pPr>
                    <a:defRPr sz="800" b="1" i="0" u="none" strike="noStrike" kern="1200" baseline="0">
                      <a:solidFill>
                        <a:schemeClr val="bg1"/>
                      </a:solidFill>
                      <a:latin typeface="+mn-lt"/>
                      <a:ea typeface="+mn-ea"/>
                      <a:cs typeface="+mn-cs"/>
                    </a:defRPr>
                  </a:pPr>
                  <a:endParaRPr lang="es-E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5DC1-4B08-97F0-0CCFE9C60108}"/>
                </c:ext>
              </c:extLst>
            </c:dLbl>
            <c:dLbl>
              <c:idx val="12"/>
              <c:layout>
                <c:manualLayout>
                  <c:x val="-1.391304347826189E-3"/>
                  <c:y val="9.9770239000498777E-4"/>
                </c:manualLayout>
              </c:layout>
              <c:tx>
                <c:rich>
                  <a:bodyPr/>
                  <a:lstStyle/>
                  <a:p>
                    <a:fld id="{A0B10438-3C6F-4F5E-A008-C8B99FEFB5B2}" type="CELLRANGE">
                      <a:rPr lang="en-US" baseline="0"/>
                      <a:pPr/>
                      <a:t>[CELLRANGE]</a:t>
                    </a:fld>
                    <a:r>
                      <a:rPr lang="en-US" baseline="0"/>
                      <a:t>
</a:t>
                    </a:r>
                    <a:fld id="{5DA88F88-ED84-4E01-9044-9D53D6C94D16}"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5DC1-4B08-97F0-0CCFE9C60108}"/>
                </c:ext>
              </c:extLst>
            </c:dLbl>
            <c:dLbl>
              <c:idx val="13"/>
              <c:layout>
                <c:manualLayout>
                  <c:x val="-1.0202780687331501E-16"/>
                  <c:y val="3.058846616135581E-3"/>
                </c:manualLayout>
              </c:layout>
              <c:tx>
                <c:rich>
                  <a:bodyPr/>
                  <a:lstStyle/>
                  <a:p>
                    <a:fld id="{50AC1926-8AAB-4E87-9BD2-F9213A4C24EF}" type="CELLRANGE">
                      <a:rPr lang="en-US" baseline="0"/>
                      <a:pPr/>
                      <a:t>[CELLRANGE]</a:t>
                    </a:fld>
                    <a:r>
                      <a:rPr lang="en-US" baseline="0"/>
                      <a:t>
</a:t>
                    </a:r>
                    <a:fld id="{4921CCF1-5E87-443C-A3E4-8B928388A8FB}"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A-5DC1-4B08-97F0-0CCFE9C60108}"/>
                </c:ext>
              </c:extLst>
            </c:dLbl>
            <c:dLbl>
              <c:idx val="14"/>
              <c:layout>
                <c:manualLayout>
                  <c:x val="0"/>
                  <c:y val="-4.4010942613399925E-3"/>
                </c:manualLayout>
              </c:layout>
              <c:tx>
                <c:rich>
                  <a:bodyPr/>
                  <a:lstStyle/>
                  <a:p>
                    <a:fld id="{54920804-429E-4152-AE9E-A3EF6836F89C}" type="CELLRANGE">
                      <a:rPr lang="en-US" baseline="0"/>
                      <a:pPr/>
                      <a:t>[CELLRANGE]</a:t>
                    </a:fld>
                    <a:r>
                      <a:rPr lang="en-US" baseline="0"/>
                      <a:t>
</a:t>
                    </a:r>
                    <a:fld id="{8FAE9797-2641-4BEC-BA42-5DB48E0C68FB}"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B-5DC1-4B08-97F0-0CCFE9C60108}"/>
                </c:ext>
              </c:extLst>
            </c:dLbl>
            <c:dLbl>
              <c:idx val="15"/>
              <c:layout>
                <c:manualLayout>
                  <c:x val="0"/>
                  <c:y val="-8.0925279663838501E-3"/>
                </c:manualLayout>
              </c:layout>
              <c:tx>
                <c:rich>
                  <a:bodyPr/>
                  <a:lstStyle/>
                  <a:p>
                    <a:fld id="{6084E07F-53B0-4349-A4B2-3FC2AD9410C8}" type="CELLRANGE">
                      <a:rPr lang="en-US" baseline="0"/>
                      <a:pPr/>
                      <a:t>[CELLRANGE]</a:t>
                    </a:fld>
                    <a:r>
                      <a:rPr lang="en-US" baseline="0"/>
                      <a:t>
</a:t>
                    </a:r>
                    <a:fld id="{F89A985A-75F7-498E-AB67-6C4DB08EECEB}"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6-5DC1-4B08-97F0-0CCFE9C60108}"/>
                </c:ext>
              </c:extLst>
            </c:dLbl>
            <c:dLbl>
              <c:idx val="16"/>
              <c:layout>
                <c:manualLayout>
                  <c:x val="0"/>
                  <c:y val="-1.7010654042076516E-2"/>
                </c:manualLayout>
              </c:layout>
              <c:tx>
                <c:rich>
                  <a:bodyPr/>
                  <a:lstStyle/>
                  <a:p>
                    <a:fld id="{B5EAD81A-01FE-4636-AB91-3AB2AFBBF4A0}" type="CELLRANGE">
                      <a:rPr lang="en-US" baseline="0"/>
                      <a:pPr/>
                      <a:t>[CELLRANGE]</a:t>
                    </a:fld>
                    <a:r>
                      <a:rPr lang="en-US" baseline="0"/>
                      <a:t>
</a:t>
                    </a:r>
                    <a:fld id="{FED0D6CC-C339-4056-AB6A-3B019D333399}"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7-5DC1-4B08-97F0-0CCFE9C60108}"/>
                </c:ext>
              </c:extLst>
            </c:dLbl>
            <c:dLbl>
              <c:idx val="17"/>
              <c:layout>
                <c:manualLayout>
                  <c:x val="0"/>
                  <c:y val="-1.9412433258926755E-2"/>
                </c:manualLayout>
              </c:layout>
              <c:tx>
                <c:rich>
                  <a:bodyPr/>
                  <a:lstStyle/>
                  <a:p>
                    <a:fld id="{A0469D5C-5DA9-4561-80E9-61D8F3E71D75}" type="CELLRANGE">
                      <a:rPr lang="en-US" baseline="0"/>
                      <a:pPr/>
                      <a:t>[CELLRANGE]</a:t>
                    </a:fld>
                    <a:r>
                      <a:rPr lang="en-US" baseline="0"/>
                      <a:t>
</a:t>
                    </a:r>
                    <a:fld id="{AAB55E1F-75A9-4ABF-B991-0523C5E971E8}"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8-5DC1-4B08-97F0-0CCFE9C60108}"/>
                </c:ext>
              </c:extLst>
            </c:dLbl>
            <c:dLbl>
              <c:idx val="18"/>
              <c:layout>
                <c:manualLayout>
                  <c:x val="0"/>
                  <c:y val="-1.4262189188968202E-2"/>
                </c:manualLayout>
              </c:layout>
              <c:tx>
                <c:rich>
                  <a:bodyPr/>
                  <a:lstStyle/>
                  <a:p>
                    <a:fld id="{4AB18D76-28E5-4849-BFD5-68AAFAB05D65}" type="CELLRANGE">
                      <a:rPr lang="en-US" baseline="0"/>
                      <a:pPr/>
                      <a:t>[CELLRANGE]</a:t>
                    </a:fld>
                    <a:r>
                      <a:rPr lang="en-US" baseline="0"/>
                      <a:t>
</a:t>
                    </a:r>
                    <a:fld id="{025BF800-F923-496F-A3CE-F4BD0D13E287}"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9-5DC1-4B08-97F0-0CCFE9C60108}"/>
                </c:ext>
              </c:extLst>
            </c:dLbl>
            <c:dLbl>
              <c:idx val="19"/>
              <c:layout>
                <c:manualLayout>
                  <c:x val="0"/>
                  <c:y val="-3.1265647868782755E-2"/>
                </c:manualLayout>
              </c:layout>
              <c:tx>
                <c:rich>
                  <a:bodyPr/>
                  <a:lstStyle/>
                  <a:p>
                    <a:fld id="{E171D488-AFE5-45AE-B2CB-6533735A204B}" type="CELLRANGE">
                      <a:rPr lang="en-US" baseline="0"/>
                      <a:pPr/>
                      <a:t>[CELLRANGE]</a:t>
                    </a:fld>
                    <a:r>
                      <a:rPr lang="en-US" baseline="0"/>
                      <a:t>
</a:t>
                    </a:r>
                    <a:fld id="{DF082920-12BB-4C5E-9521-F8016E4BF33B}"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A-5DC1-4B08-97F0-0CCFE9C60108}"/>
                </c:ext>
              </c:extLst>
            </c:dLbl>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0"/>
              </c:ext>
            </c:extLst>
          </c:dLbls>
          <c:cat>
            <c:strRef>
              <c:f>'11ListaEsperaGII'!$L$13:$L$32</c:f>
              <c:strCache>
                <c:ptCount val="20"/>
                <c:pt idx="0">
                  <c:v>Castilla y León</c:v>
                </c:pt>
                <c:pt idx="1">
                  <c:v>Aragón</c:v>
                </c:pt>
                <c:pt idx="2">
                  <c:v>Galicia</c:v>
                </c:pt>
                <c:pt idx="3">
                  <c:v>Asturias, Principado de</c:v>
                </c:pt>
                <c:pt idx="4">
                  <c:v>Ceuta</c:v>
                </c:pt>
                <c:pt idx="5">
                  <c:v>Navarra, Comunidad Foral de</c:v>
                </c:pt>
                <c:pt idx="6">
                  <c:v>Cantabria</c:v>
                </c:pt>
                <c:pt idx="7">
                  <c:v>Castilla - La Mancha</c:v>
                </c:pt>
                <c:pt idx="8">
                  <c:v>Andalucía</c:v>
                </c:pt>
                <c:pt idx="9">
                  <c:v>Madrid, Comunidad de</c:v>
                </c:pt>
                <c:pt idx="10">
                  <c:v>Comunitat Valenciana</c:v>
                </c:pt>
                <c:pt idx="11">
                  <c:v>Media Nacional</c:v>
                </c:pt>
                <c:pt idx="12">
                  <c:v>Rioja, La</c:v>
                </c:pt>
                <c:pt idx="13">
                  <c:v>Murcia, Región de</c:v>
                </c:pt>
                <c:pt idx="14">
                  <c:v>Extremadura</c:v>
                </c:pt>
                <c:pt idx="15">
                  <c:v>Balears, Illes</c:v>
                </c:pt>
                <c:pt idx="16">
                  <c:v>País Vasco</c:v>
                </c:pt>
                <c:pt idx="17">
                  <c:v>Canarias</c:v>
                </c:pt>
                <c:pt idx="18">
                  <c:v>Cataluña</c:v>
                </c:pt>
                <c:pt idx="19">
                  <c:v>Melilla</c:v>
                </c:pt>
              </c:strCache>
            </c:strRef>
          </c:cat>
          <c:val>
            <c:numRef>
              <c:f>'11ListaEsperaGII'!$P$13:$P$32</c:f>
              <c:numCache>
                <c:formatCode>0.00%</c:formatCode>
                <c:ptCount val="20"/>
                <c:pt idx="0">
                  <c:v>1.5384615384615385E-3</c:v>
                </c:pt>
                <c:pt idx="1">
                  <c:v>1.8298881735005082E-3</c:v>
                </c:pt>
                <c:pt idx="2">
                  <c:v>8.3834169122995062E-3</c:v>
                </c:pt>
                <c:pt idx="3">
                  <c:v>1.8173431734317343E-2</c:v>
                </c:pt>
                <c:pt idx="4">
                  <c:v>2.3049645390070921E-2</c:v>
                </c:pt>
                <c:pt idx="5">
                  <c:v>2.3377033643974095E-2</c:v>
                </c:pt>
                <c:pt idx="6">
                  <c:v>2.6275510204081632E-2</c:v>
                </c:pt>
                <c:pt idx="7">
                  <c:v>5.0987233367694867E-2</c:v>
                </c:pt>
                <c:pt idx="8">
                  <c:v>5.1951333983176286E-2</c:v>
                </c:pt>
                <c:pt idx="9">
                  <c:v>5.588150428008079E-2</c:v>
                </c:pt>
                <c:pt idx="10">
                  <c:v>6.6692373194518081E-2</c:v>
                </c:pt>
                <c:pt idx="11">
                  <c:v>6.9078566939032054E-2</c:v>
                </c:pt>
                <c:pt idx="12">
                  <c:v>8.7582895037731534E-2</c:v>
                </c:pt>
                <c:pt idx="13">
                  <c:v>0.10143382548904642</c:v>
                </c:pt>
                <c:pt idx="14">
                  <c:v>0.10733999701626137</c:v>
                </c:pt>
                <c:pt idx="15">
                  <c:v>0.11306732725825003</c:v>
                </c:pt>
                <c:pt idx="16">
                  <c:v>0.12600787549221826</c:v>
                </c:pt>
                <c:pt idx="17">
                  <c:v>0.12649108302822723</c:v>
                </c:pt>
                <c:pt idx="18">
                  <c:v>0.13262053866911053</c:v>
                </c:pt>
                <c:pt idx="19">
                  <c:v>0.13484486873508353</c:v>
                </c:pt>
              </c:numCache>
            </c:numRef>
          </c:val>
          <c:extLst>
            <c:ext xmlns:c15="http://schemas.microsoft.com/office/drawing/2012/chart" uri="{02D57815-91ED-43cb-92C2-25804820EDAC}">
              <c15:datalabelsRange>
                <c15:f>'11ListaEsperaGII'!$N$13:$N$32</c15:f>
                <c15:dlblRangeCache>
                  <c:ptCount val="20"/>
                  <c:pt idx="0">
                    <c:v>63</c:v>
                  </c:pt>
                  <c:pt idx="1">
                    <c:v>27</c:v>
                  </c:pt>
                  <c:pt idx="2">
                    <c:v>219</c:v>
                  </c:pt>
                  <c:pt idx="3">
                    <c:v>197</c:v>
                  </c:pt>
                  <c:pt idx="4">
                    <c:v>13</c:v>
                  </c:pt>
                  <c:pt idx="5">
                    <c:v>148</c:v>
                  </c:pt>
                  <c:pt idx="6">
                    <c:v>206</c:v>
                  </c:pt>
                  <c:pt idx="7">
                    <c:v>1.286</c:v>
                  </c:pt>
                  <c:pt idx="8">
                    <c:v>7.195</c:v>
                  </c:pt>
                  <c:pt idx="9">
                    <c:v>4.067</c:v>
                  </c:pt>
                  <c:pt idx="10">
                    <c:v>4.151</c:v>
                  </c:pt>
                  <c:pt idx="11">
                    <c:v>41.214</c:v>
                  </c:pt>
                  <c:pt idx="12">
                    <c:v>383</c:v>
                  </c:pt>
                  <c:pt idx="13">
                    <c:v>1.903</c:v>
                  </c:pt>
                  <c:pt idx="14">
                    <c:v>1.439</c:v>
                  </c:pt>
                  <c:pt idx="15">
                    <c:v>1.278</c:v>
                  </c:pt>
                  <c:pt idx="16">
                    <c:v>3.360</c:v>
                  </c:pt>
                  <c:pt idx="17">
                    <c:v>2.142</c:v>
                  </c:pt>
                  <c:pt idx="18">
                    <c:v>13.024</c:v>
                  </c:pt>
                  <c:pt idx="19">
                    <c:v>113</c:v>
                  </c:pt>
                </c15:dlblRangeCache>
              </c15:datalabelsRange>
            </c:ext>
            <c:ext xmlns:c16="http://schemas.microsoft.com/office/drawing/2014/chart" uri="{C3380CC4-5D6E-409C-BE32-E72D297353CC}">
              <c16:uniqueId val="{0000002B-5DC1-4B08-97F0-0CCFE9C60108}"/>
            </c:ext>
          </c:extLst>
        </c:ser>
        <c:dLbls>
          <c:dLblPos val="inEnd"/>
          <c:showLegendKey val="0"/>
          <c:showVal val="1"/>
          <c:showCatName val="0"/>
          <c:showSerName val="0"/>
          <c:showPercent val="0"/>
          <c:showBubbleSize val="0"/>
        </c:dLbls>
        <c:gapWidth val="30"/>
        <c:overlap val="100"/>
        <c:axId val="-2095913280"/>
        <c:axId val="-2095910560"/>
      </c:barChart>
      <c:lineChart>
        <c:grouping val="standard"/>
        <c:varyColors val="0"/>
        <c:ser>
          <c:idx val="2"/>
          <c:order val="2"/>
          <c:tx>
            <c:strRef>
              <c:f>'11ListaEsperaGII'!$Q$12</c:f>
              <c:strCache>
                <c:ptCount val="1"/>
                <c:pt idx="0">
                  <c:v>%beneficiariasMEDIA</c:v>
                </c:pt>
              </c:strCache>
            </c:strRef>
          </c:tx>
          <c:spPr>
            <a:ln w="28575" cap="rnd">
              <a:solidFill>
                <a:schemeClr val="accent3"/>
              </a:solidFill>
              <a:round/>
            </a:ln>
            <a:effectLst/>
          </c:spPr>
          <c:marker>
            <c:symbol val="none"/>
          </c:marker>
          <c:trendline>
            <c:spPr>
              <a:ln w="19050" cap="rnd">
                <a:solidFill>
                  <a:schemeClr val="accent3"/>
                </a:solidFill>
                <a:prstDash val="sysDot"/>
              </a:ln>
              <a:effectLst/>
            </c:spPr>
            <c:trendlineType val="linear"/>
            <c:forward val="0.5"/>
            <c:backward val="0.5"/>
            <c:dispRSqr val="0"/>
            <c:dispEq val="0"/>
          </c:trendline>
          <c:cat>
            <c:strRef>
              <c:f>'11ListaEsperaGII'!$L$13:$L$32</c:f>
              <c:strCache>
                <c:ptCount val="20"/>
                <c:pt idx="0">
                  <c:v>Castilla y León</c:v>
                </c:pt>
                <c:pt idx="1">
                  <c:v>Aragón</c:v>
                </c:pt>
                <c:pt idx="2">
                  <c:v>Galicia</c:v>
                </c:pt>
                <c:pt idx="3">
                  <c:v>Asturias, Principado de</c:v>
                </c:pt>
                <c:pt idx="4">
                  <c:v>Ceuta</c:v>
                </c:pt>
                <c:pt idx="5">
                  <c:v>Navarra, Comunidad Foral de</c:v>
                </c:pt>
                <c:pt idx="6">
                  <c:v>Cantabria</c:v>
                </c:pt>
                <c:pt idx="7">
                  <c:v>Castilla - La Mancha</c:v>
                </c:pt>
                <c:pt idx="8">
                  <c:v>Andalucía</c:v>
                </c:pt>
                <c:pt idx="9">
                  <c:v>Madrid, Comunidad de</c:v>
                </c:pt>
                <c:pt idx="10">
                  <c:v>Comunitat Valenciana</c:v>
                </c:pt>
                <c:pt idx="11">
                  <c:v>Media Nacional</c:v>
                </c:pt>
                <c:pt idx="12">
                  <c:v>Rioja, La</c:v>
                </c:pt>
                <c:pt idx="13">
                  <c:v>Murcia, Región de</c:v>
                </c:pt>
                <c:pt idx="14">
                  <c:v>Extremadura</c:v>
                </c:pt>
                <c:pt idx="15">
                  <c:v>Balears, Illes</c:v>
                </c:pt>
                <c:pt idx="16">
                  <c:v>País Vasco</c:v>
                </c:pt>
                <c:pt idx="17">
                  <c:v>Canarias</c:v>
                </c:pt>
                <c:pt idx="18">
                  <c:v>Cataluña</c:v>
                </c:pt>
                <c:pt idx="19">
                  <c:v>Melilla</c:v>
                </c:pt>
              </c:strCache>
            </c:strRef>
          </c:cat>
          <c:val>
            <c:numRef>
              <c:f>'11ListaEsperaGII'!$Q$13:$Q$32</c:f>
              <c:numCache>
                <c:formatCode>0.00%</c:formatCode>
                <c:ptCount val="20"/>
                <c:pt idx="0">
                  <c:v>0.93092143306096797</c:v>
                </c:pt>
                <c:pt idx="1">
                  <c:v>0.93092143306096797</c:v>
                </c:pt>
                <c:pt idx="2">
                  <c:v>0.93092143306096797</c:v>
                </c:pt>
                <c:pt idx="3">
                  <c:v>0.93092143306096797</c:v>
                </c:pt>
                <c:pt idx="4">
                  <c:v>0.93092143306096797</c:v>
                </c:pt>
                <c:pt idx="5">
                  <c:v>0.93092143306096797</c:v>
                </c:pt>
                <c:pt idx="6">
                  <c:v>0.93092143306096797</c:v>
                </c:pt>
                <c:pt idx="7">
                  <c:v>0.93092143306096797</c:v>
                </c:pt>
                <c:pt idx="8">
                  <c:v>0.93092143306096797</c:v>
                </c:pt>
                <c:pt idx="9">
                  <c:v>0.93092143306096797</c:v>
                </c:pt>
                <c:pt idx="10">
                  <c:v>0.93092143306096797</c:v>
                </c:pt>
                <c:pt idx="11">
                  <c:v>0.93092143306096797</c:v>
                </c:pt>
                <c:pt idx="12">
                  <c:v>0.93092143306096797</c:v>
                </c:pt>
                <c:pt idx="13">
                  <c:v>0.93092143306096797</c:v>
                </c:pt>
                <c:pt idx="14">
                  <c:v>0.93092143306096797</c:v>
                </c:pt>
                <c:pt idx="15">
                  <c:v>0.93092143306096797</c:v>
                </c:pt>
                <c:pt idx="16">
                  <c:v>0.93092143306096797</c:v>
                </c:pt>
                <c:pt idx="17">
                  <c:v>0.93092143306096797</c:v>
                </c:pt>
                <c:pt idx="18">
                  <c:v>0.93092143306096797</c:v>
                </c:pt>
                <c:pt idx="19">
                  <c:v>0.93092143306096797</c:v>
                </c:pt>
              </c:numCache>
            </c:numRef>
          </c:val>
          <c:smooth val="0"/>
          <c:extLst>
            <c:ext xmlns:c16="http://schemas.microsoft.com/office/drawing/2014/chart" uri="{C3380CC4-5D6E-409C-BE32-E72D297353CC}">
              <c16:uniqueId val="{0000002D-5DC1-4B08-97F0-0CCFE9C60108}"/>
            </c:ext>
          </c:extLst>
        </c:ser>
        <c:dLbls>
          <c:showLegendKey val="0"/>
          <c:showVal val="0"/>
          <c:showCatName val="0"/>
          <c:showSerName val="0"/>
          <c:showPercent val="0"/>
          <c:showBubbleSize val="0"/>
        </c:dLbls>
        <c:marker val="1"/>
        <c:smooth val="0"/>
        <c:axId val="-2095913280"/>
        <c:axId val="-2095910560"/>
      </c:lineChart>
      <c:catAx>
        <c:axId val="-20959132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10560"/>
        <c:crosses val="autoZero"/>
        <c:auto val="1"/>
        <c:lblAlgn val="ctr"/>
        <c:lblOffset val="100"/>
        <c:noMultiLvlLbl val="0"/>
      </c:catAx>
      <c:valAx>
        <c:axId val="-2095910560"/>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13280"/>
        <c:crosses val="autoZero"/>
        <c:crossBetween val="between"/>
        <c:majorUnit val="0.2"/>
      </c:valAx>
      <c:spPr>
        <a:noFill/>
        <a:ln>
          <a:noFill/>
        </a:ln>
        <a:effectLst/>
      </c:spPr>
    </c:plotArea>
    <c:legend>
      <c:legendPos val="b"/>
      <c:legendEntry>
        <c:idx val="2"/>
        <c:delete val="1"/>
      </c:legendEntry>
      <c:legendEntry>
        <c:idx val="3"/>
        <c:delete val="1"/>
      </c:legendEntry>
      <c:layout>
        <c:manualLayout>
          <c:xMode val="edge"/>
          <c:yMode val="edge"/>
          <c:x val="4.9999972612119137E-2"/>
          <c:y val="0.9088782593764565"/>
          <c:w val="0.89999994522423821"/>
          <c:h val="3.5046974268403371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orientation="landscape"/>
  </c:printSettings>
  <c:userShapes r:id="rId3"/>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3.741948144332425E-2"/>
          <c:w val="0.925358819198695"/>
          <c:h val="0.70145068315058745"/>
        </c:manualLayout>
      </c:layout>
      <c:barChart>
        <c:barDir val="col"/>
        <c:grouping val="stacked"/>
        <c:varyColors val="0"/>
        <c:ser>
          <c:idx val="0"/>
          <c:order val="0"/>
          <c:tx>
            <c:v>Personas beneficiarias con derecho a prestación con resolución de PIA</c:v>
          </c:tx>
          <c:spPr>
            <a:solidFill>
              <a:schemeClr val="accent1"/>
            </a:solidFill>
            <a:ln>
              <a:noFill/>
            </a:ln>
            <a:effectLst/>
          </c:spPr>
          <c:invertIfNegative val="0"/>
          <c:dPt>
            <c:idx val="9"/>
            <c:invertIfNegative val="0"/>
            <c:bubble3D val="0"/>
            <c:extLst>
              <c:ext xmlns:c16="http://schemas.microsoft.com/office/drawing/2014/chart" uri="{C3380CC4-5D6E-409C-BE32-E72D297353CC}">
                <c16:uniqueId val="{00000000-E6BD-407D-8DB5-88274B443806}"/>
              </c:ext>
            </c:extLst>
          </c:dPt>
          <c:dPt>
            <c:idx val="10"/>
            <c:invertIfNegative val="0"/>
            <c:bubble3D val="0"/>
            <c:spPr>
              <a:solidFill>
                <a:schemeClr val="accent1"/>
              </a:solidFill>
              <a:ln>
                <a:noFill/>
              </a:ln>
              <a:effectLst/>
            </c:spPr>
            <c:extLst>
              <c:ext xmlns:c16="http://schemas.microsoft.com/office/drawing/2014/chart" uri="{C3380CC4-5D6E-409C-BE32-E72D297353CC}">
                <c16:uniqueId val="{00000010-E6BD-407D-8DB5-88274B443806}"/>
              </c:ext>
            </c:extLst>
          </c:dPt>
          <c:dPt>
            <c:idx val="11"/>
            <c:invertIfNegative val="0"/>
            <c:bubble3D val="0"/>
            <c:spPr>
              <a:solidFill>
                <a:schemeClr val="accent1">
                  <a:lumMod val="50000"/>
                </a:schemeClr>
              </a:solidFill>
              <a:ln>
                <a:noFill/>
              </a:ln>
              <a:effectLst/>
            </c:spPr>
            <c:extLst>
              <c:ext xmlns:c16="http://schemas.microsoft.com/office/drawing/2014/chart" uri="{C3380CC4-5D6E-409C-BE32-E72D297353CC}">
                <c16:uniqueId val="{00000001-E6BD-407D-8DB5-88274B443806}"/>
              </c:ext>
            </c:extLst>
          </c:dPt>
          <c:dPt>
            <c:idx val="12"/>
            <c:invertIfNegative val="0"/>
            <c:bubble3D val="0"/>
            <c:extLst>
              <c:ext xmlns:c16="http://schemas.microsoft.com/office/drawing/2014/chart" uri="{C3380CC4-5D6E-409C-BE32-E72D297353CC}">
                <c16:uniqueId val="{00000003-E6BD-407D-8DB5-88274B443806}"/>
              </c:ext>
            </c:extLst>
          </c:dPt>
          <c:dPt>
            <c:idx val="13"/>
            <c:invertIfNegative val="0"/>
            <c:bubble3D val="0"/>
            <c:extLst>
              <c:ext xmlns:c16="http://schemas.microsoft.com/office/drawing/2014/chart" uri="{C3380CC4-5D6E-409C-BE32-E72D297353CC}">
                <c16:uniqueId val="{00000004-E6BD-407D-8DB5-88274B443806}"/>
              </c:ext>
            </c:extLst>
          </c:dPt>
          <c:dPt>
            <c:idx val="14"/>
            <c:invertIfNegative val="0"/>
            <c:bubble3D val="0"/>
            <c:extLst>
              <c:ext xmlns:c16="http://schemas.microsoft.com/office/drawing/2014/chart" uri="{C3380CC4-5D6E-409C-BE32-E72D297353CC}">
                <c16:uniqueId val="{00000005-E6BD-407D-8DB5-88274B443806}"/>
              </c:ext>
            </c:extLst>
          </c:dPt>
          <c:dPt>
            <c:idx val="15"/>
            <c:invertIfNegative val="0"/>
            <c:bubble3D val="0"/>
            <c:extLst>
              <c:ext xmlns:c16="http://schemas.microsoft.com/office/drawing/2014/chart" uri="{C3380CC4-5D6E-409C-BE32-E72D297353CC}">
                <c16:uniqueId val="{00000006-E6BD-407D-8DB5-88274B443806}"/>
              </c:ext>
            </c:extLst>
          </c:dPt>
          <c:dLbls>
            <c:dLbl>
              <c:idx val="0"/>
              <c:layout>
                <c:manualLayout>
                  <c:x val="0"/>
                  <c:y val="-3.0478894636931943E-3"/>
                </c:manualLayout>
              </c:layout>
              <c:tx>
                <c:rich>
                  <a:bodyPr/>
                  <a:lstStyle/>
                  <a:p>
                    <a:fld id="{14D6EA48-7AD0-4CC2-8C10-A3271F6DC1EA}" type="CELLRANGE">
                      <a:rPr lang="en-US" baseline="0"/>
                      <a:pPr/>
                      <a:t>[CELLRANGE]</a:t>
                    </a:fld>
                    <a:r>
                      <a:rPr lang="en-US" baseline="0"/>
                      <a:t>
</a:t>
                    </a:r>
                    <a:fld id="{C013789D-ED5A-4FBA-9E40-AFA61785109F}"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E6BD-407D-8DB5-88274B443806}"/>
                </c:ext>
              </c:extLst>
            </c:dLbl>
            <c:dLbl>
              <c:idx val="1"/>
              <c:layout>
                <c:manualLayout>
                  <c:x val="0"/>
                  <c:y val="-1.7720988787653831E-2"/>
                </c:manualLayout>
              </c:layout>
              <c:tx>
                <c:rich>
                  <a:bodyPr/>
                  <a:lstStyle/>
                  <a:p>
                    <a:fld id="{CCA2152D-5E7C-49BD-8E35-030FC23BE0EB}" type="CELLRANGE">
                      <a:rPr lang="en-US" baseline="0"/>
                      <a:pPr/>
                      <a:t>[CELLRANGE]</a:t>
                    </a:fld>
                    <a:r>
                      <a:rPr lang="en-US" baseline="0"/>
                      <a:t>
</a:t>
                    </a:r>
                    <a:fld id="{54F5B3D5-7A48-4240-810C-6E2C24407F0D}"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8-E6BD-407D-8DB5-88274B443806}"/>
                </c:ext>
              </c:extLst>
            </c:dLbl>
            <c:dLbl>
              <c:idx val="2"/>
              <c:layout>
                <c:manualLayout>
                  <c:x val="-3.1535065771196298E-17"/>
                  <c:y val="-8.2036905618415919E-3"/>
                </c:manualLayout>
              </c:layout>
              <c:tx>
                <c:rich>
                  <a:bodyPr/>
                  <a:lstStyle/>
                  <a:p>
                    <a:fld id="{486A11E2-C730-43FD-9C8E-3A4690F721BE}" type="CELLRANGE">
                      <a:rPr lang="en-US" baseline="0"/>
                      <a:pPr/>
                      <a:t>[CELLRANGE]</a:t>
                    </a:fld>
                    <a:r>
                      <a:rPr lang="en-US" baseline="0"/>
                      <a:t>
</a:t>
                    </a:r>
                    <a:fld id="{A559B01E-2DEA-4C7D-81A3-BE63E8B19B83}"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E6BD-407D-8DB5-88274B443806}"/>
                </c:ext>
              </c:extLst>
            </c:dLbl>
            <c:dLbl>
              <c:idx val="3"/>
              <c:layout>
                <c:manualLayout>
                  <c:x val="0"/>
                  <c:y val="-1.6731786998662599E-2"/>
                </c:manualLayout>
              </c:layout>
              <c:tx>
                <c:rich>
                  <a:bodyPr/>
                  <a:lstStyle/>
                  <a:p>
                    <a:fld id="{FCBC99C9-4809-4183-B535-2579F2F5B5B3}" type="CELLRANGE">
                      <a:rPr lang="en-US" baseline="0"/>
                      <a:pPr/>
                      <a:t>[CELLRANGE]</a:t>
                    </a:fld>
                    <a:r>
                      <a:rPr lang="en-US" baseline="0"/>
                      <a:t>
</a:t>
                    </a:r>
                    <a:fld id="{3896C62E-9427-4128-A55F-90EDA514B9C6}"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E6BD-407D-8DB5-88274B443806}"/>
                </c:ext>
              </c:extLst>
            </c:dLbl>
            <c:dLbl>
              <c:idx val="4"/>
              <c:layout>
                <c:manualLayout>
                  <c:x val="-3.1535065771196298E-17"/>
                  <c:y val="-8.7159103644407574E-3"/>
                </c:manualLayout>
              </c:layout>
              <c:tx>
                <c:rich>
                  <a:bodyPr/>
                  <a:lstStyle/>
                  <a:p>
                    <a:fld id="{CC90CF8E-B726-46CC-83CD-3EAF3DE9AE78}" type="CELLRANGE">
                      <a:rPr lang="en-US" baseline="0"/>
                      <a:pPr/>
                      <a:t>[CELLRANGE]</a:t>
                    </a:fld>
                    <a:r>
                      <a:rPr lang="en-US" baseline="0"/>
                      <a:t>
</a:t>
                    </a:r>
                    <a:fld id="{79B38DAD-32E6-4B0A-A17C-D831F0436816}"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E6BD-407D-8DB5-88274B443806}"/>
                </c:ext>
              </c:extLst>
            </c:dLbl>
            <c:dLbl>
              <c:idx val="5"/>
              <c:layout>
                <c:manualLayout>
                  <c:x val="0"/>
                  <c:y val="-1.7646335475998459E-2"/>
                </c:manualLayout>
              </c:layout>
              <c:tx>
                <c:rich>
                  <a:bodyPr/>
                  <a:lstStyle/>
                  <a:p>
                    <a:fld id="{7F67D849-63A2-48E2-BFF4-AB67DA34E9BD}" type="CELLRANGE">
                      <a:rPr lang="en-US" baseline="0"/>
                      <a:pPr/>
                      <a:t>[CELLRANGE]</a:t>
                    </a:fld>
                    <a:r>
                      <a:rPr lang="en-US" baseline="0"/>
                      <a:t>
</a:t>
                    </a:r>
                    <a:fld id="{E7BD4BCA-FE83-46B9-A230-B2F0A0AF8C13}"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E6BD-407D-8DB5-88274B443806}"/>
                </c:ext>
              </c:extLst>
            </c:dLbl>
            <c:dLbl>
              <c:idx val="6"/>
              <c:layout>
                <c:manualLayout>
                  <c:x val="0"/>
                  <c:y val="-2.4497184516648868E-2"/>
                </c:manualLayout>
              </c:layout>
              <c:tx>
                <c:rich>
                  <a:bodyPr/>
                  <a:lstStyle/>
                  <a:p>
                    <a:fld id="{096117B1-15E7-4D4D-AF67-75195EA72286}" type="CELLRANGE">
                      <a:rPr lang="en-US" baseline="0"/>
                      <a:pPr/>
                      <a:t>[CELLRANGE]</a:t>
                    </a:fld>
                    <a:r>
                      <a:rPr lang="en-US" baseline="0"/>
                      <a:t>
</a:t>
                    </a:r>
                    <a:fld id="{B5A3D156-B78D-42E1-95D9-23C9C3C298AB}"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E6BD-407D-8DB5-88274B443806}"/>
                </c:ext>
              </c:extLst>
            </c:dLbl>
            <c:dLbl>
              <c:idx val="7"/>
              <c:layout>
                <c:manualLayout>
                  <c:x val="0"/>
                  <c:y val="-2.2163314926720738E-2"/>
                </c:manualLayout>
              </c:layout>
              <c:tx>
                <c:rich>
                  <a:bodyPr/>
                  <a:lstStyle/>
                  <a:p>
                    <a:fld id="{16C962AF-E797-43DF-88E8-14AE7BFFEC19}" type="CELLRANGE">
                      <a:rPr lang="en-US" baseline="0"/>
                      <a:pPr/>
                      <a:t>[CELLRANGE]</a:t>
                    </a:fld>
                    <a:r>
                      <a:rPr lang="en-US" baseline="0"/>
                      <a:t>
</a:t>
                    </a:r>
                    <a:fld id="{D7A7DB64-3E4E-47FB-BF58-9234B04AC30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E6BD-407D-8DB5-88274B443806}"/>
                </c:ext>
              </c:extLst>
            </c:dLbl>
            <c:dLbl>
              <c:idx val="8"/>
              <c:layout>
                <c:manualLayout>
                  <c:x val="0"/>
                  <c:y val="-2.1526309661573512E-2"/>
                </c:manualLayout>
              </c:layout>
              <c:tx>
                <c:rich>
                  <a:bodyPr/>
                  <a:lstStyle/>
                  <a:p>
                    <a:fld id="{61731D6F-E92D-4F1A-B6CA-B31F799A32F5}" type="CELLRANGE">
                      <a:rPr lang="en-US" baseline="0"/>
                      <a:pPr/>
                      <a:t>[CELLRANGE]</a:t>
                    </a:fld>
                    <a:r>
                      <a:rPr lang="en-US" baseline="0"/>
                      <a:t>
</a:t>
                    </a:r>
                    <a:fld id="{B9054F25-BB8F-4628-AA90-00295D977887}"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E6BD-407D-8DB5-88274B443806}"/>
                </c:ext>
              </c:extLst>
            </c:dLbl>
            <c:dLbl>
              <c:idx val="9"/>
              <c:layout>
                <c:manualLayout>
                  <c:x val="-6.3070131542392597E-17"/>
                  <c:y val="-2.7204139026626207E-2"/>
                </c:manualLayout>
              </c:layout>
              <c:tx>
                <c:rich>
                  <a:bodyPr/>
                  <a:lstStyle/>
                  <a:p>
                    <a:fld id="{27B2722A-16A5-4C10-8A2A-34AF5AF14C56}" type="CELLRANGE">
                      <a:rPr lang="en-US" baseline="0"/>
                      <a:pPr/>
                      <a:t>[CELLRANGE]</a:t>
                    </a:fld>
                    <a:r>
                      <a:rPr lang="en-US" baseline="0"/>
                      <a:t>
</a:t>
                    </a:r>
                    <a:fld id="{233F9848-E4A6-4763-A261-4BE9DD328DC2}"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E6BD-407D-8DB5-88274B443806}"/>
                </c:ext>
              </c:extLst>
            </c:dLbl>
            <c:dLbl>
              <c:idx val="10"/>
              <c:layout>
                <c:manualLayout>
                  <c:x val="0"/>
                  <c:y val="-3.0493788971617027E-2"/>
                </c:manualLayout>
              </c:layout>
              <c:tx>
                <c:rich>
                  <a:bodyPr/>
                  <a:lstStyle/>
                  <a:p>
                    <a:fld id="{9E4467B1-E56C-4D3E-A0B2-C33DE50CCB5D}" type="CELLRANGE">
                      <a:rPr lang="en-US" baseline="0">
                        <a:solidFill>
                          <a:sysClr val="windowText" lastClr="000000"/>
                        </a:solidFill>
                      </a:rPr>
                      <a:pPr/>
                      <a:t>[CELLRANGE]</a:t>
                    </a:fld>
                    <a:r>
                      <a:rPr lang="en-US" baseline="0">
                        <a:solidFill>
                          <a:sysClr val="windowText" lastClr="000000"/>
                        </a:solidFill>
                      </a:rPr>
                      <a:t>
</a:t>
                    </a:r>
                    <a:fld id="{416830EA-CF33-4A69-AFBD-850A28FE69BA}" type="VALUE">
                      <a:rPr lang="en-US" baseline="0">
                        <a:solidFill>
                          <a:sysClr val="windowText" lastClr="000000"/>
                        </a:solidFill>
                      </a:rPr>
                      <a:pPr/>
                      <a:t>[VALOR]</a:t>
                    </a:fld>
                    <a:endParaRPr lang="en-US" baseline="0">
                      <a:solidFill>
                        <a:sysClr val="windowText" lastClr="000000"/>
                      </a:solidFill>
                    </a:endParaRPr>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E6BD-407D-8DB5-88274B443806}"/>
                </c:ext>
              </c:extLst>
            </c:dLbl>
            <c:dLbl>
              <c:idx val="11"/>
              <c:layout>
                <c:manualLayout>
                  <c:x val="0"/>
                  <c:y val="-3.8704200147889889E-2"/>
                </c:manualLayout>
              </c:layout>
              <c:tx>
                <c:rich>
                  <a:bodyPr rot="-5400000" spcFirstLastPara="1" vertOverflow="ellipsis" wrap="square" lIns="38100" tIns="19050" rIns="38100" bIns="19050" anchor="ctr" anchorCtr="1">
                    <a:spAutoFit/>
                  </a:bodyPr>
                  <a:lstStyle/>
                  <a:p>
                    <a:pPr>
                      <a:defRPr sz="900" b="1" i="0" u="none" strike="noStrike" kern="1200" baseline="0">
                        <a:solidFill>
                          <a:schemeClr val="bg1"/>
                        </a:solidFill>
                        <a:latin typeface="+mn-lt"/>
                        <a:ea typeface="+mn-ea"/>
                        <a:cs typeface="+mn-cs"/>
                      </a:defRPr>
                    </a:pPr>
                    <a:fld id="{646AB436-8345-48DA-80A1-9A38CB190BAE}" type="CELLRANGE">
                      <a:rPr lang="en-US" baseline="0">
                        <a:solidFill>
                          <a:schemeClr val="bg1"/>
                        </a:solidFill>
                      </a:rPr>
                      <a:pPr>
                        <a:defRPr b="1">
                          <a:solidFill>
                            <a:schemeClr val="bg1"/>
                          </a:solidFill>
                        </a:defRPr>
                      </a:pPr>
                      <a:t>[CELLRANGE]</a:t>
                    </a:fld>
                    <a:r>
                      <a:rPr lang="en-US" baseline="0">
                        <a:solidFill>
                          <a:schemeClr val="bg1"/>
                        </a:solidFill>
                      </a:rPr>
                      <a:t>
</a:t>
                    </a:r>
                    <a:fld id="{440EEDCF-D624-4F81-AA7C-14D02EC60053}" type="VALUE">
                      <a:rPr lang="en-US" baseline="0">
                        <a:solidFill>
                          <a:schemeClr val="bg1"/>
                        </a:solidFill>
                      </a:rPr>
                      <a:pPr>
                        <a:defRPr b="1">
                          <a:solidFill>
                            <a:schemeClr val="bg1"/>
                          </a:solidFill>
                        </a:defRPr>
                      </a:pPr>
                      <a:t>[VALOR]</a:t>
                    </a:fld>
                    <a:endParaRPr lang="en-US" baseline="0">
                      <a:solidFill>
                        <a:schemeClr val="bg1"/>
                      </a:solidFill>
                    </a:endParaRPr>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s-E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E6BD-407D-8DB5-88274B443806}"/>
                </c:ext>
              </c:extLst>
            </c:dLbl>
            <c:dLbl>
              <c:idx val="12"/>
              <c:layout>
                <c:manualLayout>
                  <c:x val="0"/>
                  <c:y val="-4.5254437921412038E-2"/>
                </c:manualLayout>
              </c:layout>
              <c:tx>
                <c:rich>
                  <a:bodyPr/>
                  <a:lstStyle/>
                  <a:p>
                    <a:fld id="{77BAECB2-845B-45D7-862D-1A2404421919}" type="CELLRANGE">
                      <a:rPr lang="en-US" baseline="0"/>
                      <a:pPr/>
                      <a:t>[CELLRANGE]</a:t>
                    </a:fld>
                    <a:r>
                      <a:rPr lang="en-US" baseline="0"/>
                      <a:t>
</a:t>
                    </a:r>
                    <a:fld id="{1AD59181-B1AE-4A66-A5F5-A5408CB606EC}"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E6BD-407D-8DB5-88274B443806}"/>
                </c:ext>
              </c:extLst>
            </c:dLbl>
            <c:dLbl>
              <c:idx val="13"/>
              <c:layout>
                <c:manualLayout>
                  <c:x val="0"/>
                  <c:y val="-4.0625206045864781E-2"/>
                </c:manualLayout>
              </c:layout>
              <c:tx>
                <c:rich>
                  <a:bodyPr/>
                  <a:lstStyle/>
                  <a:p>
                    <a:fld id="{5D03B2D1-4810-48FE-A0C3-BB42B02CA9BC}" type="CELLRANGE">
                      <a:rPr lang="en-US" baseline="0"/>
                      <a:pPr/>
                      <a:t>[CELLRANGE]</a:t>
                    </a:fld>
                    <a:r>
                      <a:rPr lang="en-US" baseline="0"/>
                      <a:t>
</a:t>
                    </a:r>
                    <a:fld id="{7228B5BC-7B21-4D60-AB6D-5861EF7D80BA}"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E6BD-407D-8DB5-88274B443806}"/>
                </c:ext>
              </c:extLst>
            </c:dLbl>
            <c:dLbl>
              <c:idx val="14"/>
              <c:layout>
                <c:manualLayout>
                  <c:x val="0"/>
                  <c:y val="-4.4239261865835058E-2"/>
                </c:manualLayout>
              </c:layout>
              <c:tx>
                <c:rich>
                  <a:bodyPr/>
                  <a:lstStyle/>
                  <a:p>
                    <a:fld id="{0FF50C81-CE42-4441-BA50-C9F0334D26C7}" type="CELLRANGE">
                      <a:rPr lang="en-US" baseline="0"/>
                      <a:pPr/>
                      <a:t>[CELLRANGE]</a:t>
                    </a:fld>
                    <a:r>
                      <a:rPr lang="en-US" baseline="0"/>
                      <a:t>
</a:t>
                    </a:r>
                    <a:fld id="{B1BCDBBB-CD4E-4980-BF91-11DA483564ED}"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E6BD-407D-8DB5-88274B443806}"/>
                </c:ext>
              </c:extLst>
            </c:dLbl>
            <c:dLbl>
              <c:idx val="15"/>
              <c:layout>
                <c:manualLayout>
                  <c:x val="0"/>
                  <c:y val="-4.177061671082595E-2"/>
                </c:manualLayout>
              </c:layout>
              <c:tx>
                <c:rich>
                  <a:bodyPr/>
                  <a:lstStyle/>
                  <a:p>
                    <a:fld id="{8AA58F9D-B106-4679-8334-DBC8F600385E}" type="CELLRANGE">
                      <a:rPr lang="en-US" baseline="0"/>
                      <a:pPr/>
                      <a:t>[CELLRANGE]</a:t>
                    </a:fld>
                    <a:r>
                      <a:rPr lang="en-US" baseline="0"/>
                      <a:t>
</a:t>
                    </a:r>
                    <a:fld id="{57A0CBE5-4C25-4E50-A59F-37742F3EAB96}"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E6BD-407D-8DB5-88274B443806}"/>
                </c:ext>
              </c:extLst>
            </c:dLbl>
            <c:dLbl>
              <c:idx val="16"/>
              <c:layout>
                <c:manualLayout>
                  <c:x val="-1.2614026308478519E-16"/>
                  <c:y val="-5.4237901395508381E-2"/>
                </c:manualLayout>
              </c:layout>
              <c:tx>
                <c:rich>
                  <a:bodyPr/>
                  <a:lstStyle/>
                  <a:p>
                    <a:fld id="{DFB64160-4183-4832-8F5A-D48045156F09}" type="CELLRANGE">
                      <a:rPr lang="en-US" baseline="0"/>
                      <a:pPr/>
                      <a:t>[CELLRANGE]</a:t>
                    </a:fld>
                    <a:r>
                      <a:rPr lang="en-US" baseline="0"/>
                      <a:t>
</a:t>
                    </a:r>
                    <a:fld id="{AFCD9B94-0E1B-4A82-B8A5-212C5BB197B5}"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1-E6BD-407D-8DB5-88274B443806}"/>
                </c:ext>
              </c:extLst>
            </c:dLbl>
            <c:dLbl>
              <c:idx val="17"/>
              <c:layout>
                <c:manualLayout>
                  <c:x val="0"/>
                  <c:y val="-5.7139753723992361E-2"/>
                </c:manualLayout>
              </c:layout>
              <c:tx>
                <c:rich>
                  <a:bodyPr/>
                  <a:lstStyle/>
                  <a:p>
                    <a:fld id="{5A14A1D1-5C82-4CA7-8B82-199CF9C84E2B}" type="CELLRANGE">
                      <a:rPr lang="en-US" baseline="0"/>
                      <a:pPr/>
                      <a:t>[CELLRANGE]</a:t>
                    </a:fld>
                    <a:r>
                      <a:rPr lang="en-US" baseline="0"/>
                      <a:t>
</a:t>
                    </a:r>
                    <a:fld id="{3B90EF7E-E48E-4B21-B049-AFDBF2CDE99D}"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E6BD-407D-8DB5-88274B443806}"/>
                </c:ext>
              </c:extLst>
            </c:dLbl>
            <c:dLbl>
              <c:idx val="18"/>
              <c:layout>
                <c:manualLayout>
                  <c:x val="-1.2614026308478519E-16"/>
                  <c:y val="-5.958878195039137E-2"/>
                </c:manualLayout>
              </c:layout>
              <c:tx>
                <c:rich>
                  <a:bodyPr/>
                  <a:lstStyle/>
                  <a:p>
                    <a:fld id="{B1F41D08-AC25-45E6-8A1D-95673922FC80}" type="CELLRANGE">
                      <a:rPr lang="en-US" baseline="0"/>
                      <a:pPr/>
                      <a:t>[CELLRANGE]</a:t>
                    </a:fld>
                    <a:r>
                      <a:rPr lang="en-US" baseline="0"/>
                      <a:t>
</a:t>
                    </a:r>
                    <a:fld id="{D9ADDCAB-FD27-42E2-A83A-69E20F977A6B}"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E6BD-407D-8DB5-88274B443806}"/>
                </c:ext>
              </c:extLst>
            </c:dLbl>
            <c:dLbl>
              <c:idx val="19"/>
              <c:layout>
                <c:manualLayout>
                  <c:x val="0"/>
                  <c:y val="-8.3345064135550109E-2"/>
                </c:manualLayout>
              </c:layout>
              <c:tx>
                <c:rich>
                  <a:bodyPr/>
                  <a:lstStyle/>
                  <a:p>
                    <a:fld id="{E553CDA9-97D5-4837-9DEC-B975EC5CF0BD}" type="CELLRANGE">
                      <a:rPr lang="en-US" baseline="0"/>
                      <a:pPr/>
                      <a:t>[CELLRANGE]</a:t>
                    </a:fld>
                    <a:r>
                      <a:rPr lang="en-US" baseline="0"/>
                      <a:t>
</a:t>
                    </a:r>
                    <a:fld id="{556196FD-2700-4F18-A427-71D840BF25C9}"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E6BD-407D-8DB5-88274B443806}"/>
                </c:ext>
              </c:extLst>
            </c:dLbl>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f>'11ListaEsperaGI'!$L$13:$L$32</c:f>
              <c:strCache>
                <c:ptCount val="20"/>
                <c:pt idx="0">
                  <c:v>Castilla y León</c:v>
                </c:pt>
                <c:pt idx="1">
                  <c:v>Aragón</c:v>
                </c:pt>
                <c:pt idx="2">
                  <c:v>Asturias, Principado de</c:v>
                </c:pt>
                <c:pt idx="3">
                  <c:v>Galicia</c:v>
                </c:pt>
                <c:pt idx="4">
                  <c:v>Cantabria</c:v>
                </c:pt>
                <c:pt idx="5">
                  <c:v>Navarra, Comunidad Foral de</c:v>
                </c:pt>
                <c:pt idx="6">
                  <c:v>Ceuta</c:v>
                </c:pt>
                <c:pt idx="7">
                  <c:v>Castilla - La Mancha</c:v>
                </c:pt>
                <c:pt idx="8">
                  <c:v>Comunitat Valenciana</c:v>
                </c:pt>
                <c:pt idx="9">
                  <c:v>Madrid, Comunidad de</c:v>
                </c:pt>
                <c:pt idx="10">
                  <c:v>Andalucía</c:v>
                </c:pt>
                <c:pt idx="11">
                  <c:v>Media Nacional</c:v>
                </c:pt>
                <c:pt idx="12">
                  <c:v>Canarias</c:v>
                </c:pt>
                <c:pt idx="13">
                  <c:v>Extremadura</c:v>
                </c:pt>
                <c:pt idx="14">
                  <c:v>Balears, Illes</c:v>
                </c:pt>
                <c:pt idx="15">
                  <c:v>Murcia, Región de</c:v>
                </c:pt>
                <c:pt idx="16">
                  <c:v>Melilla</c:v>
                </c:pt>
                <c:pt idx="17">
                  <c:v>Rioja, La</c:v>
                </c:pt>
                <c:pt idx="18">
                  <c:v>País Vasco</c:v>
                </c:pt>
                <c:pt idx="19">
                  <c:v>Cataluña</c:v>
                </c:pt>
              </c:strCache>
            </c:strRef>
          </c:cat>
          <c:val>
            <c:numRef>
              <c:f>'11ListaEsperaGI'!$O$13:$O$32</c:f>
              <c:numCache>
                <c:formatCode>0.00%</c:formatCode>
                <c:ptCount val="20"/>
                <c:pt idx="0">
                  <c:v>0.99908110757167357</c:v>
                </c:pt>
                <c:pt idx="1">
                  <c:v>0.99538655109744167</c:v>
                </c:pt>
                <c:pt idx="2">
                  <c:v>0.97455244858706913</c:v>
                </c:pt>
                <c:pt idx="3">
                  <c:v>0.95182995849578667</c:v>
                </c:pt>
                <c:pt idx="4">
                  <c:v>0.94855242566510167</c:v>
                </c:pt>
                <c:pt idx="5">
                  <c:v>0.94607772838089776</c:v>
                </c:pt>
                <c:pt idx="6">
                  <c:v>0.94409937888198758</c:v>
                </c:pt>
                <c:pt idx="7">
                  <c:v>0.93127854677312505</c:v>
                </c:pt>
                <c:pt idx="8">
                  <c:v>0.90763273353819918</c:v>
                </c:pt>
                <c:pt idx="9">
                  <c:v>0.89164143962327613</c:v>
                </c:pt>
                <c:pt idx="10">
                  <c:v>0.86513100245355767</c:v>
                </c:pt>
                <c:pt idx="11">
                  <c:v>0.86506099524201341</c:v>
                </c:pt>
                <c:pt idx="12">
                  <c:v>0.84617858980957283</c:v>
                </c:pt>
                <c:pt idx="13">
                  <c:v>0.82728052616528458</c:v>
                </c:pt>
                <c:pt idx="14">
                  <c:v>0.81687648860156514</c:v>
                </c:pt>
                <c:pt idx="15">
                  <c:v>0.81305194805194803</c:v>
                </c:pt>
                <c:pt idx="16">
                  <c:v>0.796875</c:v>
                </c:pt>
                <c:pt idx="17">
                  <c:v>0.77416798732171155</c:v>
                </c:pt>
                <c:pt idx="18">
                  <c:v>0.76855942247602627</c:v>
                </c:pt>
                <c:pt idx="19">
                  <c:v>0.74923508062663668</c:v>
                </c:pt>
              </c:numCache>
            </c:numRef>
          </c:val>
          <c:extLst>
            <c:ext xmlns:c15="http://schemas.microsoft.com/office/drawing/2012/chart" uri="{02D57815-91ED-43cb-92C2-25804820EDAC}">
              <c15:datalabelsRange>
                <c15:f>'11ListaEsperaGI'!$M$13:$M$32</c15:f>
                <c15:dlblRangeCache>
                  <c:ptCount val="20"/>
                  <c:pt idx="0">
                    <c:v>48.927</c:v>
                  </c:pt>
                  <c:pt idx="1">
                    <c:v>14.240</c:v>
                  </c:pt>
                  <c:pt idx="2">
                    <c:v>13.174</c:v>
                  </c:pt>
                  <c:pt idx="3">
                    <c:v>22.704</c:v>
                  </c:pt>
                  <c:pt idx="4">
                    <c:v>4.849</c:v>
                  </c:pt>
                  <c:pt idx="5">
                    <c:v>6.597</c:v>
                  </c:pt>
                  <c:pt idx="6">
                    <c:v>608</c:v>
                  </c:pt>
                  <c:pt idx="7">
                    <c:v>26.710</c:v>
                  </c:pt>
                  <c:pt idx="8">
                    <c:v>51.097</c:v>
                  </c:pt>
                  <c:pt idx="9">
                    <c:v>53.017</c:v>
                  </c:pt>
                  <c:pt idx="10">
                    <c:v>78.983</c:v>
                  </c:pt>
                  <c:pt idx="11">
                    <c:v>483.621</c:v>
                  </c:pt>
                  <c:pt idx="12">
                    <c:v>13.153</c:v>
                  </c:pt>
                  <c:pt idx="13">
                    <c:v>11.572</c:v>
                  </c:pt>
                  <c:pt idx="14">
                    <c:v>12.004</c:v>
                  </c:pt>
                  <c:pt idx="15">
                    <c:v>12.521</c:v>
                  </c:pt>
                  <c:pt idx="16">
                    <c:v>459</c:v>
                  </c:pt>
                  <c:pt idx="17">
                    <c:v>2.931</c:v>
                  </c:pt>
                  <c:pt idx="18">
                    <c:v>28.532</c:v>
                  </c:pt>
                  <c:pt idx="19">
                    <c:v>81.543</c:v>
                  </c:pt>
                </c15:dlblRangeCache>
              </c15:datalabelsRange>
            </c:ext>
            <c:ext xmlns:c16="http://schemas.microsoft.com/office/drawing/2014/chart" uri="{C3380CC4-5D6E-409C-BE32-E72D297353CC}">
              <c16:uniqueId val="{00000015-E6BD-407D-8DB5-88274B443806}"/>
            </c:ext>
          </c:extLst>
        </c:ser>
        <c:ser>
          <c:idx val="1"/>
          <c:order val="1"/>
          <c:tx>
            <c:v>Personas beneficiarias con derecho a prestación pendientes de resolución de PIA</c:v>
          </c:tx>
          <c:spPr>
            <a:solidFill>
              <a:schemeClr val="accent2"/>
            </a:solidFill>
            <a:ln>
              <a:noFill/>
            </a:ln>
            <a:effectLst/>
          </c:spPr>
          <c:invertIfNegative val="0"/>
          <c:dPt>
            <c:idx val="9"/>
            <c:invertIfNegative val="0"/>
            <c:bubble3D val="0"/>
            <c:extLst>
              <c:ext xmlns:c16="http://schemas.microsoft.com/office/drawing/2014/chart" uri="{C3380CC4-5D6E-409C-BE32-E72D297353CC}">
                <c16:uniqueId val="{00000016-E6BD-407D-8DB5-88274B443806}"/>
              </c:ext>
            </c:extLst>
          </c:dPt>
          <c:dPt>
            <c:idx val="10"/>
            <c:invertIfNegative val="0"/>
            <c:bubble3D val="0"/>
            <c:spPr>
              <a:solidFill>
                <a:schemeClr val="accent2"/>
              </a:solidFill>
              <a:ln>
                <a:noFill/>
              </a:ln>
              <a:effectLst/>
            </c:spPr>
            <c:extLst>
              <c:ext xmlns:c16="http://schemas.microsoft.com/office/drawing/2014/chart" uri="{C3380CC4-5D6E-409C-BE32-E72D297353CC}">
                <c16:uniqueId val="{00000026-E6BD-407D-8DB5-88274B443806}"/>
              </c:ext>
            </c:extLst>
          </c:dPt>
          <c:dPt>
            <c:idx val="11"/>
            <c:invertIfNegative val="0"/>
            <c:bubble3D val="0"/>
            <c:spPr>
              <a:solidFill>
                <a:schemeClr val="accent2">
                  <a:lumMod val="50000"/>
                </a:schemeClr>
              </a:solidFill>
              <a:ln>
                <a:noFill/>
              </a:ln>
              <a:effectLst/>
            </c:spPr>
            <c:extLst>
              <c:ext xmlns:c16="http://schemas.microsoft.com/office/drawing/2014/chart" uri="{C3380CC4-5D6E-409C-BE32-E72D297353CC}">
                <c16:uniqueId val="{00000017-E6BD-407D-8DB5-88274B443806}"/>
              </c:ext>
            </c:extLst>
          </c:dPt>
          <c:dPt>
            <c:idx val="12"/>
            <c:invertIfNegative val="0"/>
            <c:bubble3D val="0"/>
            <c:extLst>
              <c:ext xmlns:c16="http://schemas.microsoft.com/office/drawing/2014/chart" uri="{C3380CC4-5D6E-409C-BE32-E72D297353CC}">
                <c16:uniqueId val="{00000019-E6BD-407D-8DB5-88274B443806}"/>
              </c:ext>
            </c:extLst>
          </c:dPt>
          <c:dPt>
            <c:idx val="13"/>
            <c:invertIfNegative val="0"/>
            <c:bubble3D val="0"/>
            <c:extLst>
              <c:ext xmlns:c16="http://schemas.microsoft.com/office/drawing/2014/chart" uri="{C3380CC4-5D6E-409C-BE32-E72D297353CC}">
                <c16:uniqueId val="{0000001A-E6BD-407D-8DB5-88274B443806}"/>
              </c:ext>
            </c:extLst>
          </c:dPt>
          <c:dPt>
            <c:idx val="14"/>
            <c:invertIfNegative val="0"/>
            <c:bubble3D val="0"/>
            <c:extLst>
              <c:ext xmlns:c16="http://schemas.microsoft.com/office/drawing/2014/chart" uri="{C3380CC4-5D6E-409C-BE32-E72D297353CC}">
                <c16:uniqueId val="{0000001B-E6BD-407D-8DB5-88274B443806}"/>
              </c:ext>
            </c:extLst>
          </c:dPt>
          <c:dPt>
            <c:idx val="15"/>
            <c:invertIfNegative val="0"/>
            <c:bubble3D val="0"/>
            <c:extLst>
              <c:ext xmlns:c16="http://schemas.microsoft.com/office/drawing/2014/chart" uri="{C3380CC4-5D6E-409C-BE32-E72D297353CC}">
                <c16:uniqueId val="{0000001C-E6BD-407D-8DB5-88274B443806}"/>
              </c:ext>
            </c:extLst>
          </c:dPt>
          <c:dLbls>
            <c:dLbl>
              <c:idx val="0"/>
              <c:layout>
                <c:manualLayout>
                  <c:x val="0"/>
                  <c:y val="3.1604688373282543E-2"/>
                </c:manualLayout>
              </c:layout>
              <c:tx>
                <c:rich>
                  <a:bodyPr/>
                  <a:lstStyle/>
                  <a:p>
                    <a:fld id="{44662326-F84C-4EF0-AFCB-DAF8DFFCB0D5}" type="CELLRANGE">
                      <a:rPr lang="en-US" baseline="0"/>
                      <a:pPr/>
                      <a:t>[CELLRANGE]</a:t>
                    </a:fld>
                    <a:r>
                      <a:rPr lang="en-US" baseline="0"/>
                      <a:t>
</a:t>
                    </a:r>
                    <a:fld id="{9A00613D-2635-40FB-9DB2-C932CBFB0783}"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E6BD-407D-8DB5-88274B443806}"/>
                </c:ext>
              </c:extLst>
            </c:dLbl>
            <c:dLbl>
              <c:idx val="1"/>
              <c:layout>
                <c:manualLayout>
                  <c:x val="-1.2753475859164376E-17"/>
                  <c:y val="4.7481214380912665E-3"/>
                </c:manualLayout>
              </c:layout>
              <c:tx>
                <c:rich>
                  <a:bodyPr/>
                  <a:lstStyle/>
                  <a:p>
                    <a:fld id="{57FF6354-0347-426F-8E8E-05DF63AB8B70}" type="CELLRANGE">
                      <a:rPr lang="en-US" baseline="0"/>
                      <a:pPr/>
                      <a:t>[CELLRANGE]</a:t>
                    </a:fld>
                    <a:r>
                      <a:rPr lang="en-US" baseline="0"/>
                      <a:t>
</a:t>
                    </a:r>
                    <a:fld id="{C38573BC-82B8-4AD1-BE9C-910CEA254B4C}"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E6BD-407D-8DB5-88274B443806}"/>
                </c:ext>
              </c:extLst>
            </c:dLbl>
            <c:dLbl>
              <c:idx val="2"/>
              <c:layout>
                <c:manualLayout>
                  <c:x val="0"/>
                  <c:y val="-3.8560600485686955E-4"/>
                </c:manualLayout>
              </c:layout>
              <c:tx>
                <c:rich>
                  <a:bodyPr/>
                  <a:lstStyle/>
                  <a:p>
                    <a:fld id="{338429D5-EDB2-4AF6-8F24-AF94E709AF96}" type="CELLRANGE">
                      <a:rPr lang="en-US" baseline="0"/>
                      <a:pPr/>
                      <a:t>[CELLRANGE]</a:t>
                    </a:fld>
                    <a:r>
                      <a:rPr lang="en-US" baseline="0"/>
                      <a:t>
</a:t>
                    </a:r>
                    <a:fld id="{89D2130A-C69E-4465-B1E6-55BE8FE0E39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E6BD-407D-8DB5-88274B443806}"/>
                </c:ext>
              </c:extLst>
            </c:dLbl>
            <c:dLbl>
              <c:idx val="3"/>
              <c:layout>
                <c:manualLayout>
                  <c:x val="-5.1013903436657505E-17"/>
                  <c:y val="-1.0847008609905118E-3"/>
                </c:manualLayout>
              </c:layout>
              <c:tx>
                <c:rich>
                  <a:bodyPr/>
                  <a:lstStyle/>
                  <a:p>
                    <a:fld id="{399964FA-C7FE-44BA-B9CF-DB93D522CBA1}" type="CELLRANGE">
                      <a:rPr lang="en-US" baseline="0"/>
                      <a:pPr/>
                      <a:t>[CELLRANGE]</a:t>
                    </a:fld>
                    <a:r>
                      <a:rPr lang="en-US" baseline="0"/>
                      <a:t>
</a:t>
                    </a:r>
                    <a:fld id="{D513AAD6-2A21-4004-9B85-F3283241F1FB}"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E6BD-407D-8DB5-88274B443806}"/>
                </c:ext>
              </c:extLst>
            </c:dLbl>
            <c:dLbl>
              <c:idx val="4"/>
              <c:layout>
                <c:manualLayout>
                  <c:x val="1.3988426885235836E-3"/>
                  <c:y val="4.9774323583780256E-3"/>
                </c:manualLayout>
              </c:layout>
              <c:tx>
                <c:rich>
                  <a:bodyPr/>
                  <a:lstStyle/>
                  <a:p>
                    <a:fld id="{FE6ABE50-43F6-4C95-9BB5-46CBD3FAAC85}" type="CELLRANGE">
                      <a:rPr lang="en-US" baseline="0"/>
                      <a:pPr/>
                      <a:t>[CELLRANGE]</a:t>
                    </a:fld>
                    <a:r>
                      <a:rPr lang="en-US" baseline="0"/>
                      <a:t>
</a:t>
                    </a:r>
                    <a:fld id="{A2296E0B-4FA6-4A37-9BC1-00A2871EA197}"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E6BD-407D-8DB5-88274B443806}"/>
                </c:ext>
              </c:extLst>
            </c:dLbl>
            <c:dLbl>
              <c:idx val="5"/>
              <c:layout>
                <c:manualLayout>
                  <c:x val="0"/>
                  <c:y val="6.9874409880102319E-3"/>
                </c:manualLayout>
              </c:layout>
              <c:tx>
                <c:rich>
                  <a:bodyPr/>
                  <a:lstStyle/>
                  <a:p>
                    <a:fld id="{7559A9EB-E5C2-4554-8EC7-56CDC3352D2E}" type="CELLRANGE">
                      <a:rPr lang="en-US" baseline="0"/>
                      <a:pPr/>
                      <a:t>[CELLRANGE]</a:t>
                    </a:fld>
                    <a:r>
                      <a:rPr lang="en-US" baseline="0"/>
                      <a:t>
</a:t>
                    </a:r>
                    <a:fld id="{FC1331F5-1758-4E35-9370-96FF73BBF3AD}"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E6BD-407D-8DB5-88274B443806}"/>
                </c:ext>
              </c:extLst>
            </c:dLbl>
            <c:dLbl>
              <c:idx val="6"/>
              <c:layout>
                <c:manualLayout>
                  <c:x val="0"/>
                  <c:y val="9.2246790407103946E-3"/>
                </c:manualLayout>
              </c:layout>
              <c:tx>
                <c:rich>
                  <a:bodyPr/>
                  <a:lstStyle/>
                  <a:p>
                    <a:fld id="{F1207EDC-4FC6-4EFF-87DC-B52900B412DC}" type="CELLRANGE">
                      <a:rPr lang="en-US" baseline="0"/>
                      <a:pPr/>
                      <a:t>[CELLRANGE]</a:t>
                    </a:fld>
                    <a:r>
                      <a:rPr lang="en-US" baseline="0"/>
                      <a:t>
</a:t>
                    </a:r>
                    <a:fld id="{63E5EC8F-E09B-4C70-AC43-3A0467E2A884}"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3-E6BD-407D-8DB5-88274B443806}"/>
                </c:ext>
              </c:extLst>
            </c:dLbl>
            <c:dLbl>
              <c:idx val="7"/>
              <c:layout>
                <c:manualLayout>
                  <c:x val="0"/>
                  <c:y val="9.1976149447574578E-3"/>
                </c:manualLayout>
              </c:layout>
              <c:tx>
                <c:rich>
                  <a:bodyPr/>
                  <a:lstStyle/>
                  <a:p>
                    <a:fld id="{7E1CE0B5-5EFD-4683-AA5A-2EE5FAD54713}" type="CELLRANGE">
                      <a:rPr lang="en-US" baseline="0"/>
                      <a:pPr/>
                      <a:t>[CELLRANGE]</a:t>
                    </a:fld>
                    <a:r>
                      <a:rPr lang="en-US" baseline="0"/>
                      <a:t>
</a:t>
                    </a:r>
                    <a:fld id="{9DEE3358-6FED-4BEC-97E5-2A471DC26347}"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4-E6BD-407D-8DB5-88274B443806}"/>
                </c:ext>
              </c:extLst>
            </c:dLbl>
            <c:dLbl>
              <c:idx val="8"/>
              <c:layout>
                <c:manualLayout>
                  <c:x val="0"/>
                  <c:y val="4.1758628587786393E-4"/>
                </c:manualLayout>
              </c:layout>
              <c:tx>
                <c:rich>
                  <a:bodyPr/>
                  <a:lstStyle/>
                  <a:p>
                    <a:fld id="{5A72BF97-FCD8-4B00-92B2-15F03DFDDCDB}" type="CELLRANGE">
                      <a:rPr lang="en-US" baseline="0"/>
                      <a:pPr/>
                      <a:t>[CELLRANGE]</a:t>
                    </a:fld>
                    <a:r>
                      <a:rPr lang="en-US" baseline="0"/>
                      <a:t>
</a:t>
                    </a:r>
                    <a:fld id="{479F8FB6-7C06-47C2-8DEC-D4CDEA411FFA}"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5-E6BD-407D-8DB5-88274B443806}"/>
                </c:ext>
              </c:extLst>
            </c:dLbl>
            <c:dLbl>
              <c:idx val="9"/>
              <c:layout>
                <c:manualLayout>
                  <c:x val="1.5594541910331384E-3"/>
                  <c:y val="3.9760608081192681E-4"/>
                </c:manualLayout>
              </c:layout>
              <c:tx>
                <c:rich>
                  <a:bodyPr/>
                  <a:lstStyle/>
                  <a:p>
                    <a:fld id="{D78C46CF-8FB4-49B9-A432-BDE51F3179DC}" type="CELLRANGE">
                      <a:rPr lang="en-US" baseline="0"/>
                      <a:pPr/>
                      <a:t>[CELLRANGE]</a:t>
                    </a:fld>
                    <a:r>
                      <a:rPr lang="en-US" baseline="0"/>
                      <a:t>
</a:t>
                    </a:r>
                    <a:fld id="{45E68865-A206-41A9-9825-F6FC60A10896}"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E6BD-407D-8DB5-88274B443806}"/>
                </c:ext>
              </c:extLst>
            </c:dLbl>
            <c:dLbl>
              <c:idx val="10"/>
              <c:layout>
                <c:manualLayout>
                  <c:x val="0"/>
                  <c:y val="-8.1645572081267704E-3"/>
                </c:manualLayout>
              </c:layout>
              <c:tx>
                <c:rich>
                  <a:bodyPr/>
                  <a:lstStyle/>
                  <a:p>
                    <a:fld id="{5E7667E1-8F02-48BB-8212-42F7CC39AAD3}" type="CELLRANGE">
                      <a:rPr lang="en-US" baseline="0">
                        <a:solidFill>
                          <a:sysClr val="windowText" lastClr="000000"/>
                        </a:solidFill>
                      </a:rPr>
                      <a:pPr/>
                      <a:t>[CELLRANGE]</a:t>
                    </a:fld>
                    <a:r>
                      <a:rPr lang="en-US" baseline="0">
                        <a:solidFill>
                          <a:sysClr val="windowText" lastClr="000000"/>
                        </a:solidFill>
                      </a:rPr>
                      <a:t>
</a:t>
                    </a:r>
                    <a:fld id="{EDC3FD9C-A313-4B23-9976-A38C62EC3642}" type="VALUE">
                      <a:rPr lang="en-US" baseline="0">
                        <a:solidFill>
                          <a:sysClr val="windowText" lastClr="000000"/>
                        </a:solidFill>
                      </a:rPr>
                      <a:pPr/>
                      <a:t>[VALOR]</a:t>
                    </a:fld>
                    <a:endParaRPr lang="en-US" baseline="0">
                      <a:solidFill>
                        <a:sysClr val="windowText" lastClr="000000"/>
                      </a:solidFill>
                    </a:endParaRPr>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6-E6BD-407D-8DB5-88274B443806}"/>
                </c:ext>
              </c:extLst>
            </c:dLbl>
            <c:dLbl>
              <c:idx val="11"/>
              <c:layout>
                <c:manualLayout>
                  <c:x val="1.3913043478260871E-3"/>
                  <c:y val="-7.9592495382521805E-3"/>
                </c:manualLayout>
              </c:layout>
              <c:tx>
                <c:rich>
                  <a:bodyPr rot="-5400000" spcFirstLastPara="1" vertOverflow="ellipsis" wrap="square" lIns="38100" tIns="19050" rIns="38100" bIns="19050" anchor="ctr" anchorCtr="1">
                    <a:spAutoFit/>
                  </a:bodyPr>
                  <a:lstStyle/>
                  <a:p>
                    <a:pPr>
                      <a:defRPr sz="900" b="1" i="0" u="none" strike="noStrike" kern="1200" baseline="0">
                        <a:solidFill>
                          <a:schemeClr val="bg1"/>
                        </a:solidFill>
                        <a:latin typeface="+mn-lt"/>
                        <a:ea typeface="+mn-ea"/>
                        <a:cs typeface="+mn-cs"/>
                      </a:defRPr>
                    </a:pPr>
                    <a:fld id="{C31CB288-7540-4873-A822-638462450B49}" type="CELLRANGE">
                      <a:rPr lang="en-US" baseline="0">
                        <a:solidFill>
                          <a:schemeClr val="bg1"/>
                        </a:solidFill>
                      </a:rPr>
                      <a:pPr>
                        <a:defRPr b="1">
                          <a:solidFill>
                            <a:schemeClr val="bg1"/>
                          </a:solidFill>
                        </a:defRPr>
                      </a:pPr>
                      <a:t>[CELLRANGE]</a:t>
                    </a:fld>
                    <a:r>
                      <a:rPr lang="en-US" baseline="0">
                        <a:solidFill>
                          <a:schemeClr val="bg1"/>
                        </a:solidFill>
                      </a:rPr>
                      <a:t>
</a:t>
                    </a:r>
                    <a:fld id="{B51F0AA5-1C82-4DB3-9C6D-8CD54DF7674D}" type="VALUE">
                      <a:rPr lang="en-US" baseline="0">
                        <a:solidFill>
                          <a:schemeClr val="bg1"/>
                        </a:solidFill>
                      </a:rPr>
                      <a:pPr>
                        <a:defRPr b="1">
                          <a:solidFill>
                            <a:schemeClr val="bg1"/>
                          </a:solidFill>
                        </a:defRPr>
                      </a:pPr>
                      <a:t>[VALOR]</a:t>
                    </a:fld>
                    <a:endParaRPr lang="en-US" baseline="0">
                      <a:solidFill>
                        <a:schemeClr val="bg1"/>
                      </a:solidFill>
                    </a:endParaRPr>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s-E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E6BD-407D-8DB5-88274B443806}"/>
                </c:ext>
              </c:extLst>
            </c:dLbl>
            <c:dLbl>
              <c:idx val="12"/>
              <c:layout>
                <c:manualLayout>
                  <c:x val="0"/>
                  <c:y val="-1.0791127117879033E-3"/>
                </c:manualLayout>
              </c:layout>
              <c:tx>
                <c:rich>
                  <a:bodyPr/>
                  <a:lstStyle/>
                  <a:p>
                    <a:fld id="{ABC70D5F-F2AC-4098-A325-AB290D132482}" type="CELLRANGE">
                      <a:rPr lang="en-US" baseline="0"/>
                      <a:pPr/>
                      <a:t>[CELLRANGE]</a:t>
                    </a:fld>
                    <a:r>
                      <a:rPr lang="en-US" baseline="0"/>
                      <a:t>
</a:t>
                    </a:r>
                    <a:fld id="{CFF9FEC7-E836-46D7-BC49-ECD5A0928F6E}"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E6BD-407D-8DB5-88274B443806}"/>
                </c:ext>
              </c:extLst>
            </c:dLbl>
            <c:dLbl>
              <c:idx val="13"/>
              <c:layout>
                <c:manualLayout>
                  <c:x val="0"/>
                  <c:y val="-1.0949152376127725E-3"/>
                </c:manualLayout>
              </c:layout>
              <c:tx>
                <c:rich>
                  <a:bodyPr/>
                  <a:lstStyle/>
                  <a:p>
                    <a:fld id="{83448567-0B51-47FF-8AF3-1F6C81E31F94}" type="CELLRANGE">
                      <a:rPr lang="en-US" baseline="0"/>
                      <a:pPr/>
                      <a:t>[CELLRANGE]</a:t>
                    </a:fld>
                    <a:r>
                      <a:rPr lang="en-US" baseline="0"/>
                      <a:t>
</a:t>
                    </a:r>
                    <a:fld id="{5FAE85C2-E843-425F-AC22-5E0EFB488775}"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A-E6BD-407D-8DB5-88274B443806}"/>
                </c:ext>
              </c:extLst>
            </c:dLbl>
            <c:dLbl>
              <c:idx val="14"/>
              <c:layout>
                <c:manualLayout>
                  <c:x val="0"/>
                  <c:y val="-4.4010942613399925E-3"/>
                </c:manualLayout>
              </c:layout>
              <c:tx>
                <c:rich>
                  <a:bodyPr/>
                  <a:lstStyle/>
                  <a:p>
                    <a:fld id="{D994861D-7C36-44CB-81AE-9AF2548FCC4E}" type="CELLRANGE">
                      <a:rPr lang="en-US" baseline="0"/>
                      <a:pPr/>
                      <a:t>[CELLRANGE]</a:t>
                    </a:fld>
                    <a:r>
                      <a:rPr lang="en-US" baseline="0"/>
                      <a:t>
</a:t>
                    </a:r>
                    <a:fld id="{ECBDD703-288F-4977-8959-0B43B4BBC9B3}"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B-E6BD-407D-8DB5-88274B443806}"/>
                </c:ext>
              </c:extLst>
            </c:dLbl>
            <c:dLbl>
              <c:idx val="15"/>
              <c:layout>
                <c:manualLayout>
                  <c:x val="0"/>
                  <c:y val="-8.0925279663838501E-3"/>
                </c:manualLayout>
              </c:layout>
              <c:tx>
                <c:rich>
                  <a:bodyPr/>
                  <a:lstStyle/>
                  <a:p>
                    <a:fld id="{1F2DA416-B78D-471E-8DBE-C13E0D7E7F6F}" type="CELLRANGE">
                      <a:rPr lang="en-US" baseline="0"/>
                      <a:pPr/>
                      <a:t>[CELLRANGE]</a:t>
                    </a:fld>
                    <a:r>
                      <a:rPr lang="en-US" baseline="0"/>
                      <a:t>
</a:t>
                    </a:r>
                    <a:fld id="{1CDECA03-619E-48B1-835A-7100BB3C54F4}"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E6BD-407D-8DB5-88274B443806}"/>
                </c:ext>
              </c:extLst>
            </c:dLbl>
            <c:dLbl>
              <c:idx val="16"/>
              <c:layout>
                <c:manualLayout>
                  <c:x val="-1.1435865292817959E-16"/>
                  <c:y val="-1.2856898683467972E-2"/>
                </c:manualLayout>
              </c:layout>
              <c:tx>
                <c:rich>
                  <a:bodyPr/>
                  <a:lstStyle/>
                  <a:p>
                    <a:fld id="{04F28A02-1928-4435-A399-7D38199BD17B}" type="CELLRANGE">
                      <a:rPr lang="en-US" baseline="0"/>
                      <a:pPr/>
                      <a:t>[CELLRANGE]</a:t>
                    </a:fld>
                    <a:r>
                      <a:rPr lang="en-US" baseline="0"/>
                      <a:t>
</a:t>
                    </a:r>
                    <a:fld id="{0BAD84AF-B1F3-45A2-8FB9-B64EA73EE439}"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7-E6BD-407D-8DB5-88274B443806}"/>
                </c:ext>
              </c:extLst>
            </c:dLbl>
            <c:dLbl>
              <c:idx val="17"/>
              <c:layout>
                <c:manualLayout>
                  <c:x val="0"/>
                  <c:y val="-2.1489255463087571E-2"/>
                </c:manualLayout>
              </c:layout>
              <c:tx>
                <c:rich>
                  <a:bodyPr/>
                  <a:lstStyle/>
                  <a:p>
                    <a:fld id="{ED649390-AF62-4DC9-A53C-1D7F276D8AA0}" type="CELLRANGE">
                      <a:rPr lang="en-US" baseline="0"/>
                      <a:pPr/>
                      <a:t>[CELLRANGE]</a:t>
                    </a:fld>
                    <a:r>
                      <a:rPr lang="en-US" baseline="0"/>
                      <a:t>
</a:t>
                    </a:r>
                    <a:fld id="{ECB30D0D-A79A-45F5-92A7-2713235F289F}"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8-E6BD-407D-8DB5-88274B443806}"/>
                </c:ext>
              </c:extLst>
            </c:dLbl>
            <c:dLbl>
              <c:idx val="18"/>
              <c:layout>
                <c:manualLayout>
                  <c:x val="0"/>
                  <c:y val="-3.0876934775676403E-2"/>
                </c:manualLayout>
              </c:layout>
              <c:tx>
                <c:rich>
                  <a:bodyPr/>
                  <a:lstStyle/>
                  <a:p>
                    <a:fld id="{88303274-C734-4077-B798-5982B8A27515}" type="CELLRANGE">
                      <a:rPr lang="en-US" baseline="0"/>
                      <a:pPr/>
                      <a:t>[CELLRANGE]</a:t>
                    </a:fld>
                    <a:r>
                      <a:rPr lang="en-US" baseline="0"/>
                      <a:t>
</a:t>
                    </a:r>
                    <a:fld id="{50634155-1BF4-41DB-A8E4-35E0A291BBA3}"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9-E6BD-407D-8DB5-88274B443806}"/>
                </c:ext>
              </c:extLst>
            </c:dLbl>
            <c:dLbl>
              <c:idx val="19"/>
              <c:layout>
                <c:manualLayout>
                  <c:x val="1.3913043478260871E-3"/>
                  <c:y val="-4.3726707058813909E-2"/>
                </c:manualLayout>
              </c:layout>
              <c:tx>
                <c:rich>
                  <a:bodyPr/>
                  <a:lstStyle/>
                  <a:p>
                    <a:fld id="{A452DC86-AB14-4101-AB9D-A57F410A441F}" type="CELLRANGE">
                      <a:rPr lang="en-US" baseline="0"/>
                      <a:pPr/>
                      <a:t>[CELLRANGE]</a:t>
                    </a:fld>
                    <a:r>
                      <a:rPr lang="en-US" baseline="0"/>
                      <a:t>
</a:t>
                    </a:r>
                    <a:fld id="{5A17707E-FF56-4E3A-AA1D-126660074CA3}"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A-E6BD-407D-8DB5-88274B443806}"/>
                </c:ext>
              </c:extLst>
            </c:dLbl>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0"/>
              </c:ext>
            </c:extLst>
          </c:dLbls>
          <c:cat>
            <c:strRef>
              <c:f>'11ListaEsperaGI'!$L$13:$L$32</c:f>
              <c:strCache>
                <c:ptCount val="20"/>
                <c:pt idx="0">
                  <c:v>Castilla y León</c:v>
                </c:pt>
                <c:pt idx="1">
                  <c:v>Aragón</c:v>
                </c:pt>
                <c:pt idx="2">
                  <c:v>Asturias, Principado de</c:v>
                </c:pt>
                <c:pt idx="3">
                  <c:v>Galicia</c:v>
                </c:pt>
                <c:pt idx="4">
                  <c:v>Cantabria</c:v>
                </c:pt>
                <c:pt idx="5">
                  <c:v>Navarra, Comunidad Foral de</c:v>
                </c:pt>
                <c:pt idx="6">
                  <c:v>Ceuta</c:v>
                </c:pt>
                <c:pt idx="7">
                  <c:v>Castilla - La Mancha</c:v>
                </c:pt>
                <c:pt idx="8">
                  <c:v>Comunitat Valenciana</c:v>
                </c:pt>
                <c:pt idx="9">
                  <c:v>Madrid, Comunidad de</c:v>
                </c:pt>
                <c:pt idx="10">
                  <c:v>Andalucía</c:v>
                </c:pt>
                <c:pt idx="11">
                  <c:v>Media Nacional</c:v>
                </c:pt>
                <c:pt idx="12">
                  <c:v>Canarias</c:v>
                </c:pt>
                <c:pt idx="13">
                  <c:v>Extremadura</c:v>
                </c:pt>
                <c:pt idx="14">
                  <c:v>Balears, Illes</c:v>
                </c:pt>
                <c:pt idx="15">
                  <c:v>Murcia, Región de</c:v>
                </c:pt>
                <c:pt idx="16">
                  <c:v>Melilla</c:v>
                </c:pt>
                <c:pt idx="17">
                  <c:v>Rioja, La</c:v>
                </c:pt>
                <c:pt idx="18">
                  <c:v>País Vasco</c:v>
                </c:pt>
                <c:pt idx="19">
                  <c:v>Cataluña</c:v>
                </c:pt>
              </c:strCache>
            </c:strRef>
          </c:cat>
          <c:val>
            <c:numRef>
              <c:f>'11ListaEsperaGI'!$P$13:$P$32</c:f>
              <c:numCache>
                <c:formatCode>0.00%</c:formatCode>
                <c:ptCount val="20"/>
                <c:pt idx="0">
                  <c:v>9.1889242832639056E-4</c:v>
                </c:pt>
                <c:pt idx="1">
                  <c:v>4.6134489025583675E-3</c:v>
                </c:pt>
                <c:pt idx="2">
                  <c:v>2.5447551412930907E-2</c:v>
                </c:pt>
                <c:pt idx="3">
                  <c:v>4.8170041504213307E-2</c:v>
                </c:pt>
                <c:pt idx="4">
                  <c:v>5.1447574334898279E-2</c:v>
                </c:pt>
                <c:pt idx="5">
                  <c:v>5.3922271619102249E-2</c:v>
                </c:pt>
                <c:pt idx="6">
                  <c:v>5.5900621118012424E-2</c:v>
                </c:pt>
                <c:pt idx="7">
                  <c:v>6.8721453226874937E-2</c:v>
                </c:pt>
                <c:pt idx="8">
                  <c:v>9.2367266461800809E-2</c:v>
                </c:pt>
                <c:pt idx="9">
                  <c:v>0.10835856037672385</c:v>
                </c:pt>
                <c:pt idx="10">
                  <c:v>0.13486899754644235</c:v>
                </c:pt>
                <c:pt idx="11">
                  <c:v>0.13493900475798662</c:v>
                </c:pt>
                <c:pt idx="12">
                  <c:v>0.15382141019042717</c:v>
                </c:pt>
                <c:pt idx="13">
                  <c:v>0.17271947383471548</c:v>
                </c:pt>
                <c:pt idx="14">
                  <c:v>0.18312351139843483</c:v>
                </c:pt>
                <c:pt idx="15">
                  <c:v>0.18694805194805195</c:v>
                </c:pt>
                <c:pt idx="16">
                  <c:v>0.203125</c:v>
                </c:pt>
                <c:pt idx="17">
                  <c:v>0.22583201267828842</c:v>
                </c:pt>
                <c:pt idx="18">
                  <c:v>0.23144057752397371</c:v>
                </c:pt>
                <c:pt idx="19">
                  <c:v>0.25076491937336337</c:v>
                </c:pt>
              </c:numCache>
            </c:numRef>
          </c:val>
          <c:extLst>
            <c:ext xmlns:c15="http://schemas.microsoft.com/office/drawing/2012/chart" uri="{02D57815-91ED-43cb-92C2-25804820EDAC}">
              <c15:datalabelsRange>
                <c15:f>'11ListaEsperaGI'!$N$13:$N$32</c15:f>
                <c15:dlblRangeCache>
                  <c:ptCount val="20"/>
                  <c:pt idx="0">
                    <c:v>45</c:v>
                  </c:pt>
                  <c:pt idx="1">
                    <c:v>66</c:v>
                  </c:pt>
                  <c:pt idx="2">
                    <c:v>344</c:v>
                  </c:pt>
                  <c:pt idx="3">
                    <c:v>1.149</c:v>
                  </c:pt>
                  <c:pt idx="4">
                    <c:v>263</c:v>
                  </c:pt>
                  <c:pt idx="5">
                    <c:v>376</c:v>
                  </c:pt>
                  <c:pt idx="6">
                    <c:v>36</c:v>
                  </c:pt>
                  <c:pt idx="7">
                    <c:v>1.971</c:v>
                  </c:pt>
                  <c:pt idx="8">
                    <c:v>5.200</c:v>
                  </c:pt>
                  <c:pt idx="9">
                    <c:v>6.443</c:v>
                  </c:pt>
                  <c:pt idx="10">
                    <c:v>12.313</c:v>
                  </c:pt>
                  <c:pt idx="11">
                    <c:v>75.439</c:v>
                  </c:pt>
                  <c:pt idx="12">
                    <c:v>2.391</c:v>
                  </c:pt>
                  <c:pt idx="13">
                    <c:v>2.416</c:v>
                  </c:pt>
                  <c:pt idx="14">
                    <c:v>2.691</c:v>
                  </c:pt>
                  <c:pt idx="15">
                    <c:v>2.879</c:v>
                  </c:pt>
                  <c:pt idx="16">
                    <c:v>117</c:v>
                  </c:pt>
                  <c:pt idx="17">
                    <c:v>855</c:v>
                  </c:pt>
                  <c:pt idx="18">
                    <c:v>8.592</c:v>
                  </c:pt>
                  <c:pt idx="19">
                    <c:v>27.292</c:v>
                  </c:pt>
                </c15:dlblRangeCache>
              </c15:datalabelsRange>
            </c:ext>
            <c:ext xmlns:c16="http://schemas.microsoft.com/office/drawing/2014/chart" uri="{C3380CC4-5D6E-409C-BE32-E72D297353CC}">
              <c16:uniqueId val="{0000002B-E6BD-407D-8DB5-88274B443806}"/>
            </c:ext>
          </c:extLst>
        </c:ser>
        <c:dLbls>
          <c:dLblPos val="inEnd"/>
          <c:showLegendKey val="0"/>
          <c:showVal val="1"/>
          <c:showCatName val="0"/>
          <c:showSerName val="0"/>
          <c:showPercent val="0"/>
          <c:showBubbleSize val="0"/>
        </c:dLbls>
        <c:gapWidth val="30"/>
        <c:overlap val="100"/>
        <c:axId val="-2095912192"/>
        <c:axId val="-2095908384"/>
      </c:barChart>
      <c:lineChart>
        <c:grouping val="standard"/>
        <c:varyColors val="0"/>
        <c:ser>
          <c:idx val="2"/>
          <c:order val="2"/>
          <c:tx>
            <c:strRef>
              <c:f>'11ListaEsperaGI'!$Q$12</c:f>
              <c:strCache>
                <c:ptCount val="1"/>
                <c:pt idx="0">
                  <c:v>%beneficiariasMEDIA</c:v>
                </c:pt>
              </c:strCache>
            </c:strRef>
          </c:tx>
          <c:spPr>
            <a:ln w="28575" cap="rnd">
              <a:solidFill>
                <a:schemeClr val="accent3"/>
              </a:solidFill>
              <a:round/>
            </a:ln>
            <a:effectLst/>
          </c:spPr>
          <c:marker>
            <c:symbol val="none"/>
          </c:marker>
          <c:trendline>
            <c:spPr>
              <a:ln w="19050" cap="rnd">
                <a:solidFill>
                  <a:schemeClr val="accent3"/>
                </a:solidFill>
                <a:prstDash val="sysDot"/>
              </a:ln>
              <a:effectLst/>
            </c:spPr>
            <c:trendlineType val="linear"/>
            <c:forward val="0.5"/>
            <c:backward val="0.5"/>
            <c:dispRSqr val="0"/>
            <c:dispEq val="0"/>
          </c:trendline>
          <c:cat>
            <c:strRef>
              <c:f>'11ListaEsperaGI'!$L$13:$L$32</c:f>
              <c:strCache>
                <c:ptCount val="20"/>
                <c:pt idx="0">
                  <c:v>Castilla y León</c:v>
                </c:pt>
                <c:pt idx="1">
                  <c:v>Aragón</c:v>
                </c:pt>
                <c:pt idx="2">
                  <c:v>Asturias, Principado de</c:v>
                </c:pt>
                <c:pt idx="3">
                  <c:v>Galicia</c:v>
                </c:pt>
                <c:pt idx="4">
                  <c:v>Cantabria</c:v>
                </c:pt>
                <c:pt idx="5">
                  <c:v>Navarra, Comunidad Foral de</c:v>
                </c:pt>
                <c:pt idx="6">
                  <c:v>Ceuta</c:v>
                </c:pt>
                <c:pt idx="7">
                  <c:v>Castilla - La Mancha</c:v>
                </c:pt>
                <c:pt idx="8">
                  <c:v>Comunitat Valenciana</c:v>
                </c:pt>
                <c:pt idx="9">
                  <c:v>Madrid, Comunidad de</c:v>
                </c:pt>
                <c:pt idx="10">
                  <c:v>Andalucía</c:v>
                </c:pt>
                <c:pt idx="11">
                  <c:v>Media Nacional</c:v>
                </c:pt>
                <c:pt idx="12">
                  <c:v>Canarias</c:v>
                </c:pt>
                <c:pt idx="13">
                  <c:v>Extremadura</c:v>
                </c:pt>
                <c:pt idx="14">
                  <c:v>Balears, Illes</c:v>
                </c:pt>
                <c:pt idx="15">
                  <c:v>Murcia, Región de</c:v>
                </c:pt>
                <c:pt idx="16">
                  <c:v>Melilla</c:v>
                </c:pt>
                <c:pt idx="17">
                  <c:v>Rioja, La</c:v>
                </c:pt>
                <c:pt idx="18">
                  <c:v>País Vasco</c:v>
                </c:pt>
                <c:pt idx="19">
                  <c:v>Cataluña</c:v>
                </c:pt>
              </c:strCache>
            </c:strRef>
          </c:cat>
          <c:val>
            <c:numRef>
              <c:f>'11ListaEsperaGI'!$Q$13:$Q$32</c:f>
              <c:numCache>
                <c:formatCode>0.00%</c:formatCode>
                <c:ptCount val="20"/>
                <c:pt idx="0">
                  <c:v>0.86506099524201341</c:v>
                </c:pt>
                <c:pt idx="1">
                  <c:v>0.86506099524201341</c:v>
                </c:pt>
                <c:pt idx="2">
                  <c:v>0.86506099524201341</c:v>
                </c:pt>
                <c:pt idx="3">
                  <c:v>0.86506099524201341</c:v>
                </c:pt>
                <c:pt idx="4">
                  <c:v>0.86506099524201341</c:v>
                </c:pt>
                <c:pt idx="5">
                  <c:v>0.86506099524201341</c:v>
                </c:pt>
                <c:pt idx="6">
                  <c:v>0.86506099524201341</c:v>
                </c:pt>
                <c:pt idx="7">
                  <c:v>0.86506099524201341</c:v>
                </c:pt>
                <c:pt idx="8">
                  <c:v>0.86506099524201341</c:v>
                </c:pt>
                <c:pt idx="9">
                  <c:v>0.86506099524201341</c:v>
                </c:pt>
                <c:pt idx="10">
                  <c:v>0.86506099524201341</c:v>
                </c:pt>
                <c:pt idx="11">
                  <c:v>0.86506099524201341</c:v>
                </c:pt>
                <c:pt idx="12">
                  <c:v>0.86506099524201341</c:v>
                </c:pt>
                <c:pt idx="13">
                  <c:v>0.86506099524201341</c:v>
                </c:pt>
                <c:pt idx="14">
                  <c:v>0.86506099524201341</c:v>
                </c:pt>
                <c:pt idx="15">
                  <c:v>0.86506099524201341</c:v>
                </c:pt>
                <c:pt idx="16">
                  <c:v>0.86506099524201341</c:v>
                </c:pt>
                <c:pt idx="17">
                  <c:v>0.86506099524201341</c:v>
                </c:pt>
                <c:pt idx="18">
                  <c:v>0.86506099524201341</c:v>
                </c:pt>
                <c:pt idx="19">
                  <c:v>0.86506099524201341</c:v>
                </c:pt>
              </c:numCache>
            </c:numRef>
          </c:val>
          <c:smooth val="0"/>
          <c:extLst>
            <c:ext xmlns:c16="http://schemas.microsoft.com/office/drawing/2014/chart" uri="{C3380CC4-5D6E-409C-BE32-E72D297353CC}">
              <c16:uniqueId val="{0000002D-E6BD-407D-8DB5-88274B443806}"/>
            </c:ext>
          </c:extLst>
        </c:ser>
        <c:dLbls>
          <c:showLegendKey val="0"/>
          <c:showVal val="0"/>
          <c:showCatName val="0"/>
          <c:showSerName val="0"/>
          <c:showPercent val="0"/>
          <c:showBubbleSize val="0"/>
        </c:dLbls>
        <c:marker val="1"/>
        <c:smooth val="0"/>
        <c:axId val="-2095912192"/>
        <c:axId val="-2095908384"/>
      </c:lineChart>
      <c:catAx>
        <c:axId val="-20959121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08384"/>
        <c:crosses val="autoZero"/>
        <c:auto val="1"/>
        <c:lblAlgn val="ctr"/>
        <c:lblOffset val="100"/>
        <c:noMultiLvlLbl val="0"/>
      </c:catAx>
      <c:valAx>
        <c:axId val="-2095908384"/>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12192"/>
        <c:crosses val="autoZero"/>
        <c:crossBetween val="between"/>
        <c:majorUnit val="0.2"/>
      </c:valAx>
      <c:spPr>
        <a:noFill/>
        <a:ln>
          <a:noFill/>
        </a:ln>
        <a:effectLst/>
      </c:spPr>
    </c:plotArea>
    <c:legend>
      <c:legendPos val="b"/>
      <c:legendEntry>
        <c:idx val="2"/>
        <c:delete val="1"/>
      </c:legendEntry>
      <c:legendEntry>
        <c:idx val="3"/>
        <c:delete val="1"/>
      </c:legendEntry>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orientation="landscape"/>
  </c:printSettings>
  <c:userShapes r:id="rId3"/>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s-ES" b="1"/>
              <a:t>Porcentaje de solicitudes en el tramo de edad de 65 a 79 años sobre la población de dicha edad</a:t>
            </a:r>
          </a:p>
        </c:rich>
      </c:tx>
      <c:layout>
        <c:manualLayout>
          <c:xMode val="edge"/>
          <c:yMode val="edge"/>
          <c:x val="0.19044017897157861"/>
          <c:y val="2.6644804410890281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6"/>
            <c:invertIfNegative val="0"/>
            <c:bubble3D val="0"/>
            <c:extLst>
              <c:ext xmlns:c16="http://schemas.microsoft.com/office/drawing/2014/chart" uri="{C3380CC4-5D6E-409C-BE32-E72D297353CC}">
                <c16:uniqueId val="{00000001-7314-4816-B3D7-5F2E4F941FE1}"/>
              </c:ext>
            </c:extLst>
          </c:dPt>
          <c:dPt>
            <c:idx val="7"/>
            <c:invertIfNegative val="0"/>
            <c:bubble3D val="0"/>
            <c:spPr>
              <a:solidFill>
                <a:srgbClr val="AD84C6">
                  <a:lumMod val="50000"/>
                </a:srgbClr>
              </a:solidFill>
              <a:ln w="12700">
                <a:solidFill>
                  <a:srgbClr val="000000"/>
                </a:solidFill>
                <a:prstDash val="solid"/>
              </a:ln>
            </c:spPr>
            <c:extLst>
              <c:ext xmlns:c16="http://schemas.microsoft.com/office/drawing/2014/chart" uri="{C3380CC4-5D6E-409C-BE32-E72D297353CC}">
                <c16:uniqueId val="{00000002-7314-4816-B3D7-5F2E4F941FE1}"/>
              </c:ext>
            </c:extLst>
          </c:dPt>
          <c:dPt>
            <c:idx val="8"/>
            <c:invertIfNegative val="0"/>
            <c:bubble3D val="0"/>
            <c:extLst>
              <c:ext xmlns:c16="http://schemas.microsoft.com/office/drawing/2014/chart" uri="{C3380CC4-5D6E-409C-BE32-E72D297353CC}">
                <c16:uniqueId val="{00000003-7314-4816-B3D7-5F2E4F941FE1}"/>
              </c:ext>
            </c:extLst>
          </c:dPt>
          <c:dPt>
            <c:idx val="9"/>
            <c:invertIfNegative val="0"/>
            <c:bubble3D val="0"/>
            <c:extLst>
              <c:ext xmlns:c16="http://schemas.microsoft.com/office/drawing/2014/chart" uri="{C3380CC4-5D6E-409C-BE32-E72D297353CC}">
                <c16:uniqueId val="{00000004-7314-4816-B3D7-5F2E4F941FE1}"/>
              </c:ext>
            </c:extLst>
          </c:dPt>
          <c:dPt>
            <c:idx val="10"/>
            <c:invertIfNegative val="0"/>
            <c:bubble3D val="0"/>
            <c:extLst>
              <c:ext xmlns:c16="http://schemas.microsoft.com/office/drawing/2014/chart" uri="{C3380CC4-5D6E-409C-BE32-E72D297353CC}">
                <c16:uniqueId val="{00000005-7314-4816-B3D7-5F2E4F941FE1}"/>
              </c:ext>
            </c:extLst>
          </c:dPt>
          <c:dLbls>
            <c:dLbl>
              <c:idx val="0"/>
              <c:layout>
                <c:manualLayout>
                  <c:x val="1.1180970799702669E-2"/>
                  <c:y val="7.220216606498183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314-4816-B3D7-5F2E4F941FE1}"/>
                </c:ext>
              </c:extLst>
            </c:dLbl>
            <c:dLbl>
              <c:idx val="1"/>
              <c:layout>
                <c:manualLayout>
                  <c:x val="8.3857938810280291E-3"/>
                  <c:y val="-1.1030759053880138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7314-4816-B3D7-5F2E4F941FE1}"/>
                </c:ext>
              </c:extLst>
            </c:dLbl>
            <c:dLbl>
              <c:idx val="2"/>
              <c:layout>
                <c:manualLayout>
                  <c:x val="2.7951769186746085E-3"/>
                  <c:y val="-4.8134777376654852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7314-4816-B3D7-5F2E4F941FE1}"/>
                </c:ext>
              </c:extLst>
            </c:dLbl>
            <c:dLbl>
              <c:idx val="3"/>
              <c:layout>
                <c:manualLayout>
                  <c:x val="3.3416875522138678E-3"/>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7314-4816-B3D7-5F2E4F941FE1}"/>
                </c:ext>
              </c:extLst>
            </c:dLbl>
            <c:dLbl>
              <c:idx val="4"/>
              <c:layout>
                <c:manualLayout>
                  <c:x val="3.9510850617357042E-3"/>
                  <c:y val="9.6269554753309044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7314-4816-B3D7-5F2E4F941FE1}"/>
                </c:ext>
              </c:extLst>
            </c:dLbl>
            <c:dLbl>
              <c:idx val="5"/>
              <c:layout>
                <c:manualLayout>
                  <c:x val="1.890771971153297E-3"/>
                  <c:y val="1.396685826171042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7314-4816-B3D7-5F2E4F941FE1}"/>
                </c:ext>
              </c:extLst>
            </c:dLbl>
            <c:dLbl>
              <c:idx val="6"/>
              <c:layout>
                <c:manualLayout>
                  <c:x val="6.6833751044276749E-3"/>
                  <c:y val="7.2202166064981952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314-4816-B3D7-5F2E4F941FE1}"/>
                </c:ext>
              </c:extLst>
            </c:dLbl>
            <c:dLbl>
              <c:idx val="7"/>
              <c:layout>
                <c:manualLayout>
                  <c:x val="4.1191817942982543E-3"/>
                  <c:y val="6.273025940407334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314-4816-B3D7-5F2E4F941FE1}"/>
                </c:ext>
              </c:extLst>
            </c:dLbl>
            <c:dLbl>
              <c:idx val="8"/>
              <c:layout>
                <c:manualLayout>
                  <c:x val="-6.126356406866763E-17"/>
                  <c:y val="-2.40673886883277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314-4816-B3D7-5F2E4F941FE1}"/>
                </c:ext>
              </c:extLst>
            </c:dLbl>
            <c:dLbl>
              <c:idx val="9"/>
              <c:layout>
                <c:manualLayout>
                  <c:x val="0"/>
                  <c:y val="7.22021660649815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314-4816-B3D7-5F2E4F941FE1}"/>
                </c:ext>
              </c:extLst>
            </c:dLbl>
            <c:dLbl>
              <c:idx val="10"/>
              <c:layout>
                <c:manualLayout>
                  <c:x val="1.3441682047946591E-3"/>
                  <c:y val="9.626840123245463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314-4816-B3D7-5F2E4F941FE1}"/>
                </c:ext>
              </c:extLst>
            </c:dLbl>
            <c:dLbl>
              <c:idx val="11"/>
              <c:layout>
                <c:manualLayout>
                  <c:x val="-1.0725461119237562E-3"/>
                  <c:y val="-4.1689640053575094E-3"/>
                </c:manualLayout>
              </c:layout>
              <c:dLblPos val="outEnd"/>
              <c:showLegendKey val="0"/>
              <c:showVal val="1"/>
              <c:showCatName val="0"/>
              <c:showSerName val="0"/>
              <c:showPercent val="0"/>
              <c:showBubbleSize val="0"/>
              <c:extLst>
                <c:ext xmlns:c15="http://schemas.microsoft.com/office/drawing/2012/chart" uri="{CE6537A1-D6FC-4f65-9D91-7224C49458BB}">
                  <c15:layout>
                    <c:manualLayout>
                      <c:w val="7.2096777376512142E-2"/>
                      <c:h val="2.9350275258913931E-2"/>
                    </c:manualLayout>
                  </c15:layout>
                </c:ext>
                <c:ext xmlns:c16="http://schemas.microsoft.com/office/drawing/2014/chart" uri="{C3380CC4-5D6E-409C-BE32-E72D297353CC}">
                  <c16:uniqueId val="{0000000C-7314-4816-B3D7-5F2E4F941FE1}"/>
                </c:ext>
              </c:extLst>
            </c:dLbl>
            <c:dLbl>
              <c:idx val="12"/>
              <c:layout>
                <c:manualLayout>
                  <c:x val="3.3416875522137455E-3"/>
                  <c:y val="9.626955475330926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7314-4816-B3D7-5F2E4F941FE1}"/>
                </c:ext>
              </c:extLst>
            </c:dLbl>
            <c:dLbl>
              <c:idx val="13"/>
              <c:layout>
                <c:manualLayout>
                  <c:x val="-6.4167989781507416E-4"/>
                  <c:y val="7.220310275860826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7314-4816-B3D7-5F2E4F941FE1}"/>
                </c:ext>
              </c:extLst>
            </c:dLbl>
            <c:dLbl>
              <c:idx val="14"/>
              <c:layout>
                <c:manualLayout>
                  <c:x val="0"/>
                  <c:y val="9.626955475330838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7314-4816-B3D7-5F2E4F941FE1}"/>
                </c:ext>
              </c:extLst>
            </c:dLbl>
            <c:dLbl>
              <c:idx val="15"/>
              <c:layout>
                <c:manualLayout>
                  <c:x val="5.5904961565338921E-3"/>
                  <c:y val="9.626955475330926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7314-4816-B3D7-5F2E4F941FE1}"/>
                </c:ext>
              </c:extLst>
            </c:dLbl>
            <c:dLbl>
              <c:idx val="16"/>
              <c:layout>
                <c:manualLayout>
                  <c:x val="1.4916537938736033E-3"/>
                  <c:y val="7.220310275860826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7314-4816-B3D7-5F2E4F941FE1}"/>
                </c:ext>
              </c:extLst>
            </c:dLbl>
            <c:dLbl>
              <c:idx val="17"/>
              <c:layout>
                <c:manualLayout>
                  <c:x val="6.5560535947176641E-3"/>
                  <c:y val="9.62684012324540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7314-4816-B3D7-5F2E4F941FE1}"/>
                </c:ext>
              </c:extLst>
            </c:dLbl>
            <c:dLbl>
              <c:idx val="18"/>
              <c:layout>
                <c:manualLayout>
                  <c:x val="8.385744234800839E-3"/>
                  <c:y val="4.81347773766537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7314-4816-B3D7-5F2E4F941FE1}"/>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'24asolcasaad_pobl'!$AQ$11:$AQ$29</c:f>
              <c:strCache>
                <c:ptCount val="19"/>
                <c:pt idx="0">
                  <c:v>Andalucía</c:v>
                </c:pt>
                <c:pt idx="1">
                  <c:v>Murcia, Región de</c:v>
                </c:pt>
                <c:pt idx="2">
                  <c:v>Extremadura</c:v>
                </c:pt>
                <c:pt idx="3">
                  <c:v>Cataluña</c:v>
                </c:pt>
                <c:pt idx="4">
                  <c:v>Balears, Illes</c:v>
                </c:pt>
                <c:pt idx="5">
                  <c:v>Castilla y León</c:v>
                </c:pt>
                <c:pt idx="6">
                  <c:v>Castilla - La Mancha</c:v>
                </c:pt>
                <c:pt idx="7">
                  <c:v>TOTAL</c:v>
                </c:pt>
                <c:pt idx="8">
                  <c:v>País Vasco</c:v>
                </c:pt>
                <c:pt idx="9">
                  <c:v>Ceuta y Melilla</c:v>
                </c:pt>
                <c:pt idx="10">
                  <c:v>Comunitat Valenciana</c:v>
                </c:pt>
                <c:pt idx="11">
                  <c:v>Rioja, La</c:v>
                </c:pt>
                <c:pt idx="12">
                  <c:v>Asturias, Principado de</c:v>
                </c:pt>
                <c:pt idx="13">
                  <c:v>Aragón</c:v>
                </c:pt>
                <c:pt idx="14">
                  <c:v>Canarias</c:v>
                </c:pt>
                <c:pt idx="15">
                  <c:v>Madrid, Comunidad de</c:v>
                </c:pt>
                <c:pt idx="16">
                  <c:v>Cantabria</c:v>
                </c:pt>
                <c:pt idx="17">
                  <c:v>Navarra, Comunidad Foral de</c:v>
                </c:pt>
                <c:pt idx="18">
                  <c:v>Galicia</c:v>
                </c:pt>
              </c:strCache>
            </c:strRef>
          </c:cat>
          <c:val>
            <c:numRef>
              <c:f>'24asolcasaad_pobl'!$AR$11:$AR$29</c:f>
              <c:numCache>
                <c:formatCode>0.00</c:formatCode>
                <c:ptCount val="19"/>
                <c:pt idx="0">
                  <c:v>8.6064761931356575</c:v>
                </c:pt>
                <c:pt idx="1">
                  <c:v>8.4488658798754006</c:v>
                </c:pt>
                <c:pt idx="2">
                  <c:v>8.2381303750445269</c:v>
                </c:pt>
                <c:pt idx="3">
                  <c:v>7.8086524719888342</c:v>
                </c:pt>
                <c:pt idx="4">
                  <c:v>7.2444843439701838</c:v>
                </c:pt>
                <c:pt idx="5">
                  <c:v>7.1228135476058689</c:v>
                </c:pt>
                <c:pt idx="6">
                  <c:v>7.0603079398749227</c:v>
                </c:pt>
                <c:pt idx="7">
                  <c:v>6.6504282179285505</c:v>
                </c:pt>
                <c:pt idx="8">
                  <c:v>6.4356408240985727</c:v>
                </c:pt>
                <c:pt idx="9">
                  <c:v>6.4219017976243409</c:v>
                </c:pt>
                <c:pt idx="10">
                  <c:v>6.0019118838676189</c:v>
                </c:pt>
                <c:pt idx="11">
                  <c:v>5.7670318704392844</c:v>
                </c:pt>
                <c:pt idx="12">
                  <c:v>5.6055087639426358</c:v>
                </c:pt>
                <c:pt idx="13">
                  <c:v>5.549446995666516</c:v>
                </c:pt>
                <c:pt idx="14">
                  <c:v>5.5130078112800298</c:v>
                </c:pt>
                <c:pt idx="15">
                  <c:v>5.4503306054176628</c:v>
                </c:pt>
                <c:pt idx="16">
                  <c:v>5.3079645110005638</c:v>
                </c:pt>
                <c:pt idx="17">
                  <c:v>4.1797719934377584</c:v>
                </c:pt>
                <c:pt idx="18">
                  <c:v>3.1431494052701434</c:v>
                </c:pt>
              </c:numCache>
            </c:numRef>
          </c:val>
          <c:extLst>
            <c:ext xmlns:c16="http://schemas.microsoft.com/office/drawing/2014/chart" uri="{C3380CC4-5D6E-409C-BE32-E72D297353CC}">
              <c16:uniqueId val="{00000014-7314-4816-B3D7-5F2E4F941FE1}"/>
            </c:ext>
          </c:extLst>
        </c:ser>
        <c:dLbls>
          <c:showLegendKey val="0"/>
          <c:showVal val="0"/>
          <c:showCatName val="0"/>
          <c:showSerName val="0"/>
          <c:showPercent val="0"/>
          <c:showBubbleSize val="0"/>
        </c:dLbls>
        <c:gapWidth val="20"/>
        <c:axId val="711919168"/>
        <c:axId val="711920800"/>
      </c:barChart>
      <c:catAx>
        <c:axId val="711919168"/>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1000" b="1"/>
            </a:pPr>
            <a:endParaRPr lang="es-ES"/>
          </a:p>
        </c:txPr>
        <c:crossAx val="711920800"/>
        <c:crosses val="autoZero"/>
        <c:auto val="1"/>
        <c:lblAlgn val="ctr"/>
        <c:lblOffset val="100"/>
        <c:tickLblSkip val="1"/>
        <c:tickMarkSkip val="1"/>
        <c:noMultiLvlLbl val="0"/>
      </c:catAx>
      <c:valAx>
        <c:axId val="711920800"/>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a:pPr>
            <a:endParaRPr lang="es-ES"/>
          </a:p>
        </c:txPr>
        <c:crossAx val="711919168"/>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mn-lt"/>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s-ES" b="1"/>
              <a:t>Porcentaje de solicitudes en el tramo de edad de 80 años y más sobre la población de dicha edad</a:t>
            </a:r>
          </a:p>
        </c:rich>
      </c:tx>
      <c:layout>
        <c:manualLayout>
          <c:xMode val="edge"/>
          <c:yMode val="edge"/>
          <c:x val="0.19266250090332473"/>
          <c:y val="2.6398549957040121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6"/>
            <c:invertIfNegative val="0"/>
            <c:bubble3D val="0"/>
            <c:extLst>
              <c:ext xmlns:c16="http://schemas.microsoft.com/office/drawing/2014/chart" uri="{C3380CC4-5D6E-409C-BE32-E72D297353CC}">
                <c16:uniqueId val="{00000000-36CB-4173-AF6F-681B1F338D13}"/>
              </c:ext>
            </c:extLst>
          </c:dPt>
          <c:dPt>
            <c:idx val="7"/>
            <c:invertIfNegative val="0"/>
            <c:bubble3D val="0"/>
            <c:extLst>
              <c:ext xmlns:c16="http://schemas.microsoft.com/office/drawing/2014/chart" uri="{C3380CC4-5D6E-409C-BE32-E72D297353CC}">
                <c16:uniqueId val="{00000002-36CB-4173-AF6F-681B1F338D13}"/>
              </c:ext>
            </c:extLst>
          </c:dPt>
          <c:dPt>
            <c:idx val="8"/>
            <c:invertIfNegative val="0"/>
            <c:bubble3D val="0"/>
            <c:extLst>
              <c:ext xmlns:c16="http://schemas.microsoft.com/office/drawing/2014/chart" uri="{C3380CC4-5D6E-409C-BE32-E72D297353CC}">
                <c16:uniqueId val="{00000004-36CB-4173-AF6F-681B1F338D13}"/>
              </c:ext>
            </c:extLst>
          </c:dPt>
          <c:dPt>
            <c:idx val="9"/>
            <c:invertIfNegative val="0"/>
            <c:bubble3D val="0"/>
            <c:spPr>
              <a:solidFill>
                <a:srgbClr val="AD84C6">
                  <a:lumMod val="50000"/>
                </a:srgbClr>
              </a:solidFill>
              <a:ln w="12700">
                <a:solidFill>
                  <a:srgbClr val="000000"/>
                </a:solidFill>
                <a:prstDash val="solid"/>
              </a:ln>
            </c:spPr>
            <c:extLst>
              <c:ext xmlns:c16="http://schemas.microsoft.com/office/drawing/2014/chart" uri="{C3380CC4-5D6E-409C-BE32-E72D297353CC}">
                <c16:uniqueId val="{00000005-36CB-4173-AF6F-681B1F338D13}"/>
              </c:ext>
            </c:extLst>
          </c:dPt>
          <c:dPt>
            <c:idx val="10"/>
            <c:invertIfNegative val="0"/>
            <c:bubble3D val="0"/>
            <c:extLst>
              <c:ext xmlns:c16="http://schemas.microsoft.com/office/drawing/2014/chart" uri="{C3380CC4-5D6E-409C-BE32-E72D297353CC}">
                <c16:uniqueId val="{00000006-36CB-4173-AF6F-681B1F338D13}"/>
              </c:ext>
            </c:extLst>
          </c:dPt>
          <c:dLbls>
            <c:dLbl>
              <c:idx val="0"/>
              <c:layout>
                <c:manualLayout>
                  <c:x val="1.1180970799702669E-2"/>
                  <c:y val="7.220216606498183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36CB-4173-AF6F-681B1F338D13}"/>
                </c:ext>
              </c:extLst>
            </c:dLbl>
            <c:dLbl>
              <c:idx val="1"/>
              <c:layout>
                <c:manualLayout>
                  <c:x val="5.0608932739970736E-3"/>
                  <c:y val="-9.044172169061840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36CB-4173-AF6F-681B1F338D13}"/>
                </c:ext>
              </c:extLst>
            </c:dLbl>
            <c:dLbl>
              <c:idx val="2"/>
              <c:layout>
                <c:manualLayout>
                  <c:x val="-3.2942403202763893E-4"/>
                  <c:y val="3.572378564787025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36CB-4173-AF6F-681B1F338D13}"/>
                </c:ext>
              </c:extLst>
            </c:dLbl>
            <c:dLbl>
              <c:idx val="3"/>
              <c:layout>
                <c:manualLayout>
                  <c:x val="3.3416875522138678E-3"/>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36CB-4173-AF6F-681B1F338D13}"/>
                </c:ext>
              </c:extLst>
            </c:dLbl>
            <c:dLbl>
              <c:idx val="4"/>
              <c:layout>
                <c:manualLayout>
                  <c:x val="3.1434811816521309E-3"/>
                  <c:y val="9.627014112025234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36CB-4173-AF6F-681B1F338D13}"/>
                </c:ext>
              </c:extLst>
            </c:dLbl>
            <c:dLbl>
              <c:idx val="5"/>
              <c:layout>
                <c:manualLayout>
                  <c:x val="3.4017503765091709E-3"/>
                  <c:y val="8.968609865470851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36CB-4173-AF6F-681B1F338D13}"/>
                </c:ext>
              </c:extLst>
            </c:dLbl>
            <c:dLbl>
              <c:idx val="6"/>
              <c:layout>
                <c:manualLayout>
                  <c:x val="1.3978400945800899E-3"/>
                  <c:y val="7.220319433164970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6CB-4173-AF6F-681B1F338D13}"/>
                </c:ext>
              </c:extLst>
            </c:dLbl>
            <c:dLbl>
              <c:idx val="7"/>
              <c:layout>
                <c:manualLayout>
                  <c:x val="6.1644805187192507E-4"/>
                  <c:y val="5.396231300683827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6CB-4173-AF6F-681B1F338D13}"/>
                </c:ext>
              </c:extLst>
            </c:dLbl>
            <c:dLbl>
              <c:idx val="8"/>
              <c:layout>
                <c:manualLayout>
                  <c:x val="5.5973763075024162E-3"/>
                  <c:y val="4.813389357720391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6CB-4173-AF6F-681B1F338D13}"/>
                </c:ext>
              </c:extLst>
            </c:dLbl>
            <c:dLbl>
              <c:idx val="9"/>
              <c:layout>
                <c:manualLayout>
                  <c:x val="6.7167115864762185E-3"/>
                  <c:y val="3.572378564787025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6CB-4173-AF6F-681B1F338D13}"/>
                </c:ext>
              </c:extLst>
            </c:dLbl>
            <c:dLbl>
              <c:idx val="10"/>
              <c:layout>
                <c:manualLayout>
                  <c:x val="9.7668440156788716E-3"/>
                  <c:y val="1.2616550733848824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6CB-4173-AF6F-681B1F338D13}"/>
                </c:ext>
              </c:extLst>
            </c:dLbl>
            <c:dLbl>
              <c:idx val="11"/>
              <c:layout>
                <c:manualLayout>
                  <c:x val="9.7668440156789497E-3"/>
                  <c:y val="9.6270141120252343E-3"/>
                </c:manualLayout>
              </c:layout>
              <c:dLblPos val="outEnd"/>
              <c:showLegendKey val="0"/>
              <c:showVal val="1"/>
              <c:showCatName val="0"/>
              <c:showSerName val="0"/>
              <c:showPercent val="0"/>
              <c:showBubbleSize val="0"/>
              <c:extLst>
                <c:ext xmlns:c15="http://schemas.microsoft.com/office/drawing/2012/chart" uri="{CE6537A1-D6FC-4f65-9D91-7224C49458BB}">
                  <c15:layout>
                    <c:manualLayout>
                      <c:w val="9.8830277794223084E-2"/>
                      <c:h val="2.9350275258913931E-2"/>
                    </c:manualLayout>
                  </c15:layout>
                </c:ext>
                <c:ext xmlns:c16="http://schemas.microsoft.com/office/drawing/2014/chart" uri="{C3380CC4-5D6E-409C-BE32-E72D297353CC}">
                  <c16:uniqueId val="{0000000D-36CB-4173-AF6F-681B1F338D13}"/>
                </c:ext>
              </c:extLst>
            </c:dLbl>
            <c:dLbl>
              <c:idx val="12"/>
              <c:layout>
                <c:manualLayout>
                  <c:x val="1.0225417242081061E-2"/>
                  <c:y val="1.26165507338488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36CB-4173-AF6F-681B1F338D13}"/>
                </c:ext>
              </c:extLst>
            </c:dLbl>
            <c:dLbl>
              <c:idx val="13"/>
              <c:layout>
                <c:manualLayout>
                  <c:x val="3.3583557932380277E-3"/>
                  <c:y val="7.220319433165024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36CB-4173-AF6F-681B1F338D13}"/>
                </c:ext>
              </c:extLst>
            </c:dLbl>
            <c:dLbl>
              <c:idx val="14"/>
              <c:layout>
                <c:manualLayout>
                  <c:x val="3.4363214497924424E-3"/>
                  <c:y val="6.5840424655432765E-4"/>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36CB-4173-AF6F-681B1F338D13}"/>
                </c:ext>
              </c:extLst>
            </c:dLbl>
            <c:dLbl>
              <c:idx val="15"/>
              <c:layout>
                <c:manualLayout>
                  <c:x val="1.1023623976137179E-4"/>
                  <c:y val="1.2616550733848797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36CB-4173-AF6F-681B1F338D13}"/>
                </c:ext>
              </c:extLst>
            </c:dLbl>
            <c:dLbl>
              <c:idx val="16"/>
              <c:layout>
                <c:manualLayout>
                  <c:x val="3.3583557932379462E-3"/>
                  <c:y val="4.1552205077504322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36CB-4173-AF6F-681B1F338D13}"/>
                </c:ext>
              </c:extLst>
            </c:dLbl>
            <c:dLbl>
              <c:idx val="17"/>
              <c:layout>
                <c:manualLayout>
                  <c:x val="1.0111637814809766E-2"/>
                  <c:y val="9.627014112025234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36CB-4173-AF6F-681B1F338D13}"/>
                </c:ext>
              </c:extLst>
            </c:dLbl>
            <c:dLbl>
              <c:idx val="18"/>
              <c:layout>
                <c:manualLayout>
                  <c:x val="8.385744234800839E-3"/>
                  <c:y val="4.81347773766537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36CB-4173-AF6F-681B1F338D13}"/>
                </c:ext>
              </c:extLst>
            </c:dLbl>
            <c:spPr>
              <a:noFill/>
              <a:ln w="25400">
                <a:noFill/>
              </a:ln>
            </c:spPr>
            <c:txPr>
              <a:bodyPr/>
              <a:lstStyle/>
              <a:p>
                <a:pPr>
                  <a:defRPr sz="800"/>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'24asolcasaad_pobl'!$AW$11:$AW$29</c:f>
              <c:strCache>
                <c:ptCount val="19"/>
                <c:pt idx="0">
                  <c:v>Andalucía</c:v>
                </c:pt>
                <c:pt idx="1">
                  <c:v>Castilla y León</c:v>
                </c:pt>
                <c:pt idx="2">
                  <c:v>Extremadura</c:v>
                </c:pt>
                <c:pt idx="3">
                  <c:v>Castilla - La Mancha</c:v>
                </c:pt>
                <c:pt idx="4">
                  <c:v>Cataluña</c:v>
                </c:pt>
                <c:pt idx="5">
                  <c:v>Balears, Illes</c:v>
                </c:pt>
                <c:pt idx="6">
                  <c:v>Murcia, Región de</c:v>
                </c:pt>
                <c:pt idx="7">
                  <c:v>País Vasco</c:v>
                </c:pt>
                <c:pt idx="8">
                  <c:v>Rioja, La</c:v>
                </c:pt>
                <c:pt idx="9">
                  <c:v>TOTAL</c:v>
                </c:pt>
                <c:pt idx="10">
                  <c:v>Madrid, Comunidad de</c:v>
                </c:pt>
                <c:pt idx="11">
                  <c:v>Comunitat Valenciana</c:v>
                </c:pt>
                <c:pt idx="12">
                  <c:v>Aragón</c:v>
                </c:pt>
                <c:pt idx="13">
                  <c:v>Asturias, Principado de</c:v>
                </c:pt>
                <c:pt idx="14">
                  <c:v>Ceuta y Melilla</c:v>
                </c:pt>
                <c:pt idx="15">
                  <c:v>Navarra, Comunidad Foral de</c:v>
                </c:pt>
                <c:pt idx="16">
                  <c:v>Cantabria</c:v>
                </c:pt>
                <c:pt idx="17">
                  <c:v>Canarias</c:v>
                </c:pt>
                <c:pt idx="18">
                  <c:v>Galicia</c:v>
                </c:pt>
              </c:strCache>
            </c:strRef>
          </c:cat>
          <c:val>
            <c:numRef>
              <c:f>'24asolcasaad_pobl'!$AX$11:$AX$29</c:f>
              <c:numCache>
                <c:formatCode>0.00</c:formatCode>
                <c:ptCount val="19"/>
                <c:pt idx="0">
                  <c:v>45.582803626723276</c:v>
                </c:pt>
                <c:pt idx="1">
                  <c:v>45.337749258262612</c:v>
                </c:pt>
                <c:pt idx="2">
                  <c:v>44.06164880439097</c:v>
                </c:pt>
                <c:pt idx="3">
                  <c:v>42.75453032685526</c:v>
                </c:pt>
                <c:pt idx="4">
                  <c:v>42.051409977350296</c:v>
                </c:pt>
                <c:pt idx="5">
                  <c:v>40.962892483349194</c:v>
                </c:pt>
                <c:pt idx="6">
                  <c:v>38.8884993479084</c:v>
                </c:pt>
                <c:pt idx="7">
                  <c:v>38.880499345615625</c:v>
                </c:pt>
                <c:pt idx="8">
                  <c:v>38.772644927536234</c:v>
                </c:pt>
                <c:pt idx="9">
                  <c:v>38.218447038045809</c:v>
                </c:pt>
                <c:pt idx="10">
                  <c:v>37.869795714148843</c:v>
                </c:pt>
                <c:pt idx="11">
                  <c:v>36.316542233232283</c:v>
                </c:pt>
                <c:pt idx="12">
                  <c:v>35.808946771187941</c:v>
                </c:pt>
                <c:pt idx="13">
                  <c:v>31.751159214713979</c:v>
                </c:pt>
                <c:pt idx="14">
                  <c:v>31.482623894715196</c:v>
                </c:pt>
                <c:pt idx="15">
                  <c:v>29.747214568108301</c:v>
                </c:pt>
                <c:pt idx="16">
                  <c:v>29.079600766999359</c:v>
                </c:pt>
                <c:pt idx="17">
                  <c:v>29.061540650985016</c:v>
                </c:pt>
                <c:pt idx="18">
                  <c:v>18.782668907222416</c:v>
                </c:pt>
              </c:numCache>
            </c:numRef>
          </c:val>
          <c:extLst>
            <c:ext xmlns:c16="http://schemas.microsoft.com/office/drawing/2014/chart" uri="{C3380CC4-5D6E-409C-BE32-E72D297353CC}">
              <c16:uniqueId val="{00000015-36CB-4173-AF6F-681B1F338D13}"/>
            </c:ext>
          </c:extLst>
        </c:ser>
        <c:dLbls>
          <c:showLegendKey val="0"/>
          <c:showVal val="0"/>
          <c:showCatName val="0"/>
          <c:showSerName val="0"/>
          <c:showPercent val="0"/>
          <c:showBubbleSize val="0"/>
        </c:dLbls>
        <c:gapWidth val="20"/>
        <c:axId val="882167072"/>
        <c:axId val="882167616"/>
      </c:barChart>
      <c:catAx>
        <c:axId val="882167072"/>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b="1"/>
            </a:pPr>
            <a:endParaRPr lang="es-ES"/>
          </a:p>
        </c:txPr>
        <c:crossAx val="882167616"/>
        <c:crosses val="autoZero"/>
        <c:auto val="1"/>
        <c:lblAlgn val="ctr"/>
        <c:lblOffset val="100"/>
        <c:tickLblSkip val="1"/>
        <c:tickMarkSkip val="1"/>
        <c:noMultiLvlLbl val="0"/>
      </c:catAx>
      <c:valAx>
        <c:axId val="882167616"/>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a:pPr>
            <a:endParaRPr lang="es-ES"/>
          </a:p>
        </c:txPr>
        <c:crossAx val="882167072"/>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mn-lt"/>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chemeClr val="accent1">
                    <a:lumMod val="50000"/>
                  </a:schemeClr>
                </a:solidFill>
                <a:latin typeface="+mn-lt"/>
                <a:ea typeface="+mn-ea"/>
                <a:cs typeface="+mn-cs"/>
              </a:defRPr>
            </a:pPr>
            <a:r>
              <a:rPr lang="en-US" sz="1200" b="1">
                <a:solidFill>
                  <a:schemeClr val="accent1">
                    <a:lumMod val="50000"/>
                  </a:schemeClr>
                </a:solidFill>
              </a:rPr>
              <a:t>Evolución de las Altas y Bajas de Solicitudes. </a:t>
            </a:r>
          </a:p>
          <a:p>
            <a:pPr>
              <a:defRPr sz="1200" b="1">
                <a:solidFill>
                  <a:schemeClr val="accent1">
                    <a:lumMod val="50000"/>
                  </a:schemeClr>
                </a:solidFill>
              </a:defRPr>
            </a:pPr>
            <a:r>
              <a:rPr lang="en-US" sz="1200" b="1">
                <a:solidFill>
                  <a:schemeClr val="accent1">
                    <a:lumMod val="50000"/>
                  </a:schemeClr>
                </a:solidFill>
              </a:rPr>
              <a:t>Total nacional</a:t>
            </a:r>
          </a:p>
        </c:rich>
      </c:tx>
      <c:overlay val="0"/>
      <c:spPr>
        <a:noFill/>
        <a:ln>
          <a:noFill/>
        </a:ln>
        <a:effectLst/>
      </c:spPr>
      <c:txPr>
        <a:bodyPr rot="0" spcFirstLastPara="1" vertOverflow="ellipsis" vert="horz" wrap="square" anchor="ctr" anchorCtr="1"/>
        <a:lstStyle/>
        <a:p>
          <a:pPr>
            <a:defRPr sz="1200" b="1" i="0" u="none" strike="noStrike" kern="1200" spc="0" baseline="0">
              <a:solidFill>
                <a:schemeClr val="accent1">
                  <a:lumMod val="50000"/>
                </a:schemeClr>
              </a:solidFill>
              <a:latin typeface="+mn-lt"/>
              <a:ea typeface="+mn-ea"/>
              <a:cs typeface="+mn-cs"/>
            </a:defRPr>
          </a:pPr>
          <a:endParaRPr lang="es-ES"/>
        </a:p>
      </c:txPr>
    </c:title>
    <c:autoTitleDeleted val="0"/>
    <c:plotArea>
      <c:layout/>
      <c:lineChart>
        <c:grouping val="standard"/>
        <c:varyColors val="0"/>
        <c:ser>
          <c:idx val="0"/>
          <c:order val="0"/>
          <c:tx>
            <c:strRef>
              <c:f>'25solaltabaja'!$AB$10</c:f>
              <c:strCache>
                <c:ptCount val="1"/>
                <c:pt idx="0">
                  <c:v>Altas Solicitudes</c:v>
                </c:pt>
              </c:strCache>
            </c:strRef>
          </c:tx>
          <c:spPr>
            <a:ln w="28575" cap="rnd">
              <a:solidFill>
                <a:schemeClr val="accent1"/>
              </a:solidFill>
              <a:round/>
            </a:ln>
            <a:effectLst/>
          </c:spPr>
          <c:marker>
            <c:symbol val="none"/>
          </c:marker>
          <c:cat>
            <c:numRef>
              <c:f>'25solaltabaja'!$AA$11:$AA$49</c:f>
              <c:numCache>
                <c:formatCode>m/d/yyyy</c:formatCode>
                <c:ptCount val="39"/>
                <c:pt idx="0">
                  <c:v>44286</c:v>
                </c:pt>
                <c:pt idx="1">
                  <c:v>44316</c:v>
                </c:pt>
                <c:pt idx="2">
                  <c:v>44347</c:v>
                </c:pt>
                <c:pt idx="3">
                  <c:v>44377</c:v>
                </c:pt>
                <c:pt idx="4">
                  <c:v>44408</c:v>
                </c:pt>
                <c:pt idx="5">
                  <c:v>44439</c:v>
                </c:pt>
                <c:pt idx="6">
                  <c:v>44469</c:v>
                </c:pt>
                <c:pt idx="7">
                  <c:v>44500</c:v>
                </c:pt>
                <c:pt idx="8">
                  <c:v>44530</c:v>
                </c:pt>
                <c:pt idx="9">
                  <c:v>44561</c:v>
                </c:pt>
                <c:pt idx="10">
                  <c:v>44592</c:v>
                </c:pt>
                <c:pt idx="11">
                  <c:v>44620</c:v>
                </c:pt>
                <c:pt idx="12">
                  <c:v>44651</c:v>
                </c:pt>
                <c:pt idx="13">
                  <c:v>44681</c:v>
                </c:pt>
                <c:pt idx="14">
                  <c:v>44712</c:v>
                </c:pt>
                <c:pt idx="15">
                  <c:v>44742</c:v>
                </c:pt>
                <c:pt idx="16">
                  <c:v>44773</c:v>
                </c:pt>
                <c:pt idx="17">
                  <c:v>44804</c:v>
                </c:pt>
                <c:pt idx="18">
                  <c:v>44834</c:v>
                </c:pt>
                <c:pt idx="19">
                  <c:v>44865</c:v>
                </c:pt>
                <c:pt idx="20">
                  <c:v>44895</c:v>
                </c:pt>
                <c:pt idx="21">
                  <c:v>44926</c:v>
                </c:pt>
                <c:pt idx="22">
                  <c:v>44957</c:v>
                </c:pt>
                <c:pt idx="23">
                  <c:v>44985</c:v>
                </c:pt>
                <c:pt idx="24">
                  <c:v>45016</c:v>
                </c:pt>
                <c:pt idx="25">
                  <c:v>45046</c:v>
                </c:pt>
                <c:pt idx="26">
                  <c:v>45077</c:v>
                </c:pt>
                <c:pt idx="27">
                  <c:v>45107</c:v>
                </c:pt>
                <c:pt idx="28">
                  <c:v>45138</c:v>
                </c:pt>
                <c:pt idx="29">
                  <c:v>45169</c:v>
                </c:pt>
                <c:pt idx="30">
                  <c:v>45199</c:v>
                </c:pt>
                <c:pt idx="31">
                  <c:v>45230</c:v>
                </c:pt>
                <c:pt idx="32">
                  <c:v>45260</c:v>
                </c:pt>
                <c:pt idx="33">
                  <c:v>45291</c:v>
                </c:pt>
                <c:pt idx="34">
                  <c:v>45322</c:v>
                </c:pt>
                <c:pt idx="35">
                  <c:v>45351</c:v>
                </c:pt>
                <c:pt idx="36">
                  <c:v>45382</c:v>
                </c:pt>
                <c:pt idx="37">
                  <c:v>45412</c:v>
                </c:pt>
                <c:pt idx="38">
                  <c:v>45443</c:v>
                </c:pt>
              </c:numCache>
            </c:numRef>
          </c:cat>
          <c:val>
            <c:numRef>
              <c:f>'25solaltabaja'!$AB$11:$AB$49</c:f>
              <c:numCache>
                <c:formatCode>0</c:formatCode>
                <c:ptCount val="39"/>
                <c:pt idx="0">
                  <c:v>27728</c:v>
                </c:pt>
                <c:pt idx="1">
                  <c:v>26001</c:v>
                </c:pt>
                <c:pt idx="2">
                  <c:v>27218</c:v>
                </c:pt>
                <c:pt idx="3">
                  <c:v>28579</c:v>
                </c:pt>
                <c:pt idx="4">
                  <c:v>30723</c:v>
                </c:pt>
                <c:pt idx="5">
                  <c:v>23332</c:v>
                </c:pt>
                <c:pt idx="6">
                  <c:v>26490</c:v>
                </c:pt>
                <c:pt idx="7">
                  <c:v>29231</c:v>
                </c:pt>
                <c:pt idx="8">
                  <c:v>29856</c:v>
                </c:pt>
                <c:pt idx="9">
                  <c:v>24104</c:v>
                </c:pt>
                <c:pt idx="10">
                  <c:v>22642</c:v>
                </c:pt>
                <c:pt idx="11">
                  <c:v>24889</c:v>
                </c:pt>
                <c:pt idx="12">
                  <c:v>30256</c:v>
                </c:pt>
                <c:pt idx="13">
                  <c:v>32696</c:v>
                </c:pt>
                <c:pt idx="14">
                  <c:v>38586</c:v>
                </c:pt>
                <c:pt idx="15">
                  <c:v>41750</c:v>
                </c:pt>
                <c:pt idx="16">
                  <c:v>30827</c:v>
                </c:pt>
                <c:pt idx="17">
                  <c:v>26047</c:v>
                </c:pt>
                <c:pt idx="18">
                  <c:v>32379</c:v>
                </c:pt>
                <c:pt idx="19">
                  <c:v>29932</c:v>
                </c:pt>
                <c:pt idx="20">
                  <c:v>32038</c:v>
                </c:pt>
                <c:pt idx="21">
                  <c:v>25446</c:v>
                </c:pt>
                <c:pt idx="22">
                  <c:v>28819</c:v>
                </c:pt>
                <c:pt idx="23">
                  <c:v>34747</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numCache>
            </c:numRef>
          </c:val>
          <c:smooth val="0"/>
          <c:extLst>
            <c:ext xmlns:c16="http://schemas.microsoft.com/office/drawing/2014/chart" uri="{C3380CC4-5D6E-409C-BE32-E72D297353CC}">
              <c16:uniqueId val="{00000000-22DF-4F0C-8D28-D21338AA45F9}"/>
            </c:ext>
          </c:extLst>
        </c:ser>
        <c:ser>
          <c:idx val="1"/>
          <c:order val="1"/>
          <c:tx>
            <c:strRef>
              <c:f>'25solaltabaja'!$AC$10</c:f>
              <c:strCache>
                <c:ptCount val="1"/>
                <c:pt idx="0">
                  <c:v>Bajas Solicitudes</c:v>
                </c:pt>
              </c:strCache>
            </c:strRef>
          </c:tx>
          <c:spPr>
            <a:ln w="28575" cap="rnd">
              <a:solidFill>
                <a:schemeClr val="accent1">
                  <a:lumMod val="50000"/>
                </a:schemeClr>
              </a:solidFill>
              <a:round/>
            </a:ln>
            <a:effectLst/>
          </c:spPr>
          <c:marker>
            <c:symbol val="none"/>
          </c:marker>
          <c:cat>
            <c:numRef>
              <c:f>'25solaltabaja'!$AA$11:$AA$49</c:f>
              <c:numCache>
                <c:formatCode>m/d/yyyy</c:formatCode>
                <c:ptCount val="39"/>
                <c:pt idx="0">
                  <c:v>44286</c:v>
                </c:pt>
                <c:pt idx="1">
                  <c:v>44316</c:v>
                </c:pt>
                <c:pt idx="2">
                  <c:v>44347</c:v>
                </c:pt>
                <c:pt idx="3">
                  <c:v>44377</c:v>
                </c:pt>
                <c:pt idx="4">
                  <c:v>44408</c:v>
                </c:pt>
                <c:pt idx="5">
                  <c:v>44439</c:v>
                </c:pt>
                <c:pt idx="6">
                  <c:v>44469</c:v>
                </c:pt>
                <c:pt idx="7">
                  <c:v>44500</c:v>
                </c:pt>
                <c:pt idx="8">
                  <c:v>44530</c:v>
                </c:pt>
                <c:pt idx="9">
                  <c:v>44561</c:v>
                </c:pt>
                <c:pt idx="10">
                  <c:v>44592</c:v>
                </c:pt>
                <c:pt idx="11">
                  <c:v>44620</c:v>
                </c:pt>
                <c:pt idx="12">
                  <c:v>44651</c:v>
                </c:pt>
                <c:pt idx="13">
                  <c:v>44681</c:v>
                </c:pt>
                <c:pt idx="14">
                  <c:v>44712</c:v>
                </c:pt>
                <c:pt idx="15">
                  <c:v>44742</c:v>
                </c:pt>
                <c:pt idx="16">
                  <c:v>44773</c:v>
                </c:pt>
                <c:pt idx="17">
                  <c:v>44804</c:v>
                </c:pt>
                <c:pt idx="18">
                  <c:v>44834</c:v>
                </c:pt>
                <c:pt idx="19">
                  <c:v>44865</c:v>
                </c:pt>
                <c:pt idx="20">
                  <c:v>44895</c:v>
                </c:pt>
                <c:pt idx="21">
                  <c:v>44926</c:v>
                </c:pt>
                <c:pt idx="22">
                  <c:v>44957</c:v>
                </c:pt>
                <c:pt idx="23">
                  <c:v>44985</c:v>
                </c:pt>
                <c:pt idx="24">
                  <c:v>45016</c:v>
                </c:pt>
                <c:pt idx="25">
                  <c:v>45046</c:v>
                </c:pt>
                <c:pt idx="26">
                  <c:v>45077</c:v>
                </c:pt>
                <c:pt idx="27">
                  <c:v>45107</c:v>
                </c:pt>
                <c:pt idx="28">
                  <c:v>45138</c:v>
                </c:pt>
                <c:pt idx="29">
                  <c:v>45169</c:v>
                </c:pt>
                <c:pt idx="30">
                  <c:v>45199</c:v>
                </c:pt>
                <c:pt idx="31">
                  <c:v>45230</c:v>
                </c:pt>
                <c:pt idx="32">
                  <c:v>45260</c:v>
                </c:pt>
                <c:pt idx="33">
                  <c:v>45291</c:v>
                </c:pt>
                <c:pt idx="34">
                  <c:v>45322</c:v>
                </c:pt>
                <c:pt idx="35">
                  <c:v>45351</c:v>
                </c:pt>
                <c:pt idx="36">
                  <c:v>45382</c:v>
                </c:pt>
                <c:pt idx="37">
                  <c:v>45412</c:v>
                </c:pt>
                <c:pt idx="38">
                  <c:v>45443</c:v>
                </c:pt>
              </c:numCache>
            </c:numRef>
          </c:cat>
          <c:val>
            <c:numRef>
              <c:f>'25solaltabaja'!$AC$11:$AC$49</c:f>
              <c:numCache>
                <c:formatCode>0</c:formatCode>
                <c:ptCount val="39"/>
                <c:pt idx="0">
                  <c:v>26286</c:v>
                </c:pt>
                <c:pt idx="1">
                  <c:v>20329</c:v>
                </c:pt>
                <c:pt idx="2">
                  <c:v>17469</c:v>
                </c:pt>
                <c:pt idx="3">
                  <c:v>20931</c:v>
                </c:pt>
                <c:pt idx="4">
                  <c:v>25882</c:v>
                </c:pt>
                <c:pt idx="5">
                  <c:v>22391</c:v>
                </c:pt>
                <c:pt idx="6">
                  <c:v>22335</c:v>
                </c:pt>
                <c:pt idx="7">
                  <c:v>19576</c:v>
                </c:pt>
                <c:pt idx="8">
                  <c:v>21916</c:v>
                </c:pt>
                <c:pt idx="9">
                  <c:v>29010</c:v>
                </c:pt>
                <c:pt idx="10">
                  <c:v>24609</c:v>
                </c:pt>
                <c:pt idx="11">
                  <c:v>26478</c:v>
                </c:pt>
                <c:pt idx="12">
                  <c:v>24903</c:v>
                </c:pt>
                <c:pt idx="13">
                  <c:v>22635</c:v>
                </c:pt>
                <c:pt idx="14">
                  <c:v>22335</c:v>
                </c:pt>
                <c:pt idx="15">
                  <c:v>23105</c:v>
                </c:pt>
                <c:pt idx="16">
                  <c:v>22962</c:v>
                </c:pt>
                <c:pt idx="17">
                  <c:v>23877</c:v>
                </c:pt>
                <c:pt idx="18">
                  <c:v>24010</c:v>
                </c:pt>
                <c:pt idx="19">
                  <c:v>19815</c:v>
                </c:pt>
                <c:pt idx="20">
                  <c:v>20330</c:v>
                </c:pt>
                <c:pt idx="21">
                  <c:v>23015</c:v>
                </c:pt>
                <c:pt idx="22">
                  <c:v>24165</c:v>
                </c:pt>
                <c:pt idx="23">
                  <c:v>23214</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numCache>
            </c:numRef>
          </c:val>
          <c:smooth val="0"/>
          <c:extLst>
            <c:ext xmlns:c16="http://schemas.microsoft.com/office/drawing/2014/chart" uri="{C3380CC4-5D6E-409C-BE32-E72D297353CC}">
              <c16:uniqueId val="{00000001-22DF-4F0C-8D28-D21338AA45F9}"/>
            </c:ext>
          </c:extLst>
        </c:ser>
        <c:dLbls>
          <c:showLegendKey val="0"/>
          <c:showVal val="0"/>
          <c:showCatName val="0"/>
          <c:showSerName val="0"/>
          <c:showPercent val="0"/>
          <c:showBubbleSize val="0"/>
        </c:dLbls>
        <c:smooth val="0"/>
        <c:axId val="882170336"/>
        <c:axId val="267592496"/>
      </c:lineChart>
      <c:catAx>
        <c:axId val="882170336"/>
        <c:scaling>
          <c:orientation val="minMax"/>
        </c:scaling>
        <c:delete val="0"/>
        <c:axPos val="b"/>
        <c:numFmt formatCode="m/d/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accent1">
                    <a:lumMod val="50000"/>
                  </a:schemeClr>
                </a:solidFill>
                <a:latin typeface="+mn-lt"/>
                <a:ea typeface="+mn-ea"/>
                <a:cs typeface="+mn-cs"/>
              </a:defRPr>
            </a:pPr>
            <a:endParaRPr lang="es-ES"/>
          </a:p>
        </c:txPr>
        <c:crossAx val="267592496"/>
        <c:crosses val="autoZero"/>
        <c:auto val="0"/>
        <c:lblAlgn val="ctr"/>
        <c:lblOffset val="100"/>
        <c:noMultiLvlLbl val="1"/>
      </c:catAx>
      <c:valAx>
        <c:axId val="26759249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accent1">
                    <a:lumMod val="50000"/>
                  </a:schemeClr>
                </a:solidFill>
                <a:latin typeface="+mn-lt"/>
                <a:ea typeface="+mn-ea"/>
                <a:cs typeface="+mn-cs"/>
              </a:defRPr>
            </a:pPr>
            <a:endParaRPr lang="es-ES"/>
          </a:p>
        </c:txPr>
        <c:crossAx val="88217033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accent1">
                  <a:lumMod val="50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chemeClr val="accent1">
                    <a:lumMod val="50000"/>
                  </a:schemeClr>
                </a:solidFill>
                <a:latin typeface="+mn-lt"/>
                <a:ea typeface="Verdana"/>
                <a:cs typeface="Verdana"/>
              </a:defRPr>
            </a:pPr>
            <a:r>
              <a:rPr lang="es-ES" sz="1100">
                <a:solidFill>
                  <a:schemeClr val="accent1">
                    <a:lumMod val="50000"/>
                  </a:schemeClr>
                </a:solidFill>
                <a:latin typeface="+mn-lt"/>
              </a:rPr>
              <a:t>Solicitantes por tramo de edad</a:t>
            </a:r>
          </a:p>
        </c:rich>
      </c:tx>
      <c:layout>
        <c:manualLayout>
          <c:xMode val="edge"/>
          <c:yMode val="edge"/>
          <c:x val="0.31840026685627504"/>
          <c:y val="3.2828083989501308E-2"/>
        </c:manualLayout>
      </c:layout>
      <c:overlay val="0"/>
      <c:spPr>
        <a:noFill/>
        <a:ln w="25400">
          <a:noFill/>
        </a:ln>
      </c:spPr>
    </c:title>
    <c:autoTitleDeleted val="0"/>
    <c:view3D>
      <c:rotX val="15"/>
      <c:hPercent val="56"/>
      <c:rotY val="20"/>
      <c:depthPercent val="100"/>
      <c:rAngAx val="1"/>
    </c:view3D>
    <c:floor>
      <c:thickness val="0"/>
      <c:spPr>
        <a:noFill/>
        <a:ln w="9525">
          <a:noFill/>
        </a:ln>
      </c:spPr>
    </c:floor>
    <c:sideWall>
      <c:thickness val="0"/>
      <c:spPr>
        <a:noFill/>
        <a:ln w="25400">
          <a:noFill/>
        </a:ln>
      </c:spPr>
    </c:sideWall>
    <c:backWall>
      <c:thickness val="0"/>
      <c:spPr>
        <a:noFill/>
        <a:ln w="25400">
          <a:noFill/>
        </a:ln>
      </c:spPr>
    </c:backWall>
    <c:plotArea>
      <c:layout>
        <c:manualLayout>
          <c:layoutTarget val="inner"/>
          <c:xMode val="edge"/>
          <c:yMode val="edge"/>
          <c:x val="0.11840009250007225"/>
          <c:y val="0.13131345514089945"/>
          <c:w val="0.84640066125051661"/>
          <c:h val="0.78283021333997671"/>
        </c:manualLayout>
      </c:layout>
      <c:bar3DChart>
        <c:barDir val="col"/>
        <c:grouping val="clustered"/>
        <c:varyColors val="1"/>
        <c:ser>
          <c:idx val="0"/>
          <c:order val="0"/>
          <c:spPr>
            <a:solidFill>
              <a:srgbClr val="9999FF"/>
            </a:solidFill>
            <a:ln w="25400">
              <a:noFill/>
            </a:ln>
          </c:spPr>
          <c:invertIfNegative val="0"/>
          <c:dPt>
            <c:idx val="0"/>
            <c:invertIfNegative val="0"/>
            <c:bubble3D val="0"/>
            <c:extLst>
              <c:ext xmlns:c16="http://schemas.microsoft.com/office/drawing/2014/chart" uri="{C3380CC4-5D6E-409C-BE32-E72D297353CC}">
                <c16:uniqueId val="{00000000-E97C-4186-8665-C176523AD953}"/>
              </c:ext>
            </c:extLst>
          </c:dPt>
          <c:dPt>
            <c:idx val="1"/>
            <c:invertIfNegative val="0"/>
            <c:bubble3D val="0"/>
            <c:spPr>
              <a:solidFill>
                <a:srgbClr val="993366"/>
              </a:solidFill>
              <a:ln w="25400">
                <a:noFill/>
              </a:ln>
            </c:spPr>
            <c:extLst>
              <c:ext xmlns:c16="http://schemas.microsoft.com/office/drawing/2014/chart" uri="{C3380CC4-5D6E-409C-BE32-E72D297353CC}">
                <c16:uniqueId val="{00000002-E97C-4186-8665-C176523AD953}"/>
              </c:ext>
            </c:extLst>
          </c:dPt>
          <c:dPt>
            <c:idx val="2"/>
            <c:invertIfNegative val="0"/>
            <c:bubble3D val="0"/>
            <c:spPr>
              <a:solidFill>
                <a:srgbClr val="CCFFFF"/>
              </a:solidFill>
              <a:ln w="25400">
                <a:noFill/>
              </a:ln>
            </c:spPr>
            <c:extLst>
              <c:ext xmlns:c16="http://schemas.microsoft.com/office/drawing/2014/chart" uri="{C3380CC4-5D6E-409C-BE32-E72D297353CC}">
                <c16:uniqueId val="{00000004-E97C-4186-8665-C176523AD953}"/>
              </c:ext>
            </c:extLst>
          </c:dPt>
          <c:dPt>
            <c:idx val="3"/>
            <c:invertIfNegative val="0"/>
            <c:bubble3D val="0"/>
            <c:spPr>
              <a:solidFill>
                <a:srgbClr val="660066"/>
              </a:solidFill>
              <a:ln w="25400">
                <a:noFill/>
              </a:ln>
            </c:spPr>
            <c:extLst>
              <c:ext xmlns:c16="http://schemas.microsoft.com/office/drawing/2014/chart" uri="{C3380CC4-5D6E-409C-BE32-E72D297353CC}">
                <c16:uniqueId val="{00000006-E97C-4186-8665-C176523AD953}"/>
              </c:ext>
            </c:extLst>
          </c:dPt>
          <c:dPt>
            <c:idx val="4"/>
            <c:invertIfNegative val="0"/>
            <c:bubble3D val="0"/>
            <c:spPr>
              <a:solidFill>
                <a:srgbClr val="0066CC"/>
              </a:solidFill>
              <a:ln w="25400">
                <a:noFill/>
              </a:ln>
            </c:spPr>
            <c:extLst>
              <c:ext xmlns:c16="http://schemas.microsoft.com/office/drawing/2014/chart" uri="{C3380CC4-5D6E-409C-BE32-E72D297353CC}">
                <c16:uniqueId val="{00000008-E97C-4186-8665-C176523AD953}"/>
              </c:ext>
            </c:extLst>
          </c:dPt>
          <c:dPt>
            <c:idx val="5"/>
            <c:invertIfNegative val="0"/>
            <c:bubble3D val="0"/>
            <c:spPr>
              <a:solidFill>
                <a:srgbClr val="CCCCFF"/>
              </a:solidFill>
              <a:ln w="25400">
                <a:noFill/>
              </a:ln>
            </c:spPr>
            <c:extLst>
              <c:ext xmlns:c16="http://schemas.microsoft.com/office/drawing/2014/chart" uri="{C3380CC4-5D6E-409C-BE32-E72D297353CC}">
                <c16:uniqueId val="{0000000A-E97C-4186-8665-C176523AD953}"/>
              </c:ext>
            </c:extLst>
          </c:dPt>
          <c:dPt>
            <c:idx val="6"/>
            <c:invertIfNegative val="0"/>
            <c:bubble3D val="0"/>
            <c:spPr>
              <a:solidFill>
                <a:srgbClr val="9966FF"/>
              </a:solidFill>
              <a:ln w="25400">
                <a:noFill/>
              </a:ln>
            </c:spPr>
            <c:extLst>
              <c:ext xmlns:c16="http://schemas.microsoft.com/office/drawing/2014/chart" uri="{C3380CC4-5D6E-409C-BE32-E72D297353CC}">
                <c16:uniqueId val="{0000000C-E97C-4186-8665-C176523AD953}"/>
              </c:ext>
            </c:extLst>
          </c:dPt>
          <c:dPt>
            <c:idx val="7"/>
            <c:invertIfNegative val="0"/>
            <c:bubble3D val="0"/>
            <c:spPr>
              <a:solidFill>
                <a:srgbClr val="99CCFF"/>
              </a:solidFill>
              <a:ln w="25400">
                <a:noFill/>
              </a:ln>
            </c:spPr>
            <c:extLst>
              <c:ext xmlns:c16="http://schemas.microsoft.com/office/drawing/2014/chart" uri="{C3380CC4-5D6E-409C-BE32-E72D297353CC}">
                <c16:uniqueId val="{0000000E-E97C-4186-8665-C176523AD953}"/>
              </c:ext>
            </c:extLst>
          </c:dPt>
          <c:dLbls>
            <c:dLbl>
              <c:idx val="0"/>
              <c:layout>
                <c:manualLayout>
                  <c:x val="2.0628974396438727E-2"/>
                  <c:y val="-8.6483229707169429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lumMod val="50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97C-4186-8665-C176523AD953}"/>
                </c:ext>
              </c:extLst>
            </c:dLbl>
            <c:dLbl>
              <c:idx val="1"/>
              <c:layout>
                <c:manualLayout>
                  <c:x val="1.4545175879429165E-2"/>
                  <c:y val="-6.05893893321185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lumMod val="50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97C-4186-8665-C176523AD953}"/>
                </c:ext>
              </c:extLst>
            </c:dLbl>
            <c:dLbl>
              <c:idx val="2"/>
              <c:layout>
                <c:manualLayout>
                  <c:x val="2.158835575159853E-2"/>
                  <c:y val="-8.3383066202371209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lumMod val="50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97C-4186-8665-C176523AD953}"/>
                </c:ext>
              </c:extLst>
            </c:dLbl>
            <c:dLbl>
              <c:idx val="3"/>
              <c:layout>
                <c:manualLayout>
                  <c:x val="2.271002780218297E-2"/>
                  <c:y val="-6.2194718459632994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lumMod val="50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E97C-4186-8665-C176523AD953}"/>
                </c:ext>
              </c:extLst>
            </c:dLbl>
            <c:dLbl>
              <c:idx val="4"/>
              <c:layout>
                <c:manualLayout>
                  <c:x val="2.1528945705840546E-2"/>
                  <c:y val="-7.3329592344592159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lumMod val="50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E97C-4186-8665-C176523AD953}"/>
                </c:ext>
              </c:extLst>
            </c:dLbl>
            <c:dLbl>
              <c:idx val="5"/>
              <c:layout>
                <c:manualLayout>
                  <c:x val="2.1050616506424119E-2"/>
                  <c:y val="-5.7238418473257474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lumMod val="50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E97C-4186-8665-C176523AD953}"/>
                </c:ext>
              </c:extLst>
            </c:dLbl>
            <c:dLbl>
              <c:idx val="6"/>
              <c:layout>
                <c:manualLayout>
                  <c:x val="-8.2027389474491224E-17"/>
                  <c:y val="-3.4722222222222349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lumMod val="50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E97C-4186-8665-C176523AD953}"/>
                </c:ext>
              </c:extLst>
            </c:dLbl>
            <c:dLbl>
              <c:idx val="7"/>
              <c:layout>
                <c:manualLayout>
                  <c:x val="1.5659955257270531E-2"/>
                  <c:y val="-6.2500000000000014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lumMod val="50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E97C-4186-8665-C176523AD953}"/>
                </c:ext>
              </c:extLst>
            </c:dLbl>
            <c:numFmt formatCode="#,##0" sourceLinked="0"/>
            <c:spPr>
              <a:solidFill>
                <a:srgbClr val="FFFFFF"/>
              </a:solidFill>
              <a:ln w="3175">
                <a:solidFill>
                  <a:srgbClr val="FFFFFF"/>
                </a:solidFill>
                <a:prstDash val="solid"/>
              </a:ln>
            </c:spPr>
            <c:txPr>
              <a:bodyPr wrap="square" lIns="38100" tIns="19050" rIns="38100" bIns="19050" anchor="ctr">
                <a:spAutoFit/>
              </a:bodyPr>
              <a:lstStyle/>
              <a:p>
                <a:pPr>
                  <a:defRPr sz="1000" b="0" i="0" u="none" strike="noStrike" baseline="0">
                    <a:solidFill>
                      <a:schemeClr val="accent1">
                        <a:lumMod val="50000"/>
                      </a:schemeClr>
                    </a:solidFill>
                    <a:latin typeface="+mn-lt"/>
                    <a:ea typeface="Verdana"/>
                    <a:cs typeface="Verdana"/>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('26perfsaad'!$E$18:$F$18,'26perfsaad'!$H$18:$I$18,'26perfsaad'!$K$18:$L$18,'26perfsaad'!$N$18:$O$18)</c:f>
              <c:strCache>
                <c:ptCount val="8"/>
                <c:pt idx="0">
                  <c:v>menores de 3</c:v>
                </c:pt>
                <c:pt idx="1">
                  <c:v>3 a 18</c:v>
                </c:pt>
                <c:pt idx="2">
                  <c:v>19 a 30</c:v>
                </c:pt>
                <c:pt idx="3">
                  <c:v>31 a 45</c:v>
                </c:pt>
                <c:pt idx="4">
                  <c:v>46 a 54</c:v>
                </c:pt>
                <c:pt idx="5">
                  <c:v>55 a 64</c:v>
                </c:pt>
                <c:pt idx="6">
                  <c:v>65 a 79</c:v>
                </c:pt>
                <c:pt idx="7">
                  <c:v>80 y +</c:v>
                </c:pt>
              </c:strCache>
            </c:strRef>
          </c:cat>
          <c:val>
            <c:numRef>
              <c:f>('26perfsaad'!$E$19:$F$19,'26perfsaad'!$H$19:$I$19,'26perfsaad'!$K$19:$L$19,'26perfsaad'!$N$19:$O$19)</c:f>
              <c:numCache>
                <c:formatCode>#,##0</c:formatCode>
                <c:ptCount val="8"/>
                <c:pt idx="0" formatCode="General">
                  <c:v>6566</c:v>
                </c:pt>
                <c:pt idx="1">
                  <c:v>135503</c:v>
                </c:pt>
                <c:pt idx="2">
                  <c:v>68247</c:v>
                </c:pt>
                <c:pt idx="3">
                  <c:v>85950</c:v>
                </c:pt>
                <c:pt idx="4">
                  <c:v>95717</c:v>
                </c:pt>
                <c:pt idx="5">
                  <c:v>153785</c:v>
                </c:pt>
                <c:pt idx="6">
                  <c:v>453288</c:v>
                </c:pt>
                <c:pt idx="7">
                  <c:v>1097578</c:v>
                </c:pt>
              </c:numCache>
            </c:numRef>
          </c:val>
          <c:shape val="cylinder"/>
          <c:extLst>
            <c:ext xmlns:c16="http://schemas.microsoft.com/office/drawing/2014/chart" uri="{C3380CC4-5D6E-409C-BE32-E72D297353CC}">
              <c16:uniqueId val="{0000000F-E97C-4186-8665-C176523AD953}"/>
            </c:ext>
          </c:extLst>
        </c:ser>
        <c:dLbls>
          <c:showLegendKey val="0"/>
          <c:showVal val="0"/>
          <c:showCatName val="0"/>
          <c:showSerName val="0"/>
          <c:showPercent val="0"/>
          <c:showBubbleSize val="0"/>
        </c:dLbls>
        <c:gapWidth val="30"/>
        <c:shape val="box"/>
        <c:axId val="267593584"/>
        <c:axId val="267593040"/>
        <c:axId val="0"/>
      </c:bar3DChart>
      <c:catAx>
        <c:axId val="267593584"/>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1050" b="0" i="0" u="none" strike="noStrike" baseline="0">
                <a:solidFill>
                  <a:schemeClr val="accent1">
                    <a:lumMod val="50000"/>
                  </a:schemeClr>
                </a:solidFill>
                <a:latin typeface="+mn-lt"/>
                <a:ea typeface="Verdana"/>
                <a:cs typeface="Verdana"/>
              </a:defRPr>
            </a:pPr>
            <a:endParaRPr lang="es-ES"/>
          </a:p>
        </c:txPr>
        <c:crossAx val="267593040"/>
        <c:crosses val="autoZero"/>
        <c:auto val="1"/>
        <c:lblAlgn val="ctr"/>
        <c:lblOffset val="100"/>
        <c:tickLblSkip val="1"/>
        <c:tickMarkSkip val="1"/>
        <c:noMultiLvlLbl val="0"/>
      </c:catAx>
      <c:valAx>
        <c:axId val="267593040"/>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1050" b="0" i="0" u="none" strike="noStrike" baseline="0">
                <a:solidFill>
                  <a:schemeClr val="accent1">
                    <a:lumMod val="50000"/>
                  </a:schemeClr>
                </a:solidFill>
                <a:latin typeface="+mn-lt"/>
                <a:ea typeface="Verdana"/>
                <a:cs typeface="Verdana"/>
              </a:defRPr>
            </a:pPr>
            <a:endParaRPr lang="es-ES"/>
          </a:p>
        </c:txPr>
        <c:crossAx val="267593584"/>
        <c:crosses val="autoZero"/>
        <c:crossBetween val="between"/>
      </c:valAx>
      <c:spPr>
        <a:no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32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32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32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32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4.jpeg"/></Relationships>
</file>

<file path=xl/drawings/_rels/drawing12.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chart" Target="../charts/chart2.xml"/><Relationship Id="rId1" Type="http://schemas.openxmlformats.org/officeDocument/2006/relationships/chart" Target="../charts/chart1.xml"/></Relationships>
</file>

<file path=xl/drawings/_rels/drawing13.x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chart" Target="../charts/chart3.xml"/></Relationships>
</file>

<file path=xl/drawings/_rels/drawing1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6.png"/></Relationships>
</file>

<file path=xl/drawings/_rels/drawing17.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chart" Target="../charts/chart4.xml"/><Relationship Id="rId5" Type="http://schemas.openxmlformats.org/officeDocument/2006/relationships/image" Target="../media/image5.jpeg"/><Relationship Id="rId4" Type="http://schemas.openxmlformats.org/officeDocument/2006/relationships/chart" Target="../charts/chart7.xml"/></Relationships>
</file>

<file path=xl/drawings/_rels/drawing18.xml.rels><?xml version="1.0" encoding="UTF-8" standalone="yes"?>
<Relationships xmlns="http://schemas.openxmlformats.org/package/2006/relationships"><Relationship Id="rId2" Type="http://schemas.openxmlformats.org/officeDocument/2006/relationships/image" Target="../media/image7.jpeg"/><Relationship Id="rId1" Type="http://schemas.openxmlformats.org/officeDocument/2006/relationships/chart" Target="../charts/chart8.xml"/></Relationships>
</file>

<file path=xl/drawings/_rels/drawing19.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chart" Target="../charts/chart10.xml"/><Relationship Id="rId1" Type="http://schemas.openxmlformats.org/officeDocument/2006/relationships/chart" Target="../charts/chart9.xml"/></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8.jpeg"/></Relationships>
</file>

<file path=xl/drawings/_rels/drawing21.xml.rels><?xml version="1.0" encoding="UTF-8" standalone="yes"?>
<Relationships xmlns="http://schemas.openxmlformats.org/package/2006/relationships"><Relationship Id="rId2" Type="http://schemas.openxmlformats.org/officeDocument/2006/relationships/image" Target="../media/image9.jpeg"/><Relationship Id="rId1" Type="http://schemas.openxmlformats.org/officeDocument/2006/relationships/chart" Target="../charts/chart11.xml"/></Relationships>
</file>

<file path=xl/drawings/_rels/drawing22.xml.rels><?xml version="1.0" encoding="UTF-8" standalone="yes"?>
<Relationships xmlns="http://schemas.openxmlformats.org/package/2006/relationships"><Relationship Id="rId2" Type="http://schemas.openxmlformats.org/officeDocument/2006/relationships/image" Target="../media/image9.jpeg"/><Relationship Id="rId1" Type="http://schemas.openxmlformats.org/officeDocument/2006/relationships/chart" Target="../charts/chart12.xml"/></Relationships>
</file>

<file path=xl/drawings/_rels/drawing2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chart" Target="../charts/chart13.xml"/></Relationships>
</file>

<file path=xl/drawings/_rels/drawing2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6.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7.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8.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9.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30.xml.rels><?xml version="1.0" encoding="UTF-8" standalone="yes"?>
<Relationships xmlns="http://schemas.openxmlformats.org/package/2006/relationships"><Relationship Id="rId1" Type="http://schemas.openxmlformats.org/officeDocument/2006/relationships/image" Target="../media/image6.png"/></Relationships>
</file>

<file path=xl/drawings/_rels/drawing31.xml.rels><?xml version="1.0" encoding="UTF-8" standalone="yes"?>
<Relationships xmlns="http://schemas.openxmlformats.org/package/2006/relationships"><Relationship Id="rId3" Type="http://schemas.openxmlformats.org/officeDocument/2006/relationships/chart" Target="../charts/chart16.xml"/><Relationship Id="rId2" Type="http://schemas.openxmlformats.org/officeDocument/2006/relationships/chart" Target="../charts/chart15.xml"/><Relationship Id="rId1" Type="http://schemas.openxmlformats.org/officeDocument/2006/relationships/chart" Target="../charts/chart14.xml"/><Relationship Id="rId5" Type="http://schemas.openxmlformats.org/officeDocument/2006/relationships/image" Target="../media/image2.jpeg"/><Relationship Id="rId4" Type="http://schemas.openxmlformats.org/officeDocument/2006/relationships/chart" Target="../charts/chart17.xml"/></Relationships>
</file>

<file path=xl/drawings/_rels/drawing32.xml.rels><?xml version="1.0" encoding="UTF-8" standalone="yes"?>
<Relationships xmlns="http://schemas.openxmlformats.org/package/2006/relationships"><Relationship Id="rId2" Type="http://schemas.openxmlformats.org/officeDocument/2006/relationships/image" Target="../media/image10.jpeg"/><Relationship Id="rId1" Type="http://schemas.openxmlformats.org/officeDocument/2006/relationships/chart" Target="../charts/chart18.xml"/></Relationships>
</file>

<file path=xl/drawings/_rels/drawing33.xml.rels><?xml version="1.0" encoding="UTF-8" standalone="yes"?>
<Relationships xmlns="http://schemas.openxmlformats.org/package/2006/relationships"><Relationship Id="rId3" Type="http://schemas.openxmlformats.org/officeDocument/2006/relationships/image" Target="../media/image11.jpeg"/><Relationship Id="rId2" Type="http://schemas.openxmlformats.org/officeDocument/2006/relationships/chart" Target="../charts/chart20.xml"/><Relationship Id="rId1" Type="http://schemas.openxmlformats.org/officeDocument/2006/relationships/chart" Target="../charts/chart19.xml"/></Relationships>
</file>

<file path=xl/drawings/_rels/drawing34.xml.rels><?xml version="1.0" encoding="UTF-8" standalone="yes"?>
<Relationships xmlns="http://schemas.openxmlformats.org/package/2006/relationships"><Relationship Id="rId3" Type="http://schemas.openxmlformats.org/officeDocument/2006/relationships/image" Target="../media/image11.jpeg"/><Relationship Id="rId2" Type="http://schemas.openxmlformats.org/officeDocument/2006/relationships/chart" Target="../charts/chart22.xml"/><Relationship Id="rId1" Type="http://schemas.openxmlformats.org/officeDocument/2006/relationships/chart" Target="../charts/chart21.xml"/></Relationships>
</file>

<file path=xl/drawings/_rels/drawing35.xml.rels><?xml version="1.0" encoding="UTF-8" standalone="yes"?>
<Relationships xmlns="http://schemas.openxmlformats.org/package/2006/relationships"><Relationship Id="rId3" Type="http://schemas.openxmlformats.org/officeDocument/2006/relationships/image" Target="../media/image12.jpeg"/><Relationship Id="rId2" Type="http://schemas.openxmlformats.org/officeDocument/2006/relationships/chart" Target="../charts/chart24.xml"/><Relationship Id="rId1" Type="http://schemas.openxmlformats.org/officeDocument/2006/relationships/chart" Target="../charts/chart23.xml"/></Relationships>
</file>

<file path=xl/drawings/_rels/drawing36.xml.rels><?xml version="1.0" encoding="UTF-8" standalone="yes"?>
<Relationships xmlns="http://schemas.openxmlformats.org/package/2006/relationships"><Relationship Id="rId1" Type="http://schemas.openxmlformats.org/officeDocument/2006/relationships/image" Target="../media/image9.jpeg"/></Relationships>
</file>

<file path=xl/drawings/_rels/drawing37.xml.rels><?xml version="1.0" encoding="UTF-8" standalone="yes"?>
<Relationships xmlns="http://schemas.openxmlformats.org/package/2006/relationships"><Relationship Id="rId2" Type="http://schemas.openxmlformats.org/officeDocument/2006/relationships/image" Target="../media/image13.jpeg"/><Relationship Id="rId1" Type="http://schemas.openxmlformats.org/officeDocument/2006/relationships/chart" Target="../charts/chart25.xml"/></Relationships>
</file>

<file path=xl/drawings/_rels/drawing38.xml.rels><?xml version="1.0" encoding="UTF-8" standalone="yes"?>
<Relationships xmlns="http://schemas.openxmlformats.org/package/2006/relationships"><Relationship Id="rId1" Type="http://schemas.openxmlformats.org/officeDocument/2006/relationships/image" Target="../media/image14.jpeg"/></Relationships>
</file>

<file path=xl/drawings/_rels/drawing39.xml.rels><?xml version="1.0" encoding="UTF-8" standalone="yes"?>
<Relationships xmlns="http://schemas.openxmlformats.org/package/2006/relationships"><Relationship Id="rId2" Type="http://schemas.openxmlformats.org/officeDocument/2006/relationships/image" Target="../media/image15.jpeg"/><Relationship Id="rId1" Type="http://schemas.openxmlformats.org/officeDocument/2006/relationships/chart" Target="../charts/chart26.xml"/></Relationships>
</file>

<file path=xl/drawings/_rels/drawing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0.xml.rels><?xml version="1.0" encoding="UTF-8" standalone="yes"?>
<Relationships xmlns="http://schemas.openxmlformats.org/package/2006/relationships"><Relationship Id="rId1" Type="http://schemas.openxmlformats.org/officeDocument/2006/relationships/image" Target="../media/image16.jpeg"/></Relationships>
</file>

<file path=xl/drawings/_rels/drawing41.xml.rels><?xml version="1.0" encoding="UTF-8" standalone="yes"?>
<Relationships xmlns="http://schemas.openxmlformats.org/package/2006/relationships"><Relationship Id="rId2" Type="http://schemas.openxmlformats.org/officeDocument/2006/relationships/image" Target="../media/image17.jpeg"/><Relationship Id="rId1" Type="http://schemas.openxmlformats.org/officeDocument/2006/relationships/chart" Target="../charts/chart27.xml"/></Relationships>
</file>

<file path=xl/drawings/_rels/drawing42.xml.rels><?xml version="1.0" encoding="UTF-8" standalone="yes"?>
<Relationships xmlns="http://schemas.openxmlformats.org/package/2006/relationships"><Relationship Id="rId1" Type="http://schemas.openxmlformats.org/officeDocument/2006/relationships/image" Target="../media/image18.jpeg"/></Relationships>
</file>

<file path=xl/drawings/_rels/drawing43.xml.rels><?xml version="1.0" encoding="UTF-8" standalone="yes"?>
<Relationships xmlns="http://schemas.openxmlformats.org/package/2006/relationships"><Relationship Id="rId2" Type="http://schemas.openxmlformats.org/officeDocument/2006/relationships/image" Target="../media/image19.jpeg"/><Relationship Id="rId1" Type="http://schemas.openxmlformats.org/officeDocument/2006/relationships/chart" Target="../charts/chart28.xml"/></Relationships>
</file>

<file path=xl/drawings/_rels/drawing44.xml.rels><?xml version="1.0" encoding="UTF-8" standalone="yes"?>
<Relationships xmlns="http://schemas.openxmlformats.org/package/2006/relationships"><Relationship Id="rId2" Type="http://schemas.openxmlformats.org/officeDocument/2006/relationships/image" Target="../media/image11.jpeg"/><Relationship Id="rId1" Type="http://schemas.openxmlformats.org/officeDocument/2006/relationships/chart" Target="../charts/chart29.xml"/></Relationships>
</file>

<file path=xl/drawings/_rels/drawing45.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46.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47.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48.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49.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50.xml.rels><?xml version="1.0" encoding="UTF-8" standalone="yes"?>
<Relationships xmlns="http://schemas.openxmlformats.org/package/2006/relationships"><Relationship Id="rId3" Type="http://schemas.openxmlformats.org/officeDocument/2006/relationships/chart" Target="../charts/chart32.xml"/><Relationship Id="rId2" Type="http://schemas.openxmlformats.org/officeDocument/2006/relationships/chart" Target="../charts/chart31.xml"/><Relationship Id="rId1" Type="http://schemas.openxmlformats.org/officeDocument/2006/relationships/chart" Target="../charts/chart30.xml"/><Relationship Id="rId5" Type="http://schemas.openxmlformats.org/officeDocument/2006/relationships/image" Target="../media/image11.jpeg"/><Relationship Id="rId4" Type="http://schemas.openxmlformats.org/officeDocument/2006/relationships/chart" Target="../charts/chart33.xml"/></Relationships>
</file>

<file path=xl/drawings/_rels/drawing51.xml.rels><?xml version="1.0" encoding="UTF-8" standalone="yes"?>
<Relationships xmlns="http://schemas.openxmlformats.org/package/2006/relationships"><Relationship Id="rId2" Type="http://schemas.openxmlformats.org/officeDocument/2006/relationships/image" Target="../media/image20.jpeg"/><Relationship Id="rId1" Type="http://schemas.openxmlformats.org/officeDocument/2006/relationships/chart" Target="../charts/chart34.xml"/></Relationships>
</file>

<file path=xl/drawings/_rels/drawing52.xml.rels><?xml version="1.0" encoding="UTF-8" standalone="yes"?>
<Relationships xmlns="http://schemas.openxmlformats.org/package/2006/relationships"><Relationship Id="rId3" Type="http://schemas.openxmlformats.org/officeDocument/2006/relationships/image" Target="../media/image11.jpeg"/><Relationship Id="rId2" Type="http://schemas.openxmlformats.org/officeDocument/2006/relationships/chart" Target="../charts/chart36.xml"/><Relationship Id="rId1" Type="http://schemas.openxmlformats.org/officeDocument/2006/relationships/chart" Target="../charts/chart35.xml"/></Relationships>
</file>

<file path=xl/drawings/_rels/drawing53.xml.rels><?xml version="1.0" encoding="UTF-8" standalone="yes"?>
<Relationships xmlns="http://schemas.openxmlformats.org/package/2006/relationships"><Relationship Id="rId1" Type="http://schemas.openxmlformats.org/officeDocument/2006/relationships/image" Target="../media/image6.png"/></Relationships>
</file>

<file path=xl/drawings/_rels/drawing54.xml.rels><?xml version="1.0" encoding="UTF-8" standalone="yes"?>
<Relationships xmlns="http://schemas.openxmlformats.org/package/2006/relationships"><Relationship Id="rId3" Type="http://schemas.openxmlformats.org/officeDocument/2006/relationships/image" Target="../media/image21.jpeg"/><Relationship Id="rId2" Type="http://schemas.openxmlformats.org/officeDocument/2006/relationships/chart" Target="../charts/chart38.xml"/><Relationship Id="rId1" Type="http://schemas.openxmlformats.org/officeDocument/2006/relationships/chart" Target="../charts/chart37.xml"/></Relationships>
</file>

<file path=xl/drawings/_rels/drawing55.xml.rels><?xml version="1.0" encoding="UTF-8" standalone="yes"?>
<Relationships xmlns="http://schemas.openxmlformats.org/package/2006/relationships"><Relationship Id="rId1" Type="http://schemas.openxmlformats.org/officeDocument/2006/relationships/image" Target="../media/image22.jpeg"/></Relationships>
</file>

<file path=xl/drawings/_rels/drawing56.xml.rels><?xml version="1.0" encoding="UTF-8" standalone="yes"?>
<Relationships xmlns="http://schemas.openxmlformats.org/package/2006/relationships"><Relationship Id="rId1" Type="http://schemas.openxmlformats.org/officeDocument/2006/relationships/image" Target="../media/image23.jpeg"/></Relationships>
</file>

<file path=xl/drawings/_rels/drawing57.xml.rels><?xml version="1.0" encoding="UTF-8" standalone="yes"?>
<Relationships xmlns="http://schemas.openxmlformats.org/package/2006/relationships"><Relationship Id="rId1" Type="http://schemas.openxmlformats.org/officeDocument/2006/relationships/image" Target="../media/image24.jpeg"/></Relationships>
</file>

<file path=xl/drawings/_rels/drawing58.xml.rels><?xml version="1.0" encoding="UTF-8" standalone="yes"?>
<Relationships xmlns="http://schemas.openxmlformats.org/package/2006/relationships"><Relationship Id="rId1" Type="http://schemas.openxmlformats.org/officeDocument/2006/relationships/image" Target="../media/image24.jpeg"/></Relationships>
</file>

<file path=xl/drawings/_rels/drawing59.xml.rels><?xml version="1.0" encoding="UTF-8" standalone="yes"?>
<Relationships xmlns="http://schemas.openxmlformats.org/package/2006/relationships"><Relationship Id="rId1" Type="http://schemas.openxmlformats.org/officeDocument/2006/relationships/image" Target="../media/image25.jpeg"/></Relationships>
</file>

<file path=xl/drawings/_rels/drawing6.xml.rels><?xml version="1.0" encoding="UTF-8" standalone="yes"?>
<Relationships xmlns="http://schemas.openxmlformats.org/package/2006/relationships"><Relationship Id="rId1" Type="http://schemas.openxmlformats.org/officeDocument/2006/relationships/image" Target="../media/image2.jpeg"/></Relationships>
</file>

<file path=xl/drawings/_rels/drawing60.xml.rels><?xml version="1.0" encoding="UTF-8" standalone="yes"?>
<Relationships xmlns="http://schemas.openxmlformats.org/package/2006/relationships"><Relationship Id="rId1" Type="http://schemas.openxmlformats.org/officeDocument/2006/relationships/image" Target="../media/image26.jpeg"/></Relationships>
</file>

<file path=xl/drawings/_rels/drawing61.xml.rels><?xml version="1.0" encoding="UTF-8" standalone="yes"?>
<Relationships xmlns="http://schemas.openxmlformats.org/package/2006/relationships"><Relationship Id="rId1" Type="http://schemas.openxmlformats.org/officeDocument/2006/relationships/image" Target="../media/image27.jpeg"/></Relationships>
</file>

<file path=xl/drawings/_rels/drawing62.xml.rels><?xml version="1.0" encoding="UTF-8" standalone="yes"?>
<Relationships xmlns="http://schemas.openxmlformats.org/package/2006/relationships"><Relationship Id="rId1" Type="http://schemas.openxmlformats.org/officeDocument/2006/relationships/image" Target="../media/image24.jpeg"/></Relationships>
</file>

<file path=xl/drawings/_rels/drawing63.xml.rels><?xml version="1.0" encoding="UTF-8" standalone="yes"?>
<Relationships xmlns="http://schemas.openxmlformats.org/package/2006/relationships"><Relationship Id="rId1" Type="http://schemas.openxmlformats.org/officeDocument/2006/relationships/image" Target="../media/image28.jpeg"/></Relationships>
</file>

<file path=xl/drawings/_rels/drawing64.xml.rels><?xml version="1.0" encoding="UTF-8" standalone="yes"?>
<Relationships xmlns="http://schemas.openxmlformats.org/package/2006/relationships"><Relationship Id="rId1" Type="http://schemas.openxmlformats.org/officeDocument/2006/relationships/image" Target="../media/image29.jpeg"/></Relationships>
</file>

<file path=xl/drawings/_rels/drawing65.xml.rels><?xml version="1.0" encoding="UTF-8" standalone="yes"?>
<Relationships xmlns="http://schemas.openxmlformats.org/package/2006/relationships"><Relationship Id="rId1" Type="http://schemas.openxmlformats.org/officeDocument/2006/relationships/image" Target="../media/image30.jpeg"/></Relationships>
</file>

<file path=xl/drawings/_rels/drawing66.xml.rels><?xml version="1.0" encoding="UTF-8" standalone="yes"?>
<Relationships xmlns="http://schemas.openxmlformats.org/package/2006/relationships"><Relationship Id="rId1" Type="http://schemas.openxmlformats.org/officeDocument/2006/relationships/image" Target="../media/image27.jpeg"/></Relationships>
</file>

<file path=xl/drawings/_rels/drawing67.xml.rels><?xml version="1.0" encoding="UTF-8" standalone="yes"?>
<Relationships xmlns="http://schemas.openxmlformats.org/package/2006/relationships"><Relationship Id="rId1" Type="http://schemas.openxmlformats.org/officeDocument/2006/relationships/image" Target="../media/image28.jpeg"/></Relationships>
</file>

<file path=xl/drawings/_rels/drawing68.xml.rels><?xml version="1.0" encoding="UTF-8" standalone="yes"?>
<Relationships xmlns="http://schemas.openxmlformats.org/package/2006/relationships"><Relationship Id="rId3" Type="http://schemas.openxmlformats.org/officeDocument/2006/relationships/chart" Target="../charts/chart41.xml"/><Relationship Id="rId2" Type="http://schemas.openxmlformats.org/officeDocument/2006/relationships/chart" Target="../charts/chart40.xml"/><Relationship Id="rId1" Type="http://schemas.openxmlformats.org/officeDocument/2006/relationships/chart" Target="../charts/chart39.xml"/><Relationship Id="rId4" Type="http://schemas.openxmlformats.org/officeDocument/2006/relationships/image" Target="../media/image11.jpeg"/></Relationships>
</file>

<file path=xl/drawings/_rels/drawing69.xml.rels><?xml version="1.0" encoding="UTF-8" standalone="yes"?>
<Relationships xmlns="http://schemas.openxmlformats.org/package/2006/relationships"><Relationship Id="rId2" Type="http://schemas.openxmlformats.org/officeDocument/2006/relationships/image" Target="../media/image11.jpeg"/><Relationship Id="rId1" Type="http://schemas.openxmlformats.org/officeDocument/2006/relationships/chart" Target="../charts/chart42.xml"/></Relationships>
</file>

<file path=xl/drawings/_rels/drawing7.xml.rels><?xml version="1.0" encoding="UTF-8" standalone="yes"?>
<Relationships xmlns="http://schemas.openxmlformats.org/package/2006/relationships"><Relationship Id="rId1" Type="http://schemas.openxmlformats.org/officeDocument/2006/relationships/image" Target="../media/image2.jpeg"/></Relationships>
</file>

<file path=xl/drawings/_rels/drawing71.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72.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73.xml.rels><?xml version="1.0" encoding="UTF-8" standalone="yes"?>
<Relationships xmlns="http://schemas.openxmlformats.org/package/2006/relationships"><Relationship Id="rId3" Type="http://schemas.openxmlformats.org/officeDocument/2006/relationships/chart" Target="../charts/chart45.xml"/><Relationship Id="rId2" Type="http://schemas.openxmlformats.org/officeDocument/2006/relationships/chart" Target="../charts/chart44.xml"/><Relationship Id="rId1" Type="http://schemas.openxmlformats.org/officeDocument/2006/relationships/chart" Target="../charts/chart43.xml"/><Relationship Id="rId4" Type="http://schemas.openxmlformats.org/officeDocument/2006/relationships/image" Target="../media/image11.jpeg"/></Relationships>
</file>

<file path=xl/drawings/_rels/drawing74.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75.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76.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77.xml.rels><?xml version="1.0" encoding="UTF-8" standalone="yes"?>
<Relationships xmlns="http://schemas.openxmlformats.org/package/2006/relationships"><Relationship Id="rId3" Type="http://schemas.openxmlformats.org/officeDocument/2006/relationships/chart" Target="../charts/chart48.xml"/><Relationship Id="rId2" Type="http://schemas.openxmlformats.org/officeDocument/2006/relationships/chart" Target="../charts/chart47.xml"/><Relationship Id="rId1" Type="http://schemas.openxmlformats.org/officeDocument/2006/relationships/chart" Target="../charts/chart46.xml"/><Relationship Id="rId4" Type="http://schemas.openxmlformats.org/officeDocument/2006/relationships/image" Target="../media/image32.jpeg"/></Relationships>
</file>

<file path=xl/drawings/_rels/drawing78.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79.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2.jpeg"/></Relationships>
</file>

<file path=xl/drawings/_rels/drawing80.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81.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82.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83.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84.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85.xml.rels><?xml version="1.0" encoding="UTF-8" standalone="yes"?>
<Relationships xmlns="http://schemas.openxmlformats.org/package/2006/relationships"><Relationship Id="rId2" Type="http://schemas.openxmlformats.org/officeDocument/2006/relationships/image" Target="../media/image11.jpeg"/><Relationship Id="rId1" Type="http://schemas.openxmlformats.org/officeDocument/2006/relationships/chart" Target="../charts/chart49.xml"/></Relationships>
</file>

<file path=xl/drawings/_rels/drawing86.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87.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88.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89.xml.rels><?xml version="1.0" encoding="UTF-8" standalone="yes"?>
<Relationships xmlns="http://schemas.openxmlformats.org/package/2006/relationships"><Relationship Id="rId2" Type="http://schemas.openxmlformats.org/officeDocument/2006/relationships/image" Target="../media/image11.jpeg"/><Relationship Id="rId1" Type="http://schemas.openxmlformats.org/officeDocument/2006/relationships/chart" Target="../charts/chart50.xml"/></Relationships>
</file>

<file path=xl/drawings/_rels/drawing9.xml.rels><?xml version="1.0" encoding="UTF-8" standalone="yes"?>
<Relationships xmlns="http://schemas.openxmlformats.org/package/2006/relationships"><Relationship Id="rId1" Type="http://schemas.openxmlformats.org/officeDocument/2006/relationships/image" Target="../media/image2.jpeg"/></Relationships>
</file>

<file path=xl/drawings/_rels/drawing91.xml.rels><?xml version="1.0" encoding="UTF-8" standalone="yes"?>
<Relationships xmlns="http://schemas.openxmlformats.org/package/2006/relationships"><Relationship Id="rId2" Type="http://schemas.openxmlformats.org/officeDocument/2006/relationships/image" Target="../media/image11.jpeg"/><Relationship Id="rId1" Type="http://schemas.openxmlformats.org/officeDocument/2006/relationships/chart" Target="../charts/chart51.xml"/></Relationships>
</file>

<file path=xl/drawings/_rels/drawing93.xml.rels><?xml version="1.0" encoding="UTF-8" standalone="yes"?>
<Relationships xmlns="http://schemas.openxmlformats.org/package/2006/relationships"><Relationship Id="rId2" Type="http://schemas.openxmlformats.org/officeDocument/2006/relationships/image" Target="../media/image11.jpeg"/><Relationship Id="rId1" Type="http://schemas.openxmlformats.org/officeDocument/2006/relationships/chart" Target="../charts/chart52.xml"/></Relationships>
</file>

<file path=xl/drawings/_rels/drawing95.xml.rels><?xml version="1.0" encoding="UTF-8" standalone="yes"?>
<Relationships xmlns="http://schemas.openxmlformats.org/package/2006/relationships"><Relationship Id="rId2" Type="http://schemas.openxmlformats.org/officeDocument/2006/relationships/image" Target="../media/image11.jpeg"/><Relationship Id="rId1" Type="http://schemas.openxmlformats.org/officeDocument/2006/relationships/chart" Target="../charts/chart53.xml"/></Relationships>
</file>

<file path=xl/drawings/_rels/drawing97.xml.rels><?xml version="1.0" encoding="UTF-8" standalone="yes"?>
<Relationships xmlns="http://schemas.openxmlformats.org/package/2006/relationships"><Relationship Id="rId1" Type="http://schemas.openxmlformats.org/officeDocument/2006/relationships/image" Target="../media/image11.jpeg"/></Relationships>
</file>

<file path=xl/drawings/drawing1.xml><?xml version="1.0" encoding="utf-8"?>
<xdr:wsDr xmlns:xdr="http://schemas.openxmlformats.org/drawingml/2006/spreadsheetDrawing" xmlns:a="http://schemas.openxmlformats.org/drawingml/2006/main">
  <xdr:oneCellAnchor>
    <xdr:from>
      <xdr:col>15</xdr:col>
      <xdr:colOff>438150</xdr:colOff>
      <xdr:row>1</xdr:row>
      <xdr:rowOff>9525</xdr:rowOff>
    </xdr:from>
    <xdr:ext cx="1943100" cy="533400"/>
    <xdr:pic>
      <xdr:nvPicPr>
        <xdr:cNvPr id="2" name="Picture 3" descr="Sistema para la Autonomía y Atención a la Dependencia (SAAD)">
          <a:extLst>
            <a:ext uri="{FF2B5EF4-FFF2-40B4-BE49-F238E27FC236}">
              <a16:creationId xmlns:a16="http://schemas.microsoft.com/office/drawing/2014/main" id="{04F01D4B-4CFB-4DC0-A2A2-847410F1CD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68150" y="17145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0</xdr:row>
      <xdr:rowOff>0</xdr:rowOff>
    </xdr:from>
    <xdr:ext cx="3619500" cy="842621"/>
    <xdr:pic>
      <xdr:nvPicPr>
        <xdr:cNvPr id="3" name="Imagen 2">
          <a:extLst>
            <a:ext uri="{FF2B5EF4-FFF2-40B4-BE49-F238E27FC236}">
              <a16:creationId xmlns:a16="http://schemas.microsoft.com/office/drawing/2014/main" id="{235921C8-7B31-4971-BB31-7F78FA70460B}"/>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oneCellAnchor>
  <xdr:twoCellAnchor editAs="oneCell">
    <xdr:from>
      <xdr:col>0</xdr:col>
      <xdr:colOff>0</xdr:colOff>
      <xdr:row>0</xdr:row>
      <xdr:rowOff>0</xdr:rowOff>
    </xdr:from>
    <xdr:to>
      <xdr:col>22</xdr:col>
      <xdr:colOff>504989</xdr:colOff>
      <xdr:row>17</xdr:row>
      <xdr:rowOff>60345</xdr:rowOff>
    </xdr:to>
    <xdr:pic>
      <xdr:nvPicPr>
        <xdr:cNvPr id="4" name="Imagen 3">
          <a:extLst>
            <a:ext uri="{FF2B5EF4-FFF2-40B4-BE49-F238E27FC236}">
              <a16:creationId xmlns:a16="http://schemas.microsoft.com/office/drawing/2014/main" id="{8A68294E-A97E-4113-B9ED-0461F3C2A3CB}"/>
            </a:ext>
          </a:extLst>
        </xdr:cNvPr>
        <xdr:cNvPicPr>
          <a:picLocks noChangeAspect="1"/>
        </xdr:cNvPicPr>
      </xdr:nvPicPr>
      <xdr:blipFill>
        <a:blip xmlns:r="http://schemas.openxmlformats.org/officeDocument/2006/relationships" r:embed="rId3"/>
        <a:stretch>
          <a:fillRect/>
        </a:stretch>
      </xdr:blipFill>
      <xdr:spPr>
        <a:xfrm>
          <a:off x="0" y="0"/>
          <a:ext cx="10687214" cy="7413645"/>
        </a:xfrm>
        <a:prstGeom prst="rect">
          <a:avLst/>
        </a:prstGeom>
      </xdr:spPr>
    </xdr:pic>
    <xdr:clientData/>
  </xdr:twoCellAnchor>
  <xdr:twoCellAnchor>
    <xdr:from>
      <xdr:col>14</xdr:col>
      <xdr:colOff>104775</xdr:colOff>
      <xdr:row>7</xdr:row>
      <xdr:rowOff>533400</xdr:rowOff>
    </xdr:from>
    <xdr:to>
      <xdr:col>22</xdr:col>
      <xdr:colOff>551180</xdr:colOff>
      <xdr:row>11</xdr:row>
      <xdr:rowOff>949325</xdr:rowOff>
    </xdr:to>
    <xdr:sp macro="" textlink="">
      <xdr:nvSpPr>
        <xdr:cNvPr id="5" name="Cuadro de texto 2">
          <a:extLst>
            <a:ext uri="{FF2B5EF4-FFF2-40B4-BE49-F238E27FC236}">
              <a16:creationId xmlns:a16="http://schemas.microsoft.com/office/drawing/2014/main" id="{23EE8FB8-CB99-4569-BCF4-F3F164F13C98}"/>
            </a:ext>
          </a:extLst>
        </xdr:cNvPr>
        <xdr:cNvSpPr txBox="1"/>
      </xdr:nvSpPr>
      <xdr:spPr>
        <a:xfrm>
          <a:off x="6410325" y="4419600"/>
          <a:ext cx="4323080" cy="1939925"/>
        </a:xfrm>
        <a:prstGeom prst="rect">
          <a:avLst/>
        </a:prstGeom>
        <a:no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l">
            <a:lnSpc>
              <a:spcPct val="107000"/>
            </a:lnSpc>
            <a:spcAft>
              <a:spcPts val="800"/>
            </a:spcAft>
          </a:pPr>
          <a:r>
            <a:rPr lang="es-ES" sz="2600" b="1" kern="100">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INFORMACIÓN ESTADÍSTICA DEL SISTEMA PARA LA AUTONOMÍA Y ATENCIÓN A LA DEPENDENCIA</a:t>
          </a:r>
        </a:p>
      </xdr:txBody>
    </xdr:sp>
    <xdr:clientData/>
  </xdr:twoCellAnchor>
  <xdr:twoCellAnchor>
    <xdr:from>
      <xdr:col>14</xdr:col>
      <xdr:colOff>171450</xdr:colOff>
      <xdr:row>12</xdr:row>
      <xdr:rowOff>44450</xdr:rowOff>
    </xdr:from>
    <xdr:to>
      <xdr:col>22</xdr:col>
      <xdr:colOff>297815</xdr:colOff>
      <xdr:row>13</xdr:row>
      <xdr:rowOff>163649</xdr:rowOff>
    </xdr:to>
    <xdr:sp macro="" textlink="">
      <xdr:nvSpPr>
        <xdr:cNvPr id="6" name="Cuadro de texto 2">
          <a:extLst>
            <a:ext uri="{FF2B5EF4-FFF2-40B4-BE49-F238E27FC236}">
              <a16:creationId xmlns:a16="http://schemas.microsoft.com/office/drawing/2014/main" id="{52A497FC-AE36-478E-BE0C-F1E567AFC3E8}"/>
            </a:ext>
          </a:extLst>
        </xdr:cNvPr>
        <xdr:cNvSpPr txBox="1"/>
      </xdr:nvSpPr>
      <xdr:spPr>
        <a:xfrm>
          <a:off x="6477000" y="6445250"/>
          <a:ext cx="4003040" cy="309699"/>
        </a:xfrm>
        <a:prstGeom prst="rect">
          <a:avLst/>
        </a:prstGeom>
        <a:no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just">
            <a:lnSpc>
              <a:spcPct val="107000"/>
            </a:lnSpc>
            <a:spcAft>
              <a:spcPts val="800"/>
            </a:spcAft>
          </a:pPr>
          <a:r>
            <a:rPr lang="es-ES" sz="1500" b="1" kern="100">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31 de mayo del 2024</a:t>
          </a: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342900</xdr:colOff>
      <xdr:row>2</xdr:row>
      <xdr:rowOff>32996</xdr:rowOff>
    </xdr:to>
    <xdr:pic>
      <xdr:nvPicPr>
        <xdr:cNvPr id="2" name="Imagen 1">
          <a:extLst>
            <a:ext uri="{FF2B5EF4-FFF2-40B4-BE49-F238E27FC236}">
              <a16:creationId xmlns:a16="http://schemas.microsoft.com/office/drawing/2014/main" id="{F9480355-CCCD-4587-95ED-A89872D3C99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60854</xdr:colOff>
      <xdr:row>1</xdr:row>
      <xdr:rowOff>652121</xdr:rowOff>
    </xdr:to>
    <xdr:pic>
      <xdr:nvPicPr>
        <xdr:cNvPr id="3" name="Imagen 2">
          <a:extLst>
            <a:ext uri="{FF2B5EF4-FFF2-40B4-BE49-F238E27FC236}">
              <a16:creationId xmlns:a16="http://schemas.microsoft.com/office/drawing/2014/main" id="{E832303D-9427-44A1-AF46-25A1497FC8AC}"/>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13</xdr:col>
      <xdr:colOff>0</xdr:colOff>
      <xdr:row>5</xdr:row>
      <xdr:rowOff>133350</xdr:rowOff>
    </xdr:from>
    <xdr:to>
      <xdr:col>13</xdr:col>
      <xdr:colOff>0</xdr:colOff>
      <xdr:row>30</xdr:row>
      <xdr:rowOff>0</xdr:rowOff>
    </xdr:to>
    <xdr:graphicFrame macro="">
      <xdr:nvGraphicFramePr>
        <xdr:cNvPr id="4166" name="Chart 3">
          <a:extLst>
            <a:ext uri="{FF2B5EF4-FFF2-40B4-BE49-F238E27FC236}">
              <a16:creationId xmlns:a16="http://schemas.microsoft.com/office/drawing/2014/main" id="{00000000-0008-0000-1900-0000461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19050</xdr:colOff>
      <xdr:row>6</xdr:row>
      <xdr:rowOff>114300</xdr:rowOff>
    </xdr:from>
    <xdr:to>
      <xdr:col>15</xdr:col>
      <xdr:colOff>466725</xdr:colOff>
      <xdr:row>29</xdr:row>
      <xdr:rowOff>28575</xdr:rowOff>
    </xdr:to>
    <xdr:graphicFrame macro="">
      <xdr:nvGraphicFramePr>
        <xdr:cNvPr id="4168" name="Gráfico 1">
          <a:extLst>
            <a:ext uri="{FF2B5EF4-FFF2-40B4-BE49-F238E27FC236}">
              <a16:creationId xmlns:a16="http://schemas.microsoft.com/office/drawing/2014/main" id="{00000000-0008-0000-1900-0000481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0</xdr:row>
      <xdr:rowOff>0</xdr:rowOff>
    </xdr:from>
    <xdr:to>
      <xdr:col>4</xdr:col>
      <xdr:colOff>607219</xdr:colOff>
      <xdr:row>2</xdr:row>
      <xdr:rowOff>461621</xdr:rowOff>
    </xdr:to>
    <xdr:pic>
      <xdr:nvPicPr>
        <xdr:cNvPr id="3" name="Imagen 2">
          <a:extLst>
            <a:ext uri="{FF2B5EF4-FFF2-40B4-BE49-F238E27FC236}">
              <a16:creationId xmlns:a16="http://schemas.microsoft.com/office/drawing/2014/main" id="{667B55C2-8BF3-4C48-83FF-64DA8DBA840F}"/>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xdr:from>
      <xdr:col>12</xdr:col>
      <xdr:colOff>57150</xdr:colOff>
      <xdr:row>6</xdr:row>
      <xdr:rowOff>114300</xdr:rowOff>
    </xdr:from>
    <xdr:to>
      <xdr:col>20</xdr:col>
      <xdr:colOff>1085850</xdr:colOff>
      <xdr:row>30</xdr:row>
      <xdr:rowOff>38100</xdr:rowOff>
    </xdr:to>
    <xdr:graphicFrame macro="">
      <xdr:nvGraphicFramePr>
        <xdr:cNvPr id="2" name="Chart 161">
          <a:extLst>
            <a:ext uri="{FF2B5EF4-FFF2-40B4-BE49-F238E27FC236}">
              <a16:creationId xmlns:a16="http://schemas.microsoft.com/office/drawing/2014/main" id="{00000000-0008-0000-1A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0</xdr:row>
      <xdr:rowOff>0</xdr:rowOff>
    </xdr:from>
    <xdr:to>
      <xdr:col>6</xdr:col>
      <xdr:colOff>264583</xdr:colOff>
      <xdr:row>1</xdr:row>
      <xdr:rowOff>652121</xdr:rowOff>
    </xdr:to>
    <xdr:pic>
      <xdr:nvPicPr>
        <xdr:cNvPr id="4" name="Imagen 3">
          <a:extLst>
            <a:ext uri="{FF2B5EF4-FFF2-40B4-BE49-F238E27FC236}">
              <a16:creationId xmlns:a16="http://schemas.microsoft.com/office/drawing/2014/main" id="{48ACFE8F-D5A1-4BA0-ABEB-8A8C35F9E626}"/>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74083" y="0"/>
          <a:ext cx="3619500" cy="842621"/>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142875</xdr:colOff>
      <xdr:row>1</xdr:row>
      <xdr:rowOff>652121</xdr:rowOff>
    </xdr:to>
    <xdr:pic>
      <xdr:nvPicPr>
        <xdr:cNvPr id="3" name="Imagen 2">
          <a:extLst>
            <a:ext uri="{FF2B5EF4-FFF2-40B4-BE49-F238E27FC236}">
              <a16:creationId xmlns:a16="http://schemas.microsoft.com/office/drawing/2014/main" id="{B87A04B7-E281-4B64-8A92-57529A2E0A7F}"/>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79375" y="0"/>
          <a:ext cx="3619500" cy="842621"/>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514350</xdr:colOff>
      <xdr:row>1</xdr:row>
      <xdr:rowOff>652121</xdr:rowOff>
    </xdr:to>
    <xdr:pic>
      <xdr:nvPicPr>
        <xdr:cNvPr id="3" name="Imagen 2">
          <a:extLst>
            <a:ext uri="{FF2B5EF4-FFF2-40B4-BE49-F238E27FC236}">
              <a16:creationId xmlns:a16="http://schemas.microsoft.com/office/drawing/2014/main" id="{929D86E9-CAAE-4614-A46D-1546E8DFB32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142875</xdr:colOff>
      <xdr:row>1</xdr:row>
      <xdr:rowOff>533400</xdr:rowOff>
    </xdr:to>
    <xdr:pic>
      <xdr:nvPicPr>
        <xdr:cNvPr id="5168" name="Imagen 1">
          <a:extLst>
            <a:ext uri="{FF2B5EF4-FFF2-40B4-BE49-F238E27FC236}">
              <a16:creationId xmlns:a16="http://schemas.microsoft.com/office/drawing/2014/main" id="{00000000-0008-0000-1D00-00003014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0"/>
          <a:ext cx="2886075"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xdr:from>
      <xdr:col>0</xdr:col>
      <xdr:colOff>0</xdr:colOff>
      <xdr:row>5</xdr:row>
      <xdr:rowOff>66675</xdr:rowOff>
    </xdr:from>
    <xdr:to>
      <xdr:col>12</xdr:col>
      <xdr:colOff>152400</xdr:colOff>
      <xdr:row>23</xdr:row>
      <xdr:rowOff>0</xdr:rowOff>
    </xdr:to>
    <xdr:graphicFrame macro="">
      <xdr:nvGraphicFramePr>
        <xdr:cNvPr id="2" name="Chart 161">
          <a:extLst>
            <a:ext uri="{FF2B5EF4-FFF2-40B4-BE49-F238E27FC236}">
              <a16:creationId xmlns:a16="http://schemas.microsoft.com/office/drawing/2014/main" id="{00000000-0008-0000-1E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19050</xdr:colOff>
      <xdr:row>5</xdr:row>
      <xdr:rowOff>28575</xdr:rowOff>
    </xdr:from>
    <xdr:to>
      <xdr:col>25</xdr:col>
      <xdr:colOff>400051</xdr:colOff>
      <xdr:row>23</xdr:row>
      <xdr:rowOff>9525</xdr:rowOff>
    </xdr:to>
    <xdr:graphicFrame macro="">
      <xdr:nvGraphicFramePr>
        <xdr:cNvPr id="4" name="Chart 161">
          <a:extLst>
            <a:ext uri="{FF2B5EF4-FFF2-40B4-BE49-F238E27FC236}">
              <a16:creationId xmlns:a16="http://schemas.microsoft.com/office/drawing/2014/main" id="{00000000-0008-0000-1E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57150</xdr:colOff>
      <xdr:row>22</xdr:row>
      <xdr:rowOff>180975</xdr:rowOff>
    </xdr:from>
    <xdr:to>
      <xdr:col>12</xdr:col>
      <xdr:colOff>200024</xdr:colOff>
      <xdr:row>45</xdr:row>
      <xdr:rowOff>57150</xdr:rowOff>
    </xdr:to>
    <xdr:graphicFrame macro="">
      <xdr:nvGraphicFramePr>
        <xdr:cNvPr id="5" name="Chart 161">
          <a:extLst>
            <a:ext uri="{FF2B5EF4-FFF2-40B4-BE49-F238E27FC236}">
              <a16:creationId xmlns:a16="http://schemas.microsoft.com/office/drawing/2014/main" id="{00000000-0008-0000-1E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12</xdr:col>
      <xdr:colOff>34925</xdr:colOff>
      <xdr:row>22</xdr:row>
      <xdr:rowOff>142875</xdr:rowOff>
    </xdr:from>
    <xdr:to>
      <xdr:col>25</xdr:col>
      <xdr:colOff>434974</xdr:colOff>
      <xdr:row>45</xdr:row>
      <xdr:rowOff>104775</xdr:rowOff>
    </xdr:to>
    <xdr:graphicFrame macro="">
      <xdr:nvGraphicFramePr>
        <xdr:cNvPr id="6" name="Chart 161">
          <a:extLst>
            <a:ext uri="{FF2B5EF4-FFF2-40B4-BE49-F238E27FC236}">
              <a16:creationId xmlns:a16="http://schemas.microsoft.com/office/drawing/2014/main" id="{00000000-0008-0000-1E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0</xdr:col>
      <xdr:colOff>0</xdr:colOff>
      <xdr:row>0</xdr:row>
      <xdr:rowOff>0</xdr:rowOff>
    </xdr:from>
    <xdr:to>
      <xdr:col>6</xdr:col>
      <xdr:colOff>257175</xdr:colOff>
      <xdr:row>1</xdr:row>
      <xdr:rowOff>652121</xdr:rowOff>
    </xdr:to>
    <xdr:pic>
      <xdr:nvPicPr>
        <xdr:cNvPr id="7" name="Imagen 6">
          <a:extLst>
            <a:ext uri="{FF2B5EF4-FFF2-40B4-BE49-F238E27FC236}">
              <a16:creationId xmlns:a16="http://schemas.microsoft.com/office/drawing/2014/main" id="{96E49622-B09C-4403-B624-5BFC5062E8AA}"/>
            </a:ext>
          </a:extLst>
        </xdr:cNvPr>
        <xdr:cNvPicPr>
          <a:picLocks noChangeAspect="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xdr:from>
      <xdr:col>1</xdr:col>
      <xdr:colOff>1066800</xdr:colOff>
      <xdr:row>33</xdr:row>
      <xdr:rowOff>139700</xdr:rowOff>
    </xdr:from>
    <xdr:to>
      <xdr:col>9</xdr:col>
      <xdr:colOff>317500</xdr:colOff>
      <xdr:row>48</xdr:row>
      <xdr:rowOff>59904</xdr:rowOff>
    </xdr:to>
    <xdr:graphicFrame macro="">
      <xdr:nvGraphicFramePr>
        <xdr:cNvPr id="3" name="Gráfico 2">
          <a:extLst>
            <a:ext uri="{FF2B5EF4-FFF2-40B4-BE49-F238E27FC236}">
              <a16:creationId xmlns:a16="http://schemas.microsoft.com/office/drawing/2014/main" id="{00000000-0008-0000-1F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5</xdr:col>
      <xdr:colOff>400050</xdr:colOff>
      <xdr:row>3</xdr:row>
      <xdr:rowOff>50988</xdr:rowOff>
    </xdr:to>
    <xdr:pic>
      <xdr:nvPicPr>
        <xdr:cNvPr id="2" name="Imagen 1">
          <a:extLst>
            <a:ext uri="{FF2B5EF4-FFF2-40B4-BE49-F238E27FC236}">
              <a16:creationId xmlns:a16="http://schemas.microsoft.com/office/drawing/2014/main" id="{EB94EA35-34C5-45CF-A225-CDE2D63547D8}"/>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xdr:from>
      <xdr:col>11</xdr:col>
      <xdr:colOff>171450</xdr:colOff>
      <xdr:row>15</xdr:row>
      <xdr:rowOff>38100</xdr:rowOff>
    </xdr:from>
    <xdr:to>
      <xdr:col>29</xdr:col>
      <xdr:colOff>285750</xdr:colOff>
      <xdr:row>36</xdr:row>
      <xdr:rowOff>9525</xdr:rowOff>
    </xdr:to>
    <xdr:graphicFrame macro="">
      <xdr:nvGraphicFramePr>
        <xdr:cNvPr id="2" name="Chart 5">
          <a:extLst>
            <a:ext uri="{FF2B5EF4-FFF2-40B4-BE49-F238E27FC236}">
              <a16:creationId xmlns:a16="http://schemas.microsoft.com/office/drawing/2014/main" id="{00000000-0008-0000-2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15</xdr:row>
      <xdr:rowOff>47625</xdr:rowOff>
    </xdr:from>
    <xdr:to>
      <xdr:col>11</xdr:col>
      <xdr:colOff>247650</xdr:colOff>
      <xdr:row>34</xdr:row>
      <xdr:rowOff>133350</xdr:rowOff>
    </xdr:to>
    <xdr:graphicFrame macro="">
      <xdr:nvGraphicFramePr>
        <xdr:cNvPr id="3" name="Chart 23">
          <a:extLst>
            <a:ext uri="{FF2B5EF4-FFF2-40B4-BE49-F238E27FC236}">
              <a16:creationId xmlns:a16="http://schemas.microsoft.com/office/drawing/2014/main" id="{00000000-0008-0000-2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0</xdr:row>
      <xdr:rowOff>0</xdr:rowOff>
    </xdr:from>
    <xdr:to>
      <xdr:col>11</xdr:col>
      <xdr:colOff>275167</xdr:colOff>
      <xdr:row>3</xdr:row>
      <xdr:rowOff>48871</xdr:rowOff>
    </xdr:to>
    <xdr:pic>
      <xdr:nvPicPr>
        <xdr:cNvPr id="5" name="Imagen 4">
          <a:extLst>
            <a:ext uri="{FF2B5EF4-FFF2-40B4-BE49-F238E27FC236}">
              <a16:creationId xmlns:a16="http://schemas.microsoft.com/office/drawing/2014/main" id="{6CB6B402-DF3E-44CA-96F1-1B0B1FCE426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14</xdr:col>
      <xdr:colOff>371475</xdr:colOff>
      <xdr:row>0</xdr:row>
      <xdr:rowOff>0</xdr:rowOff>
    </xdr:from>
    <xdr:to>
      <xdr:col>19</xdr:col>
      <xdr:colOff>361950</xdr:colOff>
      <xdr:row>1</xdr:row>
      <xdr:rowOff>361950</xdr:rowOff>
    </xdr:to>
    <xdr:pic>
      <xdr:nvPicPr>
        <xdr:cNvPr id="2" name="Picture 1" descr="Sistema para la Autonomía y Atención a la Dependencia (SAAD)">
          <a:extLst>
            <a:ext uri="{FF2B5EF4-FFF2-40B4-BE49-F238E27FC236}">
              <a16:creationId xmlns:a16="http://schemas.microsoft.com/office/drawing/2014/main" id="{00000000-0008-0000-0F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371475</xdr:colOff>
      <xdr:row>0</xdr:row>
      <xdr:rowOff>0</xdr:rowOff>
    </xdr:from>
    <xdr:to>
      <xdr:col>19</xdr:col>
      <xdr:colOff>361950</xdr:colOff>
      <xdr:row>1</xdr:row>
      <xdr:rowOff>361950</xdr:rowOff>
    </xdr:to>
    <xdr:pic>
      <xdr:nvPicPr>
        <xdr:cNvPr id="3" name="Picture 1" descr="Sistema para la Autonomía y Atención a la Dependencia (SAAD)">
          <a:extLst>
            <a:ext uri="{FF2B5EF4-FFF2-40B4-BE49-F238E27FC236}">
              <a16:creationId xmlns:a16="http://schemas.microsoft.com/office/drawing/2014/main" id="{00000000-0008-0000-0F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371475</xdr:colOff>
      <xdr:row>0</xdr:row>
      <xdr:rowOff>0</xdr:rowOff>
    </xdr:from>
    <xdr:to>
      <xdr:col>19</xdr:col>
      <xdr:colOff>361950</xdr:colOff>
      <xdr:row>1</xdr:row>
      <xdr:rowOff>361950</xdr:rowOff>
    </xdr:to>
    <xdr:pic>
      <xdr:nvPicPr>
        <xdr:cNvPr id="4" name="Picture 1" descr="Sistema para la Autonomía y Atención a la Dependencia (SAAD)">
          <a:extLst>
            <a:ext uri="{FF2B5EF4-FFF2-40B4-BE49-F238E27FC236}">
              <a16:creationId xmlns:a16="http://schemas.microsoft.com/office/drawing/2014/main" id="{00000000-0008-0000-0F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371475</xdr:colOff>
      <xdr:row>0</xdr:row>
      <xdr:rowOff>0</xdr:rowOff>
    </xdr:from>
    <xdr:to>
      <xdr:col>19</xdr:col>
      <xdr:colOff>361950</xdr:colOff>
      <xdr:row>1</xdr:row>
      <xdr:rowOff>361950</xdr:rowOff>
    </xdr:to>
    <xdr:pic>
      <xdr:nvPicPr>
        <xdr:cNvPr id="8" name="Picture 1" descr="Sistema para la Autonomía y Atención a la Dependencia (SAAD)">
          <a:extLst>
            <a:ext uri="{FF2B5EF4-FFF2-40B4-BE49-F238E27FC236}">
              <a16:creationId xmlns:a16="http://schemas.microsoft.com/office/drawing/2014/main" id="{00000000-0008-0000-0F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371475</xdr:colOff>
      <xdr:row>0</xdr:row>
      <xdr:rowOff>0</xdr:rowOff>
    </xdr:from>
    <xdr:to>
      <xdr:col>19</xdr:col>
      <xdr:colOff>361950</xdr:colOff>
      <xdr:row>1</xdr:row>
      <xdr:rowOff>361950</xdr:rowOff>
    </xdr:to>
    <xdr:pic>
      <xdr:nvPicPr>
        <xdr:cNvPr id="9" name="Picture 1" descr="Sistema para la Autonomía y Atención a la Dependencia (SAAD)">
          <a:extLst>
            <a:ext uri="{FF2B5EF4-FFF2-40B4-BE49-F238E27FC236}">
              <a16:creationId xmlns:a16="http://schemas.microsoft.com/office/drawing/2014/main" id="{00000000-0008-0000-0F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371475</xdr:colOff>
      <xdr:row>0</xdr:row>
      <xdr:rowOff>0</xdr:rowOff>
    </xdr:from>
    <xdr:to>
      <xdr:col>19</xdr:col>
      <xdr:colOff>361950</xdr:colOff>
      <xdr:row>1</xdr:row>
      <xdr:rowOff>361950</xdr:rowOff>
    </xdr:to>
    <xdr:pic>
      <xdr:nvPicPr>
        <xdr:cNvPr id="10" name="Picture 1" descr="Sistema para la Autonomía y Atención a la Dependencia (SAAD)">
          <a:extLst>
            <a:ext uri="{FF2B5EF4-FFF2-40B4-BE49-F238E27FC236}">
              <a16:creationId xmlns:a16="http://schemas.microsoft.com/office/drawing/2014/main" id="{00000000-0008-0000-0F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0</xdr:row>
      <xdr:rowOff>0</xdr:rowOff>
    </xdr:from>
    <xdr:to>
      <xdr:col>9</xdr:col>
      <xdr:colOff>9525</xdr:colOff>
      <xdr:row>1</xdr:row>
      <xdr:rowOff>671171</xdr:rowOff>
    </xdr:to>
    <xdr:pic>
      <xdr:nvPicPr>
        <xdr:cNvPr id="5" name="Imagen 4">
          <a:extLst>
            <a:ext uri="{FF2B5EF4-FFF2-40B4-BE49-F238E27FC236}">
              <a16:creationId xmlns:a16="http://schemas.microsoft.com/office/drawing/2014/main" id="{3A3B333E-71C2-4342-A2E5-B5AD88EA9DF0}"/>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133350" y="0"/>
          <a:ext cx="3619500" cy="842621"/>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7</xdr:col>
      <xdr:colOff>349250</xdr:colOff>
      <xdr:row>3</xdr:row>
      <xdr:rowOff>48871</xdr:rowOff>
    </xdr:to>
    <xdr:pic>
      <xdr:nvPicPr>
        <xdr:cNvPr id="3" name="Imagen 2">
          <a:extLst>
            <a:ext uri="{FF2B5EF4-FFF2-40B4-BE49-F238E27FC236}">
              <a16:creationId xmlns:a16="http://schemas.microsoft.com/office/drawing/2014/main" id="{B8AE84F3-ABE6-4B9D-8E8E-644C0133394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63500" y="0"/>
          <a:ext cx="3619500" cy="842621"/>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xdr:from>
      <xdr:col>1</xdr:col>
      <xdr:colOff>47625</xdr:colOff>
      <xdr:row>4</xdr:row>
      <xdr:rowOff>57150</xdr:rowOff>
    </xdr:from>
    <xdr:to>
      <xdr:col>21</xdr:col>
      <xdr:colOff>527050</xdr:colOff>
      <xdr:row>31</xdr:row>
      <xdr:rowOff>47625</xdr:rowOff>
    </xdr:to>
    <xdr:graphicFrame macro="">
      <xdr:nvGraphicFramePr>
        <xdr:cNvPr id="3" name="Gráfico 2">
          <a:extLst>
            <a:ext uri="{FF2B5EF4-FFF2-40B4-BE49-F238E27FC236}">
              <a16:creationId xmlns:a16="http://schemas.microsoft.com/office/drawing/2014/main" id="{00000000-0008-0000-2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0</xdr:row>
      <xdr:rowOff>1</xdr:rowOff>
    </xdr:from>
    <xdr:to>
      <xdr:col>7</xdr:col>
      <xdr:colOff>47625</xdr:colOff>
      <xdr:row>1</xdr:row>
      <xdr:rowOff>615233</xdr:rowOff>
    </xdr:to>
    <xdr:pic>
      <xdr:nvPicPr>
        <xdr:cNvPr id="4" name="Imagen 3">
          <a:extLst>
            <a:ext uri="{FF2B5EF4-FFF2-40B4-BE49-F238E27FC236}">
              <a16:creationId xmlns:a16="http://schemas.microsoft.com/office/drawing/2014/main" id="{720544D7-7A70-4906-A6B2-2F095C9E8DAF}"/>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47625" y="1"/>
          <a:ext cx="3133725" cy="729532"/>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xdr:from>
      <xdr:col>1</xdr:col>
      <xdr:colOff>0</xdr:colOff>
      <xdr:row>5</xdr:row>
      <xdr:rowOff>28575</xdr:rowOff>
    </xdr:from>
    <xdr:to>
      <xdr:col>21</xdr:col>
      <xdr:colOff>479425</xdr:colOff>
      <xdr:row>31</xdr:row>
      <xdr:rowOff>85725</xdr:rowOff>
    </xdr:to>
    <xdr:graphicFrame macro="">
      <xdr:nvGraphicFramePr>
        <xdr:cNvPr id="3" name="Gráfico 2">
          <a:extLst>
            <a:ext uri="{FF2B5EF4-FFF2-40B4-BE49-F238E27FC236}">
              <a16:creationId xmlns:a16="http://schemas.microsoft.com/office/drawing/2014/main" id="{00000000-0008-0000-23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0</xdr:row>
      <xdr:rowOff>1</xdr:rowOff>
    </xdr:from>
    <xdr:to>
      <xdr:col>7</xdr:col>
      <xdr:colOff>47625</xdr:colOff>
      <xdr:row>1</xdr:row>
      <xdr:rowOff>615233</xdr:rowOff>
    </xdr:to>
    <xdr:pic>
      <xdr:nvPicPr>
        <xdr:cNvPr id="4" name="Imagen 3">
          <a:extLst>
            <a:ext uri="{FF2B5EF4-FFF2-40B4-BE49-F238E27FC236}">
              <a16:creationId xmlns:a16="http://schemas.microsoft.com/office/drawing/2014/main" id="{EFBED90E-2D3C-4434-B4F5-9EADFB602D1A}"/>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47625" y="1"/>
          <a:ext cx="3133725" cy="729532"/>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xdr:from>
      <xdr:col>12</xdr:col>
      <xdr:colOff>57150</xdr:colOff>
      <xdr:row>7</xdr:row>
      <xdr:rowOff>47625</xdr:rowOff>
    </xdr:from>
    <xdr:to>
      <xdr:col>18</xdr:col>
      <xdr:colOff>257175</xdr:colOff>
      <xdr:row>31</xdr:row>
      <xdr:rowOff>9525</xdr:rowOff>
    </xdr:to>
    <xdr:graphicFrame macro="">
      <xdr:nvGraphicFramePr>
        <xdr:cNvPr id="8239" name="Chart 113">
          <a:extLst>
            <a:ext uri="{FF2B5EF4-FFF2-40B4-BE49-F238E27FC236}">
              <a16:creationId xmlns:a16="http://schemas.microsoft.com/office/drawing/2014/main" id="{00000000-0008-0000-2400-00002F2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9525</xdr:colOff>
      <xdr:row>0</xdr:row>
      <xdr:rowOff>0</xdr:rowOff>
    </xdr:from>
    <xdr:to>
      <xdr:col>6</xdr:col>
      <xdr:colOff>276225</xdr:colOff>
      <xdr:row>3</xdr:row>
      <xdr:rowOff>13946</xdr:rowOff>
    </xdr:to>
    <xdr:pic>
      <xdr:nvPicPr>
        <xdr:cNvPr id="3" name="Imagen 2">
          <a:extLst>
            <a:ext uri="{FF2B5EF4-FFF2-40B4-BE49-F238E27FC236}">
              <a16:creationId xmlns:a16="http://schemas.microsoft.com/office/drawing/2014/main" id="{F204D2B8-9494-4161-A76F-2E6C2EB329A2}"/>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9525" y="0"/>
          <a:ext cx="3619500" cy="842621"/>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142875</xdr:colOff>
      <xdr:row>1</xdr:row>
      <xdr:rowOff>652121</xdr:rowOff>
    </xdr:to>
    <xdr:pic>
      <xdr:nvPicPr>
        <xdr:cNvPr id="4" name="Imagen 3">
          <a:extLst>
            <a:ext uri="{FF2B5EF4-FFF2-40B4-BE49-F238E27FC236}">
              <a16:creationId xmlns:a16="http://schemas.microsoft.com/office/drawing/2014/main" id="{A4104DDB-761D-4532-9B69-076985004BB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76200" y="0"/>
          <a:ext cx="3619500" cy="842621"/>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142875</xdr:colOff>
      <xdr:row>1</xdr:row>
      <xdr:rowOff>652121</xdr:rowOff>
    </xdr:to>
    <xdr:pic>
      <xdr:nvPicPr>
        <xdr:cNvPr id="3" name="Imagen 2">
          <a:extLst>
            <a:ext uri="{FF2B5EF4-FFF2-40B4-BE49-F238E27FC236}">
              <a16:creationId xmlns:a16="http://schemas.microsoft.com/office/drawing/2014/main" id="{2DA9FC8E-DC24-441C-B3B9-96671CF24DA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76200" y="0"/>
          <a:ext cx="3619500" cy="842621"/>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142875</xdr:colOff>
      <xdr:row>1</xdr:row>
      <xdr:rowOff>652121</xdr:rowOff>
    </xdr:to>
    <xdr:pic>
      <xdr:nvPicPr>
        <xdr:cNvPr id="3" name="Imagen 2">
          <a:extLst>
            <a:ext uri="{FF2B5EF4-FFF2-40B4-BE49-F238E27FC236}">
              <a16:creationId xmlns:a16="http://schemas.microsoft.com/office/drawing/2014/main" id="{02100D47-7A35-4781-8886-B9579FCFAD2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76200" y="0"/>
          <a:ext cx="3619500" cy="842621"/>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142875</xdr:colOff>
      <xdr:row>1</xdr:row>
      <xdr:rowOff>652121</xdr:rowOff>
    </xdr:to>
    <xdr:pic>
      <xdr:nvPicPr>
        <xdr:cNvPr id="3" name="Imagen 2">
          <a:extLst>
            <a:ext uri="{FF2B5EF4-FFF2-40B4-BE49-F238E27FC236}">
              <a16:creationId xmlns:a16="http://schemas.microsoft.com/office/drawing/2014/main" id="{4B814F53-D0C1-4B5F-86CD-6A094486853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76200" y="0"/>
          <a:ext cx="3619500" cy="842621"/>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142875</xdr:colOff>
      <xdr:row>1</xdr:row>
      <xdr:rowOff>652121</xdr:rowOff>
    </xdr:to>
    <xdr:pic>
      <xdr:nvPicPr>
        <xdr:cNvPr id="3" name="Imagen 2">
          <a:extLst>
            <a:ext uri="{FF2B5EF4-FFF2-40B4-BE49-F238E27FC236}">
              <a16:creationId xmlns:a16="http://schemas.microsoft.com/office/drawing/2014/main" id="{B15C72A1-23EE-4E6D-AA11-A489AF278CA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76200" y="0"/>
          <a:ext cx="3619500" cy="842621"/>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9525</xdr:colOff>
      <xdr:row>1</xdr:row>
      <xdr:rowOff>652121</xdr:rowOff>
    </xdr:to>
    <xdr:pic>
      <xdr:nvPicPr>
        <xdr:cNvPr id="3" name="Imagen 2">
          <a:extLst>
            <a:ext uri="{FF2B5EF4-FFF2-40B4-BE49-F238E27FC236}">
              <a16:creationId xmlns:a16="http://schemas.microsoft.com/office/drawing/2014/main" id="{3BF7D98A-E90A-48C1-B14B-C0937DF338F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76200" y="0"/>
          <a:ext cx="3619500" cy="84262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14</xdr:col>
      <xdr:colOff>371475</xdr:colOff>
      <xdr:row>0</xdr:row>
      <xdr:rowOff>0</xdr:rowOff>
    </xdr:from>
    <xdr:to>
      <xdr:col>19</xdr:col>
      <xdr:colOff>361950</xdr:colOff>
      <xdr:row>1</xdr:row>
      <xdr:rowOff>361950</xdr:rowOff>
    </xdr:to>
    <xdr:pic>
      <xdr:nvPicPr>
        <xdr:cNvPr id="2" name="Picture 1" descr="Sistema para la Autonomía y Atención a la Dependencia (SAAD)">
          <a:extLst>
            <a:ext uri="{FF2B5EF4-FFF2-40B4-BE49-F238E27FC236}">
              <a16:creationId xmlns:a16="http://schemas.microsoft.com/office/drawing/2014/main" id="{00000000-0008-0000-1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371475</xdr:colOff>
      <xdr:row>0</xdr:row>
      <xdr:rowOff>0</xdr:rowOff>
    </xdr:from>
    <xdr:to>
      <xdr:col>19</xdr:col>
      <xdr:colOff>361950</xdr:colOff>
      <xdr:row>1</xdr:row>
      <xdr:rowOff>361950</xdr:rowOff>
    </xdr:to>
    <xdr:pic>
      <xdr:nvPicPr>
        <xdr:cNvPr id="3" name="Picture 1" descr="Sistema para la Autonomía y Atención a la Dependencia (SAAD)">
          <a:extLst>
            <a:ext uri="{FF2B5EF4-FFF2-40B4-BE49-F238E27FC236}">
              <a16:creationId xmlns:a16="http://schemas.microsoft.com/office/drawing/2014/main" id="{00000000-0008-0000-1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371475</xdr:colOff>
      <xdr:row>0</xdr:row>
      <xdr:rowOff>0</xdr:rowOff>
    </xdr:from>
    <xdr:to>
      <xdr:col>19</xdr:col>
      <xdr:colOff>361950</xdr:colOff>
      <xdr:row>1</xdr:row>
      <xdr:rowOff>361950</xdr:rowOff>
    </xdr:to>
    <xdr:pic>
      <xdr:nvPicPr>
        <xdr:cNvPr id="4" name="Picture 1" descr="Sistema para la Autonomía y Atención a la Dependencia (SAAD)">
          <a:extLst>
            <a:ext uri="{FF2B5EF4-FFF2-40B4-BE49-F238E27FC236}">
              <a16:creationId xmlns:a16="http://schemas.microsoft.com/office/drawing/2014/main" id="{00000000-0008-0000-1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0</xdr:row>
      <xdr:rowOff>0</xdr:rowOff>
    </xdr:from>
    <xdr:to>
      <xdr:col>9</xdr:col>
      <xdr:colOff>9525</xdr:colOff>
      <xdr:row>1</xdr:row>
      <xdr:rowOff>671171</xdr:rowOff>
    </xdr:to>
    <xdr:pic>
      <xdr:nvPicPr>
        <xdr:cNvPr id="5" name="Imagen 4">
          <a:extLst>
            <a:ext uri="{FF2B5EF4-FFF2-40B4-BE49-F238E27FC236}">
              <a16:creationId xmlns:a16="http://schemas.microsoft.com/office/drawing/2014/main" id="{D99821C8-8ED3-4406-8E5B-B66CBBD09C0E}"/>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133350" y="0"/>
          <a:ext cx="3619500" cy="842621"/>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142875</xdr:colOff>
      <xdr:row>1</xdr:row>
      <xdr:rowOff>533400</xdr:rowOff>
    </xdr:to>
    <xdr:pic>
      <xdr:nvPicPr>
        <xdr:cNvPr id="3" name="Imagen 1">
          <a:extLst>
            <a:ext uri="{FF2B5EF4-FFF2-40B4-BE49-F238E27FC236}">
              <a16:creationId xmlns:a16="http://schemas.microsoft.com/office/drawing/2014/main" id="{00000000-0008-0000-2B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0"/>
          <a:ext cx="2886075"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1.xml><?xml version="1.0" encoding="utf-8"?>
<xdr:wsDr xmlns:xdr="http://schemas.openxmlformats.org/drawingml/2006/spreadsheetDrawing" xmlns:a="http://schemas.openxmlformats.org/drawingml/2006/main">
  <xdr:twoCellAnchor>
    <xdr:from>
      <xdr:col>0</xdr:col>
      <xdr:colOff>0</xdr:colOff>
      <xdr:row>5</xdr:row>
      <xdr:rowOff>9525</xdr:rowOff>
    </xdr:from>
    <xdr:to>
      <xdr:col>12</xdr:col>
      <xdr:colOff>152400</xdr:colOff>
      <xdr:row>24</xdr:row>
      <xdr:rowOff>9525</xdr:rowOff>
    </xdr:to>
    <xdr:graphicFrame macro="">
      <xdr:nvGraphicFramePr>
        <xdr:cNvPr id="2" name="Chart 161">
          <a:extLst>
            <a:ext uri="{FF2B5EF4-FFF2-40B4-BE49-F238E27FC236}">
              <a16:creationId xmlns:a16="http://schemas.microsoft.com/office/drawing/2014/main" id="{00000000-0008-0000-2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28574</xdr:colOff>
      <xdr:row>5</xdr:row>
      <xdr:rowOff>0</xdr:rowOff>
    </xdr:from>
    <xdr:to>
      <xdr:col>25</xdr:col>
      <xdr:colOff>441325</xdr:colOff>
      <xdr:row>24</xdr:row>
      <xdr:rowOff>38100</xdr:rowOff>
    </xdr:to>
    <xdr:graphicFrame macro="">
      <xdr:nvGraphicFramePr>
        <xdr:cNvPr id="4" name="Chart 161">
          <a:extLst>
            <a:ext uri="{FF2B5EF4-FFF2-40B4-BE49-F238E27FC236}">
              <a16:creationId xmlns:a16="http://schemas.microsoft.com/office/drawing/2014/main" id="{00000000-0008-0000-2C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23</xdr:row>
      <xdr:rowOff>171450</xdr:rowOff>
    </xdr:from>
    <xdr:to>
      <xdr:col>12</xdr:col>
      <xdr:colOff>123825</xdr:colOff>
      <xdr:row>45</xdr:row>
      <xdr:rowOff>79375</xdr:rowOff>
    </xdr:to>
    <xdr:graphicFrame macro="">
      <xdr:nvGraphicFramePr>
        <xdr:cNvPr id="5" name="Chart 161">
          <a:extLst>
            <a:ext uri="{FF2B5EF4-FFF2-40B4-BE49-F238E27FC236}">
              <a16:creationId xmlns:a16="http://schemas.microsoft.com/office/drawing/2014/main" id="{00000000-0008-0000-2C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12</xdr:col>
      <xdr:colOff>38100</xdr:colOff>
      <xdr:row>23</xdr:row>
      <xdr:rowOff>177800</xdr:rowOff>
    </xdr:from>
    <xdr:to>
      <xdr:col>25</xdr:col>
      <xdr:colOff>457200</xdr:colOff>
      <xdr:row>45</xdr:row>
      <xdr:rowOff>53975</xdr:rowOff>
    </xdr:to>
    <xdr:graphicFrame macro="">
      <xdr:nvGraphicFramePr>
        <xdr:cNvPr id="6" name="Chart 161">
          <a:extLst>
            <a:ext uri="{FF2B5EF4-FFF2-40B4-BE49-F238E27FC236}">
              <a16:creationId xmlns:a16="http://schemas.microsoft.com/office/drawing/2014/main" id="{00000000-0008-0000-2C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0</xdr:colOff>
      <xdr:row>0</xdr:row>
      <xdr:rowOff>0</xdr:rowOff>
    </xdr:from>
    <xdr:to>
      <xdr:col>6</xdr:col>
      <xdr:colOff>333375</xdr:colOff>
      <xdr:row>1</xdr:row>
      <xdr:rowOff>652121</xdr:rowOff>
    </xdr:to>
    <xdr:pic>
      <xdr:nvPicPr>
        <xdr:cNvPr id="7" name="Imagen 6">
          <a:extLst>
            <a:ext uri="{FF2B5EF4-FFF2-40B4-BE49-F238E27FC236}">
              <a16:creationId xmlns:a16="http://schemas.microsoft.com/office/drawing/2014/main" id="{ED5FC412-2EFC-4279-A45B-F85C7298BFE7}"/>
            </a:ext>
          </a:extLst>
        </xdr:cNvPr>
        <xdr:cNvPicPr>
          <a:picLocks noChangeAspect="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t="10156"/>
        <a:stretch/>
      </xdr:blipFill>
      <xdr:spPr>
        <a:xfrm>
          <a:off x="76200" y="0"/>
          <a:ext cx="3619500" cy="842621"/>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xdr:from>
      <xdr:col>1</xdr:col>
      <xdr:colOff>1438276</xdr:colOff>
      <xdr:row>34</xdr:row>
      <xdr:rowOff>15874</xdr:rowOff>
    </xdr:from>
    <xdr:to>
      <xdr:col>9</xdr:col>
      <xdr:colOff>323851</xdr:colOff>
      <xdr:row>48</xdr:row>
      <xdr:rowOff>158749</xdr:rowOff>
    </xdr:to>
    <xdr:graphicFrame macro="">
      <xdr:nvGraphicFramePr>
        <xdr:cNvPr id="3" name="Gráfico 2">
          <a:extLst>
            <a:ext uri="{FF2B5EF4-FFF2-40B4-BE49-F238E27FC236}">
              <a16:creationId xmlns:a16="http://schemas.microsoft.com/office/drawing/2014/main" id="{00000000-0008-0000-2D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0</xdr:row>
      <xdr:rowOff>1</xdr:rowOff>
    </xdr:from>
    <xdr:to>
      <xdr:col>5</xdr:col>
      <xdr:colOff>548016</xdr:colOff>
      <xdr:row>2</xdr:row>
      <xdr:rowOff>405408</xdr:rowOff>
    </xdr:to>
    <xdr:pic>
      <xdr:nvPicPr>
        <xdr:cNvPr id="2" name="Imagen 1">
          <a:extLst>
            <a:ext uri="{FF2B5EF4-FFF2-40B4-BE49-F238E27FC236}">
              <a16:creationId xmlns:a16="http://schemas.microsoft.com/office/drawing/2014/main" id="{9CB5E360-2A33-4C88-96EF-47341C4884FC}"/>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231321" y="1"/>
          <a:ext cx="3565072" cy="829950"/>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xdr:from>
      <xdr:col>11</xdr:col>
      <xdr:colOff>171450</xdr:colOff>
      <xdr:row>23</xdr:row>
      <xdr:rowOff>38100</xdr:rowOff>
    </xdr:from>
    <xdr:to>
      <xdr:col>29</xdr:col>
      <xdr:colOff>304800</xdr:colOff>
      <xdr:row>38</xdr:row>
      <xdr:rowOff>66675</xdr:rowOff>
    </xdr:to>
    <xdr:graphicFrame macro="">
      <xdr:nvGraphicFramePr>
        <xdr:cNvPr id="2" name="Chart 5">
          <a:extLst>
            <a:ext uri="{FF2B5EF4-FFF2-40B4-BE49-F238E27FC236}">
              <a16:creationId xmlns:a16="http://schemas.microsoft.com/office/drawing/2014/main" id="{00000000-0008-0000-2E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219076</xdr:colOff>
      <xdr:row>24</xdr:row>
      <xdr:rowOff>28575</xdr:rowOff>
    </xdr:from>
    <xdr:to>
      <xdr:col>8</xdr:col>
      <xdr:colOff>371476</xdr:colOff>
      <xdr:row>35</xdr:row>
      <xdr:rowOff>180975</xdr:rowOff>
    </xdr:to>
    <xdr:graphicFrame macro="">
      <xdr:nvGraphicFramePr>
        <xdr:cNvPr id="5" name="Chart 23">
          <a:extLst>
            <a:ext uri="{FF2B5EF4-FFF2-40B4-BE49-F238E27FC236}">
              <a16:creationId xmlns:a16="http://schemas.microsoft.com/office/drawing/2014/main" id="{00000000-0008-0000-2E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xdr:col>
      <xdr:colOff>0</xdr:colOff>
      <xdr:row>0</xdr:row>
      <xdr:rowOff>0</xdr:rowOff>
    </xdr:from>
    <xdr:to>
      <xdr:col>10</xdr:col>
      <xdr:colOff>350921</xdr:colOff>
      <xdr:row>3</xdr:row>
      <xdr:rowOff>101416</xdr:rowOff>
    </xdr:to>
    <xdr:pic>
      <xdr:nvPicPr>
        <xdr:cNvPr id="4" name="Imagen 3">
          <a:extLst>
            <a:ext uri="{FF2B5EF4-FFF2-40B4-BE49-F238E27FC236}">
              <a16:creationId xmlns:a16="http://schemas.microsoft.com/office/drawing/2014/main" id="{355180C2-993B-4A5C-98AD-0E458BA0D0C1}"/>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10156"/>
        <a:stretch/>
      </xdr:blipFill>
      <xdr:spPr>
        <a:xfrm>
          <a:off x="80211" y="0"/>
          <a:ext cx="3479131" cy="809943"/>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xdr:from>
      <xdr:col>3</xdr:col>
      <xdr:colOff>276225</xdr:colOff>
      <xdr:row>7</xdr:row>
      <xdr:rowOff>60325</xdr:rowOff>
    </xdr:from>
    <xdr:to>
      <xdr:col>27</xdr:col>
      <xdr:colOff>57150</xdr:colOff>
      <xdr:row>17</xdr:row>
      <xdr:rowOff>171450</xdr:rowOff>
    </xdr:to>
    <xdr:graphicFrame macro="">
      <xdr:nvGraphicFramePr>
        <xdr:cNvPr id="2" name="Chart 5">
          <a:extLst>
            <a:ext uri="{FF2B5EF4-FFF2-40B4-BE49-F238E27FC236}">
              <a16:creationId xmlns:a16="http://schemas.microsoft.com/office/drawing/2014/main" id="{00000000-0008-0000-2F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266700</xdr:colOff>
      <xdr:row>17</xdr:row>
      <xdr:rowOff>257175</xdr:rowOff>
    </xdr:from>
    <xdr:to>
      <xdr:col>27</xdr:col>
      <xdr:colOff>57150</xdr:colOff>
      <xdr:row>32</xdr:row>
      <xdr:rowOff>28575</xdr:rowOff>
    </xdr:to>
    <xdr:graphicFrame macro="">
      <xdr:nvGraphicFramePr>
        <xdr:cNvPr id="5" name="Chart 5">
          <a:extLst>
            <a:ext uri="{FF2B5EF4-FFF2-40B4-BE49-F238E27FC236}">
              <a16:creationId xmlns:a16="http://schemas.microsoft.com/office/drawing/2014/main" id="{00000000-0008-0000-2F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xdr:col>
      <xdr:colOff>0</xdr:colOff>
      <xdr:row>0</xdr:row>
      <xdr:rowOff>0</xdr:rowOff>
    </xdr:from>
    <xdr:to>
      <xdr:col>12</xdr:col>
      <xdr:colOff>183481</xdr:colOff>
      <xdr:row>4</xdr:row>
      <xdr:rowOff>318</xdr:rowOff>
    </xdr:to>
    <xdr:pic>
      <xdr:nvPicPr>
        <xdr:cNvPr id="4" name="Imagen 3">
          <a:extLst>
            <a:ext uri="{FF2B5EF4-FFF2-40B4-BE49-F238E27FC236}">
              <a16:creationId xmlns:a16="http://schemas.microsoft.com/office/drawing/2014/main" id="{6B141886-CF76-494A-8E6F-7032F36ACC0B}"/>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10156"/>
        <a:stretch/>
      </xdr:blipFill>
      <xdr:spPr>
        <a:xfrm>
          <a:off x="76200" y="0"/>
          <a:ext cx="3479131" cy="809943"/>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xdr:from>
      <xdr:col>3</xdr:col>
      <xdr:colOff>295275</xdr:colOff>
      <xdr:row>7</xdr:row>
      <xdr:rowOff>60325</xdr:rowOff>
    </xdr:from>
    <xdr:to>
      <xdr:col>27</xdr:col>
      <xdr:colOff>76200</xdr:colOff>
      <xdr:row>17</xdr:row>
      <xdr:rowOff>76200</xdr:rowOff>
    </xdr:to>
    <xdr:graphicFrame macro="">
      <xdr:nvGraphicFramePr>
        <xdr:cNvPr id="2" name="Chart 5">
          <a:extLst>
            <a:ext uri="{FF2B5EF4-FFF2-40B4-BE49-F238E27FC236}">
              <a16:creationId xmlns:a16="http://schemas.microsoft.com/office/drawing/2014/main" id="{00000000-0008-0000-3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295275</xdr:colOff>
      <xdr:row>17</xdr:row>
      <xdr:rowOff>95250</xdr:rowOff>
    </xdr:from>
    <xdr:to>
      <xdr:col>27</xdr:col>
      <xdr:colOff>85725</xdr:colOff>
      <xdr:row>30</xdr:row>
      <xdr:rowOff>152400</xdr:rowOff>
    </xdr:to>
    <xdr:graphicFrame macro="">
      <xdr:nvGraphicFramePr>
        <xdr:cNvPr id="4" name="Chart 5">
          <a:extLst>
            <a:ext uri="{FF2B5EF4-FFF2-40B4-BE49-F238E27FC236}">
              <a16:creationId xmlns:a16="http://schemas.microsoft.com/office/drawing/2014/main" id="{00000000-0008-0000-3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1</xdr:colOff>
      <xdr:row>0</xdr:row>
      <xdr:rowOff>0</xdr:rowOff>
    </xdr:from>
    <xdr:to>
      <xdr:col>11</xdr:col>
      <xdr:colOff>19051</xdr:colOff>
      <xdr:row>3</xdr:row>
      <xdr:rowOff>2658</xdr:rowOff>
    </xdr:to>
    <xdr:pic>
      <xdr:nvPicPr>
        <xdr:cNvPr id="5" name="Imagen 4">
          <a:extLst>
            <a:ext uri="{FF2B5EF4-FFF2-40B4-BE49-F238E27FC236}">
              <a16:creationId xmlns:a16="http://schemas.microsoft.com/office/drawing/2014/main" id="{641D931B-87E5-4140-B471-11EA868578E5}"/>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10156"/>
        <a:stretch/>
      </xdr:blipFill>
      <xdr:spPr>
        <a:xfrm>
          <a:off x="1" y="0"/>
          <a:ext cx="3352800" cy="780533"/>
        </a:xfrm>
        <a:prstGeom prst="rect">
          <a:avLst/>
        </a:prstGeom>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1</xdr:col>
      <xdr:colOff>0</xdr:colOff>
      <xdr:row>0</xdr:row>
      <xdr:rowOff>1</xdr:rowOff>
    </xdr:from>
    <xdr:to>
      <xdr:col>7</xdr:col>
      <xdr:colOff>152400</xdr:colOff>
      <xdr:row>1</xdr:row>
      <xdr:rowOff>615233</xdr:rowOff>
    </xdr:to>
    <xdr:pic>
      <xdr:nvPicPr>
        <xdr:cNvPr id="3" name="Imagen 2">
          <a:extLst>
            <a:ext uri="{FF2B5EF4-FFF2-40B4-BE49-F238E27FC236}">
              <a16:creationId xmlns:a16="http://schemas.microsoft.com/office/drawing/2014/main" id="{51DB7DC5-CADE-4637-9D8D-B300FE8C89C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47625" y="1"/>
          <a:ext cx="3133725" cy="729532"/>
        </a:xfrm>
        <a:prstGeom prst="rect">
          <a:avLst/>
        </a:prstGeom>
      </xdr:spPr>
    </xdr:pic>
    <xdr:clientData/>
  </xdr:twoCellAnchor>
</xdr:wsDr>
</file>

<file path=xl/drawings/drawing37.xml><?xml version="1.0" encoding="utf-8"?>
<xdr:wsDr xmlns:xdr="http://schemas.openxmlformats.org/drawingml/2006/spreadsheetDrawing" xmlns:a="http://schemas.openxmlformats.org/drawingml/2006/main">
  <xdr:twoCellAnchor>
    <xdr:from>
      <xdr:col>1</xdr:col>
      <xdr:colOff>180975</xdr:colOff>
      <xdr:row>4</xdr:row>
      <xdr:rowOff>57150</xdr:rowOff>
    </xdr:from>
    <xdr:to>
      <xdr:col>22</xdr:col>
      <xdr:colOff>88900</xdr:colOff>
      <xdr:row>31</xdr:row>
      <xdr:rowOff>200025</xdr:rowOff>
    </xdr:to>
    <xdr:graphicFrame macro="">
      <xdr:nvGraphicFramePr>
        <xdr:cNvPr id="3" name="Gráfico 2">
          <a:extLst>
            <a:ext uri="{FF2B5EF4-FFF2-40B4-BE49-F238E27FC236}">
              <a16:creationId xmlns:a16="http://schemas.microsoft.com/office/drawing/2014/main" id="{00000000-0008-0000-3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0</xdr:row>
      <xdr:rowOff>1</xdr:rowOff>
    </xdr:from>
    <xdr:to>
      <xdr:col>7</xdr:col>
      <xdr:colOff>105261</xdr:colOff>
      <xdr:row>2</xdr:row>
      <xdr:rowOff>1</xdr:rowOff>
    </xdr:to>
    <xdr:pic>
      <xdr:nvPicPr>
        <xdr:cNvPr id="4" name="Imagen 3">
          <a:extLst>
            <a:ext uri="{FF2B5EF4-FFF2-40B4-BE49-F238E27FC236}">
              <a16:creationId xmlns:a16="http://schemas.microsoft.com/office/drawing/2014/main" id="{4B5FFB35-E946-404F-BC22-7C8F7FE7ACC7}"/>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47625" y="1"/>
          <a:ext cx="3191361" cy="742950"/>
        </a:xfrm>
        <a:prstGeom prst="rect">
          <a:avLst/>
        </a:prstGeom>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7</xdr:col>
      <xdr:colOff>80581</xdr:colOff>
      <xdr:row>1</xdr:row>
      <xdr:rowOff>609601</xdr:rowOff>
    </xdr:to>
    <xdr:pic>
      <xdr:nvPicPr>
        <xdr:cNvPr id="3" name="Imagen 2">
          <a:extLst>
            <a:ext uri="{FF2B5EF4-FFF2-40B4-BE49-F238E27FC236}">
              <a16:creationId xmlns:a16="http://schemas.microsoft.com/office/drawing/2014/main" id="{EEB9E603-2E73-4D7F-A268-62D0D4389165}"/>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1"/>
          <a:ext cx="3109531" cy="723900"/>
        </a:xfrm>
        <a:prstGeom prst="rect">
          <a:avLst/>
        </a:prstGeom>
      </xdr:spPr>
    </xdr:pic>
    <xdr:clientData/>
  </xdr:twoCellAnchor>
</xdr:wsDr>
</file>

<file path=xl/drawings/drawing39.xml><?xml version="1.0" encoding="utf-8"?>
<xdr:wsDr xmlns:xdr="http://schemas.openxmlformats.org/drawingml/2006/spreadsheetDrawing" xmlns:a="http://schemas.openxmlformats.org/drawingml/2006/main">
  <xdr:twoCellAnchor>
    <xdr:from>
      <xdr:col>1</xdr:col>
      <xdr:colOff>85725</xdr:colOff>
      <xdr:row>4</xdr:row>
      <xdr:rowOff>57150</xdr:rowOff>
    </xdr:from>
    <xdr:to>
      <xdr:col>21</xdr:col>
      <xdr:colOff>565150</xdr:colOff>
      <xdr:row>31</xdr:row>
      <xdr:rowOff>200025</xdr:rowOff>
    </xdr:to>
    <xdr:graphicFrame macro="">
      <xdr:nvGraphicFramePr>
        <xdr:cNvPr id="3" name="Gráfico 2">
          <a:extLst>
            <a:ext uri="{FF2B5EF4-FFF2-40B4-BE49-F238E27FC236}">
              <a16:creationId xmlns:a16="http://schemas.microsoft.com/office/drawing/2014/main" id="{00000000-0008-0000-34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1</xdr:rowOff>
    </xdr:from>
    <xdr:to>
      <xdr:col>7</xdr:col>
      <xdr:colOff>76200</xdr:colOff>
      <xdr:row>2</xdr:row>
      <xdr:rowOff>4323</xdr:rowOff>
    </xdr:to>
    <xdr:pic>
      <xdr:nvPicPr>
        <xdr:cNvPr id="4" name="Imagen 3">
          <a:extLst>
            <a:ext uri="{FF2B5EF4-FFF2-40B4-BE49-F238E27FC236}">
              <a16:creationId xmlns:a16="http://schemas.microsoft.com/office/drawing/2014/main" id="{11A16023-F7D7-42CB-87C2-DCADA47D3391}"/>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0" y="1"/>
          <a:ext cx="3209925" cy="74727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600075</xdr:colOff>
      <xdr:row>2</xdr:row>
      <xdr:rowOff>32996</xdr:rowOff>
    </xdr:to>
    <xdr:pic>
      <xdr:nvPicPr>
        <xdr:cNvPr id="2" name="Imagen 1">
          <a:extLst>
            <a:ext uri="{FF2B5EF4-FFF2-40B4-BE49-F238E27FC236}">
              <a16:creationId xmlns:a16="http://schemas.microsoft.com/office/drawing/2014/main" id="{FF74D374-AB9B-4475-BE33-C9644C5EA23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23825" y="0"/>
          <a:ext cx="3619500" cy="842621"/>
        </a:xfrm>
        <a:prstGeom prst="rect">
          <a:avLst/>
        </a:prstGeom>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95250</xdr:colOff>
      <xdr:row>1</xdr:row>
      <xdr:rowOff>613015</xdr:rowOff>
    </xdr:to>
    <xdr:pic>
      <xdr:nvPicPr>
        <xdr:cNvPr id="3" name="Imagen 2">
          <a:extLst>
            <a:ext uri="{FF2B5EF4-FFF2-40B4-BE49-F238E27FC236}">
              <a16:creationId xmlns:a16="http://schemas.microsoft.com/office/drawing/2014/main" id="{0B82EEC6-B654-4B28-AD67-6700808D5A1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111500" cy="724140"/>
        </a:xfrm>
        <a:prstGeom prst="rect">
          <a:avLst/>
        </a:prstGeom>
      </xdr:spPr>
    </xdr:pic>
    <xdr:clientData/>
  </xdr:twoCellAnchor>
</xdr:wsDr>
</file>

<file path=xl/drawings/drawing41.xml><?xml version="1.0" encoding="utf-8"?>
<xdr:wsDr xmlns:xdr="http://schemas.openxmlformats.org/drawingml/2006/spreadsheetDrawing" xmlns:a="http://schemas.openxmlformats.org/drawingml/2006/main">
  <xdr:twoCellAnchor>
    <xdr:from>
      <xdr:col>1</xdr:col>
      <xdr:colOff>171450</xdr:colOff>
      <xdr:row>4</xdr:row>
      <xdr:rowOff>19050</xdr:rowOff>
    </xdr:from>
    <xdr:to>
      <xdr:col>22</xdr:col>
      <xdr:colOff>79375</xdr:colOff>
      <xdr:row>31</xdr:row>
      <xdr:rowOff>161925</xdr:rowOff>
    </xdr:to>
    <xdr:graphicFrame macro="">
      <xdr:nvGraphicFramePr>
        <xdr:cNvPr id="3" name="Gráfico 2">
          <a:extLst>
            <a:ext uri="{FF2B5EF4-FFF2-40B4-BE49-F238E27FC236}">
              <a16:creationId xmlns:a16="http://schemas.microsoft.com/office/drawing/2014/main" id="{00000000-0008-0000-36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1</xdr:colOff>
      <xdr:row>0</xdr:row>
      <xdr:rowOff>0</xdr:rowOff>
    </xdr:from>
    <xdr:to>
      <xdr:col>7</xdr:col>
      <xdr:colOff>28576</xdr:colOff>
      <xdr:row>1</xdr:row>
      <xdr:rowOff>621885</xdr:rowOff>
    </xdr:to>
    <xdr:pic>
      <xdr:nvPicPr>
        <xdr:cNvPr id="4" name="Imagen 3">
          <a:extLst>
            <a:ext uri="{FF2B5EF4-FFF2-40B4-BE49-F238E27FC236}">
              <a16:creationId xmlns:a16="http://schemas.microsoft.com/office/drawing/2014/main" id="{094F1DAC-CFE6-4740-8DB5-01832810844F}"/>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1" y="0"/>
          <a:ext cx="3162300" cy="736185"/>
        </a:xfrm>
        <a:prstGeom prst="rect">
          <a:avLst/>
        </a:prstGeom>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1</xdr:col>
      <xdr:colOff>1</xdr:colOff>
      <xdr:row>0</xdr:row>
      <xdr:rowOff>0</xdr:rowOff>
    </xdr:from>
    <xdr:to>
      <xdr:col>7</xdr:col>
      <xdr:colOff>180976</xdr:colOff>
      <xdr:row>1</xdr:row>
      <xdr:rowOff>621885</xdr:rowOff>
    </xdr:to>
    <xdr:pic>
      <xdr:nvPicPr>
        <xdr:cNvPr id="3" name="Imagen 2">
          <a:extLst>
            <a:ext uri="{FF2B5EF4-FFF2-40B4-BE49-F238E27FC236}">
              <a16:creationId xmlns:a16="http://schemas.microsoft.com/office/drawing/2014/main" id="{08565FC8-D551-46BB-848C-8B6E8AEEAB9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47626" y="0"/>
          <a:ext cx="3162300" cy="736185"/>
        </a:xfrm>
        <a:prstGeom prst="rect">
          <a:avLst/>
        </a:prstGeom>
      </xdr:spPr>
    </xdr:pic>
    <xdr:clientData/>
  </xdr:twoCellAnchor>
</xdr:wsDr>
</file>

<file path=xl/drawings/drawing43.xml><?xml version="1.0" encoding="utf-8"?>
<xdr:wsDr xmlns:xdr="http://schemas.openxmlformats.org/drawingml/2006/spreadsheetDrawing" xmlns:a="http://schemas.openxmlformats.org/drawingml/2006/main">
  <xdr:twoCellAnchor>
    <xdr:from>
      <xdr:col>1</xdr:col>
      <xdr:colOff>114300</xdr:colOff>
      <xdr:row>4</xdr:row>
      <xdr:rowOff>38100</xdr:rowOff>
    </xdr:from>
    <xdr:to>
      <xdr:col>22</xdr:col>
      <xdr:colOff>22225</xdr:colOff>
      <xdr:row>31</xdr:row>
      <xdr:rowOff>180975</xdr:rowOff>
    </xdr:to>
    <xdr:graphicFrame macro="">
      <xdr:nvGraphicFramePr>
        <xdr:cNvPr id="3" name="Gráfico 2">
          <a:extLst>
            <a:ext uri="{FF2B5EF4-FFF2-40B4-BE49-F238E27FC236}">
              <a16:creationId xmlns:a16="http://schemas.microsoft.com/office/drawing/2014/main" id="{00000000-0008-0000-38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1</xdr:colOff>
      <xdr:row>0</xdr:row>
      <xdr:rowOff>0</xdr:rowOff>
    </xdr:from>
    <xdr:to>
      <xdr:col>6</xdr:col>
      <xdr:colOff>361951</xdr:colOff>
      <xdr:row>1</xdr:row>
      <xdr:rowOff>613015</xdr:rowOff>
    </xdr:to>
    <xdr:pic>
      <xdr:nvPicPr>
        <xdr:cNvPr id="4" name="Imagen 3">
          <a:extLst>
            <a:ext uri="{FF2B5EF4-FFF2-40B4-BE49-F238E27FC236}">
              <a16:creationId xmlns:a16="http://schemas.microsoft.com/office/drawing/2014/main" id="{E74A332B-953A-441C-9E7B-1919F5BD4B73}"/>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1" y="0"/>
          <a:ext cx="3124200" cy="727315"/>
        </a:xfrm>
        <a:prstGeom prst="rect">
          <a:avLst/>
        </a:prstGeom>
      </xdr:spPr>
    </xdr:pic>
    <xdr:clientData/>
  </xdr:twoCellAnchor>
</xdr:wsDr>
</file>

<file path=xl/drawings/drawing44.xml><?xml version="1.0" encoding="utf-8"?>
<xdr:wsDr xmlns:xdr="http://schemas.openxmlformats.org/drawingml/2006/spreadsheetDrawing" xmlns:a="http://schemas.openxmlformats.org/drawingml/2006/main">
  <xdr:twoCellAnchor>
    <xdr:from>
      <xdr:col>12</xdr:col>
      <xdr:colOff>19050</xdr:colOff>
      <xdr:row>7</xdr:row>
      <xdr:rowOff>47625</xdr:rowOff>
    </xdr:from>
    <xdr:to>
      <xdr:col>18</xdr:col>
      <xdr:colOff>219075</xdr:colOff>
      <xdr:row>31</xdr:row>
      <xdr:rowOff>9525</xdr:rowOff>
    </xdr:to>
    <xdr:graphicFrame macro="">
      <xdr:nvGraphicFramePr>
        <xdr:cNvPr id="12335" name="Chart 113">
          <a:extLst>
            <a:ext uri="{FF2B5EF4-FFF2-40B4-BE49-F238E27FC236}">
              <a16:creationId xmlns:a16="http://schemas.microsoft.com/office/drawing/2014/main" id="{00000000-0008-0000-3900-00002F3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5</xdr:col>
      <xdr:colOff>2506</xdr:colOff>
      <xdr:row>2</xdr:row>
      <xdr:rowOff>66993</xdr:rowOff>
    </xdr:to>
    <xdr:pic>
      <xdr:nvPicPr>
        <xdr:cNvPr id="3" name="Imagen 2">
          <a:extLst>
            <a:ext uri="{FF2B5EF4-FFF2-40B4-BE49-F238E27FC236}">
              <a16:creationId xmlns:a16="http://schemas.microsoft.com/office/drawing/2014/main" id="{85436745-544D-4FEB-9FF0-7DFBFE24723F}"/>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4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688306</xdr:colOff>
      <xdr:row>1</xdr:row>
      <xdr:rowOff>619443</xdr:rowOff>
    </xdr:to>
    <xdr:pic>
      <xdr:nvPicPr>
        <xdr:cNvPr id="3" name="Imagen 2">
          <a:extLst>
            <a:ext uri="{FF2B5EF4-FFF2-40B4-BE49-F238E27FC236}">
              <a16:creationId xmlns:a16="http://schemas.microsoft.com/office/drawing/2014/main" id="{068B11A0-DEA1-4A92-8824-FDC214D9976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4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689667</xdr:colOff>
      <xdr:row>1</xdr:row>
      <xdr:rowOff>617175</xdr:rowOff>
    </xdr:to>
    <xdr:pic>
      <xdr:nvPicPr>
        <xdr:cNvPr id="3" name="Imagen 2">
          <a:extLst>
            <a:ext uri="{FF2B5EF4-FFF2-40B4-BE49-F238E27FC236}">
              <a16:creationId xmlns:a16="http://schemas.microsoft.com/office/drawing/2014/main" id="{99AF442C-3222-4BE1-9A5C-750A630C2005}"/>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4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688306</xdr:colOff>
      <xdr:row>1</xdr:row>
      <xdr:rowOff>619443</xdr:rowOff>
    </xdr:to>
    <xdr:pic>
      <xdr:nvPicPr>
        <xdr:cNvPr id="3" name="Imagen 2">
          <a:extLst>
            <a:ext uri="{FF2B5EF4-FFF2-40B4-BE49-F238E27FC236}">
              <a16:creationId xmlns:a16="http://schemas.microsoft.com/office/drawing/2014/main" id="{D1B38D82-24B9-421A-8C39-F9A2C9575C5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4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688306</xdr:colOff>
      <xdr:row>1</xdr:row>
      <xdr:rowOff>619443</xdr:rowOff>
    </xdr:to>
    <xdr:pic>
      <xdr:nvPicPr>
        <xdr:cNvPr id="3" name="Imagen 2">
          <a:extLst>
            <a:ext uri="{FF2B5EF4-FFF2-40B4-BE49-F238E27FC236}">
              <a16:creationId xmlns:a16="http://schemas.microsoft.com/office/drawing/2014/main" id="{7354A1D8-CCD8-4EC8-B88F-F32BDAB5018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4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368927</xdr:colOff>
      <xdr:row>1</xdr:row>
      <xdr:rowOff>615555</xdr:rowOff>
    </xdr:to>
    <xdr:pic>
      <xdr:nvPicPr>
        <xdr:cNvPr id="3" name="Imagen 2">
          <a:extLst>
            <a:ext uri="{FF2B5EF4-FFF2-40B4-BE49-F238E27FC236}">
              <a16:creationId xmlns:a16="http://schemas.microsoft.com/office/drawing/2014/main" id="{BEBD67F1-496C-4FA3-8CB8-82E252337EE5}"/>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466725</xdr:colOff>
      <xdr:row>2</xdr:row>
      <xdr:rowOff>32996</xdr:rowOff>
    </xdr:to>
    <xdr:pic>
      <xdr:nvPicPr>
        <xdr:cNvPr id="2" name="Imagen 1">
          <a:extLst>
            <a:ext uri="{FF2B5EF4-FFF2-40B4-BE49-F238E27FC236}">
              <a16:creationId xmlns:a16="http://schemas.microsoft.com/office/drawing/2014/main" id="{63BDDDD2-3B05-4251-824F-645BDC06FE5F}"/>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23825" y="0"/>
          <a:ext cx="3619500" cy="842621"/>
        </a:xfrm>
        <a:prstGeom prst="rect">
          <a:avLst/>
        </a:prstGeom>
      </xdr:spPr>
    </xdr:pic>
    <xdr:clientData/>
  </xdr:twoCellAnchor>
</xdr:wsDr>
</file>

<file path=xl/drawings/drawing50.xml><?xml version="1.0" encoding="utf-8"?>
<xdr:wsDr xmlns:xdr="http://schemas.openxmlformats.org/drawingml/2006/spreadsheetDrawing" xmlns:a="http://schemas.openxmlformats.org/drawingml/2006/main">
  <xdr:twoCellAnchor>
    <xdr:from>
      <xdr:col>0</xdr:col>
      <xdr:colOff>0</xdr:colOff>
      <xdr:row>5</xdr:row>
      <xdr:rowOff>28575</xdr:rowOff>
    </xdr:from>
    <xdr:to>
      <xdr:col>12</xdr:col>
      <xdr:colOff>47625</xdr:colOff>
      <xdr:row>24</xdr:row>
      <xdr:rowOff>19050</xdr:rowOff>
    </xdr:to>
    <xdr:graphicFrame macro="">
      <xdr:nvGraphicFramePr>
        <xdr:cNvPr id="2" name="Chart 161">
          <a:extLst>
            <a:ext uri="{FF2B5EF4-FFF2-40B4-BE49-F238E27FC236}">
              <a16:creationId xmlns:a16="http://schemas.microsoft.com/office/drawing/2014/main" id="{00000000-0008-0000-3F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323850</xdr:colOff>
      <xdr:row>4</xdr:row>
      <xdr:rowOff>200026</xdr:rowOff>
    </xdr:from>
    <xdr:to>
      <xdr:col>25</xdr:col>
      <xdr:colOff>314325</xdr:colOff>
      <xdr:row>24</xdr:row>
      <xdr:rowOff>38100</xdr:rowOff>
    </xdr:to>
    <xdr:graphicFrame macro="">
      <xdr:nvGraphicFramePr>
        <xdr:cNvPr id="4" name="Chart 161">
          <a:extLst>
            <a:ext uri="{FF2B5EF4-FFF2-40B4-BE49-F238E27FC236}">
              <a16:creationId xmlns:a16="http://schemas.microsoft.com/office/drawing/2014/main" id="{00000000-0008-0000-3F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23</xdr:row>
      <xdr:rowOff>190500</xdr:rowOff>
    </xdr:from>
    <xdr:to>
      <xdr:col>12</xdr:col>
      <xdr:colOff>114300</xdr:colOff>
      <xdr:row>47</xdr:row>
      <xdr:rowOff>85725</xdr:rowOff>
    </xdr:to>
    <xdr:graphicFrame macro="">
      <xdr:nvGraphicFramePr>
        <xdr:cNvPr id="5" name="Chart 161">
          <a:extLst>
            <a:ext uri="{FF2B5EF4-FFF2-40B4-BE49-F238E27FC236}">
              <a16:creationId xmlns:a16="http://schemas.microsoft.com/office/drawing/2014/main" id="{00000000-0008-0000-3F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406400</xdr:colOff>
      <xdr:row>23</xdr:row>
      <xdr:rowOff>206375</xdr:rowOff>
    </xdr:from>
    <xdr:to>
      <xdr:col>25</xdr:col>
      <xdr:colOff>460375</xdr:colOff>
      <xdr:row>47</xdr:row>
      <xdr:rowOff>63500</xdr:rowOff>
    </xdr:to>
    <xdr:graphicFrame macro="">
      <xdr:nvGraphicFramePr>
        <xdr:cNvPr id="6" name="Chart 161">
          <a:extLst>
            <a:ext uri="{FF2B5EF4-FFF2-40B4-BE49-F238E27FC236}">
              <a16:creationId xmlns:a16="http://schemas.microsoft.com/office/drawing/2014/main" id="{00000000-0008-0000-3F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0</xdr:colOff>
      <xdr:row>0</xdr:row>
      <xdr:rowOff>0</xdr:rowOff>
    </xdr:from>
    <xdr:to>
      <xdr:col>6</xdr:col>
      <xdr:colOff>190738</xdr:colOff>
      <xdr:row>3</xdr:row>
      <xdr:rowOff>4854</xdr:rowOff>
    </xdr:to>
    <xdr:pic>
      <xdr:nvPicPr>
        <xdr:cNvPr id="7" name="Imagen 6">
          <a:extLst>
            <a:ext uri="{FF2B5EF4-FFF2-40B4-BE49-F238E27FC236}">
              <a16:creationId xmlns:a16="http://schemas.microsoft.com/office/drawing/2014/main" id="{E67EAE85-050A-4A3F-B512-9E89CDB897B6}"/>
            </a:ext>
          </a:extLst>
        </xdr:cNvPr>
        <xdr:cNvPicPr>
          <a:picLocks noChangeAspect="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t="10156"/>
        <a:stretch/>
      </xdr:blipFill>
      <xdr:spPr>
        <a:xfrm>
          <a:off x="79375" y="0"/>
          <a:ext cx="3479131" cy="809943"/>
        </a:xfrm>
        <a:prstGeom prst="rect">
          <a:avLst/>
        </a:prstGeom>
      </xdr:spPr>
    </xdr:pic>
    <xdr:clientData/>
  </xdr:twoCellAnchor>
</xdr:wsDr>
</file>

<file path=xl/drawings/drawing51.xml><?xml version="1.0" encoding="utf-8"?>
<xdr:wsDr xmlns:xdr="http://schemas.openxmlformats.org/drawingml/2006/spreadsheetDrawing" xmlns:a="http://schemas.openxmlformats.org/drawingml/2006/main">
  <xdr:twoCellAnchor>
    <xdr:from>
      <xdr:col>1</xdr:col>
      <xdr:colOff>1619250</xdr:colOff>
      <xdr:row>34</xdr:row>
      <xdr:rowOff>6350</xdr:rowOff>
    </xdr:from>
    <xdr:to>
      <xdr:col>9</xdr:col>
      <xdr:colOff>571500</xdr:colOff>
      <xdr:row>48</xdr:row>
      <xdr:rowOff>184150</xdr:rowOff>
    </xdr:to>
    <xdr:graphicFrame macro="">
      <xdr:nvGraphicFramePr>
        <xdr:cNvPr id="3" name="Gráfico 2">
          <a:extLst>
            <a:ext uri="{FF2B5EF4-FFF2-40B4-BE49-F238E27FC236}">
              <a16:creationId xmlns:a16="http://schemas.microsoft.com/office/drawing/2014/main" id="{00000000-0008-0000-4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1</xdr:colOff>
      <xdr:row>0</xdr:row>
      <xdr:rowOff>1</xdr:rowOff>
    </xdr:from>
    <xdr:to>
      <xdr:col>3</xdr:col>
      <xdr:colOff>1047751</xdr:colOff>
      <xdr:row>2</xdr:row>
      <xdr:rowOff>431889</xdr:rowOff>
    </xdr:to>
    <xdr:pic>
      <xdr:nvPicPr>
        <xdr:cNvPr id="2" name="Imagen 1">
          <a:extLst>
            <a:ext uri="{FF2B5EF4-FFF2-40B4-BE49-F238E27FC236}">
              <a16:creationId xmlns:a16="http://schemas.microsoft.com/office/drawing/2014/main" id="{AF63E54F-A713-488D-8755-5568F3BF136C}"/>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272144" y="1"/>
          <a:ext cx="3238500" cy="753924"/>
        </a:xfrm>
        <a:prstGeom prst="rect">
          <a:avLst/>
        </a:prstGeom>
      </xdr:spPr>
    </xdr:pic>
    <xdr:clientData/>
  </xdr:twoCellAnchor>
</xdr:wsDr>
</file>

<file path=xl/drawings/drawing52.xml><?xml version="1.0" encoding="utf-8"?>
<xdr:wsDr xmlns:xdr="http://schemas.openxmlformats.org/drawingml/2006/spreadsheetDrawing" xmlns:a="http://schemas.openxmlformats.org/drawingml/2006/main">
  <xdr:twoCellAnchor>
    <xdr:from>
      <xdr:col>11</xdr:col>
      <xdr:colOff>171450</xdr:colOff>
      <xdr:row>21</xdr:row>
      <xdr:rowOff>38100</xdr:rowOff>
    </xdr:from>
    <xdr:to>
      <xdr:col>29</xdr:col>
      <xdr:colOff>304800</xdr:colOff>
      <xdr:row>36</xdr:row>
      <xdr:rowOff>66675</xdr:rowOff>
    </xdr:to>
    <xdr:graphicFrame macro="">
      <xdr:nvGraphicFramePr>
        <xdr:cNvPr id="2" name="Chart 5">
          <a:extLst>
            <a:ext uri="{FF2B5EF4-FFF2-40B4-BE49-F238E27FC236}">
              <a16:creationId xmlns:a16="http://schemas.microsoft.com/office/drawing/2014/main" id="{00000000-0008-0000-4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219076</xdr:colOff>
      <xdr:row>22</xdr:row>
      <xdr:rowOff>28575</xdr:rowOff>
    </xdr:from>
    <xdr:to>
      <xdr:col>8</xdr:col>
      <xdr:colOff>371476</xdr:colOff>
      <xdr:row>33</xdr:row>
      <xdr:rowOff>180975</xdr:rowOff>
    </xdr:to>
    <xdr:graphicFrame macro="">
      <xdr:nvGraphicFramePr>
        <xdr:cNvPr id="4" name="Chart 23">
          <a:extLst>
            <a:ext uri="{FF2B5EF4-FFF2-40B4-BE49-F238E27FC236}">
              <a16:creationId xmlns:a16="http://schemas.microsoft.com/office/drawing/2014/main" id="{00000000-0008-0000-41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0</xdr:row>
      <xdr:rowOff>0</xdr:rowOff>
    </xdr:from>
    <xdr:to>
      <xdr:col>10</xdr:col>
      <xdr:colOff>278731</xdr:colOff>
      <xdr:row>3</xdr:row>
      <xdr:rowOff>19368</xdr:rowOff>
    </xdr:to>
    <xdr:pic>
      <xdr:nvPicPr>
        <xdr:cNvPr id="5" name="Imagen 4">
          <a:extLst>
            <a:ext uri="{FF2B5EF4-FFF2-40B4-BE49-F238E27FC236}">
              <a16:creationId xmlns:a16="http://schemas.microsoft.com/office/drawing/2014/main" id="{B8D6CE56-17B6-4113-80F4-4D5DD54FE5F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53.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142875</xdr:colOff>
      <xdr:row>1</xdr:row>
      <xdr:rowOff>533400</xdr:rowOff>
    </xdr:to>
    <xdr:pic>
      <xdr:nvPicPr>
        <xdr:cNvPr id="3" name="Imagen 1">
          <a:extLst>
            <a:ext uri="{FF2B5EF4-FFF2-40B4-BE49-F238E27FC236}">
              <a16:creationId xmlns:a16="http://schemas.microsoft.com/office/drawing/2014/main" id="{00000000-0008-0000-43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0"/>
          <a:ext cx="2886075"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4.xml><?xml version="1.0" encoding="utf-8"?>
<xdr:wsDr xmlns:xdr="http://schemas.openxmlformats.org/drawingml/2006/spreadsheetDrawing" xmlns:a="http://schemas.openxmlformats.org/drawingml/2006/main">
  <xdr:twoCellAnchor>
    <xdr:from>
      <xdr:col>3</xdr:col>
      <xdr:colOff>285749</xdr:colOff>
      <xdr:row>7</xdr:row>
      <xdr:rowOff>9525</xdr:rowOff>
    </xdr:from>
    <xdr:to>
      <xdr:col>26</xdr:col>
      <xdr:colOff>333374</xdr:colOff>
      <xdr:row>17</xdr:row>
      <xdr:rowOff>9525</xdr:rowOff>
    </xdr:to>
    <xdr:graphicFrame macro="">
      <xdr:nvGraphicFramePr>
        <xdr:cNvPr id="2" name="Chart 5">
          <a:extLst>
            <a:ext uri="{FF2B5EF4-FFF2-40B4-BE49-F238E27FC236}">
              <a16:creationId xmlns:a16="http://schemas.microsoft.com/office/drawing/2014/main" id="{00000000-0008-0000-4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285749</xdr:colOff>
      <xdr:row>17</xdr:row>
      <xdr:rowOff>104776</xdr:rowOff>
    </xdr:from>
    <xdr:to>
      <xdr:col>26</xdr:col>
      <xdr:colOff>342900</xdr:colOff>
      <xdr:row>31</xdr:row>
      <xdr:rowOff>180976</xdr:rowOff>
    </xdr:to>
    <xdr:graphicFrame macro="">
      <xdr:nvGraphicFramePr>
        <xdr:cNvPr id="4" name="Chart 5">
          <a:extLst>
            <a:ext uri="{FF2B5EF4-FFF2-40B4-BE49-F238E27FC236}">
              <a16:creationId xmlns:a16="http://schemas.microsoft.com/office/drawing/2014/main" id="{00000000-0008-0000-4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0</xdr:row>
      <xdr:rowOff>0</xdr:rowOff>
    </xdr:from>
    <xdr:to>
      <xdr:col>12</xdr:col>
      <xdr:colOff>9525</xdr:colOff>
      <xdr:row>2</xdr:row>
      <xdr:rowOff>596685</xdr:rowOff>
    </xdr:to>
    <xdr:pic>
      <xdr:nvPicPr>
        <xdr:cNvPr id="5" name="Imagen 4">
          <a:extLst>
            <a:ext uri="{FF2B5EF4-FFF2-40B4-BE49-F238E27FC236}">
              <a16:creationId xmlns:a16="http://schemas.microsoft.com/office/drawing/2014/main" id="{2E3FFD83-3319-42DA-B6DF-59BF7003E78E}"/>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10156"/>
        <a:stretch/>
      </xdr:blipFill>
      <xdr:spPr>
        <a:xfrm>
          <a:off x="0" y="0"/>
          <a:ext cx="3381375" cy="787185"/>
        </a:xfrm>
        <a:prstGeom prst="rect">
          <a:avLst/>
        </a:prstGeom>
      </xdr:spPr>
    </xdr:pic>
    <xdr:clientData/>
  </xdr:twoCellAnchor>
</xdr:wsDr>
</file>

<file path=xl/drawings/drawing5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409575</xdr:colOff>
      <xdr:row>1</xdr:row>
      <xdr:rowOff>627882</xdr:rowOff>
    </xdr:to>
    <xdr:pic>
      <xdr:nvPicPr>
        <xdr:cNvPr id="3" name="Imagen 2">
          <a:extLst>
            <a:ext uri="{FF2B5EF4-FFF2-40B4-BE49-F238E27FC236}">
              <a16:creationId xmlns:a16="http://schemas.microsoft.com/office/drawing/2014/main" id="{C15D364A-58BE-447C-918F-66C0B4B4A25D}"/>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228975" cy="751707"/>
        </a:xfrm>
        <a:prstGeom prst="rect">
          <a:avLst/>
        </a:prstGeom>
      </xdr:spPr>
    </xdr:pic>
    <xdr:clientData/>
  </xdr:twoCellAnchor>
</xdr:wsDr>
</file>

<file path=xl/drawings/drawing56.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4</xdr:col>
      <xdr:colOff>523875</xdr:colOff>
      <xdr:row>2</xdr:row>
      <xdr:rowOff>25842</xdr:rowOff>
    </xdr:to>
    <xdr:pic>
      <xdr:nvPicPr>
        <xdr:cNvPr id="3" name="Imagen 2">
          <a:extLst>
            <a:ext uri="{FF2B5EF4-FFF2-40B4-BE49-F238E27FC236}">
              <a16:creationId xmlns:a16="http://schemas.microsoft.com/office/drawing/2014/main" id="{BBF16610-A31C-4D3D-8FE1-428A15950E27}"/>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1"/>
          <a:ext cx="3343275" cy="778316"/>
        </a:xfrm>
        <a:prstGeom prst="rect">
          <a:avLst/>
        </a:prstGeom>
      </xdr:spPr>
    </xdr:pic>
    <xdr:clientData/>
  </xdr:twoCellAnchor>
</xdr:wsDr>
</file>

<file path=xl/drawings/drawing57.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4</xdr:col>
      <xdr:colOff>381001</xdr:colOff>
      <xdr:row>1</xdr:row>
      <xdr:rowOff>621230</xdr:rowOff>
    </xdr:to>
    <xdr:pic>
      <xdr:nvPicPr>
        <xdr:cNvPr id="3" name="Imagen 2">
          <a:extLst>
            <a:ext uri="{FF2B5EF4-FFF2-40B4-BE49-F238E27FC236}">
              <a16:creationId xmlns:a16="http://schemas.microsoft.com/office/drawing/2014/main" id="{50B92C11-5C32-4F99-8324-4BAD2567013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 y="1"/>
          <a:ext cx="3200400" cy="745054"/>
        </a:xfrm>
        <a:prstGeom prst="rect">
          <a:avLst/>
        </a:prstGeom>
      </xdr:spPr>
    </xdr:pic>
    <xdr:clientData/>
  </xdr:twoCellAnchor>
</xdr:wsDr>
</file>

<file path=xl/drawings/drawing58.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4</xdr:col>
      <xdr:colOff>381001</xdr:colOff>
      <xdr:row>1</xdr:row>
      <xdr:rowOff>621230</xdr:rowOff>
    </xdr:to>
    <xdr:pic>
      <xdr:nvPicPr>
        <xdr:cNvPr id="3" name="Imagen 2">
          <a:extLst>
            <a:ext uri="{FF2B5EF4-FFF2-40B4-BE49-F238E27FC236}">
              <a16:creationId xmlns:a16="http://schemas.microsoft.com/office/drawing/2014/main" id="{9770068C-D26D-4C52-898E-5B10ADF7BF1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 y="1"/>
          <a:ext cx="3200400" cy="745054"/>
        </a:xfrm>
        <a:prstGeom prst="rect">
          <a:avLst/>
        </a:prstGeom>
      </xdr:spPr>
    </xdr:pic>
    <xdr:clientData/>
  </xdr:twoCellAnchor>
</xdr:wsDr>
</file>

<file path=xl/drawings/drawing59.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4</xdr:col>
      <xdr:colOff>438151</xdr:colOff>
      <xdr:row>2</xdr:row>
      <xdr:rowOff>5884</xdr:rowOff>
    </xdr:to>
    <xdr:pic>
      <xdr:nvPicPr>
        <xdr:cNvPr id="3" name="Imagen 2">
          <a:extLst>
            <a:ext uri="{FF2B5EF4-FFF2-40B4-BE49-F238E27FC236}">
              <a16:creationId xmlns:a16="http://schemas.microsoft.com/office/drawing/2014/main" id="{355E5B71-AB1A-4F51-BCBA-D00EABE6A9A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 y="0"/>
          <a:ext cx="3257550" cy="75835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466725</xdr:colOff>
      <xdr:row>2</xdr:row>
      <xdr:rowOff>32996</xdr:rowOff>
    </xdr:to>
    <xdr:pic>
      <xdr:nvPicPr>
        <xdr:cNvPr id="2" name="Imagen 1">
          <a:extLst>
            <a:ext uri="{FF2B5EF4-FFF2-40B4-BE49-F238E27FC236}">
              <a16:creationId xmlns:a16="http://schemas.microsoft.com/office/drawing/2014/main" id="{8E69049A-3F3D-4E20-8574-D45E7D9100D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23825" y="0"/>
          <a:ext cx="3619500" cy="842621"/>
        </a:xfrm>
        <a:prstGeom prst="rect">
          <a:avLst/>
        </a:prstGeom>
      </xdr:spPr>
    </xdr:pic>
    <xdr:clientData/>
  </xdr:twoCellAnchor>
</xdr:wsDr>
</file>

<file path=xl/drawings/drawing6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504825</xdr:colOff>
      <xdr:row>2</xdr:row>
      <xdr:rowOff>21406</xdr:rowOff>
    </xdr:to>
    <xdr:pic>
      <xdr:nvPicPr>
        <xdr:cNvPr id="3" name="Imagen 2">
          <a:extLst>
            <a:ext uri="{FF2B5EF4-FFF2-40B4-BE49-F238E27FC236}">
              <a16:creationId xmlns:a16="http://schemas.microsoft.com/office/drawing/2014/main" id="{3746503C-B49D-4FFF-9C37-9153F26F98F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324225" cy="773881"/>
        </a:xfrm>
        <a:prstGeom prst="rect">
          <a:avLst/>
        </a:prstGeom>
      </xdr:spPr>
    </xdr:pic>
    <xdr:clientData/>
  </xdr:twoCellAnchor>
</xdr:wsDr>
</file>

<file path=xl/drawings/drawing61.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4</xdr:col>
      <xdr:colOff>476251</xdr:colOff>
      <xdr:row>2</xdr:row>
      <xdr:rowOff>14754</xdr:rowOff>
    </xdr:to>
    <xdr:pic>
      <xdr:nvPicPr>
        <xdr:cNvPr id="3" name="Imagen 2">
          <a:extLst>
            <a:ext uri="{FF2B5EF4-FFF2-40B4-BE49-F238E27FC236}">
              <a16:creationId xmlns:a16="http://schemas.microsoft.com/office/drawing/2014/main" id="{9C101895-DC12-4574-81DC-96D5EBA9ED9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 y="0"/>
          <a:ext cx="3295650" cy="767229"/>
        </a:xfrm>
        <a:prstGeom prst="rect">
          <a:avLst/>
        </a:prstGeom>
      </xdr:spPr>
    </xdr:pic>
    <xdr:clientData/>
  </xdr:twoCellAnchor>
</xdr:wsDr>
</file>

<file path=xl/drawings/drawing62.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4</xdr:col>
      <xdr:colOff>381001</xdr:colOff>
      <xdr:row>1</xdr:row>
      <xdr:rowOff>621230</xdr:rowOff>
    </xdr:to>
    <xdr:pic>
      <xdr:nvPicPr>
        <xdr:cNvPr id="3" name="Imagen 2">
          <a:extLst>
            <a:ext uri="{FF2B5EF4-FFF2-40B4-BE49-F238E27FC236}">
              <a16:creationId xmlns:a16="http://schemas.microsoft.com/office/drawing/2014/main" id="{2A7887EE-AE0B-4060-A9D3-A6C819B9E161}"/>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 y="1"/>
          <a:ext cx="3200400" cy="745054"/>
        </a:xfrm>
        <a:prstGeom prst="rect">
          <a:avLst/>
        </a:prstGeom>
      </xdr:spPr>
    </xdr:pic>
    <xdr:clientData/>
  </xdr:twoCellAnchor>
</xdr:wsDr>
</file>

<file path=xl/drawings/drawing63.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4</xdr:col>
      <xdr:colOff>457201</xdr:colOff>
      <xdr:row>2</xdr:row>
      <xdr:rowOff>10320</xdr:rowOff>
    </xdr:to>
    <xdr:pic>
      <xdr:nvPicPr>
        <xdr:cNvPr id="3" name="Imagen 2">
          <a:extLst>
            <a:ext uri="{FF2B5EF4-FFF2-40B4-BE49-F238E27FC236}">
              <a16:creationId xmlns:a16="http://schemas.microsoft.com/office/drawing/2014/main" id="{7974B24A-51E0-4190-BB35-C10A387D5BEF}"/>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 y="1"/>
          <a:ext cx="3276600" cy="762794"/>
        </a:xfrm>
        <a:prstGeom prst="rect">
          <a:avLst/>
        </a:prstGeom>
      </xdr:spPr>
    </xdr:pic>
    <xdr:clientData/>
  </xdr:twoCellAnchor>
</xdr:wsDr>
</file>

<file path=xl/drawings/drawing6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24085</xdr:colOff>
      <xdr:row>2</xdr:row>
      <xdr:rowOff>19050</xdr:rowOff>
    </xdr:to>
    <xdr:pic>
      <xdr:nvPicPr>
        <xdr:cNvPr id="3" name="Imagen 2">
          <a:extLst>
            <a:ext uri="{FF2B5EF4-FFF2-40B4-BE49-F238E27FC236}">
              <a16:creationId xmlns:a16="http://schemas.microsoft.com/office/drawing/2014/main" id="{D1EE4D5F-DFE7-4C3C-802B-498DCE5A7A7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395935" cy="790575"/>
        </a:xfrm>
        <a:prstGeom prst="rect">
          <a:avLst/>
        </a:prstGeom>
      </xdr:spPr>
    </xdr:pic>
    <xdr:clientData/>
  </xdr:twoCellAnchor>
</xdr:wsDr>
</file>

<file path=xl/drawings/drawing65.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4</xdr:col>
      <xdr:colOff>533401</xdr:colOff>
      <xdr:row>2</xdr:row>
      <xdr:rowOff>4574</xdr:rowOff>
    </xdr:to>
    <xdr:pic>
      <xdr:nvPicPr>
        <xdr:cNvPr id="3" name="Imagen 2">
          <a:extLst>
            <a:ext uri="{FF2B5EF4-FFF2-40B4-BE49-F238E27FC236}">
              <a16:creationId xmlns:a16="http://schemas.microsoft.com/office/drawing/2014/main" id="{2A0BC9DC-E463-49B8-A297-D7C408EDD25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 y="1"/>
          <a:ext cx="3333750" cy="776098"/>
        </a:xfrm>
        <a:prstGeom prst="rect">
          <a:avLst/>
        </a:prstGeom>
      </xdr:spPr>
    </xdr:pic>
    <xdr:clientData/>
  </xdr:twoCellAnchor>
</xdr:wsDr>
</file>

<file path=xl/drawings/drawing66.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4</xdr:col>
      <xdr:colOff>495301</xdr:colOff>
      <xdr:row>1</xdr:row>
      <xdr:rowOff>605304</xdr:rowOff>
    </xdr:to>
    <xdr:pic>
      <xdr:nvPicPr>
        <xdr:cNvPr id="3" name="Imagen 2">
          <a:extLst>
            <a:ext uri="{FF2B5EF4-FFF2-40B4-BE49-F238E27FC236}">
              <a16:creationId xmlns:a16="http://schemas.microsoft.com/office/drawing/2014/main" id="{7A7AA380-4236-4A40-AE09-8B359A7A3FF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 y="0"/>
          <a:ext cx="3295650" cy="767229"/>
        </a:xfrm>
        <a:prstGeom prst="rect">
          <a:avLst/>
        </a:prstGeom>
      </xdr:spPr>
    </xdr:pic>
    <xdr:clientData/>
  </xdr:twoCellAnchor>
</xdr:wsDr>
</file>

<file path=xl/drawings/drawing67.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4</xdr:col>
      <xdr:colOff>450273</xdr:colOff>
      <xdr:row>1</xdr:row>
      <xdr:rowOff>600870</xdr:rowOff>
    </xdr:to>
    <xdr:pic>
      <xdr:nvPicPr>
        <xdr:cNvPr id="3" name="Imagen 2">
          <a:extLst>
            <a:ext uri="{FF2B5EF4-FFF2-40B4-BE49-F238E27FC236}">
              <a16:creationId xmlns:a16="http://schemas.microsoft.com/office/drawing/2014/main" id="{C127589B-D427-4693-A50C-54FACB15964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 y="1"/>
          <a:ext cx="3276600" cy="762794"/>
        </a:xfrm>
        <a:prstGeom prst="rect">
          <a:avLst/>
        </a:prstGeom>
      </xdr:spPr>
    </xdr:pic>
    <xdr:clientData/>
  </xdr:twoCellAnchor>
</xdr:wsDr>
</file>

<file path=xl/drawings/drawing68.xml><?xml version="1.0" encoding="utf-8"?>
<xdr:wsDr xmlns:xdr="http://schemas.openxmlformats.org/drawingml/2006/spreadsheetDrawing" xmlns:a="http://schemas.openxmlformats.org/drawingml/2006/main">
  <xdr:twoCellAnchor>
    <xdr:from>
      <xdr:col>1</xdr:col>
      <xdr:colOff>38100</xdr:colOff>
      <xdr:row>6</xdr:row>
      <xdr:rowOff>9524</xdr:rowOff>
    </xdr:from>
    <xdr:to>
      <xdr:col>6</xdr:col>
      <xdr:colOff>9525</xdr:colOff>
      <xdr:row>20</xdr:row>
      <xdr:rowOff>171449</xdr:rowOff>
    </xdr:to>
    <xdr:graphicFrame macro="">
      <xdr:nvGraphicFramePr>
        <xdr:cNvPr id="2" name="Gráfico 1">
          <a:extLst>
            <a:ext uri="{FF2B5EF4-FFF2-40B4-BE49-F238E27FC236}">
              <a16:creationId xmlns:a16="http://schemas.microsoft.com/office/drawing/2014/main" id="{00000000-0008-0000-5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638175</xdr:colOff>
      <xdr:row>6</xdr:row>
      <xdr:rowOff>47625</xdr:rowOff>
    </xdr:from>
    <xdr:to>
      <xdr:col>11</xdr:col>
      <xdr:colOff>638175</xdr:colOff>
      <xdr:row>19</xdr:row>
      <xdr:rowOff>38099</xdr:rowOff>
    </xdr:to>
    <xdr:graphicFrame macro="">
      <xdr:nvGraphicFramePr>
        <xdr:cNvPr id="4" name="Gráfico 3">
          <a:extLst>
            <a:ext uri="{FF2B5EF4-FFF2-40B4-BE49-F238E27FC236}">
              <a16:creationId xmlns:a16="http://schemas.microsoft.com/office/drawing/2014/main" id="{00000000-0008-0000-51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762000</xdr:colOff>
      <xdr:row>20</xdr:row>
      <xdr:rowOff>114301</xdr:rowOff>
    </xdr:from>
    <xdr:to>
      <xdr:col>4</xdr:col>
      <xdr:colOff>676275</xdr:colOff>
      <xdr:row>34</xdr:row>
      <xdr:rowOff>57151</xdr:rowOff>
    </xdr:to>
    <xdr:graphicFrame macro="">
      <xdr:nvGraphicFramePr>
        <xdr:cNvPr id="5" name="Chart 23">
          <a:extLst>
            <a:ext uri="{FF2B5EF4-FFF2-40B4-BE49-F238E27FC236}">
              <a16:creationId xmlns:a16="http://schemas.microsoft.com/office/drawing/2014/main" id="{00000000-0008-0000-51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0</xdr:colOff>
      <xdr:row>0</xdr:row>
      <xdr:rowOff>0</xdr:rowOff>
    </xdr:from>
    <xdr:to>
      <xdr:col>4</xdr:col>
      <xdr:colOff>202531</xdr:colOff>
      <xdr:row>3</xdr:row>
      <xdr:rowOff>318</xdr:rowOff>
    </xdr:to>
    <xdr:pic>
      <xdr:nvPicPr>
        <xdr:cNvPr id="6" name="Imagen 5">
          <a:extLst>
            <a:ext uri="{FF2B5EF4-FFF2-40B4-BE49-F238E27FC236}">
              <a16:creationId xmlns:a16="http://schemas.microsoft.com/office/drawing/2014/main" id="{E54C830A-6D97-44E3-95DF-E643B4E2BF6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69.xml><?xml version="1.0" encoding="utf-8"?>
<xdr:wsDr xmlns:xdr="http://schemas.openxmlformats.org/drawingml/2006/spreadsheetDrawing" xmlns:a="http://schemas.openxmlformats.org/drawingml/2006/main">
  <xdr:twoCellAnchor>
    <xdr:from>
      <xdr:col>0</xdr:col>
      <xdr:colOff>114300</xdr:colOff>
      <xdr:row>8</xdr:row>
      <xdr:rowOff>28575</xdr:rowOff>
    </xdr:from>
    <xdr:to>
      <xdr:col>13</xdr:col>
      <xdr:colOff>555625</xdr:colOff>
      <xdr:row>42</xdr:row>
      <xdr:rowOff>95250</xdr:rowOff>
    </xdr:to>
    <xdr:graphicFrame macro="">
      <xdr:nvGraphicFramePr>
        <xdr:cNvPr id="3" name="Gráfico 2">
          <a:extLst>
            <a:ext uri="{FF2B5EF4-FFF2-40B4-BE49-F238E27FC236}">
              <a16:creationId xmlns:a16="http://schemas.microsoft.com/office/drawing/2014/main" id="{00000000-0008-0000-5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5</xdr:col>
      <xdr:colOff>288256</xdr:colOff>
      <xdr:row>4</xdr:row>
      <xdr:rowOff>47943</xdr:rowOff>
    </xdr:to>
    <xdr:pic>
      <xdr:nvPicPr>
        <xdr:cNvPr id="4" name="Imagen 3">
          <a:extLst>
            <a:ext uri="{FF2B5EF4-FFF2-40B4-BE49-F238E27FC236}">
              <a16:creationId xmlns:a16="http://schemas.microsoft.com/office/drawing/2014/main" id="{58CEBD58-138E-45F2-8782-4441A42F4B93}"/>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459441</xdr:colOff>
      <xdr:row>2</xdr:row>
      <xdr:rowOff>35797</xdr:rowOff>
    </xdr:to>
    <xdr:pic>
      <xdr:nvPicPr>
        <xdr:cNvPr id="2" name="Imagen 1">
          <a:extLst>
            <a:ext uri="{FF2B5EF4-FFF2-40B4-BE49-F238E27FC236}">
              <a16:creationId xmlns:a16="http://schemas.microsoft.com/office/drawing/2014/main" id="{3B4997DA-EBE2-4566-9FE8-0998C519FE0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23265" y="0"/>
          <a:ext cx="3619500" cy="842621"/>
        </a:xfrm>
        <a:prstGeom prst="rect">
          <a:avLst/>
        </a:prstGeom>
      </xdr:spPr>
    </xdr:pic>
    <xdr:clientData/>
  </xdr:twoCellAnchor>
</xdr:wsDr>
</file>

<file path=xl/drawings/drawing70.xml><?xml version="1.0" encoding="utf-8"?>
<c:userShapes xmlns:c="http://schemas.openxmlformats.org/drawingml/2006/chart">
  <cdr:relSizeAnchor xmlns:cdr="http://schemas.openxmlformats.org/drawingml/2006/chartDrawing">
    <cdr:from>
      <cdr:x>0.90568</cdr:x>
      <cdr:y>0.51558</cdr:y>
    </cdr:from>
    <cdr:to>
      <cdr:x>0.99602</cdr:x>
      <cdr:y>0.6215</cdr:y>
    </cdr:to>
    <cdr:sp macro="" textlink="">
      <cdr:nvSpPr>
        <cdr:cNvPr id="2" name="CuadroTexto 1"/>
        <cdr:cNvSpPr txBox="1"/>
      </cdr:nvSpPr>
      <cdr:spPr>
        <a:xfrm xmlns:a="http://schemas.openxmlformats.org/drawingml/2006/main">
          <a:off x="8963025" y="3152775"/>
          <a:ext cx="894061" cy="6477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S" sz="900" b="1">
              <a:solidFill>
                <a:schemeClr val="accent1"/>
              </a:solidFill>
            </a:rPr>
            <a:t>TOTAL</a:t>
          </a:r>
        </a:p>
        <a:p xmlns:a="http://schemas.openxmlformats.org/drawingml/2006/main">
          <a:r>
            <a:rPr lang="es-ES" sz="900">
              <a:solidFill>
                <a:schemeClr val="accent1"/>
              </a:solidFill>
            </a:rPr>
            <a:t>Hombre:</a:t>
          </a:r>
        </a:p>
        <a:p xmlns:a="http://schemas.openxmlformats.org/drawingml/2006/main">
          <a:r>
            <a:rPr lang="es-ES" sz="900">
              <a:solidFill>
                <a:schemeClr val="accent1"/>
              </a:solidFill>
            </a:rPr>
            <a:t>Mujer:</a:t>
          </a:r>
        </a:p>
      </cdr:txBody>
    </cdr:sp>
  </cdr:relSizeAnchor>
  <cdr:relSizeAnchor xmlns:cdr="http://schemas.openxmlformats.org/drawingml/2006/chartDrawing">
    <cdr:from>
      <cdr:x>0.94946</cdr:x>
      <cdr:y>0.53894</cdr:y>
    </cdr:from>
    <cdr:to>
      <cdr:x>0.99779</cdr:x>
      <cdr:y>0.57788</cdr:y>
    </cdr:to>
    <cdr:sp macro="" textlink="'61aperfcuidadorCCAA'!$G$32">
      <cdr:nvSpPr>
        <cdr:cNvPr id="3" name="CuadroTexto 2"/>
        <cdr:cNvSpPr txBox="1"/>
      </cdr:nvSpPr>
      <cdr:spPr>
        <a:xfrm xmlns:a="http://schemas.openxmlformats.org/drawingml/2006/main">
          <a:off x="9544051" y="3295650"/>
          <a:ext cx="485775" cy="2381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A9F41B8F-CC7A-4639-9ADE-B4476DD7AB6C}" type="TxLink">
            <a:rPr lang="en-US" sz="900" b="1" i="0" u="none" strike="noStrike">
              <a:solidFill>
                <a:srgbClr val="006600"/>
              </a:solidFill>
              <a:latin typeface="+mn-lt"/>
              <a:cs typeface="Arial"/>
            </a:rPr>
            <a:pPr/>
            <a:t>27,0%</a:t>
          </a:fld>
          <a:endParaRPr lang="es-ES" sz="900">
            <a:solidFill>
              <a:srgbClr val="006600"/>
            </a:solidFill>
            <a:latin typeface="+mn-lt"/>
          </a:endParaRPr>
        </a:p>
      </cdr:txBody>
    </cdr:sp>
  </cdr:relSizeAnchor>
  <cdr:relSizeAnchor xmlns:cdr="http://schemas.openxmlformats.org/drawingml/2006/chartDrawing">
    <cdr:from>
      <cdr:x>0.94094</cdr:x>
      <cdr:y>0.56282</cdr:y>
    </cdr:from>
    <cdr:to>
      <cdr:x>0.98863</cdr:x>
      <cdr:y>0.60177</cdr:y>
    </cdr:to>
    <cdr:sp macro="" textlink="'61aperfcuidadorCCAA'!$H$32">
      <cdr:nvSpPr>
        <cdr:cNvPr id="4" name="CuadroTexto 1"/>
        <cdr:cNvSpPr txBox="1"/>
      </cdr:nvSpPr>
      <cdr:spPr>
        <a:xfrm xmlns:a="http://schemas.openxmlformats.org/drawingml/2006/main">
          <a:off x="9458326" y="3441700"/>
          <a:ext cx="479424" cy="23812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EB691C6-3594-4BDE-AE50-6FC41503F95E}" type="TxLink">
            <a:rPr lang="en-US" sz="900" b="1" i="0" u="none" strike="noStrike">
              <a:solidFill>
                <a:srgbClr val="006600"/>
              </a:solidFill>
              <a:latin typeface="+mn-lt"/>
              <a:cs typeface="Arial"/>
            </a:rPr>
            <a:pPr/>
            <a:t>73,0%</a:t>
          </a:fld>
          <a:endParaRPr lang="es-ES" sz="900">
            <a:solidFill>
              <a:srgbClr val="006600"/>
            </a:solidFill>
            <a:latin typeface="+mn-lt"/>
          </a:endParaRPr>
        </a:p>
      </cdr:txBody>
    </cdr:sp>
  </cdr:relSizeAnchor>
</c:userShapes>
</file>

<file path=xl/drawings/drawing7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583531</xdr:colOff>
      <xdr:row>2</xdr:row>
      <xdr:rowOff>57468</xdr:rowOff>
    </xdr:to>
    <xdr:pic>
      <xdr:nvPicPr>
        <xdr:cNvPr id="3" name="Imagen 2">
          <a:extLst>
            <a:ext uri="{FF2B5EF4-FFF2-40B4-BE49-F238E27FC236}">
              <a16:creationId xmlns:a16="http://schemas.microsoft.com/office/drawing/2014/main" id="{2FC1A749-4D99-495B-94F9-D07233FD178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7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583531</xdr:colOff>
      <xdr:row>2</xdr:row>
      <xdr:rowOff>57468</xdr:rowOff>
    </xdr:to>
    <xdr:pic>
      <xdr:nvPicPr>
        <xdr:cNvPr id="3" name="Imagen 2">
          <a:extLst>
            <a:ext uri="{FF2B5EF4-FFF2-40B4-BE49-F238E27FC236}">
              <a16:creationId xmlns:a16="http://schemas.microsoft.com/office/drawing/2014/main" id="{3EA5EDC4-E6EF-4008-AC18-52CBDC2F1CF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73.xml><?xml version="1.0" encoding="utf-8"?>
<xdr:wsDr xmlns:xdr="http://schemas.openxmlformats.org/drawingml/2006/spreadsheetDrawing" xmlns:a="http://schemas.openxmlformats.org/drawingml/2006/main">
  <xdr:twoCellAnchor>
    <xdr:from>
      <xdr:col>1</xdr:col>
      <xdr:colOff>0</xdr:colOff>
      <xdr:row>21</xdr:row>
      <xdr:rowOff>0</xdr:rowOff>
    </xdr:from>
    <xdr:to>
      <xdr:col>7</xdr:col>
      <xdr:colOff>57150</xdr:colOff>
      <xdr:row>36</xdr:row>
      <xdr:rowOff>57150</xdr:rowOff>
    </xdr:to>
    <xdr:graphicFrame macro="">
      <xdr:nvGraphicFramePr>
        <xdr:cNvPr id="266253" name="Gráfico 1">
          <a:extLst>
            <a:ext uri="{FF2B5EF4-FFF2-40B4-BE49-F238E27FC236}">
              <a16:creationId xmlns:a16="http://schemas.microsoft.com/office/drawing/2014/main" id="{00000000-0008-0000-5500-00000D1004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19050</xdr:colOff>
      <xdr:row>21</xdr:row>
      <xdr:rowOff>57150</xdr:rowOff>
    </xdr:from>
    <xdr:to>
      <xdr:col>12</xdr:col>
      <xdr:colOff>95250</xdr:colOff>
      <xdr:row>39</xdr:row>
      <xdr:rowOff>9525</xdr:rowOff>
    </xdr:to>
    <xdr:graphicFrame macro="">
      <xdr:nvGraphicFramePr>
        <xdr:cNvPr id="266254" name="Gráfico 2">
          <a:extLst>
            <a:ext uri="{FF2B5EF4-FFF2-40B4-BE49-F238E27FC236}">
              <a16:creationId xmlns:a16="http://schemas.microsoft.com/office/drawing/2014/main" id="{00000000-0008-0000-5500-00000E1004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12</xdr:col>
      <xdr:colOff>104775</xdr:colOff>
      <xdr:row>21</xdr:row>
      <xdr:rowOff>19050</xdr:rowOff>
    </xdr:from>
    <xdr:to>
      <xdr:col>18</xdr:col>
      <xdr:colOff>171450</xdr:colOff>
      <xdr:row>36</xdr:row>
      <xdr:rowOff>76200</xdr:rowOff>
    </xdr:to>
    <xdr:graphicFrame macro="">
      <xdr:nvGraphicFramePr>
        <xdr:cNvPr id="266255" name="Gráfico 3">
          <a:extLst>
            <a:ext uri="{FF2B5EF4-FFF2-40B4-BE49-F238E27FC236}">
              <a16:creationId xmlns:a16="http://schemas.microsoft.com/office/drawing/2014/main" id="{00000000-0008-0000-5500-00000F1004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0</xdr:colOff>
      <xdr:row>0</xdr:row>
      <xdr:rowOff>0</xdr:rowOff>
    </xdr:from>
    <xdr:to>
      <xdr:col>6</xdr:col>
      <xdr:colOff>154906</xdr:colOff>
      <xdr:row>2</xdr:row>
      <xdr:rowOff>428943</xdr:rowOff>
    </xdr:to>
    <xdr:pic>
      <xdr:nvPicPr>
        <xdr:cNvPr id="3" name="Imagen 2">
          <a:extLst>
            <a:ext uri="{FF2B5EF4-FFF2-40B4-BE49-F238E27FC236}">
              <a16:creationId xmlns:a16="http://schemas.microsoft.com/office/drawing/2014/main" id="{43015B1D-0EA3-4472-8922-E546F2C6D18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7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345406</xdr:colOff>
      <xdr:row>4</xdr:row>
      <xdr:rowOff>47943</xdr:rowOff>
    </xdr:to>
    <xdr:pic>
      <xdr:nvPicPr>
        <xdr:cNvPr id="3" name="Imagen 2">
          <a:extLst>
            <a:ext uri="{FF2B5EF4-FFF2-40B4-BE49-F238E27FC236}">
              <a16:creationId xmlns:a16="http://schemas.microsoft.com/office/drawing/2014/main" id="{43E12CC9-789C-4C08-8AF7-0CD6F2B6CA82}"/>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7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345406</xdr:colOff>
      <xdr:row>5</xdr:row>
      <xdr:rowOff>66993</xdr:rowOff>
    </xdr:to>
    <xdr:pic>
      <xdr:nvPicPr>
        <xdr:cNvPr id="3" name="Imagen 2">
          <a:extLst>
            <a:ext uri="{FF2B5EF4-FFF2-40B4-BE49-F238E27FC236}">
              <a16:creationId xmlns:a16="http://schemas.microsoft.com/office/drawing/2014/main" id="{51228529-E6AE-4C21-A919-D9C21E2135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7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345406</xdr:colOff>
      <xdr:row>4</xdr:row>
      <xdr:rowOff>162243</xdr:rowOff>
    </xdr:to>
    <xdr:pic>
      <xdr:nvPicPr>
        <xdr:cNvPr id="3" name="Imagen 2">
          <a:extLst>
            <a:ext uri="{FF2B5EF4-FFF2-40B4-BE49-F238E27FC236}">
              <a16:creationId xmlns:a16="http://schemas.microsoft.com/office/drawing/2014/main" id="{412A63B5-4009-47DA-A726-3138954D2D4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77.xml><?xml version="1.0" encoding="utf-8"?>
<xdr:wsDr xmlns:xdr="http://schemas.openxmlformats.org/drawingml/2006/spreadsheetDrawing" xmlns:a="http://schemas.openxmlformats.org/drawingml/2006/main">
  <xdr:twoCellAnchor>
    <xdr:from>
      <xdr:col>13</xdr:col>
      <xdr:colOff>158480</xdr:colOff>
      <xdr:row>4</xdr:row>
      <xdr:rowOff>190500</xdr:rowOff>
    </xdr:from>
    <xdr:to>
      <xdr:col>21</xdr:col>
      <xdr:colOff>190500</xdr:colOff>
      <xdr:row>15</xdr:row>
      <xdr:rowOff>179294</xdr:rowOff>
    </xdr:to>
    <xdr:graphicFrame macro="">
      <xdr:nvGraphicFramePr>
        <xdr:cNvPr id="2" name="Gráfico 1">
          <a:extLst>
            <a:ext uri="{FF2B5EF4-FFF2-40B4-BE49-F238E27FC236}">
              <a16:creationId xmlns:a16="http://schemas.microsoft.com/office/drawing/2014/main" id="{00000000-0008-0000-5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175931</xdr:colOff>
      <xdr:row>15</xdr:row>
      <xdr:rowOff>118780</xdr:rowOff>
    </xdr:from>
    <xdr:to>
      <xdr:col>22</xdr:col>
      <xdr:colOff>313764</xdr:colOff>
      <xdr:row>28</xdr:row>
      <xdr:rowOff>44823</xdr:rowOff>
    </xdr:to>
    <xdr:graphicFrame macro="">
      <xdr:nvGraphicFramePr>
        <xdr:cNvPr id="3" name="Gráfico 2">
          <a:extLst>
            <a:ext uri="{FF2B5EF4-FFF2-40B4-BE49-F238E27FC236}">
              <a16:creationId xmlns:a16="http://schemas.microsoft.com/office/drawing/2014/main" id="{00000000-0008-0000-59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13</xdr:col>
      <xdr:colOff>151278</xdr:colOff>
      <xdr:row>26</xdr:row>
      <xdr:rowOff>168088</xdr:rowOff>
    </xdr:from>
    <xdr:to>
      <xdr:col>21</xdr:col>
      <xdr:colOff>201706</xdr:colOff>
      <xdr:row>38</xdr:row>
      <xdr:rowOff>78438</xdr:rowOff>
    </xdr:to>
    <xdr:graphicFrame macro="">
      <xdr:nvGraphicFramePr>
        <xdr:cNvPr id="4" name="Gráfico 3">
          <a:extLst>
            <a:ext uri="{FF2B5EF4-FFF2-40B4-BE49-F238E27FC236}">
              <a16:creationId xmlns:a16="http://schemas.microsoft.com/office/drawing/2014/main" id="{00000000-0008-0000-59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0</xdr:colOff>
      <xdr:row>0</xdr:row>
      <xdr:rowOff>0</xdr:rowOff>
    </xdr:from>
    <xdr:to>
      <xdr:col>7</xdr:col>
      <xdr:colOff>201706</xdr:colOff>
      <xdr:row>2</xdr:row>
      <xdr:rowOff>477273</xdr:rowOff>
    </xdr:to>
    <xdr:pic>
      <xdr:nvPicPr>
        <xdr:cNvPr id="6" name="Imagen 5">
          <a:extLst>
            <a:ext uri="{FF2B5EF4-FFF2-40B4-BE49-F238E27FC236}">
              <a16:creationId xmlns:a16="http://schemas.microsoft.com/office/drawing/2014/main" id="{808BCFBC-87B8-4CB3-B749-734E339B8F2D}"/>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t="10156"/>
        <a:stretch/>
      </xdr:blipFill>
      <xdr:spPr>
        <a:xfrm>
          <a:off x="0" y="0"/>
          <a:ext cx="3686735" cy="858273"/>
        </a:xfrm>
        <a:prstGeom prst="rect">
          <a:avLst/>
        </a:prstGeom>
      </xdr:spPr>
    </xdr:pic>
    <xdr:clientData/>
  </xdr:twoCellAnchor>
</xdr:wsDr>
</file>

<file path=xl/drawings/drawing7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345406</xdr:colOff>
      <xdr:row>4</xdr:row>
      <xdr:rowOff>162243</xdr:rowOff>
    </xdr:to>
    <xdr:pic>
      <xdr:nvPicPr>
        <xdr:cNvPr id="3" name="Imagen 2">
          <a:extLst>
            <a:ext uri="{FF2B5EF4-FFF2-40B4-BE49-F238E27FC236}">
              <a16:creationId xmlns:a16="http://schemas.microsoft.com/office/drawing/2014/main" id="{7BEE0910-F980-48EF-ABBB-81B30839B1D5}"/>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7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345406</xdr:colOff>
      <xdr:row>4</xdr:row>
      <xdr:rowOff>162243</xdr:rowOff>
    </xdr:to>
    <xdr:pic>
      <xdr:nvPicPr>
        <xdr:cNvPr id="3" name="Imagen 2">
          <a:extLst>
            <a:ext uri="{FF2B5EF4-FFF2-40B4-BE49-F238E27FC236}">
              <a16:creationId xmlns:a16="http://schemas.microsoft.com/office/drawing/2014/main" id="{1837285F-76C5-4DDC-8B0E-04F535B1845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342900</xdr:colOff>
      <xdr:row>2</xdr:row>
      <xdr:rowOff>32996</xdr:rowOff>
    </xdr:to>
    <xdr:pic>
      <xdr:nvPicPr>
        <xdr:cNvPr id="2" name="Imagen 1">
          <a:extLst>
            <a:ext uri="{FF2B5EF4-FFF2-40B4-BE49-F238E27FC236}">
              <a16:creationId xmlns:a16="http://schemas.microsoft.com/office/drawing/2014/main" id="{24DB6A22-576E-493C-9CE0-D99EF22D771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twoCellAnchor>
</xdr:wsDr>
</file>

<file path=xl/drawings/drawing8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345406</xdr:colOff>
      <xdr:row>4</xdr:row>
      <xdr:rowOff>162243</xdr:rowOff>
    </xdr:to>
    <xdr:pic>
      <xdr:nvPicPr>
        <xdr:cNvPr id="3" name="Imagen 2">
          <a:extLst>
            <a:ext uri="{FF2B5EF4-FFF2-40B4-BE49-F238E27FC236}">
              <a16:creationId xmlns:a16="http://schemas.microsoft.com/office/drawing/2014/main" id="{7AE59979-9519-4CA9-908D-A841577B363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8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345406</xdr:colOff>
      <xdr:row>4</xdr:row>
      <xdr:rowOff>162243</xdr:rowOff>
    </xdr:to>
    <xdr:pic>
      <xdr:nvPicPr>
        <xdr:cNvPr id="3" name="Imagen 2">
          <a:extLst>
            <a:ext uri="{FF2B5EF4-FFF2-40B4-BE49-F238E27FC236}">
              <a16:creationId xmlns:a16="http://schemas.microsoft.com/office/drawing/2014/main" id="{BE75291C-8DAE-4BC2-89A3-A878131D11F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8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345406</xdr:colOff>
      <xdr:row>5</xdr:row>
      <xdr:rowOff>66993</xdr:rowOff>
    </xdr:to>
    <xdr:pic>
      <xdr:nvPicPr>
        <xdr:cNvPr id="3" name="Imagen 2">
          <a:extLst>
            <a:ext uri="{FF2B5EF4-FFF2-40B4-BE49-F238E27FC236}">
              <a16:creationId xmlns:a16="http://schemas.microsoft.com/office/drawing/2014/main" id="{22D3FF23-8F77-454B-A74F-9B3160C1465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8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345406</xdr:colOff>
      <xdr:row>4</xdr:row>
      <xdr:rowOff>162243</xdr:rowOff>
    </xdr:to>
    <xdr:pic>
      <xdr:nvPicPr>
        <xdr:cNvPr id="3" name="Imagen 2">
          <a:extLst>
            <a:ext uri="{FF2B5EF4-FFF2-40B4-BE49-F238E27FC236}">
              <a16:creationId xmlns:a16="http://schemas.microsoft.com/office/drawing/2014/main" id="{07EDC6CD-72B6-4FC8-BA9B-12FB297CE67A}"/>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8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345406</xdr:colOff>
      <xdr:row>4</xdr:row>
      <xdr:rowOff>162243</xdr:rowOff>
    </xdr:to>
    <xdr:pic>
      <xdr:nvPicPr>
        <xdr:cNvPr id="3" name="Imagen 2">
          <a:extLst>
            <a:ext uri="{FF2B5EF4-FFF2-40B4-BE49-F238E27FC236}">
              <a16:creationId xmlns:a16="http://schemas.microsoft.com/office/drawing/2014/main" id="{5E6A59FB-EA69-4801-A0A8-BE2E9CAF205F}"/>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85.xml><?xml version="1.0" encoding="utf-8"?>
<xdr:wsDr xmlns:xdr="http://schemas.openxmlformats.org/drawingml/2006/spreadsheetDrawing" xmlns:a="http://schemas.openxmlformats.org/drawingml/2006/main">
  <xdr:twoCellAnchor>
    <xdr:from>
      <xdr:col>11</xdr:col>
      <xdr:colOff>21431</xdr:colOff>
      <xdr:row>7</xdr:row>
      <xdr:rowOff>335756</xdr:rowOff>
    </xdr:from>
    <xdr:to>
      <xdr:col>17</xdr:col>
      <xdr:colOff>221456</xdr:colOff>
      <xdr:row>33</xdr:row>
      <xdr:rowOff>95250</xdr:rowOff>
    </xdr:to>
    <xdr:graphicFrame macro="">
      <xdr:nvGraphicFramePr>
        <xdr:cNvPr id="2" name="Chart 113">
          <a:extLst>
            <a:ext uri="{FF2B5EF4-FFF2-40B4-BE49-F238E27FC236}">
              <a16:creationId xmlns:a16="http://schemas.microsoft.com/office/drawing/2014/main" id="{00000000-0008-0000-6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0</xdr:row>
      <xdr:rowOff>0</xdr:rowOff>
    </xdr:from>
    <xdr:to>
      <xdr:col>6</xdr:col>
      <xdr:colOff>2506</xdr:colOff>
      <xdr:row>2</xdr:row>
      <xdr:rowOff>59849</xdr:rowOff>
    </xdr:to>
    <xdr:pic>
      <xdr:nvPicPr>
        <xdr:cNvPr id="4" name="Imagen 3">
          <a:extLst>
            <a:ext uri="{FF2B5EF4-FFF2-40B4-BE49-F238E27FC236}">
              <a16:creationId xmlns:a16="http://schemas.microsoft.com/office/drawing/2014/main" id="{AFD9EE0D-6654-4CFD-9271-FD57C2528AF1}"/>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47625" y="0"/>
          <a:ext cx="3479131" cy="809943"/>
        </a:xfrm>
        <a:prstGeom prst="rect">
          <a:avLst/>
        </a:prstGeom>
      </xdr:spPr>
    </xdr:pic>
    <xdr:clientData/>
  </xdr:twoCellAnchor>
</xdr:wsDr>
</file>

<file path=xl/drawings/drawing8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250156</xdr:colOff>
      <xdr:row>4</xdr:row>
      <xdr:rowOff>47943</xdr:rowOff>
    </xdr:to>
    <xdr:pic>
      <xdr:nvPicPr>
        <xdr:cNvPr id="3" name="Imagen 2">
          <a:extLst>
            <a:ext uri="{FF2B5EF4-FFF2-40B4-BE49-F238E27FC236}">
              <a16:creationId xmlns:a16="http://schemas.microsoft.com/office/drawing/2014/main" id="{9076BBC6-D4D4-48E7-AFE4-68A0ECB555C1}"/>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8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250156</xdr:colOff>
      <xdr:row>4</xdr:row>
      <xdr:rowOff>162243</xdr:rowOff>
    </xdr:to>
    <xdr:pic>
      <xdr:nvPicPr>
        <xdr:cNvPr id="3" name="Imagen 2">
          <a:extLst>
            <a:ext uri="{FF2B5EF4-FFF2-40B4-BE49-F238E27FC236}">
              <a16:creationId xmlns:a16="http://schemas.microsoft.com/office/drawing/2014/main" id="{7B5C9CA9-45F4-4E0B-BB54-FC9177ABD47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8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469231</xdr:colOff>
      <xdr:row>4</xdr:row>
      <xdr:rowOff>47943</xdr:rowOff>
    </xdr:to>
    <xdr:pic>
      <xdr:nvPicPr>
        <xdr:cNvPr id="3" name="Imagen 2">
          <a:extLst>
            <a:ext uri="{FF2B5EF4-FFF2-40B4-BE49-F238E27FC236}">
              <a16:creationId xmlns:a16="http://schemas.microsoft.com/office/drawing/2014/main" id="{EAC7DB41-7EFD-4739-951B-3B8348D60E9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89.xml><?xml version="1.0" encoding="utf-8"?>
<xdr:wsDr xmlns:xdr="http://schemas.openxmlformats.org/drawingml/2006/spreadsheetDrawing" xmlns:a="http://schemas.openxmlformats.org/drawingml/2006/main">
  <xdr:twoCellAnchor>
    <xdr:from>
      <xdr:col>1</xdr:col>
      <xdr:colOff>400050</xdr:colOff>
      <xdr:row>8</xdr:row>
      <xdr:rowOff>38100</xdr:rowOff>
    </xdr:from>
    <xdr:to>
      <xdr:col>13</xdr:col>
      <xdr:colOff>393700</xdr:colOff>
      <xdr:row>42</xdr:row>
      <xdr:rowOff>104775</xdr:rowOff>
    </xdr:to>
    <xdr:graphicFrame macro="">
      <xdr:nvGraphicFramePr>
        <xdr:cNvPr id="3" name="Gráfico 2">
          <a:extLst>
            <a:ext uri="{FF2B5EF4-FFF2-40B4-BE49-F238E27FC236}">
              <a16:creationId xmlns:a16="http://schemas.microsoft.com/office/drawing/2014/main" id="{00000000-0008-0000-66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5</xdr:col>
      <xdr:colOff>621631</xdr:colOff>
      <xdr:row>4</xdr:row>
      <xdr:rowOff>162243</xdr:rowOff>
    </xdr:to>
    <xdr:pic>
      <xdr:nvPicPr>
        <xdr:cNvPr id="2" name="Imagen 1">
          <a:extLst>
            <a:ext uri="{FF2B5EF4-FFF2-40B4-BE49-F238E27FC236}">
              <a16:creationId xmlns:a16="http://schemas.microsoft.com/office/drawing/2014/main" id="{4EEF560E-5BE0-4265-B629-307FB174850F}"/>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342339</xdr:colOff>
      <xdr:row>2</xdr:row>
      <xdr:rowOff>32996</xdr:rowOff>
    </xdr:to>
    <xdr:pic>
      <xdr:nvPicPr>
        <xdr:cNvPr id="2" name="Imagen 1">
          <a:extLst>
            <a:ext uri="{FF2B5EF4-FFF2-40B4-BE49-F238E27FC236}">
              <a16:creationId xmlns:a16="http://schemas.microsoft.com/office/drawing/2014/main" id="{1A2A3E85-DC34-4B74-9CFA-793CC576510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twoCellAnchor>
</xdr:wsDr>
</file>

<file path=xl/drawings/drawing90.xml><?xml version="1.0" encoding="utf-8"?>
<c:userShapes xmlns:c="http://schemas.openxmlformats.org/drawingml/2006/chart">
  <cdr:relSizeAnchor xmlns:cdr="http://schemas.openxmlformats.org/drawingml/2006/chartDrawing">
    <cdr:from>
      <cdr:x>0</cdr:x>
      <cdr:y>0.94237</cdr:y>
    </cdr:from>
    <cdr:to>
      <cdr:x>0.98087</cdr:x>
      <cdr:y>0.99221</cdr:y>
    </cdr:to>
    <cdr:sp macro="" textlink="">
      <cdr:nvSpPr>
        <cdr:cNvPr id="2" name="CuadroTexto 1"/>
        <cdr:cNvSpPr txBox="1"/>
      </cdr:nvSpPr>
      <cdr:spPr>
        <a:xfrm xmlns:a="http://schemas.openxmlformats.org/drawingml/2006/main">
          <a:off x="0" y="5762651"/>
          <a:ext cx="8953504" cy="30477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ES" sz="800" i="1">
              <a:solidFill>
                <a:schemeClr val="tx1">
                  <a:lumMod val="65000"/>
                  <a:lumOff val="35000"/>
                </a:schemeClr>
              </a:solidFill>
            </a:rPr>
            <a:t>*En las personas beneficiarias con derecho a prestación</a:t>
          </a:r>
          <a:r>
            <a:rPr lang="es-ES" sz="800" i="1" baseline="0">
              <a:solidFill>
                <a:schemeClr val="tx1">
                  <a:lumMod val="65000"/>
                  <a:lumOff val="35000"/>
                </a:schemeClr>
              </a:solidFill>
            </a:rPr>
            <a:t> pendientes de resolución de PIA s</a:t>
          </a:r>
          <a:r>
            <a:rPr lang="es-ES" sz="800" i="1">
              <a:solidFill>
                <a:schemeClr val="tx1">
                  <a:lumMod val="65000"/>
                  <a:lumOff val="35000"/>
                </a:schemeClr>
              </a:solidFill>
            </a:rPr>
            <a:t>e incluyen todas las personas beneficiarias con derecho a prestación pendientes de resolución de PIA, independientemente</a:t>
          </a:r>
          <a:r>
            <a:rPr lang="es-ES" sz="800" i="1" baseline="0">
              <a:solidFill>
                <a:schemeClr val="tx1">
                  <a:lumMod val="65000"/>
                  <a:lumOff val="35000"/>
                </a:schemeClr>
              </a:solidFill>
            </a:rPr>
            <a:t> del tiempo que llevan esperando la resolución de PIA y de si existe o no motivo de exclusión no imputable a la Administración</a:t>
          </a:r>
          <a:endParaRPr lang="es-ES" sz="800" i="1">
            <a:solidFill>
              <a:schemeClr val="tx1">
                <a:lumMod val="65000"/>
                <a:lumOff val="35000"/>
              </a:schemeClr>
            </a:solidFill>
          </a:endParaRPr>
        </a:p>
      </cdr:txBody>
    </cdr:sp>
  </cdr:relSizeAnchor>
</c:userShapes>
</file>

<file path=xl/drawings/drawing91.xml><?xml version="1.0" encoding="utf-8"?>
<xdr:wsDr xmlns:xdr="http://schemas.openxmlformats.org/drawingml/2006/spreadsheetDrawing" xmlns:a="http://schemas.openxmlformats.org/drawingml/2006/main">
  <xdr:twoCellAnchor>
    <xdr:from>
      <xdr:col>1</xdr:col>
      <xdr:colOff>304800</xdr:colOff>
      <xdr:row>8</xdr:row>
      <xdr:rowOff>0</xdr:rowOff>
    </xdr:from>
    <xdr:to>
      <xdr:col>13</xdr:col>
      <xdr:colOff>298450</xdr:colOff>
      <xdr:row>42</xdr:row>
      <xdr:rowOff>66675</xdr:rowOff>
    </xdr:to>
    <xdr:graphicFrame macro="">
      <xdr:nvGraphicFramePr>
        <xdr:cNvPr id="3" name="Gráfico 2">
          <a:extLst>
            <a:ext uri="{FF2B5EF4-FFF2-40B4-BE49-F238E27FC236}">
              <a16:creationId xmlns:a16="http://schemas.microsoft.com/office/drawing/2014/main" id="{00000000-0008-0000-67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5</xdr:col>
      <xdr:colOff>621631</xdr:colOff>
      <xdr:row>4</xdr:row>
      <xdr:rowOff>47943</xdr:rowOff>
    </xdr:to>
    <xdr:pic>
      <xdr:nvPicPr>
        <xdr:cNvPr id="4" name="Imagen 3">
          <a:extLst>
            <a:ext uri="{FF2B5EF4-FFF2-40B4-BE49-F238E27FC236}">
              <a16:creationId xmlns:a16="http://schemas.microsoft.com/office/drawing/2014/main" id="{0DFB2852-0690-403E-B237-0F6710FDFB16}"/>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92.xml><?xml version="1.0" encoding="utf-8"?>
<c:userShapes xmlns:c="http://schemas.openxmlformats.org/drawingml/2006/chart">
  <cdr:relSizeAnchor xmlns:cdr="http://schemas.openxmlformats.org/drawingml/2006/chartDrawing">
    <cdr:from>
      <cdr:x>0</cdr:x>
      <cdr:y>0.94704</cdr:y>
    </cdr:from>
    <cdr:to>
      <cdr:x>0.98087</cdr:x>
      <cdr:y>1</cdr:y>
    </cdr:to>
    <cdr:sp macro="" textlink="">
      <cdr:nvSpPr>
        <cdr:cNvPr id="2" name="CuadroTexto 1"/>
        <cdr:cNvSpPr txBox="1"/>
      </cdr:nvSpPr>
      <cdr:spPr>
        <a:xfrm xmlns:a="http://schemas.openxmlformats.org/drawingml/2006/main">
          <a:off x="0" y="5791200"/>
          <a:ext cx="8953504" cy="32385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ES" sz="800" i="1">
              <a:solidFill>
                <a:schemeClr val="tx1">
                  <a:lumMod val="65000"/>
                  <a:lumOff val="35000"/>
                </a:schemeClr>
              </a:solidFill>
            </a:rPr>
            <a:t>*En las personas beneficiarias con derecho a prestación</a:t>
          </a:r>
          <a:r>
            <a:rPr lang="es-ES" sz="800" i="1" baseline="0">
              <a:solidFill>
                <a:schemeClr val="tx1">
                  <a:lumMod val="65000"/>
                  <a:lumOff val="35000"/>
                </a:schemeClr>
              </a:solidFill>
            </a:rPr>
            <a:t> pendientes de resolución de PIA s</a:t>
          </a:r>
          <a:r>
            <a:rPr lang="es-ES" sz="800" i="1">
              <a:solidFill>
                <a:schemeClr val="tx1">
                  <a:lumMod val="65000"/>
                  <a:lumOff val="35000"/>
                </a:schemeClr>
              </a:solidFill>
            </a:rPr>
            <a:t>e incluyen todas las personas beneficiarias con derecho a prestación pendientes de resolución de PIA, independientemente</a:t>
          </a:r>
          <a:r>
            <a:rPr lang="es-ES" sz="800" i="1" baseline="0">
              <a:solidFill>
                <a:schemeClr val="tx1">
                  <a:lumMod val="65000"/>
                  <a:lumOff val="35000"/>
                </a:schemeClr>
              </a:solidFill>
            </a:rPr>
            <a:t> del tiempo que llevan esperando la resolución de PIA y de si existe o no motivo de exclusión no imputable a la Administración</a:t>
          </a:r>
          <a:endParaRPr lang="es-ES" sz="800" i="1">
            <a:solidFill>
              <a:schemeClr val="tx1">
                <a:lumMod val="65000"/>
                <a:lumOff val="35000"/>
              </a:schemeClr>
            </a:solidFill>
          </a:endParaRPr>
        </a:p>
      </cdr:txBody>
    </cdr:sp>
  </cdr:relSizeAnchor>
</c:userShapes>
</file>

<file path=xl/drawings/drawing93.xml><?xml version="1.0" encoding="utf-8"?>
<xdr:wsDr xmlns:xdr="http://schemas.openxmlformats.org/drawingml/2006/spreadsheetDrawing" xmlns:a="http://schemas.openxmlformats.org/drawingml/2006/main">
  <xdr:twoCellAnchor>
    <xdr:from>
      <xdr:col>1</xdr:col>
      <xdr:colOff>412750</xdr:colOff>
      <xdr:row>8</xdr:row>
      <xdr:rowOff>19050</xdr:rowOff>
    </xdr:from>
    <xdr:to>
      <xdr:col>13</xdr:col>
      <xdr:colOff>406400</xdr:colOff>
      <xdr:row>42</xdr:row>
      <xdr:rowOff>85725</xdr:rowOff>
    </xdr:to>
    <xdr:graphicFrame macro="">
      <xdr:nvGraphicFramePr>
        <xdr:cNvPr id="3" name="Gráfico 2">
          <a:extLst>
            <a:ext uri="{FF2B5EF4-FFF2-40B4-BE49-F238E27FC236}">
              <a16:creationId xmlns:a16="http://schemas.microsoft.com/office/drawing/2014/main" id="{00000000-0008-0000-68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5</xdr:col>
      <xdr:colOff>621631</xdr:colOff>
      <xdr:row>4</xdr:row>
      <xdr:rowOff>162243</xdr:rowOff>
    </xdr:to>
    <xdr:pic>
      <xdr:nvPicPr>
        <xdr:cNvPr id="4" name="Imagen 3">
          <a:extLst>
            <a:ext uri="{FF2B5EF4-FFF2-40B4-BE49-F238E27FC236}">
              <a16:creationId xmlns:a16="http://schemas.microsoft.com/office/drawing/2014/main" id="{D84A30CA-9100-4D3D-8BEC-8717D0C4D937}"/>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94.xml><?xml version="1.0" encoding="utf-8"?>
<c:userShapes xmlns:c="http://schemas.openxmlformats.org/drawingml/2006/chart">
  <cdr:relSizeAnchor xmlns:cdr="http://schemas.openxmlformats.org/drawingml/2006/chartDrawing">
    <cdr:from>
      <cdr:x>0.01913</cdr:x>
      <cdr:y>0.94237</cdr:y>
    </cdr:from>
    <cdr:to>
      <cdr:x>1</cdr:x>
      <cdr:y>0.99377</cdr:y>
    </cdr:to>
    <cdr:sp macro="" textlink="">
      <cdr:nvSpPr>
        <cdr:cNvPr id="2" name="CuadroTexto 1"/>
        <cdr:cNvSpPr txBox="1"/>
      </cdr:nvSpPr>
      <cdr:spPr>
        <a:xfrm xmlns:a="http://schemas.openxmlformats.org/drawingml/2006/main">
          <a:off x="174621" y="5762636"/>
          <a:ext cx="8953504" cy="31431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ES" sz="800" i="1">
              <a:solidFill>
                <a:schemeClr val="tx1">
                  <a:lumMod val="65000"/>
                  <a:lumOff val="35000"/>
                </a:schemeClr>
              </a:solidFill>
            </a:rPr>
            <a:t>*En las personas beneficiarias con derecho a prestación</a:t>
          </a:r>
          <a:r>
            <a:rPr lang="es-ES" sz="800" i="1" baseline="0">
              <a:solidFill>
                <a:schemeClr val="tx1">
                  <a:lumMod val="65000"/>
                  <a:lumOff val="35000"/>
                </a:schemeClr>
              </a:solidFill>
            </a:rPr>
            <a:t> pendientes de resolución de PIA s</a:t>
          </a:r>
          <a:r>
            <a:rPr lang="es-ES" sz="800" i="1">
              <a:solidFill>
                <a:schemeClr val="tx1">
                  <a:lumMod val="65000"/>
                  <a:lumOff val="35000"/>
                </a:schemeClr>
              </a:solidFill>
            </a:rPr>
            <a:t>e incluyen todas las personas beneficiarias con derecho a prestación pendientes de resolución de PIA, independientemente</a:t>
          </a:r>
          <a:r>
            <a:rPr lang="es-ES" sz="800" i="1" baseline="0">
              <a:solidFill>
                <a:schemeClr val="tx1">
                  <a:lumMod val="65000"/>
                  <a:lumOff val="35000"/>
                </a:schemeClr>
              </a:solidFill>
            </a:rPr>
            <a:t> del tiempo que llevan esperando la resolución de PIA y de si existe o no motivo de exclusión no imputable a la Administración</a:t>
          </a:r>
          <a:endParaRPr lang="es-ES" sz="800" i="1">
            <a:solidFill>
              <a:schemeClr val="tx1">
                <a:lumMod val="65000"/>
                <a:lumOff val="35000"/>
              </a:schemeClr>
            </a:solidFill>
          </a:endParaRPr>
        </a:p>
      </cdr:txBody>
    </cdr:sp>
  </cdr:relSizeAnchor>
</c:userShapes>
</file>

<file path=xl/drawings/drawing95.xml><?xml version="1.0" encoding="utf-8"?>
<xdr:wsDr xmlns:xdr="http://schemas.openxmlformats.org/drawingml/2006/spreadsheetDrawing" xmlns:a="http://schemas.openxmlformats.org/drawingml/2006/main">
  <xdr:twoCellAnchor>
    <xdr:from>
      <xdr:col>1</xdr:col>
      <xdr:colOff>333375</xdr:colOff>
      <xdr:row>8</xdr:row>
      <xdr:rowOff>9525</xdr:rowOff>
    </xdr:from>
    <xdr:to>
      <xdr:col>13</xdr:col>
      <xdr:colOff>327025</xdr:colOff>
      <xdr:row>42</xdr:row>
      <xdr:rowOff>76200</xdr:rowOff>
    </xdr:to>
    <xdr:graphicFrame macro="">
      <xdr:nvGraphicFramePr>
        <xdr:cNvPr id="3" name="Gráfico 2">
          <a:extLst>
            <a:ext uri="{FF2B5EF4-FFF2-40B4-BE49-F238E27FC236}">
              <a16:creationId xmlns:a16="http://schemas.microsoft.com/office/drawing/2014/main" id="{00000000-0008-0000-69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5</xdr:col>
      <xdr:colOff>621631</xdr:colOff>
      <xdr:row>4</xdr:row>
      <xdr:rowOff>162243</xdr:rowOff>
    </xdr:to>
    <xdr:pic>
      <xdr:nvPicPr>
        <xdr:cNvPr id="4" name="Imagen 3">
          <a:extLst>
            <a:ext uri="{FF2B5EF4-FFF2-40B4-BE49-F238E27FC236}">
              <a16:creationId xmlns:a16="http://schemas.microsoft.com/office/drawing/2014/main" id="{4E273285-0ECE-4620-8F53-0DFBF43C42D5}"/>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96.xml><?xml version="1.0" encoding="utf-8"?>
<c:userShapes xmlns:c="http://schemas.openxmlformats.org/drawingml/2006/chart">
  <cdr:relSizeAnchor xmlns:cdr="http://schemas.openxmlformats.org/drawingml/2006/chartDrawing">
    <cdr:from>
      <cdr:x>0</cdr:x>
      <cdr:y>0.95016</cdr:y>
    </cdr:from>
    <cdr:to>
      <cdr:x>0.98087</cdr:x>
      <cdr:y>1</cdr:y>
    </cdr:to>
    <cdr:sp macro="" textlink="">
      <cdr:nvSpPr>
        <cdr:cNvPr id="2" name="CuadroTexto 1"/>
        <cdr:cNvSpPr txBox="1"/>
      </cdr:nvSpPr>
      <cdr:spPr>
        <a:xfrm xmlns:a="http://schemas.openxmlformats.org/drawingml/2006/main">
          <a:off x="0" y="5810250"/>
          <a:ext cx="8953504" cy="3048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ES" sz="800" i="1">
              <a:solidFill>
                <a:schemeClr val="tx1">
                  <a:lumMod val="65000"/>
                  <a:lumOff val="35000"/>
                </a:schemeClr>
              </a:solidFill>
            </a:rPr>
            <a:t>*En las personas beneficiarias con derecho a prestación</a:t>
          </a:r>
          <a:r>
            <a:rPr lang="es-ES" sz="800" i="1" baseline="0">
              <a:solidFill>
                <a:schemeClr val="tx1">
                  <a:lumMod val="65000"/>
                  <a:lumOff val="35000"/>
                </a:schemeClr>
              </a:solidFill>
            </a:rPr>
            <a:t> pendientes de resolución de PIA s</a:t>
          </a:r>
          <a:r>
            <a:rPr lang="es-ES" sz="800" i="1">
              <a:solidFill>
                <a:schemeClr val="tx1">
                  <a:lumMod val="65000"/>
                  <a:lumOff val="35000"/>
                </a:schemeClr>
              </a:solidFill>
            </a:rPr>
            <a:t>e incluyen todas las personas beneficiarias con derecho a prestación pendientes de resolución de PIA, independientemente</a:t>
          </a:r>
          <a:r>
            <a:rPr lang="es-ES" sz="800" i="1" baseline="0">
              <a:solidFill>
                <a:schemeClr val="tx1">
                  <a:lumMod val="65000"/>
                  <a:lumOff val="35000"/>
                </a:schemeClr>
              </a:solidFill>
            </a:rPr>
            <a:t> del tiempo que llevan esperando la resolución de PIA y de si existe o no motivo de exclusión no imputable a la Administración</a:t>
          </a:r>
          <a:endParaRPr lang="es-ES" sz="800" i="1">
            <a:solidFill>
              <a:schemeClr val="tx1">
                <a:lumMod val="65000"/>
                <a:lumOff val="35000"/>
              </a:schemeClr>
            </a:solidFill>
          </a:endParaRPr>
        </a:p>
      </cdr:txBody>
    </cdr:sp>
  </cdr:relSizeAnchor>
</c:userShapes>
</file>

<file path=xl/drawings/drawing9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300162</xdr:colOff>
      <xdr:row>2</xdr:row>
      <xdr:rowOff>428943</xdr:rowOff>
    </xdr:to>
    <xdr:pic>
      <xdr:nvPicPr>
        <xdr:cNvPr id="3" name="Imagen 2">
          <a:extLst>
            <a:ext uri="{FF2B5EF4-FFF2-40B4-BE49-F238E27FC236}">
              <a16:creationId xmlns:a16="http://schemas.microsoft.com/office/drawing/2014/main" id="{FC3FB447-7C8B-4F45-BDB9-99D6ACF2C94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Z:\AREA%20DE%20ESTAD&#205;STICA\ESTAD&#205;STICA\Estadistica\PLANTILLAS\tva_plantilla.xlsm" TargetMode="External"/><Relationship Id="rId1" Type="http://schemas.openxmlformats.org/officeDocument/2006/relationships/externalLinkPath" Target="/AREA%20DE%20ESTAD&#205;STICA/ESTAD&#205;STICA/Estadistica/PLANTILLAS/tva_plantilla.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AREA%20DE%20ESTAD&#205;STICA/ESTAD&#205;STICA/Estadistica/2022/Informes%20especiales%20a%2031%20de%20diciembre%20de%202022/estsisaad_Semestral2022123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icio"/>
      <sheetName val="benef_prest"/>
      <sheetName val="resol"/>
      <sheetName val="listaespera"/>
      <sheetName val="prest"/>
      <sheetName val="datos"/>
      <sheetName val="PIAefectivo"/>
      <sheetName val="tiempos"/>
      <sheetName val="td"/>
      <sheetName val="graf1"/>
      <sheetName val="graf1_covid"/>
      <sheetName val="graf1 (CCAA)"/>
      <sheetName val="graf2"/>
      <sheetName val="graf2_covid"/>
      <sheetName val="graf2 (CCAA)"/>
      <sheetName val="graf3"/>
      <sheetName val="graf4"/>
      <sheetName val="graf5"/>
      <sheetName val="graf6"/>
      <sheetName val="graf6_covid"/>
      <sheetName val="CuadroTiempos"/>
      <sheetName val="grafTiempos"/>
      <sheetName val="grafTiempos (CCAA)"/>
      <sheetName val="CuadroEvolución"/>
      <sheetName val="graf_corr"/>
      <sheetName val="Cuadro2"/>
      <sheetName val="Cuadro2 LE"/>
      <sheetName val="Cuadro2 LE (CCAA)"/>
      <sheetName val="Cuadro2_covid"/>
      <sheetName val="Cuadro2_ene"/>
      <sheetName val="Cuadro2_ampl"/>
      <sheetName val="Cuadro_CCAA2"/>
      <sheetName val="Cuadro_CCAA2_covid"/>
      <sheetName val="Cuadro_CCAA2_ene"/>
      <sheetName val="CuadroResCCAA"/>
      <sheetName val="Cuadro_CCAA_completo"/>
      <sheetName val="Graf_benef"/>
      <sheetName val="Tipo_prest"/>
      <sheetName val="benef_CCAA"/>
      <sheetName val="benef_contrib_anual_CCAA"/>
      <sheetName val="benef_contrib_mensual_CCAA"/>
      <sheetName val="ListaEspera_gradoIIIygradoII"/>
      <sheetName val="ListaEspera_gradoI"/>
      <sheetName val="ListaEspera_gradoII"/>
      <sheetName val="ListaEspera_gradoIII"/>
      <sheetName val="graf_listaesperaTotal"/>
      <sheetName val="graficosTotales"/>
      <sheetName val="AltasBajas"/>
      <sheetName val="CuantasIntensidades"/>
      <sheetName val="SolSinGrabar"/>
      <sheetName val="ref"/>
      <sheetName val="Graficos nuevos Plan de Choque"/>
      <sheetName val="LISTA ESPERA EFECTIV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row r="5">
          <cell r="V5">
            <v>2.8680517599542377E-2</v>
          </cell>
          <cell r="W5">
            <v>58456</v>
          </cell>
        </row>
        <row r="6">
          <cell r="V6">
            <v>3.4769917039976228E-2</v>
          </cell>
          <cell r="W6">
            <v>66036</v>
          </cell>
        </row>
        <row r="7">
          <cell r="V7">
            <v>4.6786767688950848E-2</v>
          </cell>
          <cell r="W7">
            <v>17068</v>
          </cell>
        </row>
        <row r="8">
          <cell r="V8">
            <v>3.1912952352153079E-2</v>
          </cell>
          <cell r="W8">
            <v>48968</v>
          </cell>
        </row>
        <row r="9">
          <cell r="V9">
            <v>4.8692370315624345E-2</v>
          </cell>
          <cell r="W9">
            <v>25958</v>
          </cell>
        </row>
        <row r="10">
          <cell r="V10">
            <v>3.371294616636078E-2</v>
          </cell>
          <cell r="W10">
            <v>19458</v>
          </cell>
        </row>
        <row r="11">
          <cell r="V11">
            <v>8.3742971319447079E-3</v>
          </cell>
          <cell r="W11">
            <v>3552</v>
          </cell>
        </row>
        <row r="12">
          <cell r="V12">
            <v>6.9077845409563521E-2</v>
          </cell>
          <cell r="W12">
            <v>93411</v>
          </cell>
        </row>
        <row r="13">
          <cell r="V13">
            <v>0.11243220116758912</v>
          </cell>
          <cell r="W13">
            <v>48879</v>
          </cell>
        </row>
        <row r="14">
          <cell r="V14">
            <v>6.3667492713045171E-2</v>
          </cell>
          <cell r="W14">
            <v>33245</v>
          </cell>
        </row>
        <row r="15">
          <cell r="V15">
            <v>2.8549458832575869E-2</v>
          </cell>
          <cell r="W15">
            <v>11287</v>
          </cell>
        </row>
        <row r="16">
          <cell r="V16">
            <v>-0.24396844653532201</v>
          </cell>
          <cell r="W16">
            <v>-44443</v>
          </cell>
        </row>
        <row r="17">
          <cell r="V17">
            <v>-0.23303172021146812</v>
          </cell>
          <cell r="W17">
            <v>-22921</v>
          </cell>
        </row>
        <row r="18">
          <cell r="V18">
            <v>-0.25066816966964234</v>
          </cell>
          <cell r="W18">
            <v>-13787</v>
          </cell>
        </row>
        <row r="19">
          <cell r="J19">
            <v>21071</v>
          </cell>
          <cell r="V19">
            <v>-0.26852044712907031</v>
          </cell>
          <cell r="W19">
            <v>-7735</v>
          </cell>
        </row>
        <row r="24">
          <cell r="V24">
            <v>0.10352198245660715</v>
          </cell>
          <cell r="W24">
            <v>186752</v>
          </cell>
        </row>
        <row r="25">
          <cell r="V25">
            <v>6.3007287161561676E-2</v>
          </cell>
          <cell r="W25">
            <v>4254</v>
          </cell>
        </row>
        <row r="26">
          <cell r="V26">
            <v>0.24109476997302925</v>
          </cell>
          <cell r="W26">
            <v>93146</v>
          </cell>
        </row>
        <row r="27">
          <cell r="V27">
            <v>4.2323341964356054E-2</v>
          </cell>
          <cell r="W27">
            <v>13959</v>
          </cell>
        </row>
        <row r="28">
          <cell r="V28">
            <v>6.3463309179710992E-2</v>
          </cell>
          <cell r="W28">
            <v>6341</v>
          </cell>
        </row>
        <row r="29">
          <cell r="V29">
            <v>1.8033262965072794E-2</v>
          </cell>
          <cell r="W29">
            <v>3229</v>
          </cell>
        </row>
        <row r="30">
          <cell r="V30">
            <v>9.1948168371297045E-2</v>
          </cell>
          <cell r="W30">
            <v>18052</v>
          </cell>
        </row>
        <row r="31">
          <cell r="V31">
            <v>0.12109108621529474</v>
          </cell>
          <cell r="W31">
            <v>2486</v>
          </cell>
        </row>
        <row r="32">
          <cell r="V32">
            <v>4.1284403669724856E-2</v>
          </cell>
          <cell r="W32">
            <v>9</v>
          </cell>
        </row>
        <row r="33">
          <cell r="V33">
            <v>6.5374252887801632E-2</v>
          </cell>
          <cell r="W33">
            <v>4222</v>
          </cell>
        </row>
        <row r="34">
          <cell r="V34">
            <v>0.21712421623453659</v>
          </cell>
          <cell r="W34">
            <v>5125</v>
          </cell>
        </row>
        <row r="35">
          <cell r="V35">
            <v>7.1057509668855934E-2</v>
          </cell>
          <cell r="W35">
            <v>6210</v>
          </cell>
        </row>
        <row r="36">
          <cell r="V36" t="str">
            <v>-</v>
          </cell>
          <cell r="W36">
            <v>0</v>
          </cell>
        </row>
        <row r="37">
          <cell r="V37">
            <v>8.7695736068486019E-2</v>
          </cell>
          <cell r="W37">
            <v>46948</v>
          </cell>
        </row>
        <row r="38">
          <cell r="V38">
            <v>8.5276137187856094E-2</v>
          </cell>
          <cell r="W38">
            <v>823</v>
          </cell>
        </row>
        <row r="39">
          <cell r="J39">
            <v>1.3770353912516566</v>
          </cell>
          <cell r="O39">
            <v>4.2153238716406971E-3</v>
          </cell>
          <cell r="V39">
            <v>3.2862988151255434E-2</v>
          </cell>
        </row>
      </sheetData>
      <sheetData sheetId="31">
        <row r="5">
          <cell r="O5">
            <v>-4.7221544219347544E-2</v>
          </cell>
          <cell r="P5">
            <v>-20314</v>
          </cell>
        </row>
        <row r="6">
          <cell r="O6">
            <v>7.6022272822946269E-2</v>
          </cell>
          <cell r="P6">
            <v>3973</v>
          </cell>
        </row>
        <row r="7">
          <cell r="O7">
            <v>7.1784668350808101E-2</v>
          </cell>
          <cell r="P7">
            <v>3211</v>
          </cell>
        </row>
        <row r="8">
          <cell r="O8">
            <v>8.3562304169679358E-2</v>
          </cell>
          <cell r="P8">
            <v>3467</v>
          </cell>
        </row>
        <row r="9">
          <cell r="O9">
            <v>0.17265241159781319</v>
          </cell>
          <cell r="P9">
            <v>9980</v>
          </cell>
        </row>
        <row r="10">
          <cell r="O10">
            <v>5.0957577816468369E-3</v>
          </cell>
          <cell r="P10">
            <v>120</v>
          </cell>
        </row>
        <row r="11">
          <cell r="O11">
            <v>6.0917443364622459E-2</v>
          </cell>
          <cell r="P11">
            <v>9183</v>
          </cell>
        </row>
        <row r="12">
          <cell r="O12">
            <v>4.1029895032383523E-2</v>
          </cell>
          <cell r="P12">
            <v>3858</v>
          </cell>
        </row>
        <row r="13">
          <cell r="O13">
            <v>1.6680315857804384E-3</v>
          </cell>
          <cell r="P13">
            <v>609</v>
          </cell>
        </row>
        <row r="14">
          <cell r="O14">
            <v>6.2028748273569079E-2</v>
          </cell>
          <cell r="P14">
            <v>12126</v>
          </cell>
        </row>
        <row r="15">
          <cell r="O15">
            <v>2.3063245240917629E-2</v>
          </cell>
          <cell r="P15">
            <v>1323</v>
          </cell>
        </row>
        <row r="16">
          <cell r="O16">
            <v>1.0169696237695591E-2</v>
          </cell>
          <cell r="P16">
            <v>842</v>
          </cell>
        </row>
        <row r="17">
          <cell r="O17">
            <v>7.9725302746108229E-2</v>
          </cell>
          <cell r="P17">
            <v>18447</v>
          </cell>
        </row>
        <row r="18">
          <cell r="O18">
            <v>0.10692758370337851</v>
          </cell>
          <cell r="P18">
            <v>6333</v>
          </cell>
        </row>
        <row r="19">
          <cell r="O19">
            <v>6.0232590464726066E-4</v>
          </cell>
          <cell r="P19">
            <v>13</v>
          </cell>
        </row>
        <row r="20">
          <cell r="O20">
            <v>4.2357739717374443E-2</v>
          </cell>
          <cell r="P20">
            <v>4694</v>
          </cell>
        </row>
        <row r="21">
          <cell r="O21">
            <v>1.727936114553219E-2</v>
          </cell>
          <cell r="P21">
            <v>251</v>
          </cell>
        </row>
        <row r="22">
          <cell r="P22">
            <v>169</v>
          </cell>
        </row>
        <row r="23">
          <cell r="P23">
            <v>171</v>
          </cell>
        </row>
        <row r="24">
          <cell r="O24">
            <v>2.8680517599542377E-2</v>
          </cell>
          <cell r="P24">
            <v>58456</v>
          </cell>
        </row>
        <row r="25">
          <cell r="O25">
            <v>6.6692820714005396E-2</v>
          </cell>
        </row>
        <row r="30">
          <cell r="O30">
            <v>-7.2465478579015752E-3</v>
          </cell>
          <cell r="P30">
            <v>-2763</v>
          </cell>
        </row>
        <row r="31">
          <cell r="O31">
            <v>1.8198437759680886E-2</v>
          </cell>
          <cell r="P31">
            <v>876</v>
          </cell>
        </row>
        <row r="32">
          <cell r="O32">
            <v>-2.175028715266758E-3</v>
          </cell>
          <cell r="P32">
            <v>-89</v>
          </cell>
        </row>
        <row r="33">
          <cell r="O33">
            <v>0.10041351330264492</v>
          </cell>
          <cell r="P33">
            <v>3861</v>
          </cell>
        </row>
        <row r="34">
          <cell r="O34">
            <v>0.10206299688034615</v>
          </cell>
          <cell r="P34">
            <v>5071</v>
          </cell>
        </row>
        <row r="35">
          <cell r="O35">
            <v>2.2870211549457231E-3</v>
          </cell>
          <cell r="P35">
            <v>52</v>
          </cell>
        </row>
        <row r="36">
          <cell r="O36">
            <v>6.9935860549325657E-2</v>
          </cell>
          <cell r="P36">
            <v>9966</v>
          </cell>
        </row>
        <row r="37">
          <cell r="O37">
            <v>4.8658862464920238E-2</v>
          </cell>
          <cell r="P37">
            <v>4352</v>
          </cell>
        </row>
        <row r="38">
          <cell r="O38">
            <v>-6.3344394406257276E-3</v>
          </cell>
          <cell r="P38">
            <v>-2138</v>
          </cell>
        </row>
        <row r="39">
          <cell r="O39">
            <v>9.2414833664559159E-2</v>
          </cell>
          <cell r="P39">
            <v>16415</v>
          </cell>
        </row>
        <row r="40">
          <cell r="O40">
            <v>2.8407528911533531E-2</v>
          </cell>
          <cell r="P40">
            <v>1550</v>
          </cell>
        </row>
        <row r="41">
          <cell r="O41">
            <v>1.0904979575957929E-2</v>
          </cell>
          <cell r="P41">
            <v>897</v>
          </cell>
        </row>
        <row r="42">
          <cell r="O42">
            <v>7.8029670819082408E-2</v>
          </cell>
          <cell r="P42">
            <v>18046</v>
          </cell>
        </row>
        <row r="43">
          <cell r="O43">
            <v>8.0214729849766409E-2</v>
          </cell>
          <cell r="P43">
            <v>4154</v>
          </cell>
        </row>
        <row r="44">
          <cell r="O44">
            <v>-1.8590816136832E-4</v>
          </cell>
          <cell r="P44">
            <v>-4</v>
          </cell>
        </row>
        <row r="45">
          <cell r="O45">
            <v>4.4906870560950773E-2</v>
          </cell>
          <cell r="P45">
            <v>4957</v>
          </cell>
        </row>
        <row r="46">
          <cell r="O46">
            <v>3.7542182227221499E-2</v>
          </cell>
          <cell r="P46">
            <v>534</v>
          </cell>
        </row>
        <row r="47">
          <cell r="P47">
            <v>152</v>
          </cell>
        </row>
        <row r="48">
          <cell r="P48">
            <v>147</v>
          </cell>
        </row>
        <row r="49">
          <cell r="O49">
            <v>3.4769917039976228E-2</v>
          </cell>
        </row>
        <row r="50">
          <cell r="O50">
            <v>6.0636787669843928E-2</v>
          </cell>
        </row>
        <row r="55">
          <cell r="O55">
            <v>-1.1799541945231473E-2</v>
          </cell>
          <cell r="P55">
            <v>-3694</v>
          </cell>
        </row>
        <row r="56">
          <cell r="O56">
            <v>1.757430037429053E-2</v>
          </cell>
          <cell r="P56">
            <v>709</v>
          </cell>
        </row>
        <row r="57">
          <cell r="O57">
            <v>-7.4242937679060983E-3</v>
          </cell>
          <cell r="P57">
            <v>-241</v>
          </cell>
        </row>
        <row r="58">
          <cell r="O58">
            <v>9.3758914704111129E-2</v>
          </cell>
          <cell r="P58">
            <v>2958</v>
          </cell>
        </row>
        <row r="59">
          <cell r="O59">
            <v>0.10150960658737418</v>
          </cell>
          <cell r="P59">
            <v>4438</v>
          </cell>
        </row>
        <row r="60">
          <cell r="O60">
            <v>-1.9981786039535043E-2</v>
          </cell>
          <cell r="P60">
            <v>-373</v>
          </cell>
        </row>
        <row r="61">
          <cell r="O61">
            <v>6.0973327890045503E-2</v>
          </cell>
          <cell r="P61">
            <v>7169</v>
          </cell>
        </row>
        <row r="62">
          <cell r="O62">
            <v>5.4812760817043671E-2</v>
          </cell>
          <cell r="P62">
            <v>3993</v>
          </cell>
        </row>
        <row r="63">
          <cell r="O63">
            <v>-2.8603836859495968E-2</v>
          </cell>
          <cell r="P63">
            <v>-7540</v>
          </cell>
        </row>
        <row r="64">
          <cell r="O64">
            <v>9.6592893240474043E-2</v>
          </cell>
          <cell r="P64">
            <v>14660</v>
          </cell>
        </row>
        <row r="65">
          <cell r="O65">
            <v>2.4467923765229216E-2</v>
          </cell>
          <cell r="P65">
            <v>968</v>
          </cell>
        </row>
        <row r="66">
          <cell r="O66">
            <v>3.0222463374932174E-2</v>
          </cell>
          <cell r="P66">
            <v>2228</v>
          </cell>
        </row>
        <row r="67">
          <cell r="O67">
            <v>8.9055931401208266E-2</v>
          </cell>
          <cell r="P67">
            <v>15994</v>
          </cell>
        </row>
        <row r="68">
          <cell r="O68">
            <v>7.2713331142512772E-2</v>
          </cell>
          <cell r="P68">
            <v>3319</v>
          </cell>
        </row>
        <row r="69">
          <cell r="O69">
            <v>3.1286712421937812E-2</v>
          </cell>
          <cell r="P69">
            <v>506</v>
          </cell>
        </row>
        <row r="70">
          <cell r="O70">
            <v>4.1750942642395206E-2</v>
          </cell>
          <cell r="P70">
            <v>3344</v>
          </cell>
        </row>
        <row r="71">
          <cell r="O71">
            <v>2.8995279838165855E-2</v>
          </cell>
          <cell r="P71">
            <v>301</v>
          </cell>
        </row>
        <row r="72">
          <cell r="P72">
            <v>110</v>
          </cell>
        </row>
        <row r="73">
          <cell r="P73">
            <v>119</v>
          </cell>
        </row>
        <row r="74">
          <cell r="O74">
            <v>3.1912952352153079E-2</v>
          </cell>
        </row>
        <row r="75">
          <cell r="O75">
            <v>6.265389876880989E-2</v>
          </cell>
        </row>
        <row r="80">
          <cell r="O80">
            <v>5.4084749313603409E-2</v>
          </cell>
          <cell r="P80">
            <v>14715</v>
          </cell>
        </row>
        <row r="81">
          <cell r="O81">
            <v>6.6260353180184417E-2</v>
          </cell>
          <cell r="P81">
            <v>2544</v>
          </cell>
        </row>
        <row r="82">
          <cell r="O82">
            <v>6.265352131632973E-2</v>
          </cell>
          <cell r="P82">
            <v>1862</v>
          </cell>
        </row>
        <row r="83">
          <cell r="O83">
            <v>8.3603393656920266E-2</v>
          </cell>
          <cell r="P83">
            <v>2296</v>
          </cell>
        </row>
        <row r="84">
          <cell r="O84">
            <v>9.7951984837317152E-2</v>
          </cell>
          <cell r="P84">
            <v>3721</v>
          </cell>
        </row>
        <row r="85">
          <cell r="O85">
            <v>-7.5821398483572056E-3</v>
          </cell>
          <cell r="P85">
            <v>-135</v>
          </cell>
        </row>
        <row r="86">
          <cell r="O86">
            <v>6.1082678338769236E-2</v>
          </cell>
          <cell r="P86">
            <v>7173</v>
          </cell>
        </row>
        <row r="87">
          <cell r="O87">
            <v>6.2567532050346042E-2</v>
          </cell>
          <cell r="P87">
            <v>4285</v>
          </cell>
        </row>
        <row r="88">
          <cell r="O88">
            <v>8.5128247287076686E-2</v>
          </cell>
          <cell r="P88">
            <v>16568</v>
          </cell>
        </row>
        <row r="89">
          <cell r="O89">
            <v>8.8550832781899791E-2</v>
          </cell>
          <cell r="P89">
            <v>12579</v>
          </cell>
        </row>
        <row r="90">
          <cell r="O90">
            <v>6.2308447644835896E-2</v>
          </cell>
          <cell r="P90">
            <v>2094</v>
          </cell>
        </row>
        <row r="91">
          <cell r="O91">
            <v>4.2322490381252242E-2</v>
          </cell>
          <cell r="P91">
            <v>3025</v>
          </cell>
        </row>
        <row r="92">
          <cell r="O92">
            <v>8.4869515784237626E-2</v>
          </cell>
          <cell r="P92">
            <v>14332</v>
          </cell>
        </row>
        <row r="93">
          <cell r="O93">
            <v>0.10710866133581765</v>
          </cell>
          <cell r="P93">
            <v>4139</v>
          </cell>
        </row>
        <row r="94">
          <cell r="O94">
            <v>4.1151730831446187E-2</v>
          </cell>
          <cell r="P94">
            <v>636</v>
          </cell>
        </row>
        <row r="95">
          <cell r="O95">
            <v>4.3877844565233914E-2</v>
          </cell>
          <cell r="P95">
            <v>2898</v>
          </cell>
        </row>
        <row r="96">
          <cell r="O96">
            <v>4.5423805229936942E-2</v>
          </cell>
          <cell r="P96">
            <v>403</v>
          </cell>
        </row>
        <row r="97">
          <cell r="P97">
            <v>118</v>
          </cell>
        </row>
        <row r="98">
          <cell r="P98">
            <v>158</v>
          </cell>
        </row>
        <row r="99">
          <cell r="O99">
            <v>6.9077845409563521E-2</v>
          </cell>
          <cell r="P99">
            <v>93411</v>
          </cell>
        </row>
        <row r="100">
          <cell r="O100">
            <v>8.4923076923076879E-2</v>
          </cell>
        </row>
        <row r="105">
          <cell r="O105">
            <v>-0.44910953891192973</v>
          </cell>
          <cell r="P105">
            <v>-18409</v>
          </cell>
        </row>
        <row r="106">
          <cell r="O106">
            <v>-0.94150846587993842</v>
          </cell>
          <cell r="P106">
            <v>-1835</v>
          </cell>
        </row>
        <row r="107">
          <cell r="O107">
            <v>-0.76695842450765861</v>
          </cell>
          <cell r="P107">
            <v>-2103</v>
          </cell>
        </row>
        <row r="108">
          <cell r="O108">
            <v>0.16201664219285372</v>
          </cell>
          <cell r="P108">
            <v>662</v>
          </cell>
        </row>
        <row r="109">
          <cell r="O109">
            <v>0.12508722958827634</v>
          </cell>
          <cell r="P109">
            <v>717</v>
          </cell>
        </row>
        <row r="110">
          <cell r="O110">
            <v>-0.27610208816705339</v>
          </cell>
          <cell r="P110">
            <v>-238</v>
          </cell>
        </row>
        <row r="111">
          <cell r="O111">
            <v>-2.7586206896551779E-2</v>
          </cell>
          <cell r="P111">
            <v>-4</v>
          </cell>
        </row>
        <row r="112">
          <cell r="O112">
            <v>-6.6941769830353048E-2</v>
          </cell>
          <cell r="P112">
            <v>-292</v>
          </cell>
        </row>
        <row r="113">
          <cell r="O113">
            <v>-0.34950780695014283</v>
          </cell>
          <cell r="P113">
            <v>-24108</v>
          </cell>
        </row>
        <row r="114">
          <cell r="O114">
            <v>0.21416074920242867</v>
          </cell>
          <cell r="P114">
            <v>2081</v>
          </cell>
        </row>
        <row r="115">
          <cell r="O115">
            <v>-0.18908480268681782</v>
          </cell>
          <cell r="P115">
            <v>-1126</v>
          </cell>
        </row>
        <row r="116">
          <cell r="O116">
            <v>-0.35501113585746102</v>
          </cell>
          <cell r="P116">
            <v>-797</v>
          </cell>
        </row>
        <row r="117">
          <cell r="O117">
            <v>0.15497948526669147</v>
          </cell>
          <cell r="P117">
            <v>1662</v>
          </cell>
        </row>
        <row r="118">
          <cell r="O118">
            <v>-0.11710939731505288</v>
          </cell>
          <cell r="P118">
            <v>-820</v>
          </cell>
        </row>
        <row r="119">
          <cell r="O119">
            <v>-0.18105849582172706</v>
          </cell>
          <cell r="P119">
            <v>-130</v>
          </cell>
        </row>
        <row r="120">
          <cell r="O120">
            <v>3.1750551719228248E-2</v>
          </cell>
          <cell r="P120">
            <v>446</v>
          </cell>
        </row>
        <row r="121">
          <cell r="O121">
            <v>-6.7594433399602361E-2</v>
          </cell>
          <cell r="P121">
            <v>-102</v>
          </cell>
        </row>
        <row r="122">
          <cell r="P122">
            <v>-8</v>
          </cell>
        </row>
        <row r="123">
          <cell r="O123">
            <v>-0.1160714285714286</v>
          </cell>
          <cell r="P123">
            <v>-39</v>
          </cell>
        </row>
        <row r="125">
          <cell r="O125">
            <v>-0.11604938271604937</v>
          </cell>
        </row>
        <row r="220">
          <cell r="O220">
            <v>6.965279779149669E-2</v>
          </cell>
          <cell r="P220">
            <v>27552</v>
          </cell>
        </row>
        <row r="221">
          <cell r="O221">
            <v>0.14665168539325846</v>
          </cell>
          <cell r="P221">
            <v>6526</v>
          </cell>
        </row>
        <row r="222">
          <cell r="O222">
            <v>0.10234580917237746</v>
          </cell>
          <cell r="P222">
            <v>3883</v>
          </cell>
        </row>
        <row r="223">
          <cell r="O223">
            <v>0.11758716654976586</v>
          </cell>
          <cell r="P223">
            <v>5197</v>
          </cell>
        </row>
        <row r="224">
          <cell r="O224">
            <v>0.12647542910886433</v>
          </cell>
          <cell r="P224">
            <v>5379</v>
          </cell>
        </row>
        <row r="225">
          <cell r="O225">
            <v>-1.1854752580989669E-2</v>
          </cell>
          <cell r="P225">
            <v>-333</v>
          </cell>
        </row>
        <row r="226">
          <cell r="O226">
            <v>5.6642967542503975E-2</v>
          </cell>
          <cell r="P226">
            <v>9162</v>
          </cell>
        </row>
        <row r="227">
          <cell r="O227">
            <v>7.2299404593138661E-2</v>
          </cell>
          <cell r="P227">
            <v>6630</v>
          </cell>
        </row>
        <row r="228">
          <cell r="O228">
            <v>9.688941364342929E-2</v>
          </cell>
          <cell r="P228">
            <v>22813</v>
          </cell>
        </row>
        <row r="229">
          <cell r="O229">
            <v>0.26233478324822967</v>
          </cell>
          <cell r="P229">
            <v>49937</v>
          </cell>
        </row>
        <row r="230">
          <cell r="O230">
            <v>0.12166375984356015</v>
          </cell>
          <cell r="P230">
            <v>4604</v>
          </cell>
        </row>
        <row r="231">
          <cell r="O231">
            <v>8.4713103877972484E-2</v>
          </cell>
          <cell r="P231">
            <v>7342</v>
          </cell>
        </row>
        <row r="232">
          <cell r="O232">
            <v>0.10557259154596865</v>
          </cell>
          <cell r="P232">
            <v>24134</v>
          </cell>
        </row>
        <row r="233">
          <cell r="O233">
            <v>0.12703226871337781</v>
          </cell>
          <cell r="P233">
            <v>6157</v>
          </cell>
        </row>
        <row r="234">
          <cell r="O234">
            <v>6.9329638300922092E-2</v>
          </cell>
          <cell r="P234">
            <v>1451</v>
          </cell>
        </row>
        <row r="235">
          <cell r="O235">
            <v>5.7623455442518345E-2</v>
          </cell>
          <cell r="P235">
            <v>5279</v>
          </cell>
        </row>
        <row r="236">
          <cell r="O236">
            <v>5.3785900783289708E-2</v>
          </cell>
          <cell r="P236">
            <v>721</v>
          </cell>
        </row>
        <row r="237">
          <cell r="P237">
            <v>118</v>
          </cell>
        </row>
        <row r="238">
          <cell r="P238">
            <v>200</v>
          </cell>
        </row>
        <row r="239">
          <cell r="O239">
            <v>0.10352198245660715</v>
          </cell>
          <cell r="P239">
            <v>186752</v>
          </cell>
        </row>
        <row r="240">
          <cell r="O240">
            <v>7.265250171350246E-2</v>
          </cell>
        </row>
      </sheetData>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rsaad"/>
      <sheetName val="indsaad"/>
      <sheetName val="indsaad2"/>
      <sheetName val="EVO"/>
      <sheetName val="EVO_sol"/>
      <sheetName val="EVO_resol"/>
      <sheetName val="EVO_derecho"/>
      <sheetName val="EVO_resolPIA"/>
      <sheetName val="EVO_sinPIA"/>
      <sheetName val="EVO_prest"/>
      <sheetName val="20pobl"/>
      <sheetName val="21solsaad"/>
      <sheetName val="22solcasaadpot"/>
      <sheetName val="23solcasaad"/>
      <sheetName val="24solcasaad_pobl"/>
      <sheetName val="3solcasaad"/>
      <sheetName val="24asolcasaad_pobl"/>
      <sheetName val="25solaltabaja"/>
      <sheetName val="26perfsaad"/>
      <sheetName val="31dictsaad"/>
      <sheetName val="31adictsaad"/>
      <sheetName val="31bdictsaad"/>
      <sheetName val="32dictcasaadpot"/>
      <sheetName val="33dictcasaad"/>
      <sheetName val="33dictcasaadGIII"/>
      <sheetName val="33dictcasaadGII"/>
      <sheetName val="33dictcasaadGI"/>
      <sheetName val="33dictcasaadG0"/>
      <sheetName val="34adictcasaad"/>
      <sheetName val="8dictcasaad"/>
      <sheetName val="34bdictcasaad"/>
      <sheetName val="35ResolGraAltaBaj"/>
      <sheetName val="36perfresol"/>
      <sheetName val="36aperfresol_graf"/>
      <sheetName val="36bperfresol_graf"/>
      <sheetName val="41benpresaad"/>
      <sheetName val="41benpresaad_graf"/>
      <sheetName val="41abenpreGIII"/>
      <sheetName val="41abenpreGIII_graf"/>
      <sheetName val="41bbenpreGII"/>
      <sheetName val="41bbenpreGII_graf"/>
      <sheetName val="41cbenpreGI"/>
      <sheetName val="41cbenpreGI_graf"/>
      <sheetName val="42pbpcasaadpot"/>
      <sheetName val="43pbpcasaad"/>
      <sheetName val="43pbpcasaadGIII"/>
      <sheetName val="43pbpcasaadGII"/>
      <sheetName val="43pbpcasaadGI"/>
      <sheetName val="44apbpcasaad"/>
      <sheetName val="44bpbpcasaad"/>
      <sheetName val="45ResolPIAAltaBaj"/>
      <sheetName val="46perfpbsaad"/>
      <sheetName val="15pbpcasaad"/>
      <sheetName val="46aperfpb_graf"/>
      <sheetName val="51pbgrado"/>
      <sheetName val="51aPAPDgrado"/>
      <sheetName val="51bTeleasgrado"/>
      <sheetName val="51cSADgrado"/>
      <sheetName val="51dCDgrado"/>
      <sheetName val="51eSARgrado"/>
      <sheetName val="51fPEVincgrado"/>
      <sheetName val="51gPECgrado"/>
      <sheetName val="51hPEAsistPgrado"/>
      <sheetName val="52SubtipoVinculada"/>
      <sheetName val="52SubtipoVinculadaGIII"/>
      <sheetName val="52SubtipoVinculadaGII"/>
      <sheetName val="52SubtipoVinculadaGI"/>
      <sheetName val="6perfcuidador"/>
      <sheetName val="61aperfcuidadorCCAA"/>
      <sheetName val="62bperfcuidadorCCAA"/>
      <sheetName val="63cperfcuidadorCCAA"/>
      <sheetName val="7Intensidad"/>
      <sheetName val="7IntensidadCCAA"/>
      <sheetName val="7IntenSAD_CCAA"/>
      <sheetName val="7IntenPE_SAD_CCAA"/>
      <sheetName val="8CuantíaPrest"/>
      <sheetName val="8CuantíaPEC_CCAA"/>
      <sheetName val="8CuantíaAP_CCAA"/>
      <sheetName val="8CuantíaPEVsad_CCAA"/>
      <sheetName val="8CuantíaPEVsar_CCAA"/>
      <sheetName val="8CuantíaPEVcd_CCAA"/>
      <sheetName val="8CuantíaPEVpapd_CCAA"/>
      <sheetName val="8CuantíaPEVteleasist_CCAA"/>
      <sheetName val="9TiempoEspera"/>
      <sheetName val="91TiempoEspera_evo"/>
      <sheetName val="10pendResol"/>
      <sheetName val="10pendPrest"/>
      <sheetName val="10pend"/>
      <sheetName val="11ListaEspera"/>
      <sheetName val="11ListaEsperaGIII"/>
      <sheetName val="11ListaEsperaGII"/>
      <sheetName val="11ListaEsperaGI"/>
      <sheetName val="12BenefEfect"/>
    </sheetNames>
    <sheetDataSet>
      <sheetData sheetId="0"/>
      <sheetData sheetId="1"/>
      <sheetData sheetId="2"/>
      <sheetData sheetId="3">
        <row r="7">
          <cell r="G7">
            <v>44926</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Set>
  </externalBook>
</externalLink>
</file>

<file path=xl/theme/theme1.xml><?xml version="1.0" encoding="utf-8"?>
<a:theme xmlns:a="http://schemas.openxmlformats.org/drawingml/2006/main" name="TemaDependencia">
  <a:themeElements>
    <a:clrScheme name="Violeta">
      <a:dk1>
        <a:sysClr val="windowText" lastClr="000000"/>
      </a:dk1>
      <a:lt1>
        <a:sysClr val="window" lastClr="FFFFFF"/>
      </a:lt1>
      <a:dk2>
        <a:srgbClr val="373545"/>
      </a:dk2>
      <a:lt2>
        <a:srgbClr val="DCD8DC"/>
      </a:lt2>
      <a:accent1>
        <a:srgbClr val="AD84C6"/>
      </a:accent1>
      <a:accent2>
        <a:srgbClr val="8784C7"/>
      </a:accent2>
      <a:accent3>
        <a:srgbClr val="5D739A"/>
      </a:accent3>
      <a:accent4>
        <a:srgbClr val="6997AF"/>
      </a:accent4>
      <a:accent5>
        <a:srgbClr val="84ACB6"/>
      </a:accent5>
      <a:accent6>
        <a:srgbClr val="6F8183"/>
      </a:accent6>
      <a:hlink>
        <a:srgbClr val="69A020"/>
      </a:hlink>
      <a:folHlink>
        <a:srgbClr val="8C8C8C"/>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明朝"/>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0.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7.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8.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9.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48.xml"/><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49.xml"/><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50.xml"/><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51.xml"/><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2" Type="http://schemas.openxmlformats.org/officeDocument/2006/relationships/drawing" Target="../drawings/drawing52.xml"/><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2" Type="http://schemas.openxmlformats.org/officeDocument/2006/relationships/drawing" Target="../drawings/drawing53.xml"/><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2" Type="http://schemas.openxmlformats.org/officeDocument/2006/relationships/drawing" Target="../drawings/drawing54.xml"/><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55.xml"/><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2" Type="http://schemas.openxmlformats.org/officeDocument/2006/relationships/drawing" Target="../drawings/drawing56.xml"/><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2" Type="http://schemas.openxmlformats.org/officeDocument/2006/relationships/drawing" Target="../drawings/drawing57.xml"/><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2" Type="http://schemas.openxmlformats.org/officeDocument/2006/relationships/drawing" Target="../drawings/drawing58.xml"/><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2" Type="http://schemas.openxmlformats.org/officeDocument/2006/relationships/drawing" Target="../drawings/drawing59.xml"/><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2" Type="http://schemas.openxmlformats.org/officeDocument/2006/relationships/drawing" Target="../drawings/drawing60.xml"/><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2" Type="http://schemas.openxmlformats.org/officeDocument/2006/relationships/drawing" Target="../drawings/drawing61.xml"/><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2" Type="http://schemas.openxmlformats.org/officeDocument/2006/relationships/drawing" Target="../drawings/drawing62.xml"/><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2" Type="http://schemas.openxmlformats.org/officeDocument/2006/relationships/drawing" Target="../drawings/drawing63.xml"/><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2" Type="http://schemas.openxmlformats.org/officeDocument/2006/relationships/drawing" Target="../drawings/drawing64.xml"/><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2" Type="http://schemas.openxmlformats.org/officeDocument/2006/relationships/drawing" Target="../drawings/drawing65.xml"/><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2" Type="http://schemas.openxmlformats.org/officeDocument/2006/relationships/drawing" Target="../drawings/drawing66.xml"/><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2" Type="http://schemas.openxmlformats.org/officeDocument/2006/relationships/drawing" Target="../drawings/drawing67.xml"/><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2" Type="http://schemas.openxmlformats.org/officeDocument/2006/relationships/drawing" Target="../drawings/drawing68.xml"/><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2" Type="http://schemas.openxmlformats.org/officeDocument/2006/relationships/drawing" Target="../drawings/drawing69.xml"/><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2" Type="http://schemas.openxmlformats.org/officeDocument/2006/relationships/drawing" Target="../drawings/drawing71.xml"/><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2" Type="http://schemas.openxmlformats.org/officeDocument/2006/relationships/drawing" Target="../drawings/drawing72.xml"/><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2" Type="http://schemas.openxmlformats.org/officeDocument/2006/relationships/drawing" Target="../drawings/drawing73.xml"/><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2" Type="http://schemas.openxmlformats.org/officeDocument/2006/relationships/drawing" Target="../drawings/drawing74.xml"/><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2" Type="http://schemas.openxmlformats.org/officeDocument/2006/relationships/drawing" Target="../drawings/drawing75.xml"/><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2" Type="http://schemas.openxmlformats.org/officeDocument/2006/relationships/drawing" Target="../drawings/drawing76.xml"/><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2" Type="http://schemas.openxmlformats.org/officeDocument/2006/relationships/drawing" Target="../drawings/drawing77.xml"/><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2" Type="http://schemas.openxmlformats.org/officeDocument/2006/relationships/drawing" Target="../drawings/drawing78.xml"/><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2" Type="http://schemas.openxmlformats.org/officeDocument/2006/relationships/drawing" Target="../drawings/drawing79.xml"/><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2" Type="http://schemas.openxmlformats.org/officeDocument/2006/relationships/drawing" Target="../drawings/drawing80.xml"/><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2" Type="http://schemas.openxmlformats.org/officeDocument/2006/relationships/drawing" Target="../drawings/drawing81.xml"/><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2" Type="http://schemas.openxmlformats.org/officeDocument/2006/relationships/drawing" Target="../drawings/drawing82.xml"/><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2" Type="http://schemas.openxmlformats.org/officeDocument/2006/relationships/drawing" Target="../drawings/drawing83.xml"/><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2" Type="http://schemas.openxmlformats.org/officeDocument/2006/relationships/drawing" Target="../drawings/drawing84.xml"/><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2" Type="http://schemas.openxmlformats.org/officeDocument/2006/relationships/drawing" Target="../drawings/drawing85.xml"/><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2" Type="http://schemas.openxmlformats.org/officeDocument/2006/relationships/drawing" Target="../drawings/drawing86.xml"/><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2" Type="http://schemas.openxmlformats.org/officeDocument/2006/relationships/drawing" Target="../drawings/drawing87.xml"/><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2" Type="http://schemas.openxmlformats.org/officeDocument/2006/relationships/drawing" Target="../drawings/drawing88.xml"/><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2" Type="http://schemas.openxmlformats.org/officeDocument/2006/relationships/drawing" Target="../drawings/drawing89.xml"/><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2" Type="http://schemas.openxmlformats.org/officeDocument/2006/relationships/drawing" Target="../drawings/drawing91.xml"/><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2" Type="http://schemas.openxmlformats.org/officeDocument/2006/relationships/drawing" Target="../drawings/drawing93.xml"/><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2" Type="http://schemas.openxmlformats.org/officeDocument/2006/relationships/drawing" Target="../drawings/drawing95.xml"/><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2" Type="http://schemas.openxmlformats.org/officeDocument/2006/relationships/drawing" Target="../drawings/drawing97.xml"/><Relationship Id="rId1" Type="http://schemas.openxmlformats.org/officeDocument/2006/relationships/printerSettings" Target="../printerSettings/printerSettings9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0B70C2-5106-43FE-8A39-F81FD989AADD}">
  <sheetPr codeName="Hoja12">
    <tabColor theme="0"/>
    <pageSetUpPr fitToPage="1"/>
  </sheetPr>
  <dimension ref="A1:U12"/>
  <sheetViews>
    <sheetView showGridLines="0" tabSelected="1" zoomScale="80" zoomScaleNormal="80" workbookViewId="0"/>
  </sheetViews>
  <sheetFormatPr baseColWidth="10" defaultColWidth="11.42578125" defaultRowHeight="15" x14ac:dyDescent="0.2"/>
  <cols>
    <col min="1" max="1" width="0.5703125" style="1" customWidth="1"/>
    <col min="2" max="2" width="15.28515625" style="1" customWidth="1"/>
    <col min="3" max="3" width="0.85546875" style="1" customWidth="1"/>
    <col min="4" max="4" width="13.42578125" style="1" customWidth="1"/>
    <col min="5" max="5" width="0.85546875" style="1" customWidth="1"/>
    <col min="6" max="6" width="7" style="1" customWidth="1"/>
    <col min="7" max="7" width="7.140625" style="1" customWidth="1"/>
    <col min="8" max="8" width="7" style="1" customWidth="1"/>
    <col min="9" max="9" width="7.140625" style="1" customWidth="1"/>
    <col min="10" max="10" width="7" style="1" customWidth="1"/>
    <col min="11" max="11" width="7.140625" style="1" customWidth="1"/>
    <col min="12" max="12" width="7" style="1" customWidth="1"/>
    <col min="13" max="13" width="7.140625" style="1" customWidth="1"/>
    <col min="14" max="14" width="7" style="1" customWidth="1"/>
    <col min="15" max="15" width="7.140625" style="1" customWidth="1"/>
    <col min="16" max="16" width="7" style="2" customWidth="1"/>
    <col min="17" max="17" width="7.140625" style="1" customWidth="1"/>
    <col min="18" max="18" width="7" style="2" customWidth="1"/>
    <col min="19" max="19" width="7.140625" style="1" customWidth="1"/>
    <col min="20" max="20" width="9.140625" style="1" customWidth="1"/>
    <col min="21" max="21" width="2.140625" style="1" customWidth="1"/>
    <col min="22" max="16384" width="11.42578125" style="1"/>
  </cols>
  <sheetData>
    <row r="1" spans="1:21" s="2" customFormat="1" ht="14.25" x14ac:dyDescent="0.2">
      <c r="B1" s="6"/>
      <c r="H1"/>
    </row>
    <row r="2" spans="1:21" s="1342" customFormat="1" ht="93.75" customHeight="1" x14ac:dyDescent="0.2">
      <c r="A2" s="1343"/>
      <c r="B2" s="1349"/>
      <c r="C2" s="1349"/>
      <c r="D2" s="1349"/>
      <c r="E2" s="1349"/>
      <c r="F2" s="1349"/>
      <c r="G2" s="1349"/>
      <c r="H2" s="1349"/>
      <c r="I2" s="1349"/>
      <c r="J2" s="1349"/>
      <c r="K2" s="1349"/>
      <c r="L2" s="1349"/>
      <c r="M2" s="1349"/>
      <c r="N2" s="1349"/>
      <c r="O2" s="1349"/>
      <c r="P2" s="1349"/>
      <c r="Q2" s="1349"/>
      <c r="R2" s="1349"/>
      <c r="S2" s="1349"/>
      <c r="T2" s="1349"/>
      <c r="U2" s="1343"/>
    </row>
    <row r="3" spans="1:21" s="4" customFormat="1" ht="45.75" customHeight="1" x14ac:dyDescent="0.2">
      <c r="A3" s="5"/>
      <c r="B3" s="1350" t="s">
        <v>490</v>
      </c>
      <c r="C3" s="1350"/>
      <c r="D3" s="1350"/>
      <c r="E3" s="1350"/>
      <c r="F3" s="1350"/>
      <c r="G3" s="1350"/>
      <c r="H3" s="1350"/>
      <c r="I3" s="1350"/>
      <c r="J3" s="1350"/>
      <c r="K3" s="1350"/>
      <c r="L3" s="1350"/>
      <c r="M3" s="1350"/>
      <c r="N3" s="1350"/>
      <c r="O3" s="1350"/>
      <c r="P3" s="1350"/>
      <c r="Q3" s="1350"/>
      <c r="R3" s="1350"/>
      <c r="S3" s="1350"/>
      <c r="T3" s="1350"/>
      <c r="U3" s="5"/>
    </row>
    <row r="4" spans="1:21" s="4" customFormat="1" ht="45.75" customHeight="1" x14ac:dyDescent="0.2">
      <c r="A4" s="5"/>
      <c r="B4" s="1350" t="s">
        <v>489</v>
      </c>
      <c r="C4" s="1350"/>
      <c r="D4" s="1350"/>
      <c r="E4" s="1350"/>
      <c r="F4" s="1350"/>
      <c r="G4" s="1350"/>
      <c r="H4" s="1350"/>
      <c r="I4" s="1350"/>
      <c r="J4" s="1350"/>
      <c r="K4" s="1350"/>
      <c r="L4" s="1350"/>
      <c r="M4" s="1350"/>
      <c r="N4" s="1350"/>
      <c r="O4" s="1350"/>
      <c r="P4" s="1350"/>
      <c r="Q4" s="1350"/>
      <c r="R4" s="1350"/>
      <c r="S4" s="1350"/>
      <c r="T4" s="1350"/>
      <c r="U4" s="5"/>
    </row>
    <row r="5" spans="1:21" s="1339" customFormat="1" ht="9.75" customHeight="1" x14ac:dyDescent="0.2">
      <c r="A5" s="1340"/>
      <c r="B5" s="1341"/>
      <c r="C5" s="1341"/>
      <c r="D5" s="1341"/>
      <c r="E5" s="1341"/>
      <c r="F5" s="1341"/>
      <c r="G5" s="1341"/>
      <c r="H5" s="1341"/>
      <c r="I5" s="1341"/>
      <c r="J5" s="1341"/>
      <c r="K5" s="1341"/>
      <c r="L5" s="1341"/>
      <c r="M5" s="1341"/>
      <c r="N5" s="1341"/>
      <c r="O5" s="1341"/>
      <c r="P5" s="1341"/>
      <c r="Q5" s="1341"/>
      <c r="R5" s="1341"/>
      <c r="S5" s="1341"/>
      <c r="T5" s="1341"/>
      <c r="U5" s="1340"/>
    </row>
    <row r="6" spans="1:21" ht="23.25" customHeight="1" x14ac:dyDescent="0.2">
      <c r="B6" s="1351" t="s">
        <v>491</v>
      </c>
      <c r="C6" s="1351"/>
      <c r="D6" s="1351"/>
      <c r="E6" s="1351"/>
      <c r="F6" s="1351"/>
      <c r="G6" s="1351"/>
      <c r="H6" s="1351"/>
      <c r="I6" s="1351"/>
      <c r="J6" s="1351"/>
      <c r="K6" s="1351"/>
      <c r="L6" s="1351"/>
      <c r="M6" s="1351"/>
      <c r="N6" s="1351"/>
      <c r="O6" s="1351"/>
      <c r="P6" s="1351"/>
      <c r="Q6" s="1351"/>
      <c r="R6" s="1351"/>
      <c r="S6" s="1351"/>
      <c r="T6" s="1351"/>
      <c r="U6" s="1351"/>
    </row>
    <row r="7" spans="1:21" ht="74.099999999999994" customHeight="1" x14ac:dyDescent="0.25">
      <c r="B7" s="1352"/>
      <c r="C7" s="1352"/>
      <c r="D7" s="1352"/>
      <c r="E7" s="1352"/>
      <c r="F7" s="1352"/>
      <c r="G7" s="1352"/>
      <c r="H7" s="1352"/>
      <c r="I7" s="1352"/>
      <c r="J7" s="1352"/>
      <c r="K7" s="1352"/>
      <c r="L7" s="1352"/>
      <c r="M7" s="1352"/>
      <c r="N7" s="1352"/>
      <c r="O7" s="1352"/>
      <c r="P7" s="1352"/>
      <c r="Q7" s="1352"/>
      <c r="R7" s="1352"/>
      <c r="S7" s="1352"/>
      <c r="T7" s="1352"/>
      <c r="U7" s="1352"/>
    </row>
    <row r="8" spans="1:21" ht="48" customHeight="1" x14ac:dyDescent="0.25">
      <c r="B8" s="1338"/>
      <c r="C8" s="1338"/>
      <c r="D8" s="1338"/>
      <c r="E8" s="1338"/>
      <c r="F8" s="1338"/>
      <c r="G8" s="1338"/>
      <c r="H8" s="1338"/>
      <c r="I8" s="1338"/>
      <c r="J8" s="1338"/>
      <c r="K8" s="1338"/>
      <c r="L8" s="1338"/>
      <c r="M8" s="1338"/>
      <c r="N8" s="1338"/>
      <c r="O8" s="1338"/>
      <c r="P8" s="1338"/>
      <c r="Q8" s="1338"/>
      <c r="R8" s="1338"/>
      <c r="S8" s="1338"/>
      <c r="T8" s="1338"/>
      <c r="U8" s="1338"/>
    </row>
    <row r="9" spans="1:21" ht="15" customHeight="1" x14ac:dyDescent="0.2">
      <c r="B9" s="1353" t="s">
        <v>488</v>
      </c>
      <c r="C9" s="1353"/>
      <c r="D9" s="1353"/>
      <c r="E9" s="1353"/>
      <c r="F9" s="1353"/>
      <c r="G9" s="1353"/>
      <c r="H9" s="1353"/>
      <c r="I9" s="1353"/>
      <c r="J9" s="1353"/>
      <c r="K9" s="1353"/>
      <c r="L9" s="1353"/>
      <c r="M9" s="1353"/>
      <c r="N9" s="1353"/>
      <c r="O9" s="1353"/>
      <c r="P9" s="1353"/>
      <c r="Q9" s="1353"/>
      <c r="R9" s="1353"/>
      <c r="S9" s="1353"/>
    </row>
    <row r="10" spans="1:21" x14ac:dyDescent="0.2">
      <c r="B10" s="1353"/>
      <c r="C10" s="1353"/>
      <c r="D10" s="1353"/>
      <c r="E10" s="1353"/>
      <c r="F10" s="1353"/>
      <c r="G10" s="1353"/>
      <c r="H10" s="1353"/>
      <c r="I10" s="1353"/>
      <c r="J10" s="1353"/>
      <c r="K10" s="1353"/>
      <c r="L10" s="1353"/>
      <c r="M10" s="1353"/>
      <c r="N10" s="1353"/>
      <c r="O10" s="1353"/>
      <c r="P10" s="1353"/>
      <c r="Q10" s="1353"/>
      <c r="R10" s="1353"/>
      <c r="S10" s="1353"/>
    </row>
    <row r="11" spans="1:21" ht="42.6" customHeight="1" x14ac:dyDescent="0.2">
      <c r="B11" s="1337"/>
      <c r="C11" s="1337"/>
      <c r="D11" s="1337"/>
      <c r="E11" s="1337"/>
      <c r="F11" s="1337"/>
      <c r="G11" s="1337"/>
      <c r="H11" s="1337"/>
      <c r="I11" s="1337"/>
      <c r="J11" s="1337"/>
      <c r="K11" s="1337"/>
      <c r="L11" s="1337"/>
      <c r="M11" s="1337"/>
      <c r="N11" s="1337"/>
      <c r="O11" s="1337"/>
      <c r="P11" s="1337"/>
      <c r="Q11" s="1337"/>
      <c r="R11" s="1337"/>
      <c r="S11" s="1337"/>
    </row>
    <row r="12" spans="1:21" s="3" customFormat="1" ht="78" customHeight="1" x14ac:dyDescent="0.25">
      <c r="B12" s="1348" t="s">
        <v>487</v>
      </c>
      <c r="C12" s="1348"/>
      <c r="D12" s="1348"/>
      <c r="E12" s="1348"/>
      <c r="F12" s="1348"/>
      <c r="G12" s="1348"/>
      <c r="H12" s="1348"/>
      <c r="I12" s="1348"/>
      <c r="J12" s="1348"/>
      <c r="K12" s="1348"/>
      <c r="L12" s="1348"/>
      <c r="M12" s="1348"/>
      <c r="N12" s="1348"/>
      <c r="O12" s="1348"/>
      <c r="P12" s="1348"/>
      <c r="Q12" s="1348"/>
      <c r="R12" s="1348"/>
      <c r="S12" s="1348"/>
      <c r="T12" s="1348"/>
    </row>
  </sheetData>
  <mergeCells count="7">
    <mergeCell ref="B12:T12"/>
    <mergeCell ref="B2:T2"/>
    <mergeCell ref="B3:T3"/>
    <mergeCell ref="B4:T4"/>
    <mergeCell ref="B6:U6"/>
    <mergeCell ref="B7:U7"/>
    <mergeCell ref="B9:S10"/>
  </mergeCells>
  <printOptions horizontalCentered="1"/>
  <pageMargins left="0" right="0" top="0.43307086614173229" bottom="0.43307086614173229" header="0" footer="0"/>
  <pageSetup paperSize="9"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Hoja113">
    <tabColor theme="0"/>
    <pageSetUpPr fitToPage="1"/>
  </sheetPr>
  <dimension ref="A1:AB28"/>
  <sheetViews>
    <sheetView zoomScaleNormal="100" workbookViewId="0"/>
  </sheetViews>
  <sheetFormatPr baseColWidth="10" defaultColWidth="11.42578125" defaultRowHeight="15" x14ac:dyDescent="0.25"/>
  <cols>
    <col min="1" max="1" width="1.85546875" style="220" customWidth="1"/>
    <col min="2" max="2" width="24.5703125" style="220" customWidth="1"/>
    <col min="3" max="3" width="1" style="220" customWidth="1"/>
    <col min="4" max="10" width="10.85546875" style="220" customWidth="1"/>
    <col min="11" max="11" width="7.140625" style="220" customWidth="1"/>
    <col min="12" max="12" width="1.140625" style="220" customWidth="1"/>
    <col min="13" max="13" width="7.140625" style="220" customWidth="1"/>
    <col min="14" max="14" width="7.7109375" style="220" customWidth="1"/>
    <col min="15" max="22" width="8.28515625" style="220" customWidth="1"/>
    <col min="23" max="24" width="7.7109375" style="220" customWidth="1"/>
    <col min="25" max="25" width="11.42578125" style="220" customWidth="1"/>
    <col min="26" max="26" width="11.42578125" style="220"/>
    <col min="27" max="27" width="11.85546875" style="220" bestFit="1" customWidth="1"/>
    <col min="28" max="16384" width="11.42578125" style="220"/>
  </cols>
  <sheetData>
    <row r="1" spans="1:26" x14ac:dyDescent="0.25">
      <c r="A1" s="219"/>
      <c r="B1" s="219"/>
      <c r="J1" s="221"/>
      <c r="K1" s="221"/>
    </row>
    <row r="2" spans="1:26" ht="48.75" customHeight="1" x14ac:dyDescent="0.25">
      <c r="A2" s="219"/>
      <c r="B2" s="219"/>
      <c r="J2" s="221"/>
      <c r="K2" s="221"/>
    </row>
    <row r="3" spans="1:26" ht="24" customHeight="1" x14ac:dyDescent="0.25">
      <c r="A3" s="219"/>
      <c r="B3" s="1362" t="s">
        <v>371</v>
      </c>
      <c r="C3" s="1362"/>
      <c r="D3" s="1362"/>
      <c r="E3" s="1362"/>
      <c r="F3" s="1362"/>
      <c r="G3" s="1362"/>
      <c r="H3" s="1362"/>
      <c r="I3" s="1362"/>
      <c r="J3" s="1362"/>
      <c r="K3" s="1362"/>
      <c r="L3" s="1362"/>
      <c r="M3" s="1362"/>
      <c r="N3" s="1362"/>
      <c r="O3" s="1362"/>
      <c r="P3" s="1362"/>
      <c r="Q3" s="1362"/>
      <c r="R3" s="1362"/>
      <c r="S3" s="1362"/>
      <c r="T3" s="1362"/>
      <c r="U3" s="1362"/>
      <c r="V3" s="1362"/>
      <c r="W3" s="1362"/>
    </row>
    <row r="5" spans="1:26" x14ac:dyDescent="0.25">
      <c r="B5" s="219"/>
      <c r="C5" s="219"/>
      <c r="D5" s="1374" t="s">
        <v>366</v>
      </c>
      <c r="E5" s="1374"/>
      <c r="F5" s="1374"/>
      <c r="G5" s="1374"/>
      <c r="H5" s="1374"/>
      <c r="I5" s="1374"/>
      <c r="J5" s="1374"/>
      <c r="K5" s="1374"/>
      <c r="L5" s="219"/>
      <c r="M5" s="1364" t="s">
        <v>340</v>
      </c>
      <c r="N5" s="1364"/>
      <c r="O5" s="1364"/>
      <c r="P5" s="1364"/>
      <c r="Q5" s="1364"/>
      <c r="R5" s="1364"/>
      <c r="S5" s="1364"/>
      <c r="T5" s="1364"/>
      <c r="U5" s="1364"/>
      <c r="V5" s="1364"/>
      <c r="W5" s="1364"/>
      <c r="X5" s="1364"/>
    </row>
    <row r="6" spans="1:26" ht="21" customHeight="1" x14ac:dyDescent="0.25">
      <c r="B6" s="219"/>
      <c r="C6" s="219"/>
      <c r="D6" s="1375"/>
      <c r="E6" s="1375"/>
      <c r="F6" s="1375"/>
      <c r="G6" s="1375"/>
      <c r="H6" s="1375"/>
      <c r="I6" s="1375"/>
      <c r="J6" s="1375"/>
      <c r="K6" s="1375"/>
      <c r="L6" s="219"/>
      <c r="M6" s="1365">
        <v>43830</v>
      </c>
      <c r="N6" s="1366"/>
      <c r="O6" s="1367">
        <v>44196</v>
      </c>
      <c r="P6" s="1368"/>
      <c r="Q6" s="1367">
        <v>44561</v>
      </c>
      <c r="R6" s="1368"/>
      <c r="S6" s="1371">
        <v>44926</v>
      </c>
      <c r="T6" s="1372"/>
      <c r="U6" s="1369">
        <v>45291</v>
      </c>
      <c r="V6" s="1373"/>
      <c r="W6" s="1369">
        <f>J7</f>
        <v>45443</v>
      </c>
      <c r="X6" s="1370"/>
    </row>
    <row r="7" spans="1:26" x14ac:dyDescent="0.25">
      <c r="B7" s="225"/>
      <c r="C7" s="219"/>
      <c r="D7" s="226">
        <v>43465</v>
      </c>
      <c r="E7" s="227">
        <v>43830</v>
      </c>
      <c r="F7" s="228">
        <v>44196</v>
      </c>
      <c r="G7" s="228">
        <v>44561</v>
      </c>
      <c r="H7" s="228">
        <v>44926</v>
      </c>
      <c r="I7" s="228">
        <v>45291</v>
      </c>
      <c r="J7" s="228">
        <f>EVO!J7</f>
        <v>45443</v>
      </c>
      <c r="K7" s="229"/>
      <c r="L7" s="219"/>
      <c r="M7" s="230" t="s">
        <v>28</v>
      </c>
      <c r="N7" s="231" t="s">
        <v>341</v>
      </c>
      <c r="O7" s="232" t="s">
        <v>28</v>
      </c>
      <c r="P7" s="233" t="s">
        <v>341</v>
      </c>
      <c r="Q7" s="231" t="s">
        <v>28</v>
      </c>
      <c r="R7" s="232" t="s">
        <v>341</v>
      </c>
      <c r="S7" s="232" t="s">
        <v>28</v>
      </c>
      <c r="T7" s="232" t="s">
        <v>341</v>
      </c>
      <c r="U7" s="232" t="s">
        <v>28</v>
      </c>
      <c r="V7" s="227" t="s">
        <v>341</v>
      </c>
      <c r="W7" s="231" t="s">
        <v>28</v>
      </c>
      <c r="X7" s="229" t="s">
        <v>341</v>
      </c>
    </row>
    <row r="8" spans="1:26" ht="8.25" customHeight="1" x14ac:dyDescent="0.25">
      <c r="B8" s="225"/>
      <c r="C8" s="219"/>
      <c r="D8" s="234"/>
      <c r="E8" s="234"/>
      <c r="F8" s="234"/>
      <c r="G8" s="297"/>
      <c r="H8" s="297"/>
      <c r="I8" s="297"/>
      <c r="J8" s="234"/>
      <c r="K8" s="234"/>
      <c r="L8" s="219"/>
    </row>
    <row r="9" spans="1:26" ht="15" customHeight="1" x14ac:dyDescent="0.25">
      <c r="B9" s="298" t="s">
        <v>8</v>
      </c>
      <c r="C9" s="219"/>
      <c r="D9" s="299">
        <v>279274</v>
      </c>
      <c r="E9" s="300">
        <v>293661</v>
      </c>
      <c r="F9" s="300">
        <v>310424</v>
      </c>
      <c r="G9" s="254">
        <v>359285</v>
      </c>
      <c r="H9" s="254">
        <v>390413</v>
      </c>
      <c r="I9" s="254">
        <v>421261</v>
      </c>
      <c r="J9" s="301">
        <v>423114</v>
      </c>
      <c r="K9" s="302"/>
      <c r="L9" s="222"/>
      <c r="M9" s="278">
        <v>5.1515715748691182E-2</v>
      </c>
      <c r="N9" s="279">
        <v>14387</v>
      </c>
      <c r="O9" s="280">
        <v>5.7082826796884811E-2</v>
      </c>
      <c r="P9" s="279">
        <v>16763</v>
      </c>
      <c r="Q9" s="280">
        <v>0.15740084529546694</v>
      </c>
      <c r="R9" s="279">
        <f t="shared" ref="R9:R27" si="0">G9-F9</f>
        <v>48861</v>
      </c>
      <c r="S9" s="280">
        <f t="shared" ref="S9:S27" si="1">H9/G9-1</f>
        <v>8.6638740832486683E-2</v>
      </c>
      <c r="T9" s="279">
        <f t="shared" ref="T9:T27" si="2">H9-G9</f>
        <v>31128</v>
      </c>
      <c r="U9" s="280">
        <f>I9/H9-1</f>
        <v>7.9013762349102068E-2</v>
      </c>
      <c r="V9" s="279">
        <f>I9-H9</f>
        <v>30848</v>
      </c>
      <c r="W9" s="280">
        <f>[1]Cuadro_CCAA2!O220</f>
        <v>6.965279779149669E-2</v>
      </c>
      <c r="X9" s="279">
        <f>[1]Cuadro_CCAA2!P220</f>
        <v>27552</v>
      </c>
    </row>
    <row r="10" spans="1:26" x14ac:dyDescent="0.25">
      <c r="B10" s="303" t="s">
        <v>7</v>
      </c>
      <c r="C10" s="219"/>
      <c r="D10" s="253">
        <v>34548</v>
      </c>
      <c r="E10" s="254">
        <v>39164</v>
      </c>
      <c r="F10" s="254">
        <v>37313</v>
      </c>
      <c r="G10" s="254">
        <v>41449</v>
      </c>
      <c r="H10" s="254">
        <v>43712</v>
      </c>
      <c r="I10" s="254">
        <v>51888</v>
      </c>
      <c r="J10" s="257">
        <v>51026</v>
      </c>
      <c r="K10" s="304"/>
      <c r="L10" s="219"/>
      <c r="M10" s="256">
        <v>0.13361120759522982</v>
      </c>
      <c r="N10" s="257">
        <v>4616</v>
      </c>
      <c r="O10" s="258">
        <v>-4.726279236033093E-2</v>
      </c>
      <c r="P10" s="257">
        <v>-1851</v>
      </c>
      <c r="Q10" s="258">
        <v>0.11084608581459543</v>
      </c>
      <c r="R10" s="257">
        <f t="shared" si="0"/>
        <v>4136</v>
      </c>
      <c r="S10" s="258">
        <f t="shared" si="1"/>
        <v>5.4597215855629821E-2</v>
      </c>
      <c r="T10" s="257">
        <f t="shared" si="2"/>
        <v>2263</v>
      </c>
      <c r="U10" s="258">
        <f t="shared" ref="U10:U26" si="3">I10/H10-1</f>
        <v>0.18704245973645683</v>
      </c>
      <c r="V10" s="257">
        <f t="shared" ref="V10:V26" si="4">I10-H10</f>
        <v>8176</v>
      </c>
      <c r="W10" s="258">
        <f>[1]Cuadro_CCAA2!O221</f>
        <v>0.14665168539325846</v>
      </c>
      <c r="X10" s="257">
        <f>[1]Cuadro_CCAA2!P221</f>
        <v>6526</v>
      </c>
    </row>
    <row r="11" spans="1:26" x14ac:dyDescent="0.25">
      <c r="B11" s="303" t="s">
        <v>37</v>
      </c>
      <c r="C11" s="219"/>
      <c r="D11" s="253">
        <v>28413</v>
      </c>
      <c r="E11" s="254">
        <v>27579</v>
      </c>
      <c r="F11" s="254">
        <v>30931</v>
      </c>
      <c r="G11" s="254">
        <v>35120</v>
      </c>
      <c r="H11" s="254">
        <v>36982</v>
      </c>
      <c r="I11" s="254">
        <v>40207</v>
      </c>
      <c r="J11" s="257">
        <v>41823</v>
      </c>
      <c r="L11" s="222"/>
      <c r="M11" s="256">
        <v>-2.9352761060078114E-2</v>
      </c>
      <c r="N11" s="257">
        <v>-834</v>
      </c>
      <c r="O11" s="258">
        <v>0.12154175278291457</v>
      </c>
      <c r="P11" s="257">
        <v>3352</v>
      </c>
      <c r="Q11" s="258">
        <v>0.13543047428146515</v>
      </c>
      <c r="R11" s="257">
        <f t="shared" si="0"/>
        <v>4189</v>
      </c>
      <c r="S11" s="258">
        <f t="shared" si="1"/>
        <v>5.3018223234624129E-2</v>
      </c>
      <c r="T11" s="257">
        <f t="shared" si="2"/>
        <v>1862</v>
      </c>
      <c r="U11" s="258">
        <f t="shared" si="3"/>
        <v>8.7204586014818064E-2</v>
      </c>
      <c r="V11" s="257">
        <f t="shared" si="4"/>
        <v>3225</v>
      </c>
      <c r="W11" s="258">
        <f>[1]Cuadro_CCAA2!O222</f>
        <v>0.10234580917237746</v>
      </c>
      <c r="X11" s="257">
        <f>[1]Cuadro_CCAA2!P222</f>
        <v>3883</v>
      </c>
    </row>
    <row r="12" spans="1:26" x14ac:dyDescent="0.25">
      <c r="B12" s="303" t="s">
        <v>38</v>
      </c>
      <c r="C12" s="219"/>
      <c r="D12" s="253">
        <v>22115</v>
      </c>
      <c r="E12" s="254">
        <v>28653</v>
      </c>
      <c r="F12" s="254">
        <v>36929</v>
      </c>
      <c r="G12" s="254">
        <v>39491</v>
      </c>
      <c r="H12" s="254">
        <v>42042</v>
      </c>
      <c r="I12" s="254">
        <v>47979</v>
      </c>
      <c r="J12" s="257">
        <v>49394</v>
      </c>
      <c r="L12" s="222"/>
      <c r="M12" s="256">
        <v>0.29563644585123217</v>
      </c>
      <c r="N12" s="257">
        <v>6538</v>
      </c>
      <c r="O12" s="258">
        <v>0.28883537500436263</v>
      </c>
      <c r="P12" s="257">
        <v>8276</v>
      </c>
      <c r="Q12" s="258">
        <v>6.9376370873839077E-2</v>
      </c>
      <c r="R12" s="257">
        <f t="shared" si="0"/>
        <v>2562</v>
      </c>
      <c r="S12" s="258">
        <f t="shared" si="1"/>
        <v>6.4596996784077376E-2</v>
      </c>
      <c r="T12" s="257">
        <f t="shared" si="2"/>
        <v>2551</v>
      </c>
      <c r="U12" s="258">
        <f t="shared" si="3"/>
        <v>0.14121592693021268</v>
      </c>
      <c r="V12" s="257">
        <f t="shared" si="4"/>
        <v>5937</v>
      </c>
      <c r="W12" s="258">
        <f>[1]Cuadro_CCAA2!O223</f>
        <v>0.11758716654976586</v>
      </c>
      <c r="X12" s="257">
        <f>[1]Cuadro_CCAA2!P223</f>
        <v>5197</v>
      </c>
    </row>
    <row r="13" spans="1:26" x14ac:dyDescent="0.25">
      <c r="B13" s="303" t="s">
        <v>6</v>
      </c>
      <c r="C13" s="219"/>
      <c r="D13" s="253">
        <v>22532</v>
      </c>
      <c r="E13" s="254">
        <v>24418</v>
      </c>
      <c r="F13" s="254">
        <v>26624</v>
      </c>
      <c r="G13" s="254">
        <v>28747</v>
      </c>
      <c r="H13" s="254">
        <v>38665</v>
      </c>
      <c r="I13" s="254">
        <v>45957</v>
      </c>
      <c r="J13" s="257">
        <v>47909</v>
      </c>
      <c r="K13" s="304"/>
      <c r="L13" s="219"/>
      <c r="M13" s="256">
        <v>8.3703177702822762E-2</v>
      </c>
      <c r="N13" s="257">
        <v>1886</v>
      </c>
      <c r="O13" s="258">
        <v>9.0343189450405426E-2</v>
      </c>
      <c r="P13" s="257">
        <v>2206</v>
      </c>
      <c r="Q13" s="258">
        <v>7.9740084134615419E-2</v>
      </c>
      <c r="R13" s="257">
        <f t="shared" si="0"/>
        <v>2123</v>
      </c>
      <c r="S13" s="258">
        <f t="shared" si="1"/>
        <v>0.34500991407799075</v>
      </c>
      <c r="T13" s="257">
        <f t="shared" si="2"/>
        <v>9918</v>
      </c>
      <c r="U13" s="258">
        <f t="shared" si="3"/>
        <v>0.1885943359627571</v>
      </c>
      <c r="V13" s="257">
        <f t="shared" si="4"/>
        <v>7292</v>
      </c>
      <c r="W13" s="258">
        <f>[1]Cuadro_CCAA2!O224</f>
        <v>0.12647542910886433</v>
      </c>
      <c r="X13" s="257">
        <f>[1]Cuadro_CCAA2!P224</f>
        <v>5379</v>
      </c>
      <c r="Z13" s="224"/>
    </row>
    <row r="14" spans="1:26" x14ac:dyDescent="0.25">
      <c r="B14" s="303" t="s">
        <v>5</v>
      </c>
      <c r="C14" s="219"/>
      <c r="D14" s="253">
        <v>18016</v>
      </c>
      <c r="E14" s="254">
        <v>26271</v>
      </c>
      <c r="F14" s="254">
        <v>26136</v>
      </c>
      <c r="G14" s="254">
        <v>26969</v>
      </c>
      <c r="H14" s="254">
        <v>27567</v>
      </c>
      <c r="I14" s="254">
        <v>26847</v>
      </c>
      <c r="J14" s="257">
        <v>27757</v>
      </c>
      <c r="L14" s="222"/>
      <c r="M14" s="256">
        <v>0.45820381882770866</v>
      </c>
      <c r="N14" s="257">
        <v>8255</v>
      </c>
      <c r="O14" s="258">
        <v>-5.1387461459403427E-3</v>
      </c>
      <c r="P14" s="257">
        <v>-135</v>
      </c>
      <c r="Q14" s="258">
        <v>3.1871747780838788E-2</v>
      </c>
      <c r="R14" s="257">
        <f t="shared" si="0"/>
        <v>833</v>
      </c>
      <c r="S14" s="258">
        <f t="shared" si="1"/>
        <v>2.2173606733657092E-2</v>
      </c>
      <c r="T14" s="257">
        <f t="shared" si="2"/>
        <v>598</v>
      </c>
      <c r="U14" s="258">
        <f t="shared" si="3"/>
        <v>-2.611818478615735E-2</v>
      </c>
      <c r="V14" s="257">
        <f t="shared" si="4"/>
        <v>-720</v>
      </c>
      <c r="W14" s="258">
        <f>[1]Cuadro_CCAA2!O225</f>
        <v>-1.1854752580989669E-2</v>
      </c>
      <c r="X14" s="257">
        <f>[1]Cuadro_CCAA2!P225</f>
        <v>-333</v>
      </c>
      <c r="Z14" s="224"/>
    </row>
    <row r="15" spans="1:26" x14ac:dyDescent="0.25">
      <c r="B15" s="303" t="s">
        <v>4</v>
      </c>
      <c r="C15" s="219"/>
      <c r="D15" s="253">
        <v>125565</v>
      </c>
      <c r="E15" s="254">
        <v>139852</v>
      </c>
      <c r="F15" s="254">
        <v>141310</v>
      </c>
      <c r="G15" s="254">
        <v>148050</v>
      </c>
      <c r="H15" s="254">
        <v>153910</v>
      </c>
      <c r="I15" s="254">
        <v>168591</v>
      </c>
      <c r="J15" s="257">
        <v>170912</v>
      </c>
      <c r="L15" s="222"/>
      <c r="M15" s="256">
        <v>0.11378170668578025</v>
      </c>
      <c r="N15" s="257">
        <v>14287</v>
      </c>
      <c r="O15" s="258">
        <v>1.0425306752853025E-2</v>
      </c>
      <c r="P15" s="257">
        <v>1458</v>
      </c>
      <c r="Q15" s="258">
        <v>4.7696553676314535E-2</v>
      </c>
      <c r="R15" s="257">
        <f t="shared" si="0"/>
        <v>6740</v>
      </c>
      <c r="S15" s="258">
        <f t="shared" si="1"/>
        <v>3.9581222559945894E-2</v>
      </c>
      <c r="T15" s="257">
        <f t="shared" si="2"/>
        <v>5860</v>
      </c>
      <c r="U15" s="258">
        <f t="shared" si="3"/>
        <v>9.5386914430511283E-2</v>
      </c>
      <c r="V15" s="257">
        <f t="shared" si="4"/>
        <v>14681</v>
      </c>
      <c r="W15" s="258">
        <f>[1]Cuadro_CCAA2!O226</f>
        <v>5.6642967542503975E-2</v>
      </c>
      <c r="X15" s="257">
        <f>[1]Cuadro_CCAA2!P226</f>
        <v>9162</v>
      </c>
      <c r="Z15" s="224"/>
    </row>
    <row r="16" spans="1:26" x14ac:dyDescent="0.25">
      <c r="B16" s="303" t="s">
        <v>40</v>
      </c>
      <c r="C16" s="219"/>
      <c r="D16" s="253">
        <v>69490</v>
      </c>
      <c r="E16" s="254">
        <v>75685</v>
      </c>
      <c r="F16" s="254">
        <v>73889</v>
      </c>
      <c r="G16" s="254">
        <v>80243</v>
      </c>
      <c r="H16" s="254">
        <v>85666</v>
      </c>
      <c r="I16" s="254">
        <v>97263</v>
      </c>
      <c r="J16" s="257">
        <v>98332</v>
      </c>
      <c r="L16" s="222"/>
      <c r="M16" s="256">
        <v>8.9149517916246923E-2</v>
      </c>
      <c r="N16" s="257">
        <v>6195</v>
      </c>
      <c r="O16" s="258">
        <v>-2.372993327607853E-2</v>
      </c>
      <c r="P16" s="257">
        <v>-1796</v>
      </c>
      <c r="Q16" s="258">
        <v>8.5993855648337281E-2</v>
      </c>
      <c r="R16" s="257">
        <f t="shared" si="0"/>
        <v>6354</v>
      </c>
      <c r="S16" s="258">
        <f t="shared" si="1"/>
        <v>6.7582219009757916E-2</v>
      </c>
      <c r="T16" s="257">
        <f t="shared" si="2"/>
        <v>5423</v>
      </c>
      <c r="U16" s="258">
        <f t="shared" si="3"/>
        <v>0.13537459435481991</v>
      </c>
      <c r="V16" s="257">
        <f t="shared" si="4"/>
        <v>11597</v>
      </c>
      <c r="W16" s="258">
        <f>[1]Cuadro_CCAA2!O227</f>
        <v>7.2299404593138661E-2</v>
      </c>
      <c r="X16" s="257">
        <f>[1]Cuadro_CCAA2!P227</f>
        <v>6630</v>
      </c>
      <c r="Z16" s="224"/>
    </row>
    <row r="17" spans="2:28" x14ac:dyDescent="0.25">
      <c r="B17" s="303" t="s">
        <v>41</v>
      </c>
      <c r="C17" s="219"/>
      <c r="D17" s="253">
        <v>192995</v>
      </c>
      <c r="E17" s="254">
        <v>203003</v>
      </c>
      <c r="F17" s="254">
        <v>193486</v>
      </c>
      <c r="G17" s="254">
        <v>203102</v>
      </c>
      <c r="H17" s="254">
        <v>227045</v>
      </c>
      <c r="I17" s="254">
        <v>245461</v>
      </c>
      <c r="J17" s="257">
        <v>258267</v>
      </c>
      <c r="L17" s="222"/>
      <c r="M17" s="256">
        <v>5.1856265706365479E-2</v>
      </c>
      <c r="N17" s="257">
        <v>10008</v>
      </c>
      <c r="O17" s="258">
        <v>-4.6881080575163936E-2</v>
      </c>
      <c r="P17" s="257">
        <v>-9517</v>
      </c>
      <c r="Q17" s="258">
        <v>4.9698686209854959E-2</v>
      </c>
      <c r="R17" s="257">
        <f t="shared" si="0"/>
        <v>9616</v>
      </c>
      <c r="S17" s="258">
        <f t="shared" si="1"/>
        <v>0.11788657915727074</v>
      </c>
      <c r="T17" s="257">
        <f t="shared" si="2"/>
        <v>23943</v>
      </c>
      <c r="U17" s="258">
        <f t="shared" si="3"/>
        <v>8.1111673897245051E-2</v>
      </c>
      <c r="V17" s="257">
        <f t="shared" si="4"/>
        <v>18416</v>
      </c>
      <c r="W17" s="258">
        <f>[1]Cuadro_CCAA2!O228</f>
        <v>9.688941364342929E-2</v>
      </c>
      <c r="X17" s="257">
        <f>[1]Cuadro_CCAA2!P228</f>
        <v>22813</v>
      </c>
      <c r="Z17" s="224"/>
    </row>
    <row r="18" spans="2:28" x14ac:dyDescent="0.25">
      <c r="B18" s="303" t="s">
        <v>3</v>
      </c>
      <c r="C18" s="219"/>
      <c r="D18" s="253">
        <v>77342</v>
      </c>
      <c r="E18" s="254">
        <v>94194</v>
      </c>
      <c r="F18" s="254">
        <v>109857</v>
      </c>
      <c r="G18" s="254">
        <v>128089</v>
      </c>
      <c r="H18" s="254">
        <v>169532</v>
      </c>
      <c r="I18" s="254">
        <v>200429</v>
      </c>
      <c r="J18" s="257">
        <v>240293</v>
      </c>
      <c r="L18" s="222"/>
      <c r="M18" s="256">
        <v>0.21788937446665457</v>
      </c>
      <c r="N18" s="257">
        <v>16852</v>
      </c>
      <c r="O18" s="258">
        <v>0.1662844767182623</v>
      </c>
      <c r="P18" s="257">
        <v>15663</v>
      </c>
      <c r="Q18" s="258">
        <v>0.16596120411079851</v>
      </c>
      <c r="R18" s="257">
        <f t="shared" si="0"/>
        <v>18232</v>
      </c>
      <c r="S18" s="258">
        <f t="shared" si="1"/>
        <v>0.32354847020431099</v>
      </c>
      <c r="T18" s="257">
        <f t="shared" si="2"/>
        <v>41443</v>
      </c>
      <c r="U18" s="258">
        <f t="shared" si="3"/>
        <v>0.18224877899157677</v>
      </c>
      <c r="V18" s="257">
        <f t="shared" si="4"/>
        <v>30897</v>
      </c>
      <c r="W18" s="258">
        <f>[1]Cuadro_CCAA2!O229</f>
        <v>0.26233478324822967</v>
      </c>
      <c r="X18" s="257">
        <f>[1]Cuadro_CCAA2!P229</f>
        <v>49937</v>
      </c>
      <c r="Z18" s="224"/>
    </row>
    <row r="19" spans="2:28" x14ac:dyDescent="0.25">
      <c r="B19" s="303" t="s">
        <v>2</v>
      </c>
      <c r="C19" s="219"/>
      <c r="D19" s="253">
        <v>31925</v>
      </c>
      <c r="E19" s="254">
        <v>31136</v>
      </c>
      <c r="F19" s="254">
        <v>31717</v>
      </c>
      <c r="G19" s="254">
        <v>33614</v>
      </c>
      <c r="H19" s="254">
        <v>36559</v>
      </c>
      <c r="I19" s="254">
        <v>40743</v>
      </c>
      <c r="J19" s="257">
        <v>42446</v>
      </c>
      <c r="K19" s="304"/>
      <c r="L19" s="219"/>
      <c r="M19" s="256">
        <v>-2.4714173844949117E-2</v>
      </c>
      <c r="N19" s="257">
        <v>-789</v>
      </c>
      <c r="O19" s="258">
        <v>1.8660071942446121E-2</v>
      </c>
      <c r="P19" s="257">
        <v>581</v>
      </c>
      <c r="Q19" s="258">
        <v>5.9810196424630258E-2</v>
      </c>
      <c r="R19" s="257">
        <f t="shared" si="0"/>
        <v>1897</v>
      </c>
      <c r="S19" s="258">
        <f t="shared" si="1"/>
        <v>8.7612304396977425E-2</v>
      </c>
      <c r="T19" s="257">
        <f t="shared" si="2"/>
        <v>2945</v>
      </c>
      <c r="U19" s="258">
        <f t="shared" si="3"/>
        <v>0.11444514346672507</v>
      </c>
      <c r="V19" s="257">
        <f t="shared" si="4"/>
        <v>4184</v>
      </c>
      <c r="W19" s="258">
        <f>[1]Cuadro_CCAA2!O230</f>
        <v>0.12166375984356015</v>
      </c>
      <c r="X19" s="257">
        <f>[1]Cuadro_CCAA2!P230</f>
        <v>4604</v>
      </c>
      <c r="Z19" s="224"/>
    </row>
    <row r="20" spans="2:28" x14ac:dyDescent="0.25">
      <c r="B20" s="303" t="s">
        <v>35</v>
      </c>
      <c r="C20" s="219"/>
      <c r="D20" s="253">
        <v>70220</v>
      </c>
      <c r="E20" s="254">
        <v>72627</v>
      </c>
      <c r="F20" s="254">
        <v>73730</v>
      </c>
      <c r="G20" s="254">
        <v>77158</v>
      </c>
      <c r="H20" s="254">
        <v>82694</v>
      </c>
      <c r="I20" s="254">
        <v>89704</v>
      </c>
      <c r="J20" s="257">
        <v>94011</v>
      </c>
      <c r="L20" s="222"/>
      <c r="M20" s="256">
        <v>3.4277983480489826E-2</v>
      </c>
      <c r="N20" s="257">
        <v>2407</v>
      </c>
      <c r="O20" s="258">
        <v>1.518718933729879E-2</v>
      </c>
      <c r="P20" s="257">
        <v>1103</v>
      </c>
      <c r="Q20" s="258">
        <v>4.6493964464939586E-2</v>
      </c>
      <c r="R20" s="257">
        <f t="shared" si="0"/>
        <v>3428</v>
      </c>
      <c r="S20" s="258">
        <f t="shared" si="1"/>
        <v>7.1748878923766801E-2</v>
      </c>
      <c r="T20" s="257">
        <f t="shared" si="2"/>
        <v>5536</v>
      </c>
      <c r="U20" s="258">
        <f t="shared" si="3"/>
        <v>8.4770358188018369E-2</v>
      </c>
      <c r="V20" s="257">
        <f t="shared" si="4"/>
        <v>7010</v>
      </c>
      <c r="W20" s="258">
        <f>[1]Cuadro_CCAA2!O231</f>
        <v>8.4713103877972484E-2</v>
      </c>
      <c r="X20" s="257">
        <f>[1]Cuadro_CCAA2!P231</f>
        <v>7342</v>
      </c>
      <c r="Z20" s="224"/>
    </row>
    <row r="21" spans="2:28" x14ac:dyDescent="0.25">
      <c r="B21" s="303" t="s">
        <v>42</v>
      </c>
      <c r="C21" s="219"/>
      <c r="D21" s="253">
        <v>187101</v>
      </c>
      <c r="E21" s="254">
        <v>187165</v>
      </c>
      <c r="F21" s="254">
        <v>169910</v>
      </c>
      <c r="G21" s="254">
        <v>198080</v>
      </c>
      <c r="H21" s="254">
        <v>218173</v>
      </c>
      <c r="I21" s="254">
        <v>243836</v>
      </c>
      <c r="J21" s="257">
        <v>252735</v>
      </c>
      <c r="L21" s="222"/>
      <c r="M21" s="256">
        <v>3.4206123965141444E-4</v>
      </c>
      <c r="N21" s="257">
        <v>64</v>
      </c>
      <c r="O21" s="258">
        <v>-9.2191381935725181E-2</v>
      </c>
      <c r="P21" s="257">
        <v>-17255</v>
      </c>
      <c r="Q21" s="258">
        <v>0.16579365546465774</v>
      </c>
      <c r="R21" s="257">
        <f t="shared" si="0"/>
        <v>28170</v>
      </c>
      <c r="S21" s="258">
        <f t="shared" si="1"/>
        <v>0.10143881260096932</v>
      </c>
      <c r="T21" s="257">
        <f t="shared" si="2"/>
        <v>20093</v>
      </c>
      <c r="U21" s="258">
        <f t="shared" si="3"/>
        <v>0.11762683741801228</v>
      </c>
      <c r="V21" s="257">
        <f t="shared" si="4"/>
        <v>25663</v>
      </c>
      <c r="W21" s="258">
        <f>[1]Cuadro_CCAA2!O232</f>
        <v>0.10557259154596865</v>
      </c>
      <c r="X21" s="257">
        <f>[1]Cuadro_CCAA2!P232</f>
        <v>24134</v>
      </c>
      <c r="Z21" s="224"/>
    </row>
    <row r="22" spans="2:28" x14ac:dyDescent="0.25">
      <c r="B22" s="303" t="s">
        <v>43</v>
      </c>
      <c r="C22" s="219"/>
      <c r="D22" s="253">
        <v>43902</v>
      </c>
      <c r="E22" s="254">
        <v>44054</v>
      </c>
      <c r="F22" s="254">
        <v>44045</v>
      </c>
      <c r="G22" s="254">
        <v>46064</v>
      </c>
      <c r="H22" s="254">
        <v>47227</v>
      </c>
      <c r="I22" s="254">
        <v>50551</v>
      </c>
      <c r="J22" s="257">
        <v>54625</v>
      </c>
      <c r="L22" s="222"/>
      <c r="M22" s="256">
        <v>3.4622568447906232E-3</v>
      </c>
      <c r="N22" s="257">
        <v>152</v>
      </c>
      <c r="O22" s="258">
        <v>-2.0429472919603064E-4</v>
      </c>
      <c r="P22" s="257">
        <v>-9</v>
      </c>
      <c r="Q22" s="258">
        <v>4.5839482347598937E-2</v>
      </c>
      <c r="R22" s="257">
        <f t="shared" si="0"/>
        <v>2019</v>
      </c>
      <c r="S22" s="258">
        <f t="shared" si="1"/>
        <v>2.5247481764501645E-2</v>
      </c>
      <c r="T22" s="257">
        <f t="shared" si="2"/>
        <v>1163</v>
      </c>
      <c r="U22" s="258">
        <f t="shared" si="3"/>
        <v>7.0383467084506712E-2</v>
      </c>
      <c r="V22" s="257">
        <f t="shared" si="4"/>
        <v>3324</v>
      </c>
      <c r="W22" s="258">
        <f>[1]Cuadro_CCAA2!O233</f>
        <v>0.12703226871337781</v>
      </c>
      <c r="X22" s="257">
        <f>[1]Cuadro_CCAA2!P233</f>
        <v>6157</v>
      </c>
      <c r="Z22" s="224"/>
    </row>
    <row r="23" spans="2:28" x14ac:dyDescent="0.25">
      <c r="B23" s="303" t="s">
        <v>44</v>
      </c>
      <c r="C23" s="219"/>
      <c r="D23" s="253">
        <v>17706</v>
      </c>
      <c r="E23" s="254">
        <v>17755</v>
      </c>
      <c r="F23" s="254">
        <v>17268</v>
      </c>
      <c r="G23" s="254">
        <v>18123</v>
      </c>
      <c r="H23" s="254">
        <v>20187</v>
      </c>
      <c r="I23" s="254">
        <v>22154</v>
      </c>
      <c r="J23" s="257">
        <v>22380</v>
      </c>
      <c r="K23" s="304"/>
      <c r="L23" s="219"/>
      <c r="M23" s="256">
        <v>2.7674234722692148E-3</v>
      </c>
      <c r="N23" s="257">
        <v>49</v>
      </c>
      <c r="O23" s="258">
        <v>-2.7428893269501597E-2</v>
      </c>
      <c r="P23" s="257">
        <v>-487</v>
      </c>
      <c r="Q23" s="258">
        <v>4.9513551077136952E-2</v>
      </c>
      <c r="R23" s="257">
        <f t="shared" si="0"/>
        <v>855</v>
      </c>
      <c r="S23" s="258">
        <f t="shared" si="1"/>
        <v>0.11388842906803509</v>
      </c>
      <c r="T23" s="257">
        <f t="shared" si="2"/>
        <v>2064</v>
      </c>
      <c r="U23" s="258">
        <f t="shared" si="3"/>
        <v>9.743894585624413E-2</v>
      </c>
      <c r="V23" s="257">
        <f t="shared" si="4"/>
        <v>1967</v>
      </c>
      <c r="W23" s="258">
        <f>[1]Cuadro_CCAA2!O234</f>
        <v>6.9329638300922092E-2</v>
      </c>
      <c r="X23" s="257">
        <f>[1]Cuadro_CCAA2!P234</f>
        <v>1451</v>
      </c>
      <c r="Z23" s="224"/>
    </row>
    <row r="24" spans="2:28" x14ac:dyDescent="0.25">
      <c r="B24" s="303" t="s">
        <v>45</v>
      </c>
      <c r="C24" s="219"/>
      <c r="D24" s="253">
        <v>84144</v>
      </c>
      <c r="E24" s="254">
        <v>89779</v>
      </c>
      <c r="F24" s="254">
        <v>88748</v>
      </c>
      <c r="G24" s="254">
        <v>89865</v>
      </c>
      <c r="H24" s="254">
        <v>89904</v>
      </c>
      <c r="I24" s="254">
        <v>94658</v>
      </c>
      <c r="J24" s="257">
        <v>96891</v>
      </c>
      <c r="L24" s="222"/>
      <c r="M24" s="256">
        <v>6.6968530138809657E-2</v>
      </c>
      <c r="N24" s="257">
        <v>5635</v>
      </c>
      <c r="O24" s="258">
        <v>-1.1483754552846448E-2</v>
      </c>
      <c r="P24" s="257">
        <v>-1031</v>
      </c>
      <c r="Q24" s="258">
        <v>1.2586199125614206E-2</v>
      </c>
      <c r="R24" s="257">
        <f t="shared" si="0"/>
        <v>1117</v>
      </c>
      <c r="S24" s="258">
        <f t="shared" si="1"/>
        <v>4.3398430979801894E-4</v>
      </c>
      <c r="T24" s="257">
        <f t="shared" si="2"/>
        <v>39</v>
      </c>
      <c r="U24" s="258">
        <f t="shared" si="3"/>
        <v>5.2878626090051561E-2</v>
      </c>
      <c r="V24" s="257">
        <f t="shared" si="4"/>
        <v>4754</v>
      </c>
      <c r="W24" s="258">
        <f>[1]Cuadro_CCAA2!O235</f>
        <v>5.7623455442518345E-2</v>
      </c>
      <c r="X24" s="257">
        <f>[1]Cuadro_CCAA2!P235</f>
        <v>5279</v>
      </c>
      <c r="Z24" s="224"/>
    </row>
    <row r="25" spans="2:28" x14ac:dyDescent="0.25">
      <c r="B25" s="303" t="s">
        <v>46</v>
      </c>
      <c r="C25" s="219"/>
      <c r="D25" s="253">
        <v>11661</v>
      </c>
      <c r="E25" s="254">
        <v>12152</v>
      </c>
      <c r="F25" s="254">
        <v>11213</v>
      </c>
      <c r="G25" s="254">
        <v>11764</v>
      </c>
      <c r="H25" s="254">
        <v>12841</v>
      </c>
      <c r="I25" s="254">
        <v>13957</v>
      </c>
      <c r="J25" s="257">
        <v>14126</v>
      </c>
      <c r="L25" s="222"/>
      <c r="M25" s="256">
        <v>4.2106165851985233E-2</v>
      </c>
      <c r="N25" s="257">
        <v>491</v>
      </c>
      <c r="O25" s="258">
        <v>-7.7271231073074431E-2</v>
      </c>
      <c r="P25" s="257">
        <v>-939</v>
      </c>
      <c r="Q25" s="258">
        <v>4.9139391777401231E-2</v>
      </c>
      <c r="R25" s="257">
        <f t="shared" si="0"/>
        <v>551</v>
      </c>
      <c r="S25" s="258">
        <f t="shared" si="1"/>
        <v>9.1550493029581848E-2</v>
      </c>
      <c r="T25" s="257">
        <f t="shared" si="2"/>
        <v>1077</v>
      </c>
      <c r="U25" s="258">
        <f t="shared" si="3"/>
        <v>8.6909119227474463E-2</v>
      </c>
      <c r="V25" s="257">
        <f t="shared" si="4"/>
        <v>1116</v>
      </c>
      <c r="W25" s="258">
        <f>[1]Cuadro_CCAA2!O236</f>
        <v>5.3785900783289708E-2</v>
      </c>
      <c r="X25" s="257">
        <f>[1]Cuadro_CCAA2!P236</f>
        <v>721</v>
      </c>
      <c r="Z25" s="224"/>
    </row>
    <row r="26" spans="2:28" x14ac:dyDescent="0.25">
      <c r="B26" s="305" t="s">
        <v>1</v>
      </c>
      <c r="C26" s="219"/>
      <c r="D26" s="260">
        <v>3710</v>
      </c>
      <c r="E26" s="261">
        <v>3873</v>
      </c>
      <c r="F26" s="261">
        <v>3677</v>
      </c>
      <c r="G26" s="261">
        <v>3992</v>
      </c>
      <c r="H26" s="261">
        <v>4310</v>
      </c>
      <c r="I26" s="261">
        <v>4565</v>
      </c>
      <c r="J26" s="265">
        <v>4695</v>
      </c>
      <c r="K26" s="1228"/>
      <c r="L26" s="219"/>
      <c r="M26" s="264">
        <v>4.3935309973045733E-2</v>
      </c>
      <c r="N26" s="265">
        <v>163</v>
      </c>
      <c r="O26" s="266">
        <v>-5.060676478182291E-2</v>
      </c>
      <c r="P26" s="265">
        <v>-196</v>
      </c>
      <c r="Q26" s="266">
        <v>8.5667663856404674E-2</v>
      </c>
      <c r="R26" s="265">
        <f t="shared" si="0"/>
        <v>315</v>
      </c>
      <c r="S26" s="266">
        <f t="shared" si="1"/>
        <v>7.965931863727449E-2</v>
      </c>
      <c r="T26" s="265">
        <f t="shared" si="2"/>
        <v>318</v>
      </c>
      <c r="U26" s="266">
        <f t="shared" si="3"/>
        <v>5.9164733178654227E-2</v>
      </c>
      <c r="V26" s="265">
        <f t="shared" si="4"/>
        <v>255</v>
      </c>
      <c r="W26" s="266">
        <f>[1]Cuadro_CCAA2!$O$240</f>
        <v>7.265250171350246E-2</v>
      </c>
      <c r="X26" s="265">
        <f>[1]Cuadro_CCAA2!P237+[1]Cuadro_CCAA2!P238</f>
        <v>318</v>
      </c>
      <c r="Z26" s="224"/>
      <c r="AA26" s="224"/>
      <c r="AB26" s="286"/>
    </row>
    <row r="27" spans="2:28" x14ac:dyDescent="0.25">
      <c r="B27" s="235" t="s">
        <v>0</v>
      </c>
      <c r="C27" s="219"/>
      <c r="D27" s="1229">
        <f t="shared" ref="D27:J27" si="5">SUM(D9:D26)</f>
        <v>1320659</v>
      </c>
      <c r="E27" s="306">
        <f t="shared" si="5"/>
        <v>1411021</v>
      </c>
      <c r="F27" s="307">
        <f t="shared" si="5"/>
        <v>1427207</v>
      </c>
      <c r="G27" s="306">
        <f t="shared" si="5"/>
        <v>1569205</v>
      </c>
      <c r="H27" s="307">
        <v>1727429</v>
      </c>
      <c r="I27" s="306">
        <v>1906051</v>
      </c>
      <c r="J27" s="306">
        <f t="shared" si="5"/>
        <v>1990736</v>
      </c>
      <c r="K27" s="308"/>
      <c r="L27" s="222"/>
      <c r="M27" s="240">
        <f t="shared" ref="M27" si="6">E27/D27-1</f>
        <v>6.842190149008931E-2</v>
      </c>
      <c r="N27" s="241">
        <f t="shared" ref="N27" si="7">E27-D27</f>
        <v>90362</v>
      </c>
      <c r="O27" s="242">
        <f t="shared" ref="O27" si="8">F27/E27-1</f>
        <v>1.1471126227037054E-2</v>
      </c>
      <c r="P27" s="243">
        <f t="shared" ref="P27" si="9">F27-E27</f>
        <v>16186</v>
      </c>
      <c r="Q27" s="242">
        <f t="shared" ref="Q27" si="10">G27/F27-1</f>
        <v>9.9493626362538778E-2</v>
      </c>
      <c r="R27" s="237">
        <f t="shared" si="0"/>
        <v>141998</v>
      </c>
      <c r="S27" s="242">
        <f t="shared" si="1"/>
        <v>0.10083067540569912</v>
      </c>
      <c r="T27" s="243">
        <f t="shared" si="2"/>
        <v>158224</v>
      </c>
      <c r="U27" s="309">
        <f>I27/H27-1</f>
        <v>0.10340338155721596</v>
      </c>
      <c r="V27" s="237">
        <f>I27-H27</f>
        <v>178622</v>
      </c>
      <c r="W27" s="242">
        <f>[1]Cuadro_CCAA2!O239</f>
        <v>0.10352198245660715</v>
      </c>
      <c r="X27" s="243">
        <f>[1]Cuadro_CCAA2!P239</f>
        <v>186752</v>
      </c>
    </row>
    <row r="28" spans="2:28" x14ac:dyDescent="0.25">
      <c r="D28" s="296"/>
      <c r="F28" s="296"/>
      <c r="H28" s="296"/>
      <c r="I28" s="296"/>
      <c r="K28" s="296"/>
    </row>
  </sheetData>
  <mergeCells count="9">
    <mergeCell ref="B3:W3"/>
    <mergeCell ref="D5:K6"/>
    <mergeCell ref="M5:X5"/>
    <mergeCell ref="M6:N6"/>
    <mergeCell ref="O6:P6"/>
    <mergeCell ref="W6:X6"/>
    <mergeCell ref="Q6:R6"/>
    <mergeCell ref="S6:T6"/>
    <mergeCell ref="U6:V6"/>
  </mergeCells>
  <pageMargins left="0.7" right="0.7" top="0.75" bottom="0.75" header="0.3" footer="0.3"/>
  <pageSetup paperSize="9" scale="64" orientation="landscape" r:id="rId1"/>
  <drawing r:id="rId2"/>
  <extLst>
    <ext xmlns:x14="http://schemas.microsoft.com/office/spreadsheetml/2009/9/main" uri="{05C60535-1F16-4fd2-B633-F4F36F0B64E0}">
      <x14:sparklineGroups xmlns:xm="http://schemas.microsoft.com/office/excel/2006/main">
        <x14:sparklineGroup manualMax="0" manualMin="0" displayEmptyCellsAs="gap" xr2:uid="{00000000-0003-0000-1700-000007000000}">
          <x14:colorSeries rgb="FF376092"/>
          <x14:colorNegative rgb="FFD00000"/>
          <x14:colorAxis rgb="FF000000"/>
          <x14:colorMarkers rgb="FFD00000"/>
          <x14:colorFirst rgb="FFD00000"/>
          <x14:colorLast rgb="FFD00000"/>
          <x14:colorHigh rgb="FFD00000"/>
          <x14:colorLow rgb="FFD00000"/>
          <x14:sparklines>
            <x14:sparkline>
              <xm:f>EVO_prest!D9:J9</xm:f>
              <xm:sqref>K9</xm:sqref>
            </x14:sparkline>
            <x14:sparkline>
              <xm:f>EVO_prest!D10:J10</xm:f>
              <xm:sqref>K10</xm:sqref>
            </x14:sparkline>
            <x14:sparkline>
              <xm:f>EVO_prest!D11:J11</xm:f>
              <xm:sqref>K11</xm:sqref>
            </x14:sparkline>
            <x14:sparkline>
              <xm:f>EVO_prest!D12:J12</xm:f>
              <xm:sqref>K12</xm:sqref>
            </x14:sparkline>
            <x14:sparkline>
              <xm:f>EVO_prest!D13:J13</xm:f>
              <xm:sqref>K13</xm:sqref>
            </x14:sparkline>
            <x14:sparkline>
              <xm:f>EVO_prest!D14:J14</xm:f>
              <xm:sqref>K14</xm:sqref>
            </x14:sparkline>
            <x14:sparkline>
              <xm:f>EVO_prest!D15:J15</xm:f>
              <xm:sqref>K15</xm:sqref>
            </x14:sparkline>
            <x14:sparkline>
              <xm:f>EVO_prest!D16:J16</xm:f>
              <xm:sqref>K16</xm:sqref>
            </x14:sparkline>
            <x14:sparkline>
              <xm:f>EVO_prest!D17:J17</xm:f>
              <xm:sqref>K17</xm:sqref>
            </x14:sparkline>
            <x14:sparkline>
              <xm:f>EVO_prest!D18:J18</xm:f>
              <xm:sqref>K18</xm:sqref>
            </x14:sparkline>
            <x14:sparkline>
              <xm:f>EVO_prest!D19:J19</xm:f>
              <xm:sqref>K19</xm:sqref>
            </x14:sparkline>
            <x14:sparkline>
              <xm:f>EVO_prest!D20:J20</xm:f>
              <xm:sqref>K20</xm:sqref>
            </x14:sparkline>
            <x14:sparkline>
              <xm:f>EVO_prest!D21:J21</xm:f>
              <xm:sqref>K21</xm:sqref>
            </x14:sparkline>
            <x14:sparkline>
              <xm:f>EVO_prest!D22:J22</xm:f>
              <xm:sqref>K22</xm:sqref>
            </x14:sparkline>
            <x14:sparkline>
              <xm:f>EVO_prest!D23:J23</xm:f>
              <xm:sqref>K23</xm:sqref>
            </x14:sparkline>
            <x14:sparkline>
              <xm:f>EVO_prest!D24:J24</xm:f>
              <xm:sqref>K24</xm:sqref>
            </x14:sparkline>
            <x14:sparkline>
              <xm:f>EVO_prest!D25:J25</xm:f>
              <xm:sqref>K25</xm:sqref>
            </x14:sparkline>
            <x14:sparkline>
              <xm:f>EVO_prest!D26:J26</xm:f>
              <xm:sqref>K26</xm:sqref>
            </x14:sparkline>
            <x14:sparkline>
              <xm:f>EVO_prest!D27:J27</xm:f>
              <xm:sqref>K27</xm:sqref>
            </x14:sparkline>
          </x14:sparklines>
        </x14:sparklineGroup>
      </x14:sparklineGroup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Hoja86">
    <tabColor theme="0"/>
    <pageSetUpPr fitToPage="1"/>
  </sheetPr>
  <dimension ref="A1:BA46"/>
  <sheetViews>
    <sheetView showGridLines="0" topLeftCell="A2" zoomScaleNormal="100" workbookViewId="0"/>
  </sheetViews>
  <sheetFormatPr baseColWidth="10" defaultColWidth="11.42578125" defaultRowHeight="15" x14ac:dyDescent="0.2"/>
  <cols>
    <col min="1" max="1" width="1.140625" style="333" customWidth="1"/>
    <col min="2" max="2" width="28.7109375" style="333" customWidth="1"/>
    <col min="3" max="3" width="0.5703125" style="333" customWidth="1"/>
    <col min="4" max="5" width="11.42578125" style="333" bestFit="1" customWidth="1"/>
    <col min="6" max="6" width="7" style="333" customWidth="1"/>
    <col min="7" max="7" width="11.42578125" style="333" bestFit="1" customWidth="1"/>
    <col min="8" max="8" width="7" style="333" customWidth="1"/>
    <col min="9" max="9" width="0.42578125" style="333" customWidth="1"/>
    <col min="10" max="10" width="11.42578125" style="333" bestFit="1" customWidth="1"/>
    <col min="11" max="11" width="6.7109375" style="333" customWidth="1"/>
    <col min="12" max="12" width="11.42578125" style="333" bestFit="1" customWidth="1"/>
    <col min="13" max="13" width="6.85546875" style="333" customWidth="1"/>
    <col min="14" max="14" width="11.42578125" style="333" bestFit="1" customWidth="1"/>
    <col min="15" max="15" width="6.85546875" style="333" customWidth="1"/>
    <col min="16" max="16" width="0.42578125" style="333" customWidth="1"/>
    <col min="17" max="17" width="10.28515625" style="333" bestFit="1" customWidth="1"/>
    <col min="18" max="18" width="6.85546875" style="333" customWidth="1"/>
    <col min="19" max="19" width="10.28515625" style="333" bestFit="1" customWidth="1"/>
    <col min="20" max="20" width="6.85546875" style="333" bestFit="1" customWidth="1"/>
    <col min="21" max="21" width="10.28515625" style="333" bestFit="1" customWidth="1"/>
    <col min="22" max="22" width="6.85546875" style="333" bestFit="1" customWidth="1"/>
    <col min="23" max="23" width="0.42578125" style="333" customWidth="1"/>
    <col min="24" max="24" width="10.28515625" style="333" bestFit="1" customWidth="1"/>
    <col min="25" max="25" width="7" style="333" customWidth="1"/>
    <col min="26" max="26" width="10.28515625" style="333" bestFit="1" customWidth="1"/>
    <col min="27" max="27" width="6.85546875" style="333" bestFit="1" customWidth="1"/>
    <col min="28" max="28" width="10.28515625" style="333" bestFit="1" customWidth="1"/>
    <col min="29" max="29" width="6.85546875" style="333" bestFit="1" customWidth="1"/>
    <col min="30" max="30" width="11.5703125" style="333" bestFit="1" customWidth="1"/>
    <col min="31" max="31" width="6.28515625" style="333" bestFit="1" customWidth="1"/>
    <col min="32" max="32" width="5" style="333" bestFit="1" customWidth="1"/>
    <col min="33" max="33" width="7.42578125" style="333" bestFit="1" customWidth="1"/>
    <col min="34" max="34" width="13.140625" style="333" bestFit="1" customWidth="1"/>
    <col min="35" max="35" width="6.28515625" style="333" bestFit="1" customWidth="1"/>
    <col min="36" max="36" width="3.85546875" style="333" customWidth="1"/>
    <col min="37" max="39" width="2.42578125" style="333" bestFit="1" customWidth="1"/>
    <col min="40" max="40" width="8.42578125" style="333" bestFit="1" customWidth="1"/>
    <col min="41" max="41" width="3.42578125" style="333" bestFit="1" customWidth="1"/>
    <col min="42" max="42" width="3.5703125" style="333" customWidth="1"/>
    <col min="43" max="45" width="2.42578125" style="333" bestFit="1" customWidth="1"/>
    <col min="46" max="46" width="8.42578125" style="333" bestFit="1" customWidth="1"/>
    <col min="47" max="47" width="4.140625" style="333" bestFit="1" customWidth="1"/>
    <col min="48" max="48" width="3.28515625" style="333" customWidth="1"/>
    <col min="49" max="49" width="4.28515625" style="333" bestFit="1" customWidth="1"/>
    <col min="50" max="50" width="2.42578125" style="333" bestFit="1" customWidth="1"/>
    <col min="51" max="51" width="4.28515625" style="333" bestFit="1" customWidth="1"/>
    <col min="52" max="52" width="8.42578125" style="333" bestFit="1" customWidth="1"/>
    <col min="53" max="53" width="4.28515625" style="333" bestFit="1" customWidth="1"/>
    <col min="54" max="16384" width="11.42578125" style="333"/>
  </cols>
  <sheetData>
    <row r="1" spans="1:53" s="340" customFormat="1" ht="15" customHeight="1" x14ac:dyDescent="0.2">
      <c r="B1" s="311"/>
      <c r="C1" s="341"/>
      <c r="I1" s="341"/>
      <c r="J1" s="342" t="s">
        <v>135</v>
      </c>
      <c r="K1" s="342"/>
      <c r="L1" s="342" t="s">
        <v>135</v>
      </c>
      <c r="M1" s="342"/>
      <c r="N1" s="342" t="s">
        <v>135</v>
      </c>
      <c r="O1" s="342"/>
      <c r="P1" s="342"/>
      <c r="Q1" s="342" t="s">
        <v>16</v>
      </c>
      <c r="R1" s="342"/>
      <c r="S1" s="342" t="s">
        <v>16</v>
      </c>
      <c r="T1" s="342"/>
      <c r="U1" s="342" t="s">
        <v>16</v>
      </c>
      <c r="V1" s="342"/>
      <c r="W1" s="342"/>
      <c r="X1" s="342" t="s">
        <v>15</v>
      </c>
      <c r="Y1" s="342"/>
      <c r="Z1" s="342" t="s">
        <v>15</v>
      </c>
      <c r="AA1" s="342"/>
      <c r="AB1" s="342" t="s">
        <v>15</v>
      </c>
    </row>
    <row r="2" spans="1:53" s="343" customFormat="1" ht="52.5" customHeight="1" x14ac:dyDescent="0.25">
      <c r="B2" s="1387"/>
      <c r="C2" s="1387"/>
    </row>
    <row r="3" spans="1:53" s="345" customFormat="1" ht="4.5" customHeight="1" x14ac:dyDescent="0.2">
      <c r="B3" s="1388"/>
      <c r="C3" s="1388"/>
    </row>
    <row r="4" spans="1:53" s="345" customFormat="1" ht="17.25" customHeight="1" x14ac:dyDescent="0.2">
      <c r="A4" s="1389" t="s">
        <v>391</v>
      </c>
      <c r="B4" s="1389"/>
      <c r="C4" s="1389"/>
      <c r="D4" s="1389"/>
      <c r="E4" s="1389"/>
      <c r="F4" s="1389"/>
      <c r="G4" s="1389"/>
      <c r="H4" s="1389"/>
      <c r="I4" s="1389"/>
      <c r="J4" s="1389"/>
      <c r="K4" s="1389"/>
      <c r="L4" s="1389"/>
      <c r="M4" s="1389"/>
      <c r="N4" s="1389"/>
      <c r="O4" s="1389"/>
      <c r="P4" s="1389"/>
      <c r="Q4" s="1389"/>
      <c r="R4" s="1389"/>
      <c r="S4" s="1389"/>
      <c r="T4" s="1389"/>
      <c r="U4" s="1389"/>
      <c r="V4" s="1389"/>
      <c r="W4" s="1389"/>
      <c r="X4" s="1389"/>
      <c r="Y4" s="1389"/>
      <c r="Z4" s="1389"/>
      <c r="AA4" s="1389"/>
      <c r="AB4" s="1389"/>
      <c r="AC4" s="1389"/>
    </row>
    <row r="5" spans="1:53" s="345" customFormat="1" ht="17.25" customHeight="1" x14ac:dyDescent="0.2">
      <c r="B5" s="1390"/>
      <c r="C5" s="1390"/>
      <c r="D5" s="1390"/>
      <c r="E5" s="1390"/>
      <c r="F5" s="1390"/>
      <c r="G5" s="1390"/>
      <c r="H5" s="1390"/>
      <c r="I5" s="1390"/>
      <c r="J5" s="1390"/>
      <c r="K5" s="1390"/>
      <c r="L5" s="1390"/>
      <c r="M5" s="1390"/>
      <c r="N5" s="1390"/>
      <c r="O5" s="1390"/>
      <c r="P5" s="1390"/>
      <c r="Q5" s="1390"/>
      <c r="R5" s="1390"/>
      <c r="S5" s="1390"/>
      <c r="T5" s="1390"/>
      <c r="U5" s="1390"/>
      <c r="V5" s="1390"/>
      <c r="W5" s="1390"/>
      <c r="X5" s="1390"/>
      <c r="Y5" s="1390"/>
      <c r="Z5" s="1390"/>
      <c r="AA5" s="1390"/>
      <c r="AB5" s="1390"/>
      <c r="AC5" s="1390"/>
    </row>
    <row r="6" spans="1:53" s="345" customFormat="1" ht="6" customHeight="1" x14ac:dyDescent="0.2"/>
    <row r="7" spans="1:53" s="322" customFormat="1" ht="12.75" customHeight="1" x14ac:dyDescent="0.2">
      <c r="A7" s="316"/>
      <c r="B7" s="1391" t="s">
        <v>12</v>
      </c>
      <c r="C7" s="317"/>
      <c r="D7" s="1394" t="s">
        <v>475</v>
      </c>
      <c r="E7" s="1395"/>
      <c r="F7" s="1395"/>
      <c r="G7" s="1395"/>
      <c r="H7" s="1395"/>
      <c r="I7" s="318"/>
      <c r="J7" s="1398"/>
      <c r="K7" s="1398"/>
      <c r="L7" s="1398"/>
      <c r="M7" s="1398"/>
      <c r="N7" s="1398"/>
      <c r="O7" s="1398"/>
      <c r="P7" s="318"/>
      <c r="Q7" s="1398"/>
      <c r="R7" s="1398"/>
      <c r="S7" s="1398"/>
      <c r="T7" s="1398"/>
      <c r="U7" s="1398"/>
      <c r="V7" s="1398"/>
      <c r="W7" s="318"/>
      <c r="X7" s="1398"/>
      <c r="Y7" s="1398"/>
      <c r="Z7" s="1398"/>
      <c r="AA7" s="1398"/>
      <c r="AB7" s="1398"/>
      <c r="AC7" s="1399"/>
      <c r="AD7" s="319"/>
      <c r="AE7" s="319"/>
      <c r="AF7" s="320"/>
      <c r="AG7" s="320"/>
      <c r="AH7" s="320"/>
      <c r="AI7" s="320"/>
      <c r="AJ7" s="320"/>
      <c r="AK7" s="320"/>
      <c r="AL7" s="321"/>
    </row>
    <row r="8" spans="1:53" s="322" customFormat="1" ht="33.75" customHeight="1" x14ac:dyDescent="0.2">
      <c r="A8" s="316"/>
      <c r="B8" s="1392"/>
      <c r="C8" s="317"/>
      <c r="D8" s="1396"/>
      <c r="E8" s="1397"/>
      <c r="F8" s="1397"/>
      <c r="G8" s="1397"/>
      <c r="H8" s="1397"/>
      <c r="I8" s="323"/>
      <c r="J8" s="1400" t="s">
        <v>214</v>
      </c>
      <c r="K8" s="1401"/>
      <c r="L8" s="1401"/>
      <c r="M8" s="1401"/>
      <c r="N8" s="1401"/>
      <c r="O8" s="1402"/>
      <c r="P8" s="317"/>
      <c r="Q8" s="1400" t="s">
        <v>215</v>
      </c>
      <c r="R8" s="1401"/>
      <c r="S8" s="1401"/>
      <c r="T8" s="1401"/>
      <c r="U8" s="1401"/>
      <c r="V8" s="1402"/>
      <c r="W8" s="317"/>
      <c r="X8" s="1400" t="s">
        <v>216</v>
      </c>
      <c r="Y8" s="1401"/>
      <c r="Z8" s="1401"/>
      <c r="AA8" s="1401"/>
      <c r="AB8" s="1401"/>
      <c r="AC8" s="1402"/>
      <c r="AD8" s="319"/>
      <c r="AE8" s="319"/>
      <c r="AF8" s="320"/>
      <c r="AG8" s="320"/>
      <c r="AH8" s="320"/>
      <c r="AI8" s="320"/>
      <c r="AJ8" s="320"/>
      <c r="AK8" s="320"/>
      <c r="AL8" s="321"/>
    </row>
    <row r="9" spans="1:53" s="322" customFormat="1" ht="21.75" customHeight="1" x14ac:dyDescent="0.2">
      <c r="A9" s="316"/>
      <c r="B9" s="1392"/>
      <c r="C9" s="317"/>
      <c r="D9" s="1403" t="s">
        <v>9</v>
      </c>
      <c r="E9" s="1404" t="s">
        <v>24</v>
      </c>
      <c r="F9" s="1405"/>
      <c r="G9" s="1404" t="s">
        <v>23</v>
      </c>
      <c r="H9" s="1406"/>
      <c r="I9" s="323"/>
      <c r="J9" s="1383" t="s">
        <v>9</v>
      </c>
      <c r="K9" s="1377" t="s">
        <v>212</v>
      </c>
      <c r="L9" s="1379" t="s">
        <v>24</v>
      </c>
      <c r="M9" s="1380"/>
      <c r="N9" s="1381" t="s">
        <v>23</v>
      </c>
      <c r="O9" s="1382"/>
      <c r="P9" s="317"/>
      <c r="Q9" s="1383" t="s">
        <v>9</v>
      </c>
      <c r="R9" s="1377" t="s">
        <v>212</v>
      </c>
      <c r="S9" s="1379" t="s">
        <v>24</v>
      </c>
      <c r="T9" s="1380"/>
      <c r="U9" s="1381" t="s">
        <v>23</v>
      </c>
      <c r="V9" s="1382"/>
      <c r="W9" s="317"/>
      <c r="X9" s="1383" t="s">
        <v>9</v>
      </c>
      <c r="Y9" s="1377" t="s">
        <v>212</v>
      </c>
      <c r="Z9" s="1379" t="s">
        <v>24</v>
      </c>
      <c r="AA9" s="1380"/>
      <c r="AB9" s="1381" t="s">
        <v>23</v>
      </c>
      <c r="AC9" s="1382"/>
      <c r="AD9" s="319"/>
      <c r="AE9" s="319"/>
      <c r="AF9" s="320"/>
      <c r="AG9" s="320"/>
      <c r="AH9" s="320"/>
      <c r="AI9" s="320"/>
      <c r="AJ9" s="320"/>
      <c r="AK9" s="320"/>
      <c r="AL9" s="321"/>
    </row>
    <row r="10" spans="1:53" s="322" customFormat="1" ht="36.75" customHeight="1" x14ac:dyDescent="0.2">
      <c r="A10" s="316"/>
      <c r="B10" s="1393"/>
      <c r="C10" s="317"/>
      <c r="D10" s="1384"/>
      <c r="E10" s="407" t="s">
        <v>9</v>
      </c>
      <c r="F10" s="403" t="s">
        <v>212</v>
      </c>
      <c r="G10" s="406" t="s">
        <v>9</v>
      </c>
      <c r="H10" s="888" t="s">
        <v>212</v>
      </c>
      <c r="I10" s="346"/>
      <c r="J10" s="1384"/>
      <c r="K10" s="1378"/>
      <c r="L10" s="404" t="s">
        <v>9</v>
      </c>
      <c r="M10" s="403" t="s">
        <v>213</v>
      </c>
      <c r="N10" s="407" t="s">
        <v>9</v>
      </c>
      <c r="O10" s="402" t="s">
        <v>213</v>
      </c>
      <c r="P10" s="347"/>
      <c r="Q10" s="1384"/>
      <c r="R10" s="1378"/>
      <c r="S10" s="404" t="s">
        <v>9</v>
      </c>
      <c r="T10" s="403" t="s">
        <v>213</v>
      </c>
      <c r="U10" s="407" t="s">
        <v>9</v>
      </c>
      <c r="V10" s="402" t="s">
        <v>213</v>
      </c>
      <c r="W10" s="347"/>
      <c r="X10" s="1384"/>
      <c r="Y10" s="1378"/>
      <c r="Z10" s="404" t="s">
        <v>9</v>
      </c>
      <c r="AA10" s="403" t="s">
        <v>213</v>
      </c>
      <c r="AB10" s="407" t="s">
        <v>9</v>
      </c>
      <c r="AC10" s="402" t="s">
        <v>213</v>
      </c>
      <c r="AD10" s="319"/>
      <c r="AE10" s="348"/>
      <c r="AF10" s="329"/>
      <c r="AG10" s="329"/>
      <c r="AH10" s="329"/>
      <c r="AI10" s="329"/>
      <c r="AJ10" s="320"/>
      <c r="AK10" s="320"/>
      <c r="AL10" s="320"/>
    </row>
    <row r="11" spans="1:53" s="328" customFormat="1" ht="4.5" customHeight="1" x14ac:dyDescent="0.2">
      <c r="A11" s="326"/>
      <c r="B11" s="327"/>
      <c r="D11" s="327"/>
      <c r="E11" s="327"/>
      <c r="F11" s="327"/>
      <c r="G11" s="327"/>
      <c r="H11" s="327"/>
      <c r="J11" s="327"/>
      <c r="K11" s="327"/>
      <c r="L11" s="327"/>
      <c r="M11" s="327"/>
      <c r="N11" s="327"/>
      <c r="O11" s="327"/>
      <c r="Q11" s="327"/>
      <c r="R11" s="327"/>
      <c r="S11" s="327"/>
      <c r="T11" s="327"/>
      <c r="U11" s="327"/>
      <c r="V11" s="327"/>
      <c r="X11" s="327"/>
      <c r="Y11" s="327"/>
      <c r="Z11" s="327"/>
      <c r="AA11" s="327"/>
      <c r="AB11" s="327"/>
      <c r="AC11" s="327"/>
      <c r="AD11" s="319"/>
      <c r="AE11" s="348"/>
      <c r="AF11" s="329"/>
      <c r="AG11" s="329"/>
      <c r="AH11" s="329"/>
      <c r="AI11" s="329"/>
      <c r="AJ11" s="329"/>
      <c r="AK11" s="329"/>
      <c r="AL11" s="329"/>
    </row>
    <row r="12" spans="1:53" s="331" customFormat="1" ht="18" customHeight="1" x14ac:dyDescent="0.25">
      <c r="A12" s="330"/>
      <c r="B12" s="349" t="s">
        <v>8</v>
      </c>
      <c r="C12" s="350"/>
      <c r="D12" s="351">
        <f>J12+Q12+X12</f>
        <v>8584147</v>
      </c>
      <c r="E12" s="352">
        <f>L12+S12+Z12</f>
        <v>4354316</v>
      </c>
      <c r="F12" s="353">
        <f>E12/$D12*100</f>
        <v>50.725086604411594</v>
      </c>
      <c r="G12" s="352">
        <f>N12+U12+AB12</f>
        <v>4229831</v>
      </c>
      <c r="H12" s="354">
        <f>G12/$D12*100</f>
        <v>49.274913395588406</v>
      </c>
      <c r="I12" s="350"/>
      <c r="J12" s="355">
        <f>L12+N12</f>
        <v>7016107</v>
      </c>
      <c r="K12" s="356">
        <f>J12/$D12*100</f>
        <v>81.733304427335639</v>
      </c>
      <c r="L12" s="357">
        <v>3476457</v>
      </c>
      <c r="M12" s="353">
        <v>49.549657666281313</v>
      </c>
      <c r="N12" s="357">
        <v>3539650</v>
      </c>
      <c r="O12" s="358">
        <v>50.450342333718687</v>
      </c>
      <c r="P12" s="350"/>
      <c r="Q12" s="355">
        <v>1145951</v>
      </c>
      <c r="R12" s="356">
        <v>13.349619944765626</v>
      </c>
      <c r="S12" s="357">
        <v>613159</v>
      </c>
      <c r="T12" s="353">
        <v>53.506563544165495</v>
      </c>
      <c r="U12" s="357">
        <v>532792</v>
      </c>
      <c r="V12" s="358">
        <v>46.493436455834498</v>
      </c>
      <c r="W12" s="350"/>
      <c r="X12" s="355">
        <v>422089</v>
      </c>
      <c r="Y12" s="356">
        <v>4.91707562789873</v>
      </c>
      <c r="Z12" s="357">
        <v>264700</v>
      </c>
      <c r="AA12" s="353">
        <v>62.711892515559519</v>
      </c>
      <c r="AB12" s="357">
        <v>157389</v>
      </c>
      <c r="AC12" s="358">
        <f t="shared" ref="AC12:AC29" si="0">AB12/$X12*100</f>
        <v>37.288107484440488</v>
      </c>
      <c r="AD12" s="359"/>
      <c r="AE12" s="360"/>
      <c r="AF12" s="360"/>
      <c r="AG12" s="360"/>
      <c r="AH12" s="361"/>
      <c r="AI12" s="362"/>
      <c r="AJ12" s="329"/>
      <c r="AK12" s="360"/>
      <c r="AL12" s="360"/>
      <c r="AM12" s="360"/>
      <c r="AN12" s="361"/>
      <c r="AO12" s="362"/>
      <c r="AQ12" s="360"/>
      <c r="AR12" s="360"/>
      <c r="AS12" s="360"/>
      <c r="AT12" s="361"/>
      <c r="AU12" s="362"/>
      <c r="AW12" s="360"/>
      <c r="AX12" s="360"/>
      <c r="AY12" s="360"/>
      <c r="AZ12" s="361"/>
      <c r="BA12" s="362"/>
    </row>
    <row r="13" spans="1:53" s="331" customFormat="1" ht="18" customHeight="1" x14ac:dyDescent="0.25">
      <c r="A13" s="330"/>
      <c r="B13" s="363" t="s">
        <v>7</v>
      </c>
      <c r="C13" s="350"/>
      <c r="D13" s="364">
        <f t="shared" ref="D13:D29" si="1">J13+Q13+X13</f>
        <v>1341289</v>
      </c>
      <c r="E13" s="365">
        <f t="shared" ref="E13:E29" si="2">L13+S13+Z13</f>
        <v>678615</v>
      </c>
      <c r="F13" s="366">
        <f t="shared" ref="F13:H28" si="3">E13/$D13*100</f>
        <v>50.59424180769394</v>
      </c>
      <c r="G13" s="365">
        <f t="shared" ref="G13:G29" si="4">N13+U13+AB13</f>
        <v>662674</v>
      </c>
      <c r="H13" s="367">
        <f t="shared" si="3"/>
        <v>49.40575819230606</v>
      </c>
      <c r="I13" s="350"/>
      <c r="J13" s="368">
        <f t="shared" ref="J13:J29" si="5">L13+N13</f>
        <v>1044239</v>
      </c>
      <c r="K13" s="369">
        <f t="shared" ref="K13:K29" si="6">J13/$D13*100</f>
        <v>77.853393265731697</v>
      </c>
      <c r="L13" s="370">
        <v>511688</v>
      </c>
      <c r="M13" s="371">
        <v>49.001042864708175</v>
      </c>
      <c r="N13" s="370">
        <v>532551</v>
      </c>
      <c r="O13" s="372">
        <v>50.998957135291825</v>
      </c>
      <c r="P13" s="350"/>
      <c r="Q13" s="368">
        <v>200993</v>
      </c>
      <c r="R13" s="369">
        <v>14.985062876084124</v>
      </c>
      <c r="S13" s="370">
        <v>106998</v>
      </c>
      <c r="T13" s="371">
        <v>53.23468976531521</v>
      </c>
      <c r="U13" s="370">
        <v>93995</v>
      </c>
      <c r="V13" s="372">
        <v>46.76531023468479</v>
      </c>
      <c r="W13" s="350"/>
      <c r="X13" s="368">
        <v>96057</v>
      </c>
      <c r="Y13" s="369">
        <v>7.1615438581841797</v>
      </c>
      <c r="Z13" s="370">
        <v>59929</v>
      </c>
      <c r="AA13" s="371">
        <v>62.388998198986023</v>
      </c>
      <c r="AB13" s="370">
        <v>36128</v>
      </c>
      <c r="AC13" s="372">
        <f t="shared" si="0"/>
        <v>37.611001801013984</v>
      </c>
      <c r="AD13" s="359"/>
      <c r="AE13" s="360"/>
      <c r="AF13" s="360"/>
      <c r="AG13" s="360"/>
      <c r="AH13" s="361"/>
      <c r="AI13" s="362"/>
      <c r="AJ13" s="329"/>
      <c r="AK13" s="360"/>
      <c r="AL13" s="360"/>
      <c r="AM13" s="360"/>
      <c r="AN13" s="361"/>
      <c r="AO13" s="362"/>
      <c r="AQ13" s="360"/>
      <c r="AR13" s="360"/>
      <c r="AS13" s="360"/>
      <c r="AT13" s="361"/>
      <c r="AU13" s="362"/>
      <c r="AW13" s="360"/>
      <c r="AX13" s="360"/>
      <c r="AY13" s="360"/>
      <c r="AZ13" s="361"/>
      <c r="BA13" s="362"/>
    </row>
    <row r="14" spans="1:53" s="331" customFormat="1" ht="18" customHeight="1" x14ac:dyDescent="0.25">
      <c r="A14" s="330"/>
      <c r="B14" s="363" t="s">
        <v>37</v>
      </c>
      <c r="C14" s="350"/>
      <c r="D14" s="364">
        <f t="shared" si="1"/>
        <v>1006060</v>
      </c>
      <c r="E14" s="365">
        <f t="shared" si="2"/>
        <v>526321</v>
      </c>
      <c r="F14" s="366">
        <f t="shared" si="3"/>
        <v>52.315070671729323</v>
      </c>
      <c r="G14" s="365">
        <f t="shared" si="4"/>
        <v>479739</v>
      </c>
      <c r="H14" s="367">
        <f t="shared" si="3"/>
        <v>47.684929328270684</v>
      </c>
      <c r="I14" s="350"/>
      <c r="J14" s="368">
        <f t="shared" si="5"/>
        <v>728875</v>
      </c>
      <c r="K14" s="369">
        <f t="shared" si="6"/>
        <v>72.448462318350792</v>
      </c>
      <c r="L14" s="370">
        <v>366097</v>
      </c>
      <c r="M14" s="371">
        <v>50.227679643285882</v>
      </c>
      <c r="N14" s="370">
        <v>362778</v>
      </c>
      <c r="O14" s="372">
        <v>49.772320356714111</v>
      </c>
      <c r="P14" s="350"/>
      <c r="Q14" s="368">
        <v>193292</v>
      </c>
      <c r="R14" s="369">
        <v>19.212770610102776</v>
      </c>
      <c r="S14" s="370">
        <v>105688</v>
      </c>
      <c r="T14" s="371">
        <v>54.677896653767355</v>
      </c>
      <c r="U14" s="370">
        <v>87604</v>
      </c>
      <c r="V14" s="372">
        <v>45.322103346232645</v>
      </c>
      <c r="W14" s="350"/>
      <c r="X14" s="368">
        <v>83893</v>
      </c>
      <c r="Y14" s="369">
        <v>8.3387670715464282</v>
      </c>
      <c r="Z14" s="370">
        <v>54536</v>
      </c>
      <c r="AA14" s="371">
        <v>65.006615569833002</v>
      </c>
      <c r="AB14" s="370">
        <v>29357</v>
      </c>
      <c r="AC14" s="372">
        <f t="shared" si="0"/>
        <v>34.993384430166998</v>
      </c>
      <c r="AD14" s="359"/>
      <c r="AE14" s="360"/>
      <c r="AF14" s="360"/>
      <c r="AG14" s="360"/>
      <c r="AH14" s="361"/>
      <c r="AI14" s="373"/>
      <c r="AJ14" s="329"/>
      <c r="AK14" s="360"/>
      <c r="AL14" s="360"/>
      <c r="AM14" s="360"/>
      <c r="AN14" s="361"/>
      <c r="AO14" s="362"/>
      <c r="AQ14" s="360"/>
      <c r="AR14" s="360"/>
      <c r="AS14" s="360"/>
      <c r="AT14" s="361"/>
      <c r="AU14" s="362"/>
      <c r="AW14" s="360"/>
      <c r="AX14" s="360"/>
      <c r="AY14" s="360"/>
      <c r="AZ14" s="361"/>
      <c r="BA14" s="362"/>
    </row>
    <row r="15" spans="1:53" s="331" customFormat="1" ht="18" customHeight="1" x14ac:dyDescent="0.25">
      <c r="A15" s="330"/>
      <c r="B15" s="363" t="s">
        <v>38</v>
      </c>
      <c r="C15" s="350"/>
      <c r="D15" s="364">
        <f t="shared" si="1"/>
        <v>1209906</v>
      </c>
      <c r="E15" s="365">
        <f t="shared" si="2"/>
        <v>607257</v>
      </c>
      <c r="F15" s="366">
        <f t="shared" si="3"/>
        <v>50.190428016721953</v>
      </c>
      <c r="G15" s="365">
        <f t="shared" si="4"/>
        <v>602649</v>
      </c>
      <c r="H15" s="367">
        <f t="shared" si="3"/>
        <v>49.80957198327804</v>
      </c>
      <c r="I15" s="350"/>
      <c r="J15" s="368">
        <f t="shared" si="5"/>
        <v>1010320</v>
      </c>
      <c r="K15" s="369">
        <f t="shared" si="6"/>
        <v>83.504007749362358</v>
      </c>
      <c r="L15" s="370">
        <v>496569</v>
      </c>
      <c r="M15" s="371">
        <v>49.149675350384037</v>
      </c>
      <c r="N15" s="370">
        <v>513751</v>
      </c>
      <c r="O15" s="372">
        <v>50.850324649615963</v>
      </c>
      <c r="P15" s="350"/>
      <c r="Q15" s="368">
        <v>147036</v>
      </c>
      <c r="R15" s="369">
        <v>12.152679629657181</v>
      </c>
      <c r="S15" s="370">
        <v>78176</v>
      </c>
      <c r="T15" s="371">
        <v>53.167931662994093</v>
      </c>
      <c r="U15" s="370">
        <v>68860</v>
      </c>
      <c r="V15" s="372">
        <v>46.832068337005907</v>
      </c>
      <c r="W15" s="350"/>
      <c r="X15" s="368">
        <v>52550</v>
      </c>
      <c r="Y15" s="369">
        <v>4.3433126209804733</v>
      </c>
      <c r="Z15" s="370">
        <v>32512</v>
      </c>
      <c r="AA15" s="371">
        <v>61.868696479543296</v>
      </c>
      <c r="AB15" s="370">
        <v>20038</v>
      </c>
      <c r="AC15" s="372">
        <f t="shared" si="0"/>
        <v>38.131303520456704</v>
      </c>
      <c r="AD15" s="359"/>
      <c r="AE15" s="360"/>
      <c r="AF15" s="360"/>
      <c r="AG15" s="360"/>
      <c r="AH15" s="361"/>
      <c r="AI15" s="362"/>
      <c r="AJ15" s="329"/>
      <c r="AK15" s="360"/>
      <c r="AL15" s="360"/>
      <c r="AM15" s="360"/>
      <c r="AN15" s="361"/>
      <c r="AO15" s="362"/>
      <c r="AQ15" s="360"/>
      <c r="AR15" s="360"/>
      <c r="AS15" s="360"/>
      <c r="AT15" s="361"/>
      <c r="AU15" s="362"/>
      <c r="AW15" s="360"/>
      <c r="AX15" s="360"/>
      <c r="AY15" s="360"/>
      <c r="AZ15" s="361"/>
      <c r="BA15" s="362"/>
    </row>
    <row r="16" spans="1:53" s="331" customFormat="1" ht="18" customHeight="1" x14ac:dyDescent="0.25">
      <c r="A16" s="330"/>
      <c r="B16" s="363" t="s">
        <v>6</v>
      </c>
      <c r="C16" s="350"/>
      <c r="D16" s="364">
        <f t="shared" si="1"/>
        <v>2213016</v>
      </c>
      <c r="E16" s="365">
        <f t="shared" si="2"/>
        <v>1120293</v>
      </c>
      <c r="F16" s="366">
        <f t="shared" si="3"/>
        <v>50.622905573208691</v>
      </c>
      <c r="G16" s="365">
        <f t="shared" si="4"/>
        <v>1092723</v>
      </c>
      <c r="H16" s="367">
        <f t="shared" si="3"/>
        <v>49.377094426791309</v>
      </c>
      <c r="I16" s="350"/>
      <c r="J16" s="368">
        <f t="shared" si="5"/>
        <v>1826469</v>
      </c>
      <c r="K16" s="369">
        <f t="shared" si="6"/>
        <v>82.533022806884361</v>
      </c>
      <c r="L16" s="370">
        <v>907631</v>
      </c>
      <c r="M16" s="371">
        <v>49.69320585238512</v>
      </c>
      <c r="N16" s="370">
        <v>918838</v>
      </c>
      <c r="O16" s="372">
        <v>50.306794147614873</v>
      </c>
      <c r="P16" s="350"/>
      <c r="Q16" s="368">
        <v>288173</v>
      </c>
      <c r="R16" s="369">
        <v>13.021731428963912</v>
      </c>
      <c r="S16" s="370">
        <v>152018</v>
      </c>
      <c r="T16" s="371">
        <v>52.752339740364299</v>
      </c>
      <c r="U16" s="370">
        <v>136155</v>
      </c>
      <c r="V16" s="372">
        <v>47.247660259635701</v>
      </c>
      <c r="W16" s="350"/>
      <c r="X16" s="368">
        <v>98374</v>
      </c>
      <c r="Y16" s="369">
        <v>4.4452457641517276</v>
      </c>
      <c r="Z16" s="370">
        <v>60644</v>
      </c>
      <c r="AA16" s="371">
        <v>61.646369975806614</v>
      </c>
      <c r="AB16" s="370">
        <v>37730</v>
      </c>
      <c r="AC16" s="372">
        <f t="shared" si="0"/>
        <v>38.353630024193386</v>
      </c>
      <c r="AD16" s="359"/>
      <c r="AE16" s="360"/>
      <c r="AF16" s="360"/>
      <c r="AG16" s="360"/>
      <c r="AH16" s="361"/>
      <c r="AI16" s="362"/>
      <c r="AJ16" s="329"/>
      <c r="AK16" s="360"/>
      <c r="AL16" s="360"/>
      <c r="AM16" s="360"/>
      <c r="AN16" s="361"/>
      <c r="AO16" s="362"/>
      <c r="AQ16" s="360"/>
      <c r="AR16" s="360"/>
      <c r="AS16" s="360"/>
      <c r="AT16" s="361"/>
      <c r="AU16" s="362"/>
      <c r="AW16" s="360"/>
      <c r="AX16" s="360"/>
      <c r="AY16" s="360"/>
      <c r="AZ16" s="361"/>
      <c r="BA16" s="362"/>
    </row>
    <row r="17" spans="1:53" s="331" customFormat="1" ht="18" customHeight="1" x14ac:dyDescent="0.25">
      <c r="A17" s="330"/>
      <c r="B17" s="363" t="s">
        <v>5</v>
      </c>
      <c r="C17" s="350"/>
      <c r="D17" s="374">
        <f t="shared" si="1"/>
        <v>588387</v>
      </c>
      <c r="E17" s="375">
        <f t="shared" si="2"/>
        <v>303254</v>
      </c>
      <c r="F17" s="376">
        <f t="shared" si="3"/>
        <v>51.539887862920153</v>
      </c>
      <c r="G17" s="375">
        <f t="shared" si="4"/>
        <v>285133</v>
      </c>
      <c r="H17" s="367">
        <f t="shared" si="3"/>
        <v>48.460112137079847</v>
      </c>
      <c r="I17" s="350"/>
      <c r="J17" s="377">
        <f t="shared" si="5"/>
        <v>450214</v>
      </c>
      <c r="K17" s="378">
        <f t="shared" si="6"/>
        <v>76.516646356904545</v>
      </c>
      <c r="L17" s="375">
        <v>224707</v>
      </c>
      <c r="M17" s="376">
        <v>49.911153362623104</v>
      </c>
      <c r="N17" s="375">
        <v>225507</v>
      </c>
      <c r="O17" s="372">
        <v>50.088846637376896</v>
      </c>
      <c r="P17" s="350"/>
      <c r="Q17" s="377">
        <v>97495</v>
      </c>
      <c r="R17" s="378">
        <v>16.569876628817429</v>
      </c>
      <c r="S17" s="375">
        <v>52210</v>
      </c>
      <c r="T17" s="376">
        <v>53.551464177650132</v>
      </c>
      <c r="U17" s="375">
        <v>45285</v>
      </c>
      <c r="V17" s="372">
        <v>46.448535822349861</v>
      </c>
      <c r="W17" s="350"/>
      <c r="X17" s="377">
        <v>40678</v>
      </c>
      <c r="Y17" s="378">
        <v>6.9134770142780173</v>
      </c>
      <c r="Z17" s="375">
        <v>26337</v>
      </c>
      <c r="AA17" s="376">
        <v>64.745071045774125</v>
      </c>
      <c r="AB17" s="375">
        <v>14341</v>
      </c>
      <c r="AC17" s="372">
        <f t="shared" si="0"/>
        <v>35.254928954225875</v>
      </c>
      <c r="AD17" s="359"/>
      <c r="AE17" s="360"/>
      <c r="AF17" s="360"/>
      <c r="AG17" s="360"/>
      <c r="AH17" s="361"/>
      <c r="AI17" s="362"/>
      <c r="AJ17" s="329"/>
      <c r="AK17" s="360"/>
      <c r="AL17" s="360"/>
      <c r="AM17" s="360"/>
      <c r="AN17" s="361"/>
      <c r="AO17" s="362"/>
      <c r="AQ17" s="360"/>
      <c r="AR17" s="360"/>
      <c r="AS17" s="360"/>
      <c r="AT17" s="361"/>
      <c r="AU17" s="362"/>
      <c r="AW17" s="360"/>
      <c r="AX17" s="360"/>
      <c r="AY17" s="360"/>
      <c r="AZ17" s="361"/>
      <c r="BA17" s="362"/>
    </row>
    <row r="18" spans="1:53" s="331" customFormat="1" ht="18" customHeight="1" x14ac:dyDescent="0.25">
      <c r="A18" s="330"/>
      <c r="B18" s="363" t="s">
        <v>4</v>
      </c>
      <c r="C18" s="350"/>
      <c r="D18" s="364">
        <f t="shared" si="1"/>
        <v>2383703</v>
      </c>
      <c r="E18" s="365">
        <f t="shared" si="2"/>
        <v>1210118</v>
      </c>
      <c r="F18" s="366">
        <f t="shared" si="3"/>
        <v>50.766307715348766</v>
      </c>
      <c r="G18" s="365">
        <f t="shared" si="4"/>
        <v>1173585</v>
      </c>
      <c r="H18" s="367">
        <f t="shared" si="3"/>
        <v>49.233692284651234</v>
      </c>
      <c r="I18" s="350"/>
      <c r="J18" s="368">
        <f t="shared" si="5"/>
        <v>1752567</v>
      </c>
      <c r="K18" s="369">
        <f t="shared" si="6"/>
        <v>73.522875962315766</v>
      </c>
      <c r="L18" s="370">
        <v>861816</v>
      </c>
      <c r="M18" s="371">
        <v>49.174496609830037</v>
      </c>
      <c r="N18" s="370">
        <v>890751</v>
      </c>
      <c r="O18" s="372">
        <v>50.825503390169956</v>
      </c>
      <c r="P18" s="350"/>
      <c r="Q18" s="368">
        <v>413741</v>
      </c>
      <c r="R18" s="369">
        <v>17.357070071229511</v>
      </c>
      <c r="S18" s="370">
        <v>213048</v>
      </c>
      <c r="T18" s="371">
        <v>51.493083837473193</v>
      </c>
      <c r="U18" s="370">
        <v>200693</v>
      </c>
      <c r="V18" s="372">
        <v>48.506916162526799</v>
      </c>
      <c r="W18" s="350"/>
      <c r="X18" s="368">
        <v>217395</v>
      </c>
      <c r="Y18" s="369">
        <v>9.120053966454714</v>
      </c>
      <c r="Z18" s="370">
        <v>135254</v>
      </c>
      <c r="AA18" s="371">
        <v>62.215782331700368</v>
      </c>
      <c r="AB18" s="370">
        <v>82141</v>
      </c>
      <c r="AC18" s="372">
        <f t="shared" si="0"/>
        <v>37.78421766829964</v>
      </c>
      <c r="AD18" s="359"/>
      <c r="AE18" s="360"/>
      <c r="AF18" s="360"/>
      <c r="AG18" s="360"/>
      <c r="AH18" s="361"/>
      <c r="AI18" s="362"/>
      <c r="AJ18" s="329"/>
      <c r="AK18" s="360"/>
      <c r="AL18" s="360"/>
      <c r="AM18" s="360"/>
      <c r="AN18" s="361"/>
      <c r="AO18" s="362"/>
      <c r="AQ18" s="360"/>
      <c r="AR18" s="360"/>
      <c r="AS18" s="360"/>
      <c r="AT18" s="361"/>
      <c r="AU18" s="362"/>
      <c r="AW18" s="360"/>
      <c r="AX18" s="360"/>
      <c r="AY18" s="360"/>
      <c r="AZ18" s="361"/>
      <c r="BA18" s="362"/>
    </row>
    <row r="19" spans="1:53" s="331" customFormat="1" ht="18" customHeight="1" x14ac:dyDescent="0.25">
      <c r="A19" s="330"/>
      <c r="B19" s="363" t="s">
        <v>40</v>
      </c>
      <c r="C19" s="350"/>
      <c r="D19" s="364">
        <f t="shared" si="1"/>
        <v>2084086</v>
      </c>
      <c r="E19" s="365">
        <f t="shared" si="2"/>
        <v>1038971</v>
      </c>
      <c r="F19" s="366">
        <f t="shared" si="3"/>
        <v>49.852597253664193</v>
      </c>
      <c r="G19" s="365">
        <f t="shared" si="4"/>
        <v>1045115</v>
      </c>
      <c r="H19" s="367">
        <f t="shared" si="3"/>
        <v>50.1474027463358</v>
      </c>
      <c r="I19" s="350"/>
      <c r="J19" s="368">
        <f t="shared" si="5"/>
        <v>1679650</v>
      </c>
      <c r="K19" s="369">
        <f t="shared" si="6"/>
        <v>80.594082969704701</v>
      </c>
      <c r="L19" s="370">
        <v>816305</v>
      </c>
      <c r="M19" s="371">
        <v>48.599708272556782</v>
      </c>
      <c r="N19" s="370">
        <v>863345</v>
      </c>
      <c r="O19" s="372">
        <v>51.400291727443218</v>
      </c>
      <c r="P19" s="350"/>
      <c r="Q19" s="368">
        <v>273430</v>
      </c>
      <c r="R19" s="369">
        <v>13.119900042512642</v>
      </c>
      <c r="S19" s="370">
        <v>142320</v>
      </c>
      <c r="T19" s="371">
        <v>52.049884796840139</v>
      </c>
      <c r="U19" s="370">
        <v>131110</v>
      </c>
      <c r="V19" s="372">
        <v>47.950115203159861</v>
      </c>
      <c r="W19" s="350"/>
      <c r="X19" s="368">
        <v>131006</v>
      </c>
      <c r="Y19" s="369">
        <v>6.2860169877826539</v>
      </c>
      <c r="Z19" s="370">
        <v>80346</v>
      </c>
      <c r="AA19" s="371">
        <v>61.330015419141105</v>
      </c>
      <c r="AB19" s="370">
        <v>50660</v>
      </c>
      <c r="AC19" s="372">
        <f t="shared" si="0"/>
        <v>38.669984580858888</v>
      </c>
      <c r="AD19" s="359"/>
      <c r="AE19" s="360"/>
      <c r="AF19" s="360"/>
      <c r="AG19" s="360"/>
      <c r="AH19" s="361"/>
      <c r="AI19" s="362"/>
      <c r="AJ19" s="329"/>
      <c r="AK19" s="360"/>
      <c r="AL19" s="360"/>
      <c r="AM19" s="360"/>
      <c r="AN19" s="361"/>
      <c r="AO19" s="362"/>
      <c r="AQ19" s="360"/>
      <c r="AR19" s="360"/>
      <c r="AS19" s="360"/>
      <c r="AT19" s="361"/>
      <c r="AU19" s="362"/>
      <c r="AW19" s="360"/>
      <c r="AX19" s="360"/>
      <c r="AY19" s="360"/>
      <c r="AZ19" s="361"/>
      <c r="BA19" s="362"/>
    </row>
    <row r="20" spans="1:53" s="331" customFormat="1" ht="18" customHeight="1" x14ac:dyDescent="0.25">
      <c r="A20" s="330"/>
      <c r="B20" s="363" t="s">
        <v>41</v>
      </c>
      <c r="C20" s="350"/>
      <c r="D20" s="364">
        <f t="shared" si="1"/>
        <v>7901963</v>
      </c>
      <c r="E20" s="365">
        <f t="shared" si="2"/>
        <v>4014740</v>
      </c>
      <c r="F20" s="366">
        <f t="shared" si="3"/>
        <v>50.806869128595011</v>
      </c>
      <c r="G20" s="365">
        <f t="shared" si="4"/>
        <v>3887223</v>
      </c>
      <c r="H20" s="367">
        <f t="shared" si="3"/>
        <v>49.193130871404989</v>
      </c>
      <c r="I20" s="350"/>
      <c r="J20" s="368">
        <f t="shared" si="5"/>
        <v>6372799</v>
      </c>
      <c r="K20" s="369">
        <f t="shared" si="6"/>
        <v>80.648302200351978</v>
      </c>
      <c r="L20" s="370">
        <v>3143439</v>
      </c>
      <c r="M20" s="371">
        <v>49.325877059671896</v>
      </c>
      <c r="N20" s="370">
        <v>3229360</v>
      </c>
      <c r="O20" s="372">
        <v>50.674122940328104</v>
      </c>
      <c r="P20" s="350"/>
      <c r="Q20" s="368">
        <v>1076178</v>
      </c>
      <c r="R20" s="369">
        <v>13.619122235829249</v>
      </c>
      <c r="S20" s="370">
        <v>585697</v>
      </c>
      <c r="T20" s="371">
        <v>54.423803497190981</v>
      </c>
      <c r="U20" s="370">
        <v>490481</v>
      </c>
      <c r="V20" s="372">
        <v>45.576196502809012</v>
      </c>
      <c r="W20" s="350"/>
      <c r="X20" s="368">
        <v>452986</v>
      </c>
      <c r="Y20" s="369">
        <v>5.732575563818763</v>
      </c>
      <c r="Z20" s="370">
        <v>285604</v>
      </c>
      <c r="AA20" s="371">
        <v>63.049189158163834</v>
      </c>
      <c r="AB20" s="370">
        <v>167382</v>
      </c>
      <c r="AC20" s="372">
        <f t="shared" si="0"/>
        <v>36.950810841836173</v>
      </c>
      <c r="AD20" s="359"/>
      <c r="AE20" s="360"/>
      <c r="AF20" s="360"/>
      <c r="AG20" s="360"/>
      <c r="AH20" s="361"/>
      <c r="AI20" s="362"/>
      <c r="AJ20" s="329"/>
      <c r="AK20" s="360"/>
      <c r="AL20" s="360"/>
      <c r="AM20" s="360"/>
      <c r="AN20" s="361"/>
      <c r="AO20" s="362"/>
      <c r="AQ20" s="360"/>
      <c r="AR20" s="360"/>
      <c r="AS20" s="360"/>
      <c r="AT20" s="361"/>
      <c r="AU20" s="362"/>
      <c r="AW20" s="360"/>
      <c r="AX20" s="360"/>
      <c r="AY20" s="360"/>
      <c r="AZ20" s="361"/>
      <c r="BA20" s="362"/>
    </row>
    <row r="21" spans="1:53" s="331" customFormat="1" ht="18" customHeight="1" x14ac:dyDescent="0.25">
      <c r="A21" s="330"/>
      <c r="B21" s="363" t="s">
        <v>3</v>
      </c>
      <c r="C21" s="350"/>
      <c r="D21" s="364">
        <f t="shared" si="1"/>
        <v>5216195</v>
      </c>
      <c r="E21" s="365">
        <f t="shared" si="2"/>
        <v>2650269</v>
      </c>
      <c r="F21" s="366">
        <f t="shared" si="3"/>
        <v>50.808472459330986</v>
      </c>
      <c r="G21" s="365">
        <f t="shared" si="4"/>
        <v>2565926</v>
      </c>
      <c r="H21" s="367">
        <f t="shared" si="3"/>
        <v>49.191527540669014</v>
      </c>
      <c r="I21" s="350"/>
      <c r="J21" s="368">
        <f t="shared" si="5"/>
        <v>4168661</v>
      </c>
      <c r="K21" s="369">
        <f t="shared" si="6"/>
        <v>79.917660286856602</v>
      </c>
      <c r="L21" s="370">
        <v>2063159</v>
      </c>
      <c r="M21" s="371">
        <v>49.492127088290459</v>
      </c>
      <c r="N21" s="370">
        <v>2105502</v>
      </c>
      <c r="O21" s="372">
        <v>50.507872911709541</v>
      </c>
      <c r="P21" s="350"/>
      <c r="Q21" s="368">
        <v>755276</v>
      </c>
      <c r="R21" s="369">
        <v>14.479443349031238</v>
      </c>
      <c r="S21" s="370">
        <v>406226</v>
      </c>
      <c r="T21" s="371">
        <v>53.785106371710476</v>
      </c>
      <c r="U21" s="370">
        <v>349050</v>
      </c>
      <c r="V21" s="372">
        <v>46.214893628289531</v>
      </c>
      <c r="W21" s="350"/>
      <c r="X21" s="368">
        <v>292258</v>
      </c>
      <c r="Y21" s="369">
        <v>5.602896364112155</v>
      </c>
      <c r="Z21" s="370">
        <v>180884</v>
      </c>
      <c r="AA21" s="371">
        <v>61.891890042359833</v>
      </c>
      <c r="AB21" s="370">
        <v>111374</v>
      </c>
      <c r="AC21" s="372">
        <f t="shared" si="0"/>
        <v>38.108109957640167</v>
      </c>
      <c r="AD21" s="359"/>
      <c r="AE21" s="360"/>
      <c r="AF21" s="360"/>
      <c r="AG21" s="360"/>
      <c r="AH21" s="361"/>
      <c r="AI21" s="373"/>
      <c r="AJ21" s="329"/>
      <c r="AK21" s="360"/>
      <c r="AL21" s="360"/>
      <c r="AM21" s="360"/>
      <c r="AN21" s="361"/>
      <c r="AO21" s="362"/>
      <c r="AQ21" s="360"/>
      <c r="AR21" s="360"/>
      <c r="AS21" s="360"/>
      <c r="AT21" s="361"/>
      <c r="AU21" s="362"/>
      <c r="AW21" s="360"/>
      <c r="AX21" s="360"/>
      <c r="AY21" s="360"/>
      <c r="AZ21" s="361"/>
      <c r="BA21" s="362"/>
    </row>
    <row r="22" spans="1:53" s="331" customFormat="1" ht="18" customHeight="1" x14ac:dyDescent="0.25">
      <c r="A22" s="330"/>
      <c r="B22" s="363" t="s">
        <v>2</v>
      </c>
      <c r="C22" s="350"/>
      <c r="D22" s="364">
        <f t="shared" si="1"/>
        <v>1054306</v>
      </c>
      <c r="E22" s="365">
        <f t="shared" si="2"/>
        <v>532680</v>
      </c>
      <c r="F22" s="366">
        <f t="shared" si="3"/>
        <v>50.524231105580355</v>
      </c>
      <c r="G22" s="365">
        <f t="shared" si="4"/>
        <v>521626</v>
      </c>
      <c r="H22" s="367">
        <f t="shared" si="3"/>
        <v>49.475768894419645</v>
      </c>
      <c r="I22" s="350"/>
      <c r="J22" s="368">
        <f t="shared" si="5"/>
        <v>824039</v>
      </c>
      <c r="K22" s="369">
        <f t="shared" si="6"/>
        <v>78.159376879198263</v>
      </c>
      <c r="L22" s="370">
        <v>405288</v>
      </c>
      <c r="M22" s="371">
        <v>49.183109051877402</v>
      </c>
      <c r="N22" s="370">
        <v>418751</v>
      </c>
      <c r="O22" s="372">
        <v>50.816890948122605</v>
      </c>
      <c r="P22" s="350"/>
      <c r="Q22" s="368">
        <v>157208</v>
      </c>
      <c r="R22" s="369">
        <v>14.911041007070052</v>
      </c>
      <c r="S22" s="370">
        <v>81636</v>
      </c>
      <c r="T22" s="371">
        <v>51.928655030278357</v>
      </c>
      <c r="U22" s="370">
        <v>75572</v>
      </c>
      <c r="V22" s="372">
        <v>48.071344969721643</v>
      </c>
      <c r="W22" s="350"/>
      <c r="X22" s="368">
        <v>73059</v>
      </c>
      <c r="Y22" s="369">
        <v>6.9295821137316871</v>
      </c>
      <c r="Z22" s="370">
        <v>45756</v>
      </c>
      <c r="AA22" s="371">
        <v>62.628834229869014</v>
      </c>
      <c r="AB22" s="370">
        <v>27303</v>
      </c>
      <c r="AC22" s="372">
        <f t="shared" si="0"/>
        <v>37.371165770130986</v>
      </c>
      <c r="AD22" s="359"/>
      <c r="AE22" s="360"/>
      <c r="AF22" s="360"/>
      <c r="AG22" s="360"/>
      <c r="AH22" s="361"/>
      <c r="AI22" s="362"/>
      <c r="AJ22" s="329"/>
      <c r="AK22" s="360"/>
      <c r="AL22" s="360"/>
      <c r="AM22" s="360"/>
      <c r="AN22" s="361"/>
      <c r="AO22" s="362"/>
      <c r="AQ22" s="360"/>
      <c r="AR22" s="360"/>
      <c r="AS22" s="360"/>
      <c r="AT22" s="361"/>
      <c r="AU22" s="362"/>
      <c r="AW22" s="360"/>
      <c r="AX22" s="360"/>
      <c r="AY22" s="360"/>
      <c r="AZ22" s="361"/>
      <c r="BA22" s="362"/>
    </row>
    <row r="23" spans="1:53" s="331" customFormat="1" ht="18" customHeight="1" x14ac:dyDescent="0.25">
      <c r="A23" s="330"/>
      <c r="B23" s="363" t="s">
        <v>35</v>
      </c>
      <c r="C23" s="350"/>
      <c r="D23" s="364">
        <f t="shared" si="1"/>
        <v>2699424</v>
      </c>
      <c r="E23" s="365">
        <f t="shared" si="2"/>
        <v>1400360</v>
      </c>
      <c r="F23" s="366">
        <f t="shared" si="3"/>
        <v>51.876252118970569</v>
      </c>
      <c r="G23" s="365">
        <f t="shared" si="4"/>
        <v>1299064</v>
      </c>
      <c r="H23" s="367">
        <f t="shared" si="3"/>
        <v>48.123747881029431</v>
      </c>
      <c r="I23" s="350"/>
      <c r="J23" s="368">
        <f t="shared" si="5"/>
        <v>1989422</v>
      </c>
      <c r="K23" s="369">
        <f t="shared" si="6"/>
        <v>73.698018540251553</v>
      </c>
      <c r="L23" s="370">
        <v>995560</v>
      </c>
      <c r="M23" s="371">
        <v>50.042675711839927</v>
      </c>
      <c r="N23" s="370">
        <v>993862</v>
      </c>
      <c r="O23" s="372">
        <v>49.957324288160073</v>
      </c>
      <c r="P23" s="350"/>
      <c r="Q23" s="368">
        <v>473156</v>
      </c>
      <c r="R23" s="369">
        <v>17.528035610559883</v>
      </c>
      <c r="S23" s="370">
        <v>255046</v>
      </c>
      <c r="T23" s="371">
        <v>53.90315244866386</v>
      </c>
      <c r="U23" s="370">
        <v>218110</v>
      </c>
      <c r="V23" s="372">
        <v>46.096847551336133</v>
      </c>
      <c r="W23" s="350"/>
      <c r="X23" s="368">
        <v>236846</v>
      </c>
      <c r="Y23" s="369">
        <v>8.7739458491885678</v>
      </c>
      <c r="Z23" s="370">
        <v>149754</v>
      </c>
      <c r="AA23" s="371">
        <v>63.228426910313033</v>
      </c>
      <c r="AB23" s="370">
        <v>87092</v>
      </c>
      <c r="AC23" s="372">
        <f t="shared" si="0"/>
        <v>36.771573089686967</v>
      </c>
      <c r="AD23" s="359"/>
      <c r="AE23" s="360"/>
      <c r="AF23" s="360"/>
      <c r="AG23" s="360"/>
      <c r="AH23" s="361"/>
      <c r="AI23" s="362"/>
      <c r="AJ23" s="329"/>
      <c r="AK23" s="360"/>
      <c r="AL23" s="360"/>
      <c r="AM23" s="360"/>
      <c r="AN23" s="361"/>
      <c r="AO23" s="362"/>
      <c r="AQ23" s="360"/>
      <c r="AR23" s="360"/>
      <c r="AS23" s="360"/>
      <c r="AT23" s="361"/>
      <c r="AU23" s="362"/>
      <c r="AW23" s="360"/>
      <c r="AX23" s="360"/>
      <c r="AY23" s="360"/>
      <c r="AZ23" s="361"/>
      <c r="BA23" s="362"/>
    </row>
    <row r="24" spans="1:53" s="331" customFormat="1" ht="18" customHeight="1" x14ac:dyDescent="0.25">
      <c r="A24" s="330"/>
      <c r="B24" s="363" t="s">
        <v>42</v>
      </c>
      <c r="C24" s="350"/>
      <c r="D24" s="364">
        <f t="shared" si="1"/>
        <v>6871903</v>
      </c>
      <c r="E24" s="365">
        <f t="shared" si="2"/>
        <v>3583706</v>
      </c>
      <c r="F24" s="366">
        <f t="shared" si="3"/>
        <v>52.150124936280385</v>
      </c>
      <c r="G24" s="365">
        <f t="shared" si="4"/>
        <v>3288197</v>
      </c>
      <c r="H24" s="367">
        <f t="shared" si="3"/>
        <v>47.849875063719615</v>
      </c>
      <c r="I24" s="350"/>
      <c r="J24" s="368">
        <f t="shared" si="5"/>
        <v>5605365</v>
      </c>
      <c r="K24" s="369">
        <f t="shared" si="6"/>
        <v>81.56932657518594</v>
      </c>
      <c r="L24" s="370">
        <v>2842936</v>
      </c>
      <c r="M24" s="371">
        <v>50.718124511071096</v>
      </c>
      <c r="N24" s="370">
        <v>2762429</v>
      </c>
      <c r="O24" s="372">
        <v>49.281875488928911</v>
      </c>
      <c r="P24" s="350"/>
      <c r="Q24" s="368">
        <v>890790</v>
      </c>
      <c r="R24" s="369">
        <v>12.962784835583388</v>
      </c>
      <c r="S24" s="370">
        <v>499560</v>
      </c>
      <c r="T24" s="371">
        <v>56.080557707203717</v>
      </c>
      <c r="U24" s="370">
        <v>391230</v>
      </c>
      <c r="V24" s="372">
        <v>43.919442292796283</v>
      </c>
      <c r="W24" s="350"/>
      <c r="X24" s="368">
        <v>375748</v>
      </c>
      <c r="Y24" s="369">
        <v>5.467888589230669</v>
      </c>
      <c r="Z24" s="370">
        <v>241210</v>
      </c>
      <c r="AA24" s="371">
        <v>64.194619798375513</v>
      </c>
      <c r="AB24" s="370">
        <v>134538</v>
      </c>
      <c r="AC24" s="372">
        <f t="shared" si="0"/>
        <v>35.805380201624494</v>
      </c>
      <c r="AD24" s="359"/>
      <c r="AE24" s="360"/>
      <c r="AF24" s="360"/>
      <c r="AG24" s="360"/>
      <c r="AH24" s="361"/>
      <c r="AI24" s="362"/>
      <c r="AJ24" s="329"/>
      <c r="AK24" s="360"/>
      <c r="AL24" s="360"/>
      <c r="AM24" s="360"/>
      <c r="AN24" s="361"/>
      <c r="AO24" s="362"/>
      <c r="AQ24" s="360"/>
      <c r="AR24" s="360"/>
      <c r="AS24" s="360"/>
      <c r="AT24" s="361"/>
      <c r="AU24" s="362"/>
      <c r="AW24" s="360"/>
      <c r="AX24" s="360"/>
      <c r="AY24" s="360"/>
      <c r="AZ24" s="361"/>
      <c r="BA24" s="362"/>
    </row>
    <row r="25" spans="1:53" ht="18" customHeight="1" x14ac:dyDescent="0.25">
      <c r="A25" s="332"/>
      <c r="B25" s="363" t="s">
        <v>43</v>
      </c>
      <c r="C25" s="350"/>
      <c r="D25" s="364">
        <f t="shared" si="1"/>
        <v>1551692</v>
      </c>
      <c r="E25" s="365">
        <f t="shared" si="2"/>
        <v>773873</v>
      </c>
      <c r="F25" s="366">
        <f t="shared" si="3"/>
        <v>49.872848477661805</v>
      </c>
      <c r="G25" s="365">
        <f t="shared" si="4"/>
        <v>777819</v>
      </c>
      <c r="H25" s="367">
        <f t="shared" si="3"/>
        <v>50.127151522338195</v>
      </c>
      <c r="I25" s="350"/>
      <c r="J25" s="368">
        <f t="shared" si="5"/>
        <v>1298039</v>
      </c>
      <c r="K25" s="369">
        <f t="shared" si="6"/>
        <v>83.653134771591269</v>
      </c>
      <c r="L25" s="370">
        <v>632511</v>
      </c>
      <c r="M25" s="371">
        <v>48.728196918582569</v>
      </c>
      <c r="N25" s="370">
        <v>665528</v>
      </c>
      <c r="O25" s="372">
        <v>51.271803081417431</v>
      </c>
      <c r="P25" s="350"/>
      <c r="Q25" s="368">
        <v>182344</v>
      </c>
      <c r="R25" s="369">
        <v>11.751301160281809</v>
      </c>
      <c r="S25" s="370">
        <v>97512</v>
      </c>
      <c r="T25" s="371">
        <v>53.476944675997018</v>
      </c>
      <c r="U25" s="370">
        <v>84832</v>
      </c>
      <c r="V25" s="372">
        <v>46.523055324002982</v>
      </c>
      <c r="W25" s="350"/>
      <c r="X25" s="368">
        <v>71309</v>
      </c>
      <c r="Y25" s="369">
        <v>4.5955640681269223</v>
      </c>
      <c r="Z25" s="370">
        <v>43850</v>
      </c>
      <c r="AA25" s="371">
        <v>61.492939180187633</v>
      </c>
      <c r="AB25" s="370">
        <v>27459</v>
      </c>
      <c r="AC25" s="372">
        <f t="shared" si="0"/>
        <v>38.507060819812367</v>
      </c>
      <c r="AD25" s="359"/>
      <c r="AE25" s="360"/>
      <c r="AF25" s="360"/>
      <c r="AG25" s="361"/>
      <c r="AH25" s="361"/>
      <c r="AI25" s="362"/>
      <c r="AJ25" s="329"/>
      <c r="AK25" s="360"/>
      <c r="AL25" s="360"/>
      <c r="AM25" s="360"/>
      <c r="AN25" s="361"/>
      <c r="AO25" s="362"/>
      <c r="AQ25" s="360"/>
      <c r="AR25" s="360"/>
      <c r="AS25" s="360"/>
      <c r="AT25" s="361"/>
      <c r="AU25" s="362"/>
      <c r="AW25" s="360"/>
      <c r="AX25" s="360"/>
      <c r="AY25" s="360"/>
      <c r="AZ25" s="361"/>
      <c r="BA25" s="362"/>
    </row>
    <row r="26" spans="1:53" s="331" customFormat="1" ht="18" customHeight="1" x14ac:dyDescent="0.25">
      <c r="B26" s="363" t="s">
        <v>44</v>
      </c>
      <c r="C26" s="350"/>
      <c r="D26" s="379">
        <f t="shared" si="1"/>
        <v>672155</v>
      </c>
      <c r="E26" s="380">
        <f t="shared" si="2"/>
        <v>339580</v>
      </c>
      <c r="F26" s="381">
        <f t="shared" si="3"/>
        <v>50.521085166367875</v>
      </c>
      <c r="G26" s="380">
        <f t="shared" si="4"/>
        <v>332575</v>
      </c>
      <c r="H26" s="367">
        <f t="shared" si="3"/>
        <v>49.478914833632125</v>
      </c>
      <c r="I26" s="350"/>
      <c r="J26" s="377">
        <f t="shared" si="5"/>
        <v>534721</v>
      </c>
      <c r="K26" s="378">
        <f t="shared" si="6"/>
        <v>79.553228050077735</v>
      </c>
      <c r="L26" s="375">
        <v>263179</v>
      </c>
      <c r="M26" s="376">
        <v>49.218003407384415</v>
      </c>
      <c r="N26" s="375">
        <v>271542</v>
      </c>
      <c r="O26" s="372">
        <v>50.781996592615585</v>
      </c>
      <c r="P26" s="350"/>
      <c r="Q26" s="377">
        <v>95699</v>
      </c>
      <c r="R26" s="378">
        <v>14.23763863989705</v>
      </c>
      <c r="S26" s="375">
        <v>50241</v>
      </c>
      <c r="T26" s="376">
        <v>52.4989811805766</v>
      </c>
      <c r="U26" s="375">
        <v>45458</v>
      </c>
      <c r="V26" s="372">
        <v>47.5010188194234</v>
      </c>
      <c r="W26" s="350"/>
      <c r="X26" s="377">
        <v>41735</v>
      </c>
      <c r="Y26" s="378">
        <v>6.2091333100252175</v>
      </c>
      <c r="Z26" s="375">
        <v>26160</v>
      </c>
      <c r="AA26" s="376">
        <v>62.681202827363123</v>
      </c>
      <c r="AB26" s="375">
        <v>15575</v>
      </c>
      <c r="AC26" s="372">
        <f t="shared" si="0"/>
        <v>37.318797172636877</v>
      </c>
      <c r="AD26" s="359"/>
      <c r="AE26" s="360"/>
      <c r="AF26" s="360"/>
      <c r="AG26" s="360"/>
      <c r="AH26" s="361"/>
      <c r="AI26" s="362"/>
      <c r="AJ26" s="329"/>
      <c r="AK26" s="360"/>
      <c r="AL26" s="360"/>
      <c r="AM26" s="360"/>
      <c r="AN26" s="361"/>
      <c r="AO26" s="362"/>
      <c r="AQ26" s="360"/>
      <c r="AR26" s="360"/>
      <c r="AS26" s="360"/>
      <c r="AT26" s="361"/>
      <c r="AU26" s="362"/>
      <c r="AW26" s="360"/>
      <c r="AX26" s="360"/>
      <c r="AY26" s="360"/>
      <c r="AZ26" s="361"/>
      <c r="BA26" s="362"/>
    </row>
    <row r="27" spans="1:53" s="331" customFormat="1" ht="18" customHeight="1" x14ac:dyDescent="0.25">
      <c r="B27" s="363" t="s">
        <v>45</v>
      </c>
      <c r="C27" s="350"/>
      <c r="D27" s="379">
        <f t="shared" si="1"/>
        <v>2216302</v>
      </c>
      <c r="E27" s="380">
        <f t="shared" si="2"/>
        <v>1138798</v>
      </c>
      <c r="F27" s="381">
        <f t="shared" si="3"/>
        <v>51.382798914588356</v>
      </c>
      <c r="G27" s="380">
        <f t="shared" si="4"/>
        <v>1077504</v>
      </c>
      <c r="H27" s="367">
        <f t="shared" si="3"/>
        <v>48.617201085411644</v>
      </c>
      <c r="I27" s="350"/>
      <c r="J27" s="377">
        <f t="shared" si="5"/>
        <v>1696058</v>
      </c>
      <c r="K27" s="378">
        <f t="shared" si="6"/>
        <v>76.526484206574736</v>
      </c>
      <c r="L27" s="375">
        <v>841552</v>
      </c>
      <c r="M27" s="376">
        <v>49.618114474858757</v>
      </c>
      <c r="N27" s="375">
        <v>854506</v>
      </c>
      <c r="O27" s="372">
        <v>50.381885525141236</v>
      </c>
      <c r="P27" s="350"/>
      <c r="Q27" s="377">
        <v>361316</v>
      </c>
      <c r="R27" s="378">
        <v>16.30265189491324</v>
      </c>
      <c r="S27" s="375">
        <v>195274</v>
      </c>
      <c r="T27" s="376">
        <v>54.045212500968674</v>
      </c>
      <c r="U27" s="375">
        <v>166042</v>
      </c>
      <c r="V27" s="372">
        <v>45.954787499031319</v>
      </c>
      <c r="W27" s="350"/>
      <c r="X27" s="377">
        <v>158928</v>
      </c>
      <c r="Y27" s="378">
        <v>7.1708638985120254</v>
      </c>
      <c r="Z27" s="375">
        <v>101972</v>
      </c>
      <c r="AA27" s="376">
        <v>64.1623879995973</v>
      </c>
      <c r="AB27" s="375">
        <v>56956</v>
      </c>
      <c r="AC27" s="372">
        <f t="shared" si="0"/>
        <v>35.8376120004027</v>
      </c>
      <c r="AD27" s="359"/>
      <c r="AE27" s="360"/>
      <c r="AF27" s="360"/>
      <c r="AG27" s="360"/>
      <c r="AH27" s="361"/>
      <c r="AI27" s="373"/>
      <c r="AJ27" s="329"/>
      <c r="AK27" s="360"/>
      <c r="AL27" s="360"/>
      <c r="AM27" s="360"/>
      <c r="AN27" s="361"/>
      <c r="AO27" s="362"/>
      <c r="AQ27" s="360"/>
      <c r="AR27" s="360"/>
      <c r="AS27" s="360"/>
      <c r="AT27" s="361"/>
      <c r="AU27" s="362"/>
      <c r="AW27" s="360"/>
      <c r="AX27" s="360"/>
      <c r="AY27" s="360"/>
      <c r="AZ27" s="361"/>
      <c r="BA27" s="362"/>
    </row>
    <row r="28" spans="1:53" s="331" customFormat="1" ht="18" customHeight="1" x14ac:dyDescent="0.25">
      <c r="B28" s="363" t="s">
        <v>46</v>
      </c>
      <c r="C28" s="350"/>
      <c r="D28" s="379">
        <f t="shared" si="1"/>
        <v>322282</v>
      </c>
      <c r="E28" s="380">
        <f t="shared" si="2"/>
        <v>163131</v>
      </c>
      <c r="F28" s="381">
        <f t="shared" si="3"/>
        <v>50.617471655258441</v>
      </c>
      <c r="G28" s="380">
        <f t="shared" si="4"/>
        <v>159151</v>
      </c>
      <c r="H28" s="382">
        <f t="shared" si="3"/>
        <v>49.382528344741559</v>
      </c>
      <c r="I28" s="350"/>
      <c r="J28" s="377">
        <f t="shared" si="5"/>
        <v>252101</v>
      </c>
      <c r="K28" s="378">
        <f t="shared" si="6"/>
        <v>78.223729528797762</v>
      </c>
      <c r="L28" s="375">
        <v>124369</v>
      </c>
      <c r="M28" s="376">
        <v>49.333005422429899</v>
      </c>
      <c r="N28" s="375">
        <v>127732</v>
      </c>
      <c r="O28" s="383">
        <v>50.666994577570101</v>
      </c>
      <c r="P28" s="350"/>
      <c r="Q28" s="377">
        <v>48101</v>
      </c>
      <c r="R28" s="378">
        <v>14.925127683209116</v>
      </c>
      <c r="S28" s="375">
        <v>25024</v>
      </c>
      <c r="T28" s="376">
        <v>52.023866447682998</v>
      </c>
      <c r="U28" s="375">
        <v>23077</v>
      </c>
      <c r="V28" s="383">
        <v>47.976133552317002</v>
      </c>
      <c r="W28" s="350"/>
      <c r="X28" s="377">
        <v>22080</v>
      </c>
      <c r="Y28" s="378">
        <v>6.8511427879931235</v>
      </c>
      <c r="Z28" s="375">
        <v>13738</v>
      </c>
      <c r="AA28" s="376">
        <v>62.219202898550726</v>
      </c>
      <c r="AB28" s="375">
        <v>8342</v>
      </c>
      <c r="AC28" s="383">
        <f t="shared" si="0"/>
        <v>37.780797101449274</v>
      </c>
      <c r="AD28" s="359"/>
      <c r="AE28" s="360"/>
      <c r="AF28" s="360"/>
      <c r="AG28" s="360"/>
      <c r="AH28" s="361"/>
      <c r="AI28" s="362"/>
      <c r="AJ28" s="329"/>
      <c r="AK28" s="360"/>
      <c r="AL28" s="360"/>
      <c r="AM28" s="360"/>
      <c r="AN28" s="361"/>
      <c r="AO28" s="362"/>
      <c r="AQ28" s="360"/>
      <c r="AR28" s="360"/>
      <c r="AS28" s="360"/>
      <c r="AT28" s="361"/>
      <c r="AU28" s="362"/>
      <c r="AW28" s="360"/>
      <c r="AX28" s="360"/>
      <c r="AY28" s="360"/>
      <c r="AZ28" s="361"/>
      <c r="BA28" s="362"/>
    </row>
    <row r="29" spans="1:53" s="331" customFormat="1" ht="18" customHeight="1" x14ac:dyDescent="0.25">
      <c r="B29" s="384" t="s">
        <v>1</v>
      </c>
      <c r="C29" s="350"/>
      <c r="D29" s="385">
        <f t="shared" si="1"/>
        <v>168545</v>
      </c>
      <c r="E29" s="386">
        <f t="shared" si="2"/>
        <v>83486</v>
      </c>
      <c r="F29" s="387">
        <f>E29/$D29*100</f>
        <v>49.533359043578869</v>
      </c>
      <c r="G29" s="386">
        <f t="shared" si="4"/>
        <v>85059</v>
      </c>
      <c r="H29" s="388">
        <f>G29/$D29*100</f>
        <v>50.466640956421138</v>
      </c>
      <c r="I29" s="350"/>
      <c r="J29" s="389">
        <f t="shared" si="5"/>
        <v>147939</v>
      </c>
      <c r="K29" s="390">
        <f t="shared" si="6"/>
        <v>87.774184935773832</v>
      </c>
      <c r="L29" s="391">
        <v>72269</v>
      </c>
      <c r="M29" s="392">
        <v>48.850539749491347</v>
      </c>
      <c r="N29" s="391">
        <v>75670</v>
      </c>
      <c r="O29" s="393">
        <v>51.14946025050866</v>
      </c>
      <c r="P29" s="350"/>
      <c r="Q29" s="389">
        <v>15743</v>
      </c>
      <c r="R29" s="390">
        <v>9.3405322020825299</v>
      </c>
      <c r="S29" s="391">
        <v>8076</v>
      </c>
      <c r="T29" s="392">
        <v>51.298990027313728</v>
      </c>
      <c r="U29" s="391">
        <v>7667</v>
      </c>
      <c r="V29" s="393">
        <v>48.701009972686272</v>
      </c>
      <c r="W29" s="350"/>
      <c r="X29" s="389">
        <v>4863</v>
      </c>
      <c r="Y29" s="390">
        <v>2.8852828621436415</v>
      </c>
      <c r="Z29" s="391">
        <v>3141</v>
      </c>
      <c r="AA29" s="392">
        <v>64.589759407772988</v>
      </c>
      <c r="AB29" s="391">
        <v>1722</v>
      </c>
      <c r="AC29" s="393">
        <f t="shared" si="0"/>
        <v>35.410240592227019</v>
      </c>
      <c r="AD29" s="359"/>
      <c r="AE29" s="360"/>
      <c r="AF29" s="360"/>
      <c r="AG29" s="360"/>
      <c r="AH29" s="361"/>
      <c r="AI29" s="362"/>
      <c r="AJ29" s="329"/>
      <c r="AK29" s="360"/>
      <c r="AL29" s="360"/>
      <c r="AM29" s="360"/>
      <c r="AN29" s="361"/>
      <c r="AO29" s="362"/>
      <c r="AQ29" s="360"/>
      <c r="AR29" s="360"/>
      <c r="AS29" s="360"/>
      <c r="AT29" s="361"/>
      <c r="AU29" s="362"/>
      <c r="AW29" s="360"/>
      <c r="AX29" s="360"/>
      <c r="AY29" s="360"/>
      <c r="AZ29" s="361"/>
      <c r="BA29" s="362"/>
    </row>
    <row r="30" spans="1:53" s="328" customFormat="1" ht="3.75" customHeight="1" x14ac:dyDescent="0.25">
      <c r="A30" s="326"/>
      <c r="B30" s="327"/>
      <c r="D30" s="327"/>
      <c r="E30" s="327"/>
      <c r="F30" s="327"/>
      <c r="G30" s="327"/>
      <c r="H30" s="334"/>
      <c r="J30" s="327"/>
      <c r="K30" s="327"/>
      <c r="L30" s="327"/>
      <c r="M30" s="327"/>
      <c r="N30" s="327"/>
      <c r="O30" s="335"/>
      <c r="Q30" s="327"/>
      <c r="R30" s="327"/>
      <c r="S30" s="327"/>
      <c r="T30" s="327"/>
      <c r="U30" s="327"/>
      <c r="V30" s="335"/>
      <c r="X30" s="327"/>
      <c r="Y30" s="327"/>
      <c r="Z30" s="327"/>
      <c r="AA30" s="327"/>
      <c r="AB30" s="327"/>
      <c r="AC30" s="335"/>
      <c r="AD30" s="359"/>
      <c r="AE30" s="329"/>
      <c r="AF30" s="329"/>
      <c r="AG30" s="360"/>
      <c r="AH30" s="361"/>
      <c r="AI30" s="362"/>
      <c r="AJ30" s="329"/>
      <c r="AK30" s="329"/>
      <c r="AL30" s="329"/>
      <c r="AM30" s="360"/>
      <c r="AN30" s="361"/>
      <c r="AO30" s="362"/>
      <c r="AQ30" s="329"/>
      <c r="AR30" s="329"/>
      <c r="AS30" s="360"/>
      <c r="AT30" s="361"/>
      <c r="AU30" s="362"/>
      <c r="AW30" s="329"/>
      <c r="AX30" s="329"/>
      <c r="AY30" s="360"/>
      <c r="AZ30" s="361"/>
      <c r="BA30" s="362"/>
    </row>
    <row r="31" spans="1:53" s="329" customFormat="1" ht="18" customHeight="1" x14ac:dyDescent="0.25">
      <c r="B31" s="1235" t="s">
        <v>0</v>
      </c>
      <c r="C31" s="320"/>
      <c r="D31" s="1236">
        <f>J31+Q31+X31</f>
        <v>48085361</v>
      </c>
      <c r="E31" s="1237">
        <f>L31+S31+Z31</f>
        <v>24519768</v>
      </c>
      <c r="F31" s="1238">
        <f>E31/$D31*100</f>
        <v>50.992167865808469</v>
      </c>
      <c r="G31" s="1237">
        <f>N31+U31+AB31</f>
        <v>23565593</v>
      </c>
      <c r="H31" s="1239">
        <f>G31/$D31*100</f>
        <v>49.007832134191524</v>
      </c>
      <c r="I31" s="320"/>
      <c r="J31" s="1240">
        <f>L31+N31</f>
        <v>38397585</v>
      </c>
      <c r="K31" s="1241">
        <f>J31/$D31*100</f>
        <v>79.852961902480047</v>
      </c>
      <c r="L31" s="1237">
        <f>SUM(L12:L29)</f>
        <v>19045532</v>
      </c>
      <c r="M31" s="1238">
        <f>L31/$J31*100</f>
        <v>49.600859012357155</v>
      </c>
      <c r="N31" s="1237">
        <f>SUM(N12:N29)</f>
        <v>19352053</v>
      </c>
      <c r="O31" s="1242">
        <f>N31/$J31*100</f>
        <v>50.399140987642845</v>
      </c>
      <c r="P31" s="320"/>
      <c r="Q31" s="1240">
        <f>SUM(Q12:Q29)</f>
        <v>6815922</v>
      </c>
      <c r="R31" s="1241">
        <f>Q31/$D31*100</f>
        <v>14.174629987700415</v>
      </c>
      <c r="S31" s="1237">
        <f>SUM(S12:S29)</f>
        <v>3667909</v>
      </c>
      <c r="T31" s="1238">
        <f>S31/$Q31*100</f>
        <v>53.813834724047602</v>
      </c>
      <c r="U31" s="1237">
        <f>SUM(U12:U29)</f>
        <v>3148013</v>
      </c>
      <c r="V31" s="1242">
        <f>U31/$Q31*100</f>
        <v>46.186165275952398</v>
      </c>
      <c r="W31" s="320"/>
      <c r="X31" s="1240">
        <f>SUM(X12:X29)</f>
        <v>2871854</v>
      </c>
      <c r="Y31" s="1241">
        <f>X31/$D31*100</f>
        <v>5.9724081098195354</v>
      </c>
      <c r="Z31" s="1237">
        <f>SUM(Z12:Z29)</f>
        <v>1806327</v>
      </c>
      <c r="AA31" s="1238">
        <f>Z31/$X31*100</f>
        <v>62.897591590658855</v>
      </c>
      <c r="AB31" s="1237">
        <f>SUM(AB12:AB29)</f>
        <v>1065527</v>
      </c>
      <c r="AC31" s="1242">
        <f>AB31/$X31*100</f>
        <v>37.102408409341145</v>
      </c>
      <c r="AD31" s="359"/>
      <c r="AE31" s="360"/>
      <c r="AF31" s="360"/>
      <c r="AI31" s="395"/>
      <c r="AK31" s="360"/>
      <c r="AL31" s="360"/>
      <c r="AO31" s="395"/>
      <c r="AQ31" s="360"/>
      <c r="AR31" s="360"/>
      <c r="AU31" s="395"/>
      <c r="AW31" s="360"/>
      <c r="AX31" s="360"/>
      <c r="BA31" s="395"/>
    </row>
    <row r="32" spans="1:53" s="396" customFormat="1" ht="5.25" customHeight="1" x14ac:dyDescent="0.2">
      <c r="B32" s="397" t="s">
        <v>39</v>
      </c>
      <c r="C32" s="398"/>
      <c r="I32" s="398"/>
      <c r="AD32" s="396">
        <v>38567</v>
      </c>
      <c r="AE32" s="396">
        <v>3792</v>
      </c>
      <c r="AF32" s="396">
        <v>803</v>
      </c>
      <c r="AG32" s="396">
        <v>36957</v>
      </c>
      <c r="AH32" s="396">
        <v>3894</v>
      </c>
      <c r="AI32" s="396">
        <v>1480</v>
      </c>
    </row>
    <row r="33" spans="2:15" s="396" customFormat="1" ht="5.25" customHeight="1" x14ac:dyDescent="0.2">
      <c r="B33" s="397" t="s">
        <v>47</v>
      </c>
      <c r="C33" s="398"/>
      <c r="I33" s="398"/>
    </row>
    <row r="34" spans="2:15" s="394" customFormat="1" ht="13.5" customHeight="1" x14ac:dyDescent="0.2">
      <c r="B34" s="1385" t="s">
        <v>473</v>
      </c>
      <c r="C34" s="1385"/>
      <c r="D34" s="1385"/>
      <c r="E34" s="1385"/>
      <c r="F34" s="1385"/>
      <c r="G34" s="1385"/>
      <c r="H34" s="1385"/>
      <c r="I34" s="1385"/>
      <c r="J34" s="1385"/>
      <c r="K34" s="1385"/>
      <c r="L34" s="1385"/>
      <c r="M34" s="1385"/>
      <c r="N34" s="1385"/>
      <c r="O34" s="1385"/>
    </row>
    <row r="35" spans="2:15" s="329" customFormat="1" ht="29.25" customHeight="1" x14ac:dyDescent="0.2">
      <c r="B35" s="1386"/>
      <c r="C35" s="1386"/>
      <c r="D35" s="1386"/>
      <c r="E35" s="1386"/>
      <c r="F35" s="1386"/>
      <c r="G35" s="1386"/>
      <c r="H35" s="1386"/>
      <c r="I35" s="1386"/>
      <c r="J35" s="1386"/>
      <c r="K35" s="1386"/>
      <c r="L35" s="1386"/>
      <c r="M35" s="1386"/>
    </row>
    <row r="36" spans="2:15" s="329" customFormat="1" ht="4.5" customHeight="1" x14ac:dyDescent="0.2">
      <c r="B36" s="1376"/>
      <c r="C36" s="1376"/>
      <c r="D36" s="1376"/>
      <c r="E36" s="399"/>
      <c r="F36" s="399"/>
      <c r="G36" s="399"/>
    </row>
    <row r="37" spans="2:15" s="329" customFormat="1" x14ac:dyDescent="0.2"/>
    <row r="38" spans="2:15" s="329" customFormat="1" x14ac:dyDescent="0.2"/>
    <row r="39" spans="2:15" s="329" customFormat="1" x14ac:dyDescent="0.2"/>
    <row r="40" spans="2:15" s="329" customFormat="1" x14ac:dyDescent="0.2"/>
    <row r="41" spans="2:15" s="329" customFormat="1" x14ac:dyDescent="0.2"/>
    <row r="42" spans="2:15" s="329" customFormat="1" x14ac:dyDescent="0.2"/>
    <row r="43" spans="2:15" s="396" customFormat="1" x14ac:dyDescent="0.2"/>
    <row r="44" spans="2:15" s="396" customFormat="1" x14ac:dyDescent="0.2"/>
    <row r="45" spans="2:15" s="396" customFormat="1" x14ac:dyDescent="0.2"/>
    <row r="46" spans="2:15" s="396" customFormat="1" x14ac:dyDescent="0.2"/>
  </sheetData>
  <mergeCells count="30">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 ref="AB9:AC9"/>
    <mergeCell ref="U9:V9"/>
    <mergeCell ref="X9:X10"/>
    <mergeCell ref="Y9:Y10"/>
    <mergeCell ref="Z9:AA9"/>
    <mergeCell ref="B36:D36"/>
    <mergeCell ref="R9:R10"/>
    <mergeCell ref="S9:T9"/>
    <mergeCell ref="K9:K10"/>
    <mergeCell ref="L9:M9"/>
    <mergeCell ref="N9:O9"/>
    <mergeCell ref="Q9:Q10"/>
    <mergeCell ref="B34:O34"/>
    <mergeCell ref="B35:M35"/>
  </mergeCells>
  <printOptions horizontalCentered="1"/>
  <pageMargins left="0" right="0" top="0.43307086614173229" bottom="0.43307086614173229" header="0" footer="0"/>
  <pageSetup paperSize="9" scale="62" orientation="landscape" r:id="rId1"/>
  <headerFooter alignWithMargins="0"/>
  <rowBreaks count="2" manualBreakCount="2">
    <brk id="34" max="25" man="1"/>
    <brk id="35" max="16383"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Hoja14">
    <tabColor theme="0"/>
    <pageSetUpPr fitToPage="1"/>
  </sheetPr>
  <dimension ref="B1:S31"/>
  <sheetViews>
    <sheetView showGridLines="0" zoomScale="80" zoomScaleNormal="80" workbookViewId="0"/>
  </sheetViews>
  <sheetFormatPr baseColWidth="10" defaultColWidth="11.42578125" defaultRowHeight="15" x14ac:dyDescent="0.2"/>
  <cols>
    <col min="1" max="1" width="0.42578125" style="413" customWidth="1"/>
    <col min="2" max="2" width="30.7109375" style="413" customWidth="1"/>
    <col min="3" max="3" width="0.28515625" style="413" customWidth="1"/>
    <col min="4" max="4" width="13.7109375" style="413" customWidth="1"/>
    <col min="5" max="5" width="9.28515625" style="413" customWidth="1"/>
    <col min="6" max="6" width="0.42578125" style="413" customWidth="1"/>
    <col min="7" max="7" width="11.28515625" style="413" customWidth="1"/>
    <col min="8" max="8" width="7.5703125" style="413" customWidth="1"/>
    <col min="9" max="9" width="0.42578125" style="413" customWidth="1"/>
    <col min="10" max="10" width="9.5703125" style="413" customWidth="1"/>
    <col min="11" max="11" width="7.5703125" style="413" customWidth="1"/>
    <col min="12" max="12" width="18.42578125" style="413" customWidth="1"/>
    <col min="13" max="13" width="15" style="413" customWidth="1"/>
    <col min="14" max="14" width="2" style="413" customWidth="1"/>
    <col min="15" max="16384" width="11.42578125" style="413"/>
  </cols>
  <sheetData>
    <row r="1" spans="2:19" x14ac:dyDescent="0.2">
      <c r="G1" s="416" t="s">
        <v>24</v>
      </c>
      <c r="H1" s="417"/>
      <c r="I1" s="417"/>
      <c r="J1" s="416" t="s">
        <v>23</v>
      </c>
    </row>
    <row r="2" spans="2:19" s="408" customFormat="1" ht="15" customHeight="1" x14ac:dyDescent="0.2">
      <c r="C2" s="418"/>
      <c r="F2" s="418"/>
    </row>
    <row r="3" spans="2:19" s="419" customFormat="1" ht="52.5" customHeight="1" x14ac:dyDescent="0.25">
      <c r="B3" s="1407"/>
      <c r="C3" s="1407"/>
      <c r="D3" s="1407"/>
      <c r="E3" s="1407"/>
      <c r="F3" s="1407"/>
    </row>
    <row r="4" spans="2:19" s="419" customFormat="1" ht="23.25" customHeight="1" x14ac:dyDescent="0.2">
      <c r="B4" s="1362" t="s">
        <v>392</v>
      </c>
      <c r="C4" s="1362"/>
      <c r="D4" s="1362"/>
      <c r="E4" s="1362"/>
      <c r="F4" s="1362"/>
      <c r="G4" s="1362"/>
      <c r="H4" s="1362"/>
      <c r="I4" s="1362"/>
      <c r="J4" s="1362"/>
      <c r="K4" s="1362"/>
      <c r="L4" s="1362"/>
      <c r="M4" s="1362"/>
    </row>
    <row r="5" spans="2:19" s="419" customFormat="1" ht="15.75" customHeight="1" x14ac:dyDescent="0.2">
      <c r="B5" s="1412" t="str">
        <f>porsaad!$B$6</f>
        <v>Situación a 31 de mayo de 2024</v>
      </c>
      <c r="C5" s="1412"/>
      <c r="D5" s="1412"/>
      <c r="E5" s="1412"/>
      <c r="F5" s="1412"/>
      <c r="G5" s="1412"/>
      <c r="H5" s="1412"/>
      <c r="I5" s="1412"/>
      <c r="J5" s="1412"/>
      <c r="K5" s="1412"/>
      <c r="L5" s="1412"/>
      <c r="M5" s="1412"/>
      <c r="N5" s="420"/>
      <c r="O5" s="420"/>
      <c r="P5" s="420"/>
      <c r="Q5" s="420"/>
      <c r="R5" s="420"/>
      <c r="S5" s="420"/>
    </row>
    <row r="6" spans="2:19" s="419" customFormat="1" ht="10.5" customHeight="1" x14ac:dyDescent="0.2"/>
    <row r="7" spans="2:19" s="410" customFormat="1" ht="36.75" customHeight="1" x14ac:dyDescent="0.25">
      <c r="B7" s="1410" t="s">
        <v>12</v>
      </c>
      <c r="C7" s="409"/>
      <c r="D7" s="1408" t="s">
        <v>11</v>
      </c>
      <c r="E7" s="1409"/>
      <c r="F7" s="421"/>
    </row>
    <row r="8" spans="2:19" s="410" customFormat="1" ht="30.75" customHeight="1" x14ac:dyDescent="0.25">
      <c r="B8" s="1411"/>
      <c r="D8" s="422" t="s">
        <v>9</v>
      </c>
      <c r="E8" s="423" t="s">
        <v>10</v>
      </c>
      <c r="F8" s="421"/>
      <c r="M8" s="424"/>
    </row>
    <row r="9" spans="2:19" s="412" customFormat="1" ht="4.5" customHeight="1" x14ac:dyDescent="0.25">
      <c r="B9" s="411"/>
      <c r="D9" s="411"/>
      <c r="E9" s="411"/>
      <c r="F9" s="421"/>
    </row>
    <row r="10" spans="2:19" ht="18" customHeight="1" x14ac:dyDescent="0.25">
      <c r="B10" s="425" t="s">
        <v>8</v>
      </c>
      <c r="C10" s="414">
        <f t="shared" ref="C10:C27" si="0">D10</f>
        <v>409871</v>
      </c>
      <c r="D10" s="426">
        <v>409871</v>
      </c>
      <c r="E10" s="427">
        <f t="shared" ref="E10:E27" si="1">D10*100/$D$29</f>
        <v>19.549000922430906</v>
      </c>
      <c r="F10" s="421"/>
      <c r="M10" s="412"/>
    </row>
    <row r="11" spans="2:19" ht="18" customHeight="1" x14ac:dyDescent="0.25">
      <c r="B11" s="428" t="s">
        <v>7</v>
      </c>
      <c r="C11" s="414">
        <f t="shared" si="0"/>
        <v>56234</v>
      </c>
      <c r="D11" s="429">
        <v>56234</v>
      </c>
      <c r="E11" s="430">
        <f t="shared" si="1"/>
        <v>2.6821085606739183</v>
      </c>
      <c r="F11" s="421"/>
    </row>
    <row r="12" spans="2:19" ht="18" customHeight="1" x14ac:dyDescent="0.25">
      <c r="B12" s="428" t="s">
        <v>37</v>
      </c>
      <c r="C12" s="414">
        <f t="shared" si="0"/>
        <v>47942</v>
      </c>
      <c r="D12" s="429">
        <v>47942</v>
      </c>
      <c r="E12" s="430">
        <f t="shared" si="1"/>
        <v>2.2866175021486823</v>
      </c>
      <c r="F12" s="421"/>
    </row>
    <row r="13" spans="2:19" ht="18" customHeight="1" x14ac:dyDescent="0.25">
      <c r="B13" s="428" t="s">
        <v>38</v>
      </c>
      <c r="C13" s="414">
        <f t="shared" si="0"/>
        <v>44957</v>
      </c>
      <c r="D13" s="429">
        <v>44957</v>
      </c>
      <c r="E13" s="430">
        <f t="shared" si="1"/>
        <v>2.1442464445391995</v>
      </c>
      <c r="F13" s="421"/>
    </row>
    <row r="14" spans="2:19" ht="18" customHeight="1" x14ac:dyDescent="0.25">
      <c r="B14" s="428" t="s">
        <v>6</v>
      </c>
      <c r="C14" s="414">
        <f t="shared" si="0"/>
        <v>67784</v>
      </c>
      <c r="D14" s="429">
        <v>67784</v>
      </c>
      <c r="E14" s="430">
        <f t="shared" si="1"/>
        <v>3.2329915474040773</v>
      </c>
      <c r="F14" s="421"/>
      <c r="M14" s="414"/>
    </row>
    <row r="15" spans="2:19" ht="18" customHeight="1" x14ac:dyDescent="0.25">
      <c r="B15" s="428" t="s">
        <v>5</v>
      </c>
      <c r="C15" s="414">
        <f t="shared" si="0"/>
        <v>23669</v>
      </c>
      <c r="D15" s="429">
        <v>23669</v>
      </c>
      <c r="E15" s="430">
        <f t="shared" si="1"/>
        <v>1.1289047110749897</v>
      </c>
      <c r="F15" s="421"/>
      <c r="M15" s="414"/>
    </row>
    <row r="16" spans="2:19" ht="18" customHeight="1" x14ac:dyDescent="0.25">
      <c r="B16" s="428" t="s">
        <v>4</v>
      </c>
      <c r="C16" s="414">
        <f t="shared" si="0"/>
        <v>159928</v>
      </c>
      <c r="D16" s="429">
        <v>159928</v>
      </c>
      <c r="E16" s="430">
        <f t="shared" si="1"/>
        <v>7.6278453940935806</v>
      </c>
      <c r="F16" s="421"/>
    </row>
    <row r="17" spans="2:13" ht="18" customHeight="1" x14ac:dyDescent="0.25">
      <c r="B17" s="428" t="s">
        <v>40</v>
      </c>
      <c r="C17" s="414">
        <f t="shared" si="0"/>
        <v>97887</v>
      </c>
      <c r="D17" s="429">
        <v>97887</v>
      </c>
      <c r="E17" s="430">
        <f t="shared" si="1"/>
        <v>4.668769084160612</v>
      </c>
      <c r="F17" s="421"/>
    </row>
    <row r="18" spans="2:13" ht="18" customHeight="1" x14ac:dyDescent="0.25">
      <c r="B18" s="428" t="s">
        <v>41</v>
      </c>
      <c r="C18" s="414">
        <f t="shared" si="0"/>
        <v>365710</v>
      </c>
      <c r="D18" s="429">
        <v>365710</v>
      </c>
      <c r="E18" s="430">
        <f t="shared" si="1"/>
        <v>17.442720093254234</v>
      </c>
      <c r="F18" s="421"/>
    </row>
    <row r="19" spans="2:13" ht="18" customHeight="1" x14ac:dyDescent="0.25">
      <c r="B19" s="428" t="s">
        <v>3</v>
      </c>
      <c r="C19" s="414">
        <f t="shared" si="0"/>
        <v>207616</v>
      </c>
      <c r="D19" s="429">
        <v>207616</v>
      </c>
      <c r="E19" s="430">
        <f t="shared" si="1"/>
        <v>9.9023482400838674</v>
      </c>
      <c r="F19" s="421"/>
    </row>
    <row r="20" spans="2:13" ht="18" customHeight="1" x14ac:dyDescent="0.25">
      <c r="B20" s="428" t="s">
        <v>2</v>
      </c>
      <c r="C20" s="414">
        <f t="shared" si="0"/>
        <v>58687</v>
      </c>
      <c r="D20" s="429">
        <v>58687</v>
      </c>
      <c r="E20" s="430">
        <f t="shared" si="1"/>
        <v>2.799105614046133</v>
      </c>
      <c r="F20" s="421"/>
    </row>
    <row r="21" spans="2:13" ht="18" customHeight="1" x14ac:dyDescent="0.25">
      <c r="B21" s="428" t="s">
        <v>35</v>
      </c>
      <c r="C21" s="414">
        <f t="shared" si="0"/>
        <v>83637</v>
      </c>
      <c r="D21" s="429">
        <v>83637</v>
      </c>
      <c r="E21" s="430">
        <f t="shared" si="1"/>
        <v>3.9891082563766496</v>
      </c>
      <c r="F21" s="421"/>
    </row>
    <row r="22" spans="2:13" ht="18" customHeight="1" x14ac:dyDescent="0.25">
      <c r="B22" s="428" t="s">
        <v>42</v>
      </c>
      <c r="C22" s="414">
        <f t="shared" si="0"/>
        <v>249829</v>
      </c>
      <c r="D22" s="429">
        <v>249829</v>
      </c>
      <c r="E22" s="430">
        <f t="shared" si="1"/>
        <v>11.915718241715053</v>
      </c>
      <c r="F22" s="421"/>
    </row>
    <row r="23" spans="2:13" ht="18" customHeight="1" x14ac:dyDescent="0.25">
      <c r="B23" s="428" t="s">
        <v>43</v>
      </c>
      <c r="C23" s="414">
        <f t="shared" si="0"/>
        <v>65560</v>
      </c>
      <c r="D23" s="429">
        <v>65560</v>
      </c>
      <c r="E23" s="430">
        <f t="shared" si="1"/>
        <v>3.1269167627730923</v>
      </c>
      <c r="F23" s="421"/>
    </row>
    <row r="24" spans="2:13" ht="18" customHeight="1" x14ac:dyDescent="0.25">
      <c r="B24" s="428" t="s">
        <v>44</v>
      </c>
      <c r="C24" s="414">
        <f t="shared" si="0"/>
        <v>21596</v>
      </c>
      <c r="D24" s="429">
        <v>21596</v>
      </c>
      <c r="E24" s="430">
        <f t="shared" si="1"/>
        <v>1.0300319464436807</v>
      </c>
      <c r="F24" s="421"/>
    </row>
    <row r="25" spans="2:13" ht="18" customHeight="1" x14ac:dyDescent="0.25">
      <c r="B25" s="428" t="s">
        <v>45</v>
      </c>
      <c r="C25" s="414">
        <f t="shared" si="0"/>
        <v>115512</v>
      </c>
      <c r="D25" s="429">
        <v>115512</v>
      </c>
      <c r="E25" s="430">
        <f t="shared" si="1"/>
        <v>5.5094022132618283</v>
      </c>
      <c r="F25" s="421"/>
    </row>
    <row r="26" spans="2:13" ht="18" customHeight="1" x14ac:dyDescent="0.25">
      <c r="B26" s="428" t="s">
        <v>46</v>
      </c>
      <c r="C26" s="414">
        <f t="shared" si="0"/>
        <v>14777</v>
      </c>
      <c r="D26" s="429">
        <v>14777</v>
      </c>
      <c r="E26" s="431">
        <f t="shared" si="1"/>
        <v>0.70479635453779721</v>
      </c>
      <c r="F26" s="421"/>
    </row>
    <row r="27" spans="2:13" ht="18" customHeight="1" x14ac:dyDescent="0.25">
      <c r="B27" s="432" t="s">
        <v>1</v>
      </c>
      <c r="C27" s="414">
        <f t="shared" si="0"/>
        <v>5438</v>
      </c>
      <c r="D27" s="433">
        <v>5438</v>
      </c>
      <c r="E27" s="434">
        <f t="shared" si="1"/>
        <v>0.25936811098169732</v>
      </c>
      <c r="F27" s="421"/>
    </row>
    <row r="28" spans="2:13" s="412" customFormat="1" ht="3.75" customHeight="1" x14ac:dyDescent="0.25">
      <c r="B28" s="411"/>
      <c r="D28" s="411"/>
      <c r="E28" s="415"/>
      <c r="F28" s="421"/>
    </row>
    <row r="29" spans="2:13" s="412" customFormat="1" ht="18" customHeight="1" x14ac:dyDescent="0.25">
      <c r="B29" s="1231" t="s">
        <v>0</v>
      </c>
      <c r="C29" s="1232"/>
      <c r="D29" s="1233">
        <f>SUM(D10:D28)</f>
        <v>2096634</v>
      </c>
      <c r="E29" s="1234">
        <f>D29*100/$D$29</f>
        <v>100</v>
      </c>
      <c r="F29" s="421"/>
    </row>
    <row r="30" spans="2:13" s="412" customFormat="1" ht="23.25" customHeight="1" x14ac:dyDescent="0.2">
      <c r="B30" s="1385"/>
      <c r="C30" s="1385"/>
      <c r="D30" s="1385"/>
      <c r="E30" s="1385"/>
      <c r="F30" s="1385"/>
      <c r="G30" s="1385"/>
      <c r="H30" s="1385"/>
      <c r="I30" s="1385"/>
      <c r="J30" s="1385"/>
      <c r="K30" s="1385"/>
      <c r="L30" s="1385"/>
      <c r="M30" s="1385"/>
    </row>
    <row r="31" spans="2:13" ht="24" customHeight="1" x14ac:dyDescent="0.2">
      <c r="D31" s="414"/>
    </row>
  </sheetData>
  <mergeCells count="6">
    <mergeCell ref="B30:M30"/>
    <mergeCell ref="B3:F3"/>
    <mergeCell ref="D7:E7"/>
    <mergeCell ref="B7:B8"/>
    <mergeCell ref="B4:M4"/>
    <mergeCell ref="B5:M5"/>
  </mergeCells>
  <conditionalFormatting sqref="D10">
    <cfRule type="cellIs" dxfId="15" priority="21" stopIfTrue="1" operator="notEqual">
      <formula>#REF!+#REF!</formula>
    </cfRule>
  </conditionalFormatting>
  <conditionalFormatting sqref="D11">
    <cfRule type="cellIs" dxfId="14" priority="22" stopIfTrue="1" operator="notEqual">
      <formula>#REF!+#REF!</formula>
    </cfRule>
  </conditionalFormatting>
  <conditionalFormatting sqref="D12">
    <cfRule type="cellIs" dxfId="13" priority="23" stopIfTrue="1" operator="notEqual">
      <formula>#REF!+#REF!</formula>
    </cfRule>
  </conditionalFormatting>
  <conditionalFormatting sqref="D13:D27">
    <cfRule type="cellIs" dxfId="12" priority="24" stopIfTrue="1" operator="notEqual">
      <formula>#REF!+#REF!</formula>
    </cfRule>
  </conditionalFormatting>
  <printOptions horizontalCentered="1"/>
  <pageMargins left="0" right="0" top="0.43307086614173229" bottom="0.43307086614173229" header="0" footer="0"/>
  <pageSetup paperSize="9" scale="96" orientation="landscape"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Hoja32">
    <tabColor theme="0"/>
    <pageSetUpPr fitToPage="1"/>
  </sheetPr>
  <dimension ref="A1:U37"/>
  <sheetViews>
    <sheetView showGridLines="0" zoomScale="85" zoomScaleNormal="85" workbookViewId="0"/>
  </sheetViews>
  <sheetFormatPr baseColWidth="10" defaultColWidth="11.42578125" defaultRowHeight="15" x14ac:dyDescent="0.2"/>
  <cols>
    <col min="1" max="1" width="1.140625" style="333" customWidth="1"/>
    <col min="2" max="2" width="28.7109375" style="333" customWidth="1"/>
    <col min="3" max="3" width="0.5703125" style="333" customWidth="1"/>
    <col min="4" max="4" width="11.85546875" style="333" customWidth="1"/>
    <col min="5" max="5" width="8.5703125" style="333" customWidth="1"/>
    <col min="6" max="6" width="0.42578125" style="333" customWidth="1"/>
    <col min="7" max="7" width="14.5703125" style="333" customWidth="1"/>
    <col min="8" max="8" width="9.28515625" style="333" customWidth="1"/>
    <col min="9" max="9" width="0.42578125" style="333" customWidth="1"/>
    <col min="10" max="10" width="10.85546875" style="333" customWidth="1"/>
    <col min="11" max="11" width="9" style="333" customWidth="1"/>
    <col min="12" max="12" width="13.140625" style="333" customWidth="1"/>
    <col min="13" max="13" width="4.140625" style="333" customWidth="1"/>
    <col min="14" max="14" width="6.140625" style="333" customWidth="1"/>
    <col min="15" max="15" width="3.7109375" style="450" customWidth="1"/>
    <col min="16" max="16" width="3.140625" style="333" customWidth="1"/>
    <col min="17" max="17" width="7" style="333" customWidth="1"/>
    <col min="18" max="18" width="5.7109375" style="333" customWidth="1"/>
    <col min="19" max="20" width="11.42578125" style="333"/>
    <col min="21" max="21" width="17.140625" style="333" customWidth="1"/>
    <col min="22" max="16384" width="11.42578125" style="333"/>
  </cols>
  <sheetData>
    <row r="1" spans="1:21" s="340" customFormat="1" ht="15" customHeight="1" x14ac:dyDescent="0.2">
      <c r="B1" s="311"/>
      <c r="C1" s="341"/>
      <c r="F1" s="341"/>
      <c r="I1" s="341"/>
      <c r="O1" s="443"/>
    </row>
    <row r="2" spans="1:21" s="343" customFormat="1" ht="52.5" customHeight="1" x14ac:dyDescent="0.25">
      <c r="B2" s="1387"/>
      <c r="C2" s="1387"/>
      <c r="D2" s="1387"/>
      <c r="E2" s="1387"/>
      <c r="F2" s="1387"/>
      <c r="G2" s="1387"/>
      <c r="H2" s="1387"/>
      <c r="I2" s="1387"/>
      <c r="O2" s="444"/>
    </row>
    <row r="3" spans="1:21" s="345" customFormat="1" ht="4.5" customHeight="1" x14ac:dyDescent="0.2">
      <c r="B3" s="1388"/>
      <c r="C3" s="1388"/>
      <c r="D3" s="1388"/>
      <c r="E3" s="1388"/>
      <c r="F3" s="1388"/>
      <c r="G3" s="1388"/>
      <c r="H3" s="1388"/>
      <c r="I3" s="1388"/>
      <c r="O3" s="444"/>
    </row>
    <row r="4" spans="1:21" s="345" customFormat="1" ht="17.25" customHeight="1" x14ac:dyDescent="0.2">
      <c r="A4" s="1414" t="s">
        <v>393</v>
      </c>
      <c r="B4" s="1414"/>
      <c r="C4" s="1414"/>
      <c r="D4" s="1414"/>
      <c r="E4" s="1414"/>
      <c r="F4" s="1414"/>
      <c r="G4" s="1414"/>
      <c r="H4" s="1414"/>
      <c r="I4" s="1414"/>
      <c r="J4" s="1414"/>
      <c r="K4" s="1414"/>
      <c r="L4" s="1414"/>
      <c r="M4" s="1414"/>
      <c r="N4" s="1414"/>
      <c r="O4" s="1414"/>
      <c r="P4" s="1414"/>
      <c r="Q4" s="1414"/>
      <c r="R4" s="1414"/>
      <c r="S4" s="1414"/>
      <c r="T4" s="1414"/>
      <c r="U4" s="1414"/>
    </row>
    <row r="5" spans="1:21" s="345" customFormat="1" ht="17.25" customHeight="1" x14ac:dyDescent="0.2">
      <c r="B5" s="1415" t="str">
        <f>porsaad!$B$6</f>
        <v>Situación a 31 de mayo de 2024</v>
      </c>
      <c r="C5" s="1415"/>
      <c r="D5" s="1415"/>
      <c r="E5" s="1415"/>
      <c r="F5" s="1415"/>
      <c r="G5" s="1415"/>
      <c r="H5" s="1415"/>
      <c r="I5" s="1415"/>
      <c r="J5" s="1415"/>
      <c r="K5" s="1415"/>
      <c r="L5" s="1415"/>
      <c r="M5" s="1415"/>
      <c r="N5" s="1415"/>
      <c r="O5" s="1415"/>
      <c r="P5" s="1415"/>
      <c r="Q5" s="1415"/>
      <c r="R5" s="1415"/>
      <c r="S5" s="1415"/>
    </row>
    <row r="6" spans="1:21" s="345" customFormat="1" ht="6" customHeight="1" x14ac:dyDescent="0.2">
      <c r="O6" s="444"/>
    </row>
    <row r="7" spans="1:21" s="322" customFormat="1" ht="39.75" customHeight="1" x14ac:dyDescent="0.2">
      <c r="A7" s="316"/>
      <c r="B7" s="1391" t="s">
        <v>12</v>
      </c>
      <c r="C7" s="437"/>
      <c r="D7" s="1416" t="s">
        <v>476</v>
      </c>
      <c r="E7" s="1417"/>
      <c r="F7" s="437"/>
      <c r="G7" s="1416" t="s">
        <v>477</v>
      </c>
      <c r="H7" s="1417"/>
      <c r="I7" s="437"/>
      <c r="J7" s="1416" t="s">
        <v>13</v>
      </c>
      <c r="K7" s="1418"/>
      <c r="L7" s="1417"/>
      <c r="M7" s="319"/>
      <c r="N7" s="319"/>
      <c r="O7" s="320"/>
      <c r="P7" s="320"/>
      <c r="Q7" s="320"/>
      <c r="R7" s="320"/>
      <c r="S7" s="320"/>
      <c r="T7" s="320"/>
      <c r="U7" s="321"/>
    </row>
    <row r="8" spans="1:21" s="322" customFormat="1" ht="26.25" customHeight="1" x14ac:dyDescent="0.2">
      <c r="A8" s="316"/>
      <c r="B8" s="1393"/>
      <c r="C8" s="437"/>
      <c r="D8" s="454" t="s">
        <v>9</v>
      </c>
      <c r="E8" s="739" t="s">
        <v>10</v>
      </c>
      <c r="F8" s="437"/>
      <c r="G8" s="455" t="s">
        <v>9</v>
      </c>
      <c r="H8" s="739" t="s">
        <v>10</v>
      </c>
      <c r="I8" s="437"/>
      <c r="J8" s="455" t="s">
        <v>9</v>
      </c>
      <c r="K8" s="739" t="s">
        <v>111</v>
      </c>
      <c r="L8" s="739" t="s">
        <v>110</v>
      </c>
      <c r="M8" s="319"/>
      <c r="N8" s="348"/>
      <c r="O8" s="329"/>
      <c r="P8" s="329"/>
      <c r="Q8" s="329"/>
      <c r="R8" s="329"/>
      <c r="S8" s="320"/>
      <c r="T8" s="320"/>
      <c r="U8" s="320"/>
    </row>
    <row r="9" spans="1:21" s="328" customFormat="1" ht="4.5" customHeight="1" x14ac:dyDescent="0.2">
      <c r="A9" s="326"/>
      <c r="B9" s="327"/>
      <c r="D9" s="327"/>
      <c r="E9" s="327"/>
      <c r="G9" s="327"/>
      <c r="H9" s="327"/>
      <c r="J9" s="327"/>
      <c r="K9" s="327"/>
      <c r="L9" s="327"/>
      <c r="M9" s="319"/>
      <c r="N9" s="348"/>
      <c r="O9" s="329"/>
      <c r="P9" s="329"/>
      <c r="Q9" s="329"/>
      <c r="R9" s="329"/>
      <c r="S9" s="329"/>
      <c r="T9" s="329"/>
      <c r="U9" s="329"/>
    </row>
    <row r="10" spans="1:21" s="331" customFormat="1" ht="18" customHeight="1" x14ac:dyDescent="0.25">
      <c r="A10" s="330"/>
      <c r="B10" s="349" t="s">
        <v>8</v>
      </c>
      <c r="C10" s="350"/>
      <c r="D10" s="456">
        <v>8584147</v>
      </c>
      <c r="E10" s="465">
        <v>17.851892595752791</v>
      </c>
      <c r="F10" s="350"/>
      <c r="G10" s="461">
        <v>1014321</v>
      </c>
      <c r="H10" s="469">
        <v>16.031753056369972</v>
      </c>
      <c r="I10" s="350"/>
      <c r="J10" s="473">
        <v>409871</v>
      </c>
      <c r="K10" s="478">
        <f t="shared" ref="K10:K27" si="0">J10*100/D10</f>
        <v>4.7747434893647558</v>
      </c>
      <c r="L10" s="479">
        <f>J10*100/G10</f>
        <v>40.408411144006678</v>
      </c>
      <c r="M10" s="447"/>
      <c r="N10" s="360">
        <f>_xlfn.RANK.EQ(L10,L$10:L$29,0)</f>
        <v>1</v>
      </c>
      <c r="O10" s="360">
        <v>1</v>
      </c>
      <c r="P10" s="360">
        <f>MATCH(O10,N$10:N$29,0)</f>
        <v>1</v>
      </c>
      <c r="Q10" s="361" t="str">
        <f>INDEX(B$10:B$29,P10,1)</f>
        <v>Andalucía</v>
      </c>
      <c r="R10" s="362">
        <f>INDEX(L$10:L$29,P10,1)</f>
        <v>40.408411144006678</v>
      </c>
      <c r="S10" s="329"/>
      <c r="T10" s="329"/>
      <c r="U10" s="329"/>
    </row>
    <row r="11" spans="1:21" s="331" customFormat="1" ht="18" customHeight="1" x14ac:dyDescent="0.25">
      <c r="A11" s="330"/>
      <c r="B11" s="363" t="s">
        <v>7</v>
      </c>
      <c r="C11" s="350"/>
      <c r="D11" s="457">
        <v>1341289</v>
      </c>
      <c r="E11" s="466">
        <v>2.7893915572350596</v>
      </c>
      <c r="F11" s="350"/>
      <c r="G11" s="462">
        <v>186533</v>
      </c>
      <c r="H11" s="470">
        <v>2.9482293996317339</v>
      </c>
      <c r="I11" s="350"/>
      <c r="J11" s="474">
        <v>56234</v>
      </c>
      <c r="K11" s="480">
        <f t="shared" si="0"/>
        <v>4.1925341965825416</v>
      </c>
      <c r="L11" s="481">
        <f>J11*100/G11</f>
        <v>30.146944508478391</v>
      </c>
      <c r="M11" s="447"/>
      <c r="N11" s="360">
        <f t="shared" ref="N11:N26" si="1">_xlfn.RANK.EQ(L11,L$10:L$29,0)</f>
        <v>13</v>
      </c>
      <c r="O11" s="360">
        <v>2</v>
      </c>
      <c r="P11" s="360">
        <f t="shared" ref="P11:P27" si="2">MATCH(O11,N$10:N$29,0)</f>
        <v>7</v>
      </c>
      <c r="Q11" s="361" t="str">
        <f t="shared" ref="Q11:Q28" si="3">INDEX(B$10:B$29,P11,1)</f>
        <v>Castilla y León</v>
      </c>
      <c r="R11" s="362">
        <f t="shared" ref="R11:R28" si="4">INDEX(L$10:L$29,P11,1)</f>
        <v>39.038917354020256</v>
      </c>
      <c r="S11" s="329"/>
      <c r="T11" s="329"/>
      <c r="U11" s="329"/>
    </row>
    <row r="12" spans="1:21" s="331" customFormat="1" ht="18" customHeight="1" x14ac:dyDescent="0.25">
      <c r="A12" s="330"/>
      <c r="B12" s="363" t="s">
        <v>37</v>
      </c>
      <c r="C12" s="350"/>
      <c r="D12" s="457">
        <v>1006060</v>
      </c>
      <c r="E12" s="466">
        <v>2.0922375938905815</v>
      </c>
      <c r="F12" s="350"/>
      <c r="G12" s="462">
        <v>183865</v>
      </c>
      <c r="H12" s="470">
        <v>2.9060605821130245</v>
      </c>
      <c r="I12" s="350"/>
      <c r="J12" s="474">
        <v>47942</v>
      </c>
      <c r="K12" s="480">
        <f t="shared" si="0"/>
        <v>4.7653221477844268</v>
      </c>
      <c r="L12" s="481">
        <f>J12*100/G12</f>
        <v>26.0745655780056</v>
      </c>
      <c r="M12" s="447"/>
      <c r="N12" s="360">
        <f t="shared" si="1"/>
        <v>17</v>
      </c>
      <c r="O12" s="360">
        <v>3</v>
      </c>
      <c r="P12" s="360">
        <f t="shared" si="2"/>
        <v>11</v>
      </c>
      <c r="Q12" s="361" t="str">
        <f t="shared" si="3"/>
        <v>Extremadura</v>
      </c>
      <c r="R12" s="373">
        <f t="shared" si="4"/>
        <v>38.985100008635747</v>
      </c>
      <c r="S12" s="329"/>
      <c r="T12" s="329"/>
      <c r="U12" s="329"/>
    </row>
    <row r="13" spans="1:21" s="331" customFormat="1" ht="18" customHeight="1" x14ac:dyDescent="0.25">
      <c r="A13" s="330"/>
      <c r="B13" s="363" t="s">
        <v>38</v>
      </c>
      <c r="C13" s="350"/>
      <c r="D13" s="457">
        <v>1209906</v>
      </c>
      <c r="E13" s="466">
        <v>2.516162871273858</v>
      </c>
      <c r="F13" s="350"/>
      <c r="G13" s="462">
        <v>122472</v>
      </c>
      <c r="H13" s="470">
        <v>1.9357194224705427</v>
      </c>
      <c r="I13" s="350"/>
      <c r="J13" s="474">
        <v>44957</v>
      </c>
      <c r="K13" s="480">
        <f t="shared" si="0"/>
        <v>3.7157432064970335</v>
      </c>
      <c r="L13" s="481">
        <f t="shared" ref="L13:L27" si="5">J13*100/G13</f>
        <v>36.707982232673594</v>
      </c>
      <c r="M13" s="447"/>
      <c r="N13" s="360">
        <f t="shared" si="1"/>
        <v>4</v>
      </c>
      <c r="O13" s="360">
        <v>4</v>
      </c>
      <c r="P13" s="360">
        <f t="shared" si="2"/>
        <v>4</v>
      </c>
      <c r="Q13" s="361" t="str">
        <f t="shared" si="3"/>
        <v>Balears, Illes</v>
      </c>
      <c r="R13" s="362">
        <f t="shared" si="4"/>
        <v>36.707982232673594</v>
      </c>
      <c r="S13" s="329"/>
      <c r="T13" s="329"/>
      <c r="U13" s="329"/>
    </row>
    <row r="14" spans="1:21" s="331" customFormat="1" ht="18" customHeight="1" x14ac:dyDescent="0.25">
      <c r="A14" s="330"/>
      <c r="B14" s="363" t="s">
        <v>6</v>
      </c>
      <c r="C14" s="350"/>
      <c r="D14" s="457">
        <v>2213016</v>
      </c>
      <c r="E14" s="466">
        <v>4.6022655418974603</v>
      </c>
      <c r="F14" s="350"/>
      <c r="G14" s="462">
        <v>253565</v>
      </c>
      <c r="H14" s="470">
        <v>4.0076972316835127</v>
      </c>
      <c r="I14" s="350"/>
      <c r="J14" s="474">
        <v>67784</v>
      </c>
      <c r="K14" s="480">
        <f t="shared" si="0"/>
        <v>3.0629692690879775</v>
      </c>
      <c r="L14" s="481">
        <f t="shared" si="5"/>
        <v>26.732396032575473</v>
      </c>
      <c r="M14" s="447"/>
      <c r="N14" s="360">
        <f t="shared" si="1"/>
        <v>15</v>
      </c>
      <c r="O14" s="360">
        <v>5</v>
      </c>
      <c r="P14" s="360">
        <f t="shared" si="2"/>
        <v>16</v>
      </c>
      <c r="Q14" s="361" t="str">
        <f t="shared" si="3"/>
        <v>País Vasco</v>
      </c>
      <c r="R14" s="362">
        <f t="shared" si="4"/>
        <v>35.175784521217473</v>
      </c>
      <c r="S14" s="329"/>
      <c r="T14" s="329"/>
      <c r="U14" s="329"/>
    </row>
    <row r="15" spans="1:21" s="331" customFormat="1" ht="18" customHeight="1" x14ac:dyDescent="0.25">
      <c r="A15" s="330"/>
      <c r="B15" s="363" t="s">
        <v>5</v>
      </c>
      <c r="C15" s="350"/>
      <c r="D15" s="458">
        <v>588387</v>
      </c>
      <c r="E15" s="466">
        <v>1.2236302021315801</v>
      </c>
      <c r="F15" s="350"/>
      <c r="G15" s="463">
        <v>99920</v>
      </c>
      <c r="H15" s="470">
        <v>1.579275954448826</v>
      </c>
      <c r="I15" s="350"/>
      <c r="J15" s="475">
        <v>23669</v>
      </c>
      <c r="K15" s="482">
        <f t="shared" si="0"/>
        <v>4.0226925475919764</v>
      </c>
      <c r="L15" s="481">
        <f t="shared" si="5"/>
        <v>23.68795036028823</v>
      </c>
      <c r="M15" s="447"/>
      <c r="N15" s="360">
        <f t="shared" si="1"/>
        <v>18</v>
      </c>
      <c r="O15" s="360">
        <v>6</v>
      </c>
      <c r="P15" s="360">
        <f t="shared" si="2"/>
        <v>9</v>
      </c>
      <c r="Q15" s="361" t="str">
        <f t="shared" si="3"/>
        <v>Cataluña</v>
      </c>
      <c r="R15" s="362">
        <f t="shared" si="4"/>
        <v>35.147288773645926</v>
      </c>
      <c r="S15" s="329"/>
      <c r="T15" s="329"/>
      <c r="U15" s="329"/>
    </row>
    <row r="16" spans="1:21" s="331" customFormat="1" ht="18" customHeight="1" x14ac:dyDescent="0.25">
      <c r="A16" s="330"/>
      <c r="B16" s="363" t="s">
        <v>4</v>
      </c>
      <c r="C16" s="350"/>
      <c r="D16" s="457">
        <v>2383703</v>
      </c>
      <c r="E16" s="466">
        <v>4.9572322021248834</v>
      </c>
      <c r="F16" s="350"/>
      <c r="G16" s="462">
        <v>409663</v>
      </c>
      <c r="H16" s="470">
        <v>6.4748891646053783</v>
      </c>
      <c r="I16" s="350"/>
      <c r="J16" s="474">
        <v>159928</v>
      </c>
      <c r="K16" s="480">
        <f t="shared" si="0"/>
        <v>6.7092251006102686</v>
      </c>
      <c r="L16" s="481">
        <f t="shared" si="5"/>
        <v>39.038917354020256</v>
      </c>
      <c r="M16" s="447"/>
      <c r="N16" s="360">
        <f t="shared" si="1"/>
        <v>2</v>
      </c>
      <c r="O16" s="360">
        <v>7</v>
      </c>
      <c r="P16" s="360">
        <f t="shared" si="2"/>
        <v>17</v>
      </c>
      <c r="Q16" s="361" t="str">
        <f t="shared" si="3"/>
        <v>Rioja, La</v>
      </c>
      <c r="R16" s="362">
        <f t="shared" si="4"/>
        <v>35.058957507888678</v>
      </c>
      <c r="S16" s="329"/>
      <c r="T16" s="329"/>
      <c r="U16" s="329"/>
    </row>
    <row r="17" spans="1:21" s="331" customFormat="1" ht="18" customHeight="1" x14ac:dyDescent="0.25">
      <c r="A17" s="330"/>
      <c r="B17" s="363" t="s">
        <v>40</v>
      </c>
      <c r="C17" s="350"/>
      <c r="D17" s="457">
        <v>2084086</v>
      </c>
      <c r="E17" s="466">
        <v>4.3341382006053779</v>
      </c>
      <c r="F17" s="350"/>
      <c r="G17" s="462">
        <v>282068</v>
      </c>
      <c r="H17" s="470">
        <v>4.4581986581212121</v>
      </c>
      <c r="I17" s="350"/>
      <c r="J17" s="474">
        <v>97887</v>
      </c>
      <c r="K17" s="480">
        <f t="shared" si="0"/>
        <v>4.6968791115145923</v>
      </c>
      <c r="L17" s="481">
        <f t="shared" si="5"/>
        <v>34.703333947842367</v>
      </c>
      <c r="M17" s="447"/>
      <c r="N17" s="360">
        <f t="shared" si="1"/>
        <v>8</v>
      </c>
      <c r="O17" s="360">
        <v>8</v>
      </c>
      <c r="P17" s="360">
        <f t="shared" si="2"/>
        <v>8</v>
      </c>
      <c r="Q17" s="361" t="str">
        <f t="shared" si="3"/>
        <v>Castilla - La Mancha</v>
      </c>
      <c r="R17" s="362">
        <f t="shared" si="4"/>
        <v>34.703333947842367</v>
      </c>
      <c r="S17" s="329"/>
      <c r="T17" s="329"/>
      <c r="U17" s="329"/>
    </row>
    <row r="18" spans="1:21" s="331" customFormat="1" ht="18" customHeight="1" x14ac:dyDescent="0.25">
      <c r="A18" s="330"/>
      <c r="B18" s="363" t="s">
        <v>41</v>
      </c>
      <c r="C18" s="350"/>
      <c r="D18" s="457">
        <v>7901963</v>
      </c>
      <c r="E18" s="466">
        <v>16.433198868986342</v>
      </c>
      <c r="F18" s="350"/>
      <c r="G18" s="462">
        <v>1040507</v>
      </c>
      <c r="H18" s="470">
        <v>16.445633362046483</v>
      </c>
      <c r="I18" s="350"/>
      <c r="J18" s="474">
        <v>365710</v>
      </c>
      <c r="K18" s="480">
        <f t="shared" si="0"/>
        <v>4.6280905137115926</v>
      </c>
      <c r="L18" s="481">
        <f t="shared" si="5"/>
        <v>35.147288773645926</v>
      </c>
      <c r="M18" s="447"/>
      <c r="N18" s="360">
        <f t="shared" si="1"/>
        <v>6</v>
      </c>
      <c r="O18" s="360">
        <v>9</v>
      </c>
      <c r="P18" s="360">
        <f t="shared" si="2"/>
        <v>14</v>
      </c>
      <c r="Q18" s="361" t="str">
        <f t="shared" si="3"/>
        <v>Murcia, Región de</v>
      </c>
      <c r="R18" s="362">
        <f t="shared" si="4"/>
        <v>33.767879309190363</v>
      </c>
      <c r="S18" s="329"/>
      <c r="T18" s="329"/>
      <c r="U18" s="329"/>
    </row>
    <row r="19" spans="1:21" s="331" customFormat="1" ht="18" customHeight="1" x14ac:dyDescent="0.25">
      <c r="A19" s="330"/>
      <c r="B19" s="363" t="s">
        <v>3</v>
      </c>
      <c r="C19" s="350"/>
      <c r="D19" s="457">
        <v>5216195</v>
      </c>
      <c r="E19" s="466">
        <v>10.847781718847862</v>
      </c>
      <c r="F19" s="350"/>
      <c r="G19" s="462">
        <v>644872</v>
      </c>
      <c r="H19" s="470">
        <v>10.192462402895551</v>
      </c>
      <c r="I19" s="350"/>
      <c r="J19" s="474">
        <v>207616</v>
      </c>
      <c r="K19" s="480">
        <f t="shared" si="0"/>
        <v>3.9802192977831541</v>
      </c>
      <c r="L19" s="481">
        <f t="shared" si="5"/>
        <v>32.194916200424274</v>
      </c>
      <c r="M19" s="447"/>
      <c r="N19" s="360">
        <f t="shared" si="1"/>
        <v>11</v>
      </c>
      <c r="O19" s="360">
        <v>10</v>
      </c>
      <c r="P19" s="360">
        <f t="shared" si="2"/>
        <v>20</v>
      </c>
      <c r="Q19" s="361" t="str">
        <f t="shared" si="3"/>
        <v>TOTAL</v>
      </c>
      <c r="R19" s="373">
        <f t="shared" si="4"/>
        <v>33.138147132504606</v>
      </c>
      <c r="S19" s="329"/>
      <c r="T19" s="329"/>
      <c r="U19" s="329"/>
    </row>
    <row r="20" spans="1:21" s="331" customFormat="1" ht="18" customHeight="1" x14ac:dyDescent="0.25">
      <c r="A20" s="330"/>
      <c r="B20" s="363" t="s">
        <v>2</v>
      </c>
      <c r="C20" s="350"/>
      <c r="D20" s="457">
        <v>1054306</v>
      </c>
      <c r="E20" s="466">
        <v>2.1925716643782711</v>
      </c>
      <c r="F20" s="350"/>
      <c r="G20" s="462">
        <v>150537</v>
      </c>
      <c r="H20" s="470">
        <v>2.3792980820142406</v>
      </c>
      <c r="I20" s="350"/>
      <c r="J20" s="474">
        <v>58687</v>
      </c>
      <c r="K20" s="480">
        <f t="shared" si="0"/>
        <v>5.5664105108004698</v>
      </c>
      <c r="L20" s="481">
        <f t="shared" si="5"/>
        <v>38.985100008635747</v>
      </c>
      <c r="M20" s="447"/>
      <c r="N20" s="360">
        <f t="shared" si="1"/>
        <v>3</v>
      </c>
      <c r="O20" s="360">
        <v>11</v>
      </c>
      <c r="P20" s="360">
        <f t="shared" si="2"/>
        <v>10</v>
      </c>
      <c r="Q20" s="361" t="str">
        <f t="shared" si="3"/>
        <v>Comunitat Valenciana</v>
      </c>
      <c r="R20" s="362">
        <f t="shared" si="4"/>
        <v>32.194916200424274</v>
      </c>
      <c r="S20" s="329"/>
      <c r="T20" s="329"/>
      <c r="U20" s="329"/>
    </row>
    <row r="21" spans="1:21" s="331" customFormat="1" ht="18" customHeight="1" x14ac:dyDescent="0.25">
      <c r="A21" s="330"/>
      <c r="B21" s="363" t="s">
        <v>35</v>
      </c>
      <c r="C21" s="350"/>
      <c r="D21" s="457">
        <v>2699424</v>
      </c>
      <c r="E21" s="466">
        <v>5.6138166457770797</v>
      </c>
      <c r="F21" s="350"/>
      <c r="G21" s="462">
        <v>469573</v>
      </c>
      <c r="H21" s="470">
        <v>7.4217909103122359</v>
      </c>
      <c r="I21" s="350"/>
      <c r="J21" s="474">
        <v>83637</v>
      </c>
      <c r="K21" s="480">
        <f t="shared" si="0"/>
        <v>3.0983276432305558</v>
      </c>
      <c r="L21" s="481">
        <f t="shared" si="5"/>
        <v>17.811288127724549</v>
      </c>
      <c r="M21" s="447"/>
      <c r="N21" s="360">
        <f t="shared" si="1"/>
        <v>19</v>
      </c>
      <c r="O21" s="360">
        <v>12</v>
      </c>
      <c r="P21" s="360">
        <f t="shared" si="2"/>
        <v>13</v>
      </c>
      <c r="Q21" s="361" t="str">
        <f t="shared" si="3"/>
        <v>Madrid, Comunidad de</v>
      </c>
      <c r="R21" s="362">
        <f t="shared" si="4"/>
        <v>31.118271828528083</v>
      </c>
      <c r="S21" s="329"/>
      <c r="T21" s="329"/>
      <c r="U21" s="329"/>
    </row>
    <row r="22" spans="1:21" s="331" customFormat="1" ht="18" customHeight="1" x14ac:dyDescent="0.25">
      <c r="A22" s="330"/>
      <c r="B22" s="363" t="s">
        <v>42</v>
      </c>
      <c r="C22" s="350"/>
      <c r="D22" s="457">
        <v>6871903</v>
      </c>
      <c r="E22" s="466">
        <v>14.291050034957625</v>
      </c>
      <c r="F22" s="350"/>
      <c r="G22" s="462">
        <v>802837</v>
      </c>
      <c r="H22" s="470">
        <v>12.689163024838193</v>
      </c>
      <c r="I22" s="350"/>
      <c r="J22" s="474">
        <v>249829</v>
      </c>
      <c r="K22" s="480">
        <f t="shared" si="0"/>
        <v>3.6355140635716192</v>
      </c>
      <c r="L22" s="481">
        <f t="shared" si="5"/>
        <v>31.118271828528083</v>
      </c>
      <c r="M22" s="447"/>
      <c r="N22" s="360">
        <f t="shared" si="1"/>
        <v>12</v>
      </c>
      <c r="O22" s="360">
        <v>13</v>
      </c>
      <c r="P22" s="360">
        <f t="shared" si="2"/>
        <v>2</v>
      </c>
      <c r="Q22" s="361" t="str">
        <f t="shared" si="3"/>
        <v>Aragón</v>
      </c>
      <c r="R22" s="362">
        <f t="shared" si="4"/>
        <v>30.146944508478391</v>
      </c>
      <c r="S22" s="329"/>
      <c r="T22" s="329"/>
      <c r="U22" s="329"/>
    </row>
    <row r="23" spans="1:21" ht="18" customHeight="1" x14ac:dyDescent="0.25">
      <c r="A23" s="332"/>
      <c r="B23" s="363" t="s">
        <v>43</v>
      </c>
      <c r="C23" s="350"/>
      <c r="D23" s="457">
        <v>1551692</v>
      </c>
      <c r="E23" s="466">
        <v>3.2269530013510765</v>
      </c>
      <c r="F23" s="350"/>
      <c r="G23" s="462">
        <v>194149</v>
      </c>
      <c r="H23" s="470">
        <v>3.0686033554872409</v>
      </c>
      <c r="I23" s="350"/>
      <c r="J23" s="474">
        <v>65560</v>
      </c>
      <c r="K23" s="480">
        <f t="shared" si="0"/>
        <v>4.2250652835743177</v>
      </c>
      <c r="L23" s="481">
        <f t="shared" si="5"/>
        <v>33.767879309190363</v>
      </c>
      <c r="M23" s="447"/>
      <c r="N23" s="360">
        <f t="shared" si="1"/>
        <v>9</v>
      </c>
      <c r="O23" s="360">
        <v>14</v>
      </c>
      <c r="P23" s="360">
        <f t="shared" si="2"/>
        <v>18</v>
      </c>
      <c r="Q23" s="361" t="str">
        <f t="shared" si="3"/>
        <v>Ceuta y Melilla</v>
      </c>
      <c r="R23" s="362">
        <f t="shared" si="4"/>
        <v>26.943467274438884</v>
      </c>
      <c r="S23" s="329"/>
      <c r="T23" s="329"/>
      <c r="U23" s="329"/>
    </row>
    <row r="24" spans="1:21" s="331" customFormat="1" ht="18" customHeight="1" x14ac:dyDescent="0.25">
      <c r="B24" s="363" t="s">
        <v>44</v>
      </c>
      <c r="C24" s="350"/>
      <c r="D24" s="458">
        <v>672155</v>
      </c>
      <c r="E24" s="466">
        <v>1.3978370672937237</v>
      </c>
      <c r="F24" s="350"/>
      <c r="G24" s="463">
        <v>81351</v>
      </c>
      <c r="H24" s="470">
        <v>1.2857854100316899</v>
      </c>
      <c r="I24" s="350"/>
      <c r="J24" s="476">
        <v>21596</v>
      </c>
      <c r="K24" s="483">
        <f t="shared" si="0"/>
        <v>3.212949394112965</v>
      </c>
      <c r="L24" s="481">
        <f t="shared" si="5"/>
        <v>26.546692726579881</v>
      </c>
      <c r="M24" s="447"/>
      <c r="N24" s="360">
        <f t="shared" si="1"/>
        <v>16</v>
      </c>
      <c r="O24" s="360">
        <v>15</v>
      </c>
      <c r="P24" s="360">
        <f t="shared" si="2"/>
        <v>5</v>
      </c>
      <c r="Q24" s="361" t="str">
        <f t="shared" si="3"/>
        <v>Canarias</v>
      </c>
      <c r="R24" s="362">
        <f t="shared" si="4"/>
        <v>26.732396032575473</v>
      </c>
      <c r="S24" s="329"/>
      <c r="T24" s="329"/>
      <c r="U24" s="329"/>
    </row>
    <row r="25" spans="1:21" s="331" customFormat="1" ht="18" customHeight="1" x14ac:dyDescent="0.25">
      <c r="B25" s="363" t="s">
        <v>45</v>
      </c>
      <c r="C25" s="350"/>
      <c r="D25" s="458">
        <v>2216302</v>
      </c>
      <c r="E25" s="466">
        <v>4.6090992225263738</v>
      </c>
      <c r="F25" s="350"/>
      <c r="G25" s="463">
        <v>328385</v>
      </c>
      <c r="H25" s="470">
        <v>5.1902575490560219</v>
      </c>
      <c r="I25" s="350"/>
      <c r="J25" s="476">
        <v>115512</v>
      </c>
      <c r="K25" s="483">
        <f t="shared" si="0"/>
        <v>5.2119250896312863</v>
      </c>
      <c r="L25" s="481">
        <f t="shared" si="5"/>
        <v>35.175784521217473</v>
      </c>
      <c r="M25" s="447"/>
      <c r="N25" s="360">
        <f t="shared" si="1"/>
        <v>5</v>
      </c>
      <c r="O25" s="360">
        <v>16</v>
      </c>
      <c r="P25" s="360">
        <f t="shared" si="2"/>
        <v>15</v>
      </c>
      <c r="Q25" s="361" t="str">
        <f t="shared" si="3"/>
        <v>Navarra, Comunidad Foral de</v>
      </c>
      <c r="R25" s="373">
        <f t="shared" si="4"/>
        <v>26.546692726579881</v>
      </c>
      <c r="S25" s="329"/>
      <c r="T25" s="329"/>
      <c r="U25" s="329"/>
    </row>
    <row r="26" spans="1:21" s="331" customFormat="1" ht="18" customHeight="1" x14ac:dyDescent="0.25">
      <c r="B26" s="363" t="s">
        <v>46</v>
      </c>
      <c r="C26" s="350"/>
      <c r="D26" s="458">
        <v>322282</v>
      </c>
      <c r="E26" s="467">
        <v>0.67022892892495911</v>
      </c>
      <c r="F26" s="350"/>
      <c r="G26" s="463">
        <v>42149</v>
      </c>
      <c r="H26" s="471">
        <v>0.66618196761472748</v>
      </c>
      <c r="I26" s="350"/>
      <c r="J26" s="476">
        <v>14777</v>
      </c>
      <c r="K26" s="483">
        <f t="shared" si="0"/>
        <v>4.5851148993738402</v>
      </c>
      <c r="L26" s="484">
        <f t="shared" si="5"/>
        <v>35.058957507888678</v>
      </c>
      <c r="M26" s="447"/>
      <c r="N26" s="360">
        <f t="shared" si="1"/>
        <v>7</v>
      </c>
      <c r="O26" s="360">
        <v>17</v>
      </c>
      <c r="P26" s="360">
        <f t="shared" si="2"/>
        <v>3</v>
      </c>
      <c r="Q26" s="361" t="str">
        <f t="shared" si="3"/>
        <v>Asturias, Principado de</v>
      </c>
      <c r="R26" s="362">
        <f t="shared" si="4"/>
        <v>26.0745655780056</v>
      </c>
      <c r="S26" s="329"/>
      <c r="T26" s="329"/>
      <c r="U26" s="329"/>
    </row>
    <row r="27" spans="1:21" s="331" customFormat="1" ht="18" customHeight="1" x14ac:dyDescent="0.25">
      <c r="B27" s="384" t="s">
        <v>1</v>
      </c>
      <c r="C27" s="350"/>
      <c r="D27" s="459">
        <v>168545</v>
      </c>
      <c r="E27" s="468">
        <v>0.35051208204509476</v>
      </c>
      <c r="F27" s="350"/>
      <c r="G27" s="464">
        <v>20183</v>
      </c>
      <c r="H27" s="472">
        <v>0.31900046625941408</v>
      </c>
      <c r="I27" s="350"/>
      <c r="J27" s="477">
        <v>5438</v>
      </c>
      <c r="K27" s="485">
        <f t="shared" si="0"/>
        <v>3.2264380432525437</v>
      </c>
      <c r="L27" s="486">
        <f t="shared" si="5"/>
        <v>26.943467274438884</v>
      </c>
      <c r="M27" s="447"/>
      <c r="N27" s="360">
        <f>_xlfn.RANK.EQ(L27,L$10:L$29,0)</f>
        <v>14</v>
      </c>
      <c r="O27" s="360">
        <v>18</v>
      </c>
      <c r="P27" s="360">
        <f t="shared" si="2"/>
        <v>6</v>
      </c>
      <c r="Q27" s="361" t="str">
        <f t="shared" si="3"/>
        <v>Cantabria</v>
      </c>
      <c r="R27" s="362">
        <f t="shared" si="4"/>
        <v>23.68795036028823</v>
      </c>
      <c r="S27" s="329"/>
      <c r="T27" s="329"/>
      <c r="U27" s="329"/>
    </row>
    <row r="28" spans="1:21" s="328" customFormat="1" ht="3.75" customHeight="1" x14ac:dyDescent="0.25">
      <c r="A28" s="326"/>
      <c r="B28" s="327"/>
      <c r="D28" s="460"/>
      <c r="E28" s="438"/>
      <c r="G28" s="327"/>
      <c r="H28" s="438"/>
      <c r="J28" s="327"/>
      <c r="K28" s="327"/>
      <c r="L28" s="334"/>
      <c r="M28" s="447"/>
      <c r="N28" s="329"/>
      <c r="O28" s="329"/>
      <c r="P28" s="360">
        <f>MATCH(O29,N$10:N$29,0)</f>
        <v>12</v>
      </c>
      <c r="Q28" s="361" t="str">
        <f t="shared" si="3"/>
        <v>Galicia</v>
      </c>
      <c r="R28" s="362">
        <f t="shared" si="4"/>
        <v>17.811288127724549</v>
      </c>
      <c r="S28" s="329"/>
      <c r="T28" s="329"/>
      <c r="U28" s="329"/>
    </row>
    <row r="29" spans="1:21" s="394" customFormat="1" ht="18" customHeight="1" x14ac:dyDescent="0.25">
      <c r="B29" s="1243" t="s">
        <v>0</v>
      </c>
      <c r="C29" s="320"/>
      <c r="D29" s="1244">
        <f>SUM(D10:D27)</f>
        <v>48085361</v>
      </c>
      <c r="E29" s="1245">
        <f>SUM(E10:E27)</f>
        <v>99.999999999999986</v>
      </c>
      <c r="F29" s="320"/>
      <c r="G29" s="1244">
        <f>SUM(G10:G27)</f>
        <v>6326950</v>
      </c>
      <c r="H29" s="1245">
        <f>SUM(H10:H27)</f>
        <v>100.00000000000003</v>
      </c>
      <c r="I29" s="320"/>
      <c r="J29" s="1244">
        <f>SUM(J10:J27)</f>
        <v>2096634</v>
      </c>
      <c r="K29" s="1246">
        <f>J29*100/D29</f>
        <v>4.3602334606576001</v>
      </c>
      <c r="L29" s="1247">
        <f>J29*100/G29</f>
        <v>33.138147132504606</v>
      </c>
      <c r="M29" s="447"/>
      <c r="N29" s="360">
        <f>_xlfn.RANK.EQ(L29,L$10:L$29,0)</f>
        <v>10</v>
      </c>
      <c r="O29" s="360">
        <v>19</v>
      </c>
      <c r="P29" s="329"/>
      <c r="Q29" s="329"/>
      <c r="R29" s="395"/>
      <c r="S29" s="329"/>
      <c r="T29" s="329"/>
      <c r="U29" s="329"/>
    </row>
    <row r="30" spans="1:21" s="328" customFormat="1" ht="5.25" customHeight="1" x14ac:dyDescent="0.2">
      <c r="B30" s="397" t="s">
        <v>39</v>
      </c>
      <c r="C30" s="449"/>
      <c r="D30" s="449"/>
      <c r="E30" s="449"/>
      <c r="F30" s="449"/>
      <c r="G30" s="449"/>
      <c r="H30" s="449"/>
      <c r="I30" s="449"/>
      <c r="O30" s="450"/>
    </row>
    <row r="31" spans="1:21" s="394" customFormat="1" ht="5.25" customHeight="1" x14ac:dyDescent="0.2">
      <c r="B31" s="397" t="s">
        <v>47</v>
      </c>
      <c r="C31" s="451"/>
      <c r="D31" s="451"/>
      <c r="E31" s="451"/>
      <c r="F31" s="451"/>
      <c r="G31" s="451"/>
      <c r="H31" s="451"/>
      <c r="I31" s="451"/>
      <c r="O31" s="450"/>
    </row>
    <row r="32" spans="1:21" s="394" customFormat="1" ht="13.5" customHeight="1" x14ac:dyDescent="0.2">
      <c r="B32" s="1419" t="s">
        <v>474</v>
      </c>
      <c r="C32" s="1419"/>
      <c r="D32" s="1419"/>
      <c r="E32" s="1419"/>
      <c r="F32" s="1419"/>
      <c r="G32" s="1419"/>
      <c r="H32" s="1419"/>
      <c r="I32" s="1419"/>
      <c r="J32" s="1419"/>
      <c r="K32" s="1419"/>
      <c r="L32" s="1419"/>
      <c r="M32" s="1248"/>
      <c r="O32" s="450"/>
    </row>
    <row r="33" spans="2:17" x14ac:dyDescent="0.2">
      <c r="B33" s="1420" t="s">
        <v>241</v>
      </c>
      <c r="C33" s="1420"/>
      <c r="D33" s="1420"/>
      <c r="E33" s="1420"/>
      <c r="F33" s="1420"/>
      <c r="G33" s="1420"/>
      <c r="H33" s="1420"/>
      <c r="I33" s="1420"/>
      <c r="J33" s="1420"/>
      <c r="K33" s="1420"/>
      <c r="L33" s="1420"/>
      <c r="M33" s="787"/>
      <c r="N33" s="787"/>
      <c r="O33" s="787"/>
      <c r="P33" s="787"/>
      <c r="Q33" s="787"/>
    </row>
    <row r="34" spans="2:17" ht="4.5" customHeight="1" x14ac:dyDescent="0.2">
      <c r="B34" s="1413"/>
      <c r="C34" s="1413"/>
      <c r="D34" s="1413"/>
      <c r="E34" s="1413"/>
      <c r="F34" s="1413"/>
      <c r="G34" s="1413"/>
      <c r="H34" s="1413"/>
      <c r="I34" s="1413"/>
      <c r="J34" s="1413"/>
      <c r="K34" s="1413"/>
      <c r="L34" s="1413"/>
      <c r="M34" s="1413"/>
      <c r="N34" s="1413"/>
      <c r="O34" s="1413"/>
      <c r="P34" s="1413"/>
      <c r="Q34" s="451"/>
    </row>
    <row r="37" spans="2:17" x14ac:dyDescent="0.2">
      <c r="L37" s="453"/>
      <c r="M37" s="453"/>
      <c r="N37" s="453"/>
    </row>
  </sheetData>
  <mergeCells count="11">
    <mergeCell ref="B34:P34"/>
    <mergeCell ref="B2:I2"/>
    <mergeCell ref="B3:I3"/>
    <mergeCell ref="A4:U4"/>
    <mergeCell ref="B5:S5"/>
    <mergeCell ref="B7:B8"/>
    <mergeCell ref="D7:E7"/>
    <mergeCell ref="G7:H7"/>
    <mergeCell ref="J7:L7"/>
    <mergeCell ref="B32:L32"/>
    <mergeCell ref="B33:L33"/>
  </mergeCells>
  <printOptions horizontalCentered="1"/>
  <pageMargins left="0" right="0" top="0.43307086614173229" bottom="0.43307086614173229" header="0" footer="0"/>
  <pageSetup paperSize="9" scale="82" orientation="landscape" r:id="rId1"/>
  <headerFooter alignWithMargins="0"/>
  <rowBreaks count="1" manualBreakCount="1">
    <brk id="33" max="16383"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Hoja87">
    <tabColor theme="0"/>
    <pageSetUpPr fitToPage="1"/>
  </sheetPr>
  <dimension ref="A1:BA46"/>
  <sheetViews>
    <sheetView showGridLines="0" zoomScale="85" zoomScaleNormal="85" workbookViewId="0"/>
  </sheetViews>
  <sheetFormatPr baseColWidth="10" defaultColWidth="11.42578125" defaultRowHeight="15" x14ac:dyDescent="0.2"/>
  <cols>
    <col min="1" max="1" width="1.140625" style="333" customWidth="1"/>
    <col min="2" max="2" width="28.7109375" style="333" customWidth="1"/>
    <col min="3" max="3" width="0.5703125" style="333" customWidth="1"/>
    <col min="4" max="5" width="11.42578125" style="333" bestFit="1" customWidth="1"/>
    <col min="6" max="6" width="7" style="333" customWidth="1"/>
    <col min="7" max="7" width="11.42578125" style="333" bestFit="1" customWidth="1"/>
    <col min="8" max="8" width="7" style="333" customWidth="1"/>
    <col min="9" max="9" width="0.42578125" style="333" customWidth="1"/>
    <col min="10" max="10" width="11.42578125" style="333" bestFit="1" customWidth="1"/>
    <col min="11" max="11" width="6.7109375" style="333" customWidth="1"/>
    <col min="12" max="12" width="11.7109375" style="333" bestFit="1" customWidth="1"/>
    <col min="13" max="13" width="6.85546875" style="333" customWidth="1"/>
    <col min="14" max="14" width="11.7109375" style="333" bestFit="1" customWidth="1"/>
    <col min="15" max="15" width="6.85546875" style="333" customWidth="1"/>
    <col min="16" max="16" width="0.42578125" style="333" customWidth="1"/>
    <col min="17" max="17" width="10.5703125" style="333" bestFit="1" customWidth="1"/>
    <col min="18" max="18" width="6.85546875" style="333" customWidth="1"/>
    <col min="19" max="19" width="10.5703125" style="333" bestFit="1" customWidth="1"/>
    <col min="20" max="20" width="11.7109375" style="333" bestFit="1" customWidth="1"/>
    <col min="21" max="21" width="10.5703125" style="333" bestFit="1" customWidth="1"/>
    <col min="22" max="22" width="11.7109375" style="333" bestFit="1" customWidth="1"/>
    <col min="23" max="23" width="0.42578125" style="333" customWidth="1"/>
    <col min="24" max="24" width="10.5703125" style="333" bestFit="1" customWidth="1"/>
    <col min="25" max="25" width="7" style="333" customWidth="1"/>
    <col min="26" max="26" width="10.5703125" style="333" bestFit="1" customWidth="1"/>
    <col min="27" max="27" width="11.85546875" style="333" bestFit="1" customWidth="1"/>
    <col min="28" max="28" width="10.5703125" style="333" bestFit="1" customWidth="1"/>
    <col min="29" max="29" width="11.85546875" style="333" bestFit="1" customWidth="1"/>
    <col min="30" max="30" width="11.5703125" style="333" bestFit="1" customWidth="1"/>
    <col min="31" max="31" width="6.28515625" style="333" bestFit="1" customWidth="1"/>
    <col min="32" max="32" width="5" style="333" bestFit="1" customWidth="1"/>
    <col min="33" max="33" width="7.42578125" style="333" bestFit="1" customWidth="1"/>
    <col min="34" max="34" width="13.140625" style="333" bestFit="1" customWidth="1"/>
    <col min="35" max="35" width="6.28515625" style="333" bestFit="1" customWidth="1"/>
    <col min="36" max="36" width="3.85546875" style="333" customWidth="1"/>
    <col min="37" max="39" width="2.42578125" style="333" bestFit="1" customWidth="1"/>
    <col min="40" max="40" width="8.42578125" style="333" bestFit="1" customWidth="1"/>
    <col min="41" max="41" width="3.42578125" style="333" bestFit="1" customWidth="1"/>
    <col min="42" max="42" width="3.5703125" style="333" customWidth="1"/>
    <col min="43" max="45" width="2.42578125" style="333" bestFit="1" customWidth="1"/>
    <col min="46" max="46" width="8.42578125" style="333" bestFit="1" customWidth="1"/>
    <col min="47" max="47" width="4.140625" style="333" bestFit="1" customWidth="1"/>
    <col min="48" max="48" width="3.28515625" style="333" customWidth="1"/>
    <col min="49" max="49" width="4.28515625" style="333" bestFit="1" customWidth="1"/>
    <col min="50" max="50" width="2.42578125" style="333" bestFit="1" customWidth="1"/>
    <col min="51" max="51" width="4.28515625" style="333" bestFit="1" customWidth="1"/>
    <col min="52" max="52" width="8.42578125" style="333" bestFit="1" customWidth="1"/>
    <col min="53" max="53" width="4.28515625" style="333" bestFit="1" customWidth="1"/>
    <col min="54" max="16384" width="11.42578125" style="333"/>
  </cols>
  <sheetData>
    <row r="1" spans="1:53" s="340" customFormat="1" ht="15" customHeight="1" x14ac:dyDescent="0.2">
      <c r="B1" s="311"/>
      <c r="C1" s="341"/>
      <c r="I1" s="341"/>
      <c r="J1" s="342" t="s">
        <v>135</v>
      </c>
      <c r="K1" s="342"/>
      <c r="L1" s="342" t="s">
        <v>135</v>
      </c>
      <c r="M1" s="342"/>
      <c r="N1" s="342" t="s">
        <v>135</v>
      </c>
      <c r="O1" s="342"/>
      <c r="P1" s="342"/>
      <c r="Q1" s="342" t="s">
        <v>16</v>
      </c>
      <c r="R1" s="342"/>
      <c r="S1" s="342" t="s">
        <v>16</v>
      </c>
      <c r="T1" s="342"/>
      <c r="U1" s="342" t="s">
        <v>16</v>
      </c>
      <c r="V1" s="342"/>
      <c r="W1" s="342"/>
      <c r="X1" s="342" t="s">
        <v>15</v>
      </c>
      <c r="Y1" s="342"/>
      <c r="Z1" s="342" t="s">
        <v>15</v>
      </c>
      <c r="AA1" s="342"/>
      <c r="AB1" s="342" t="s">
        <v>15</v>
      </c>
    </row>
    <row r="2" spans="1:53" s="343" customFormat="1" ht="52.5" customHeight="1" x14ac:dyDescent="0.25">
      <c r="B2" s="1387"/>
      <c r="C2" s="1387"/>
    </row>
    <row r="3" spans="1:53" s="345" customFormat="1" ht="4.5" customHeight="1" x14ac:dyDescent="0.2">
      <c r="B3" s="1388"/>
      <c r="C3" s="1388"/>
    </row>
    <row r="4" spans="1:53" s="345" customFormat="1" ht="17.25" customHeight="1" x14ac:dyDescent="0.2">
      <c r="A4" s="1389" t="s">
        <v>394</v>
      </c>
      <c r="B4" s="1389"/>
      <c r="C4" s="1389"/>
      <c r="D4" s="1389"/>
      <c r="E4" s="1389"/>
      <c r="F4" s="1389"/>
      <c r="G4" s="1389"/>
      <c r="H4" s="1389"/>
      <c r="I4" s="1389"/>
      <c r="J4" s="1389"/>
      <c r="K4" s="1389"/>
      <c r="L4" s="1389"/>
      <c r="M4" s="1389"/>
      <c r="N4" s="1389"/>
      <c r="O4" s="1389"/>
      <c r="P4" s="1389"/>
      <c r="Q4" s="1389"/>
      <c r="R4" s="1389"/>
      <c r="S4" s="1389"/>
      <c r="T4" s="1389"/>
      <c r="U4" s="1389"/>
      <c r="V4" s="1389"/>
      <c r="W4" s="1389"/>
      <c r="X4" s="1389"/>
      <c r="Y4" s="1389"/>
      <c r="Z4" s="1389"/>
      <c r="AA4" s="1389"/>
      <c r="AB4" s="1389"/>
      <c r="AC4" s="1389"/>
    </row>
    <row r="5" spans="1:53" s="345" customFormat="1" ht="17.25" customHeight="1" x14ac:dyDescent="0.2">
      <c r="B5" s="1390" t="str">
        <f>porsaad!$B$6</f>
        <v>Situación a 31 de mayo de 2024</v>
      </c>
      <c r="C5" s="1390"/>
      <c r="D5" s="1390"/>
      <c r="E5" s="1390"/>
      <c r="F5" s="1390"/>
      <c r="G5" s="1390"/>
      <c r="H5" s="1390"/>
      <c r="I5" s="1390"/>
      <c r="J5" s="1390"/>
      <c r="K5" s="1390"/>
      <c r="L5" s="1390"/>
      <c r="M5" s="1390"/>
      <c r="N5" s="1390"/>
      <c r="O5" s="1390"/>
      <c r="P5" s="1390"/>
      <c r="Q5" s="1390"/>
      <c r="R5" s="1390"/>
      <c r="S5" s="1390"/>
      <c r="T5" s="1390"/>
      <c r="U5" s="1390"/>
      <c r="V5" s="1390"/>
      <c r="W5" s="1390"/>
      <c r="X5" s="1390"/>
      <c r="Y5" s="1390"/>
      <c r="Z5" s="1390"/>
      <c r="AA5" s="1390"/>
      <c r="AB5" s="1390"/>
      <c r="AC5" s="1390"/>
    </row>
    <row r="6" spans="1:53" s="345" customFormat="1" ht="6" customHeight="1" x14ac:dyDescent="0.2"/>
    <row r="7" spans="1:53" s="322" customFormat="1" ht="12.75" customHeight="1" x14ac:dyDescent="0.2">
      <c r="A7" s="316"/>
      <c r="B7" s="1391" t="s">
        <v>12</v>
      </c>
      <c r="C7" s="317"/>
      <c r="D7" s="1394" t="s">
        <v>13</v>
      </c>
      <c r="E7" s="1395"/>
      <c r="F7" s="1395"/>
      <c r="G7" s="1395"/>
      <c r="H7" s="1395"/>
      <c r="I7" s="318"/>
      <c r="J7" s="1398"/>
      <c r="K7" s="1398"/>
      <c r="L7" s="1398"/>
      <c r="M7" s="1398"/>
      <c r="N7" s="1398"/>
      <c r="O7" s="1398"/>
      <c r="P7" s="318"/>
      <c r="Q7" s="1398"/>
      <c r="R7" s="1398"/>
      <c r="S7" s="1398"/>
      <c r="T7" s="1398"/>
      <c r="U7" s="1398"/>
      <c r="V7" s="1398"/>
      <c r="W7" s="318"/>
      <c r="X7" s="1398"/>
      <c r="Y7" s="1398"/>
      <c r="Z7" s="1398"/>
      <c r="AA7" s="1398"/>
      <c r="AB7" s="1398"/>
      <c r="AC7" s="1399"/>
      <c r="AD7" s="319"/>
      <c r="AE7" s="319"/>
      <c r="AF7" s="320"/>
      <c r="AG7" s="320"/>
      <c r="AH7" s="320"/>
      <c r="AI7" s="320"/>
      <c r="AJ7" s="320"/>
      <c r="AK7" s="320"/>
      <c r="AL7" s="321"/>
    </row>
    <row r="8" spans="1:53" s="322" customFormat="1" ht="33.75" customHeight="1" x14ac:dyDescent="0.2">
      <c r="A8" s="316"/>
      <c r="B8" s="1392"/>
      <c r="C8" s="317"/>
      <c r="D8" s="1396"/>
      <c r="E8" s="1397"/>
      <c r="F8" s="1397"/>
      <c r="G8" s="1397"/>
      <c r="H8" s="1397"/>
      <c r="I8" s="323"/>
      <c r="J8" s="1400" t="s">
        <v>172</v>
      </c>
      <c r="K8" s="1401"/>
      <c r="L8" s="1401"/>
      <c r="M8" s="1401"/>
      <c r="N8" s="1401"/>
      <c r="O8" s="1402"/>
      <c r="P8" s="317"/>
      <c r="Q8" s="1400" t="s">
        <v>173</v>
      </c>
      <c r="R8" s="1401"/>
      <c r="S8" s="1401"/>
      <c r="T8" s="1401"/>
      <c r="U8" s="1401"/>
      <c r="V8" s="1402"/>
      <c r="W8" s="317"/>
      <c r="X8" s="1400" t="s">
        <v>174</v>
      </c>
      <c r="Y8" s="1401"/>
      <c r="Z8" s="1401"/>
      <c r="AA8" s="1401"/>
      <c r="AB8" s="1401"/>
      <c r="AC8" s="1402"/>
      <c r="AD8" s="319"/>
      <c r="AE8" s="319"/>
      <c r="AF8" s="320"/>
      <c r="AG8" s="320"/>
      <c r="AH8" s="320"/>
      <c r="AI8" s="320"/>
      <c r="AJ8" s="320"/>
      <c r="AK8" s="320"/>
      <c r="AL8" s="321"/>
    </row>
    <row r="9" spans="1:53" s="322" customFormat="1" ht="21.75" customHeight="1" x14ac:dyDescent="0.2">
      <c r="A9" s="316"/>
      <c r="B9" s="1392"/>
      <c r="C9" s="317"/>
      <c r="D9" s="1403" t="s">
        <v>9</v>
      </c>
      <c r="E9" s="1404" t="s">
        <v>24</v>
      </c>
      <c r="F9" s="1405"/>
      <c r="G9" s="1404" t="s">
        <v>23</v>
      </c>
      <c r="H9" s="1406"/>
      <c r="I9" s="323"/>
      <c r="J9" s="1383" t="s">
        <v>9</v>
      </c>
      <c r="K9" s="1377" t="s">
        <v>212</v>
      </c>
      <c r="L9" s="1379" t="s">
        <v>24</v>
      </c>
      <c r="M9" s="1380"/>
      <c r="N9" s="1381" t="s">
        <v>23</v>
      </c>
      <c r="O9" s="1382"/>
      <c r="P9" s="317"/>
      <c r="Q9" s="1383" t="s">
        <v>9</v>
      </c>
      <c r="R9" s="1377" t="s">
        <v>212</v>
      </c>
      <c r="S9" s="1379" t="s">
        <v>24</v>
      </c>
      <c r="T9" s="1380"/>
      <c r="U9" s="1381" t="s">
        <v>23</v>
      </c>
      <c r="V9" s="1382"/>
      <c r="W9" s="317"/>
      <c r="X9" s="1383" t="s">
        <v>9</v>
      </c>
      <c r="Y9" s="1377" t="s">
        <v>212</v>
      </c>
      <c r="Z9" s="1379" t="s">
        <v>24</v>
      </c>
      <c r="AA9" s="1380"/>
      <c r="AB9" s="1381" t="s">
        <v>23</v>
      </c>
      <c r="AC9" s="1382"/>
      <c r="AD9" s="319"/>
      <c r="AE9" s="319"/>
      <c r="AF9" s="320"/>
      <c r="AG9" s="320"/>
      <c r="AH9" s="320"/>
      <c r="AI9" s="320"/>
      <c r="AJ9" s="320"/>
      <c r="AK9" s="320"/>
      <c r="AL9" s="321"/>
    </row>
    <row r="10" spans="1:53" s="322" customFormat="1" ht="36.75" customHeight="1" x14ac:dyDescent="0.2">
      <c r="A10" s="316"/>
      <c r="B10" s="1393"/>
      <c r="C10" s="317"/>
      <c r="D10" s="1384"/>
      <c r="E10" s="407" t="s">
        <v>9</v>
      </c>
      <c r="F10" s="403" t="s">
        <v>212</v>
      </c>
      <c r="G10" s="406" t="s">
        <v>9</v>
      </c>
      <c r="H10" s="888" t="s">
        <v>212</v>
      </c>
      <c r="I10" s="346"/>
      <c r="J10" s="1384"/>
      <c r="K10" s="1378"/>
      <c r="L10" s="404" t="s">
        <v>9</v>
      </c>
      <c r="M10" s="403" t="s">
        <v>213</v>
      </c>
      <c r="N10" s="407" t="s">
        <v>9</v>
      </c>
      <c r="O10" s="402" t="s">
        <v>213</v>
      </c>
      <c r="P10" s="347"/>
      <c r="Q10" s="1384"/>
      <c r="R10" s="1378"/>
      <c r="S10" s="404" t="s">
        <v>9</v>
      </c>
      <c r="T10" s="403" t="s">
        <v>213</v>
      </c>
      <c r="U10" s="407" t="s">
        <v>9</v>
      </c>
      <c r="V10" s="402" t="s">
        <v>213</v>
      </c>
      <c r="W10" s="347"/>
      <c r="X10" s="1384"/>
      <c r="Y10" s="1378"/>
      <c r="Z10" s="404" t="s">
        <v>9</v>
      </c>
      <c r="AA10" s="403" t="s">
        <v>213</v>
      </c>
      <c r="AB10" s="407" t="s">
        <v>9</v>
      </c>
      <c r="AC10" s="402" t="s">
        <v>213</v>
      </c>
      <c r="AD10" s="319"/>
      <c r="AE10" s="348"/>
      <c r="AF10" s="329"/>
      <c r="AG10" s="329"/>
      <c r="AH10" s="329"/>
      <c r="AI10" s="329"/>
      <c r="AJ10" s="320"/>
      <c r="AK10" s="320"/>
      <c r="AL10" s="320"/>
    </row>
    <row r="11" spans="1:53" s="328" customFormat="1" ht="4.5" customHeight="1" x14ac:dyDescent="0.2">
      <c r="A11" s="326"/>
      <c r="B11" s="327"/>
      <c r="D11" s="327"/>
      <c r="E11" s="327"/>
      <c r="F11" s="327"/>
      <c r="G11" s="327"/>
      <c r="H11" s="327"/>
      <c r="J11" s="327"/>
      <c r="K11" s="327"/>
      <c r="L11" s="327"/>
      <c r="M11" s="327"/>
      <c r="N11" s="327"/>
      <c r="O11" s="327"/>
      <c r="Q11" s="327"/>
      <c r="R11" s="327"/>
      <c r="S11" s="327"/>
      <c r="T11" s="327"/>
      <c r="U11" s="327"/>
      <c r="V11" s="327"/>
      <c r="X11" s="327"/>
      <c r="Y11" s="327"/>
      <c r="Z11" s="327"/>
      <c r="AA11" s="327"/>
      <c r="AB11" s="327"/>
      <c r="AC11" s="327"/>
      <c r="AD11" s="319"/>
      <c r="AE11" s="348"/>
      <c r="AF11" s="329"/>
      <c r="AG11" s="329"/>
      <c r="AH11" s="329"/>
      <c r="AI11" s="329"/>
      <c r="AJ11" s="329"/>
      <c r="AK11" s="329"/>
      <c r="AL11" s="329"/>
    </row>
    <row r="12" spans="1:53" s="331" customFormat="1" ht="18" customHeight="1" x14ac:dyDescent="0.25">
      <c r="A12" s="330"/>
      <c r="B12" s="349" t="s">
        <v>8</v>
      </c>
      <c r="C12" s="350"/>
      <c r="D12" s="351">
        <f>J12+Q12+X12</f>
        <v>409871</v>
      </c>
      <c r="E12" s="352">
        <f>L12+S12+Z12</f>
        <v>254310</v>
      </c>
      <c r="F12" s="353">
        <f>E12/$D12*100</f>
        <v>62.046351169026352</v>
      </c>
      <c r="G12" s="352">
        <f>N12+U12+AB12</f>
        <v>155561</v>
      </c>
      <c r="H12" s="354">
        <f>G12/$D12*100</f>
        <v>37.953648830973648</v>
      </c>
      <c r="I12" s="350"/>
      <c r="J12" s="355">
        <v>118845</v>
      </c>
      <c r="K12" s="356">
        <v>28.995708405815492</v>
      </c>
      <c r="L12" s="357">
        <v>49902</v>
      </c>
      <c r="M12" s="353">
        <v>41.989145525684719</v>
      </c>
      <c r="N12" s="357">
        <v>68943</v>
      </c>
      <c r="O12" s="358">
        <v>58.010854474315288</v>
      </c>
      <c r="P12" s="350"/>
      <c r="Q12" s="355">
        <v>98626</v>
      </c>
      <c r="R12" s="356">
        <v>24.062692896057538</v>
      </c>
      <c r="S12" s="357">
        <v>65317</v>
      </c>
      <c r="T12" s="353">
        <v>66.22695840853325</v>
      </c>
      <c r="U12" s="357">
        <v>33309</v>
      </c>
      <c r="V12" s="358">
        <v>33.77304159146675</v>
      </c>
      <c r="W12" s="350"/>
      <c r="X12" s="355">
        <v>192400</v>
      </c>
      <c r="Y12" s="356">
        <v>46.941598698126974</v>
      </c>
      <c r="Z12" s="357">
        <v>139091</v>
      </c>
      <c r="AA12" s="353">
        <v>72.292619542619548</v>
      </c>
      <c r="AB12" s="357">
        <v>53309</v>
      </c>
      <c r="AC12" s="358">
        <f t="shared" ref="AC12:AC29" si="0">AB12/$X12*100</f>
        <v>27.707380457380459</v>
      </c>
      <c r="AD12" s="359"/>
      <c r="AE12" s="360"/>
      <c r="AF12" s="360"/>
      <c r="AG12" s="360"/>
      <c r="AH12" s="361"/>
      <c r="AI12" s="362"/>
      <c r="AJ12" s="329"/>
      <c r="AK12" s="360"/>
      <c r="AL12" s="360"/>
      <c r="AM12" s="360"/>
      <c r="AN12" s="361"/>
      <c r="AO12" s="362"/>
      <c r="AQ12" s="360"/>
      <c r="AR12" s="360"/>
      <c r="AS12" s="360"/>
      <c r="AT12" s="361"/>
      <c r="AU12" s="362"/>
      <c r="AW12" s="360"/>
      <c r="AX12" s="360"/>
      <c r="AY12" s="360"/>
      <c r="AZ12" s="361"/>
      <c r="BA12" s="362"/>
    </row>
    <row r="13" spans="1:53" s="331" customFormat="1" ht="18" customHeight="1" x14ac:dyDescent="0.25">
      <c r="A13" s="330"/>
      <c r="B13" s="363" t="s">
        <v>7</v>
      </c>
      <c r="C13" s="350"/>
      <c r="D13" s="364">
        <f t="shared" ref="D13:D29" si="1">J13+Q13+X13</f>
        <v>56234</v>
      </c>
      <c r="E13" s="365">
        <f t="shared" ref="E13:E29" si="2">L13+S13+Z13</f>
        <v>36044</v>
      </c>
      <c r="F13" s="366">
        <f t="shared" ref="F13:H29" si="3">E13/$D13*100</f>
        <v>64.09645410250026</v>
      </c>
      <c r="G13" s="365">
        <f t="shared" ref="G13:G29" si="4">N13+U13+AB13</f>
        <v>20190</v>
      </c>
      <c r="H13" s="367">
        <f t="shared" si="3"/>
        <v>35.903545897499733</v>
      </c>
      <c r="I13" s="350"/>
      <c r="J13" s="368">
        <v>10683</v>
      </c>
      <c r="K13" s="369">
        <v>18.997403705943025</v>
      </c>
      <c r="L13" s="370">
        <v>4553</v>
      </c>
      <c r="M13" s="371">
        <v>42.61911448095104</v>
      </c>
      <c r="N13" s="370">
        <v>6130</v>
      </c>
      <c r="O13" s="372">
        <v>57.380885519048952</v>
      </c>
      <c r="P13" s="350"/>
      <c r="Q13" s="368">
        <v>11154</v>
      </c>
      <c r="R13" s="369">
        <v>19.83497528185795</v>
      </c>
      <c r="S13" s="370">
        <v>6865</v>
      </c>
      <c r="T13" s="371">
        <v>61.547426932042313</v>
      </c>
      <c r="U13" s="370">
        <v>4289</v>
      </c>
      <c r="V13" s="372">
        <v>38.452573067957687</v>
      </c>
      <c r="W13" s="350"/>
      <c r="X13" s="368">
        <v>34397</v>
      </c>
      <c r="Y13" s="369">
        <v>61.167621012199028</v>
      </c>
      <c r="Z13" s="370">
        <v>24626</v>
      </c>
      <c r="AA13" s="371">
        <v>71.593452917405585</v>
      </c>
      <c r="AB13" s="370">
        <v>9771</v>
      </c>
      <c r="AC13" s="372">
        <f t="shared" si="0"/>
        <v>28.406547082594415</v>
      </c>
      <c r="AD13" s="359"/>
      <c r="AE13" s="360"/>
      <c r="AF13" s="360"/>
      <c r="AG13" s="360"/>
      <c r="AH13" s="361"/>
      <c r="AI13" s="362"/>
      <c r="AJ13" s="329"/>
      <c r="AK13" s="360"/>
      <c r="AL13" s="360"/>
      <c r="AM13" s="360"/>
      <c r="AN13" s="361"/>
      <c r="AO13" s="362"/>
      <c r="AQ13" s="360"/>
      <c r="AR13" s="360"/>
      <c r="AS13" s="360"/>
      <c r="AT13" s="361"/>
      <c r="AU13" s="362"/>
      <c r="AW13" s="360"/>
      <c r="AX13" s="360"/>
      <c r="AY13" s="360"/>
      <c r="AZ13" s="361"/>
      <c r="BA13" s="362"/>
    </row>
    <row r="14" spans="1:53" s="331" customFormat="1" ht="18" customHeight="1" x14ac:dyDescent="0.25">
      <c r="A14" s="330"/>
      <c r="B14" s="363" t="s">
        <v>37</v>
      </c>
      <c r="C14" s="350"/>
      <c r="D14" s="364">
        <f t="shared" si="1"/>
        <v>47942</v>
      </c>
      <c r="E14" s="365">
        <f t="shared" si="2"/>
        <v>30799</v>
      </c>
      <c r="F14" s="366">
        <f t="shared" si="3"/>
        <v>64.242209336281348</v>
      </c>
      <c r="G14" s="365">
        <f t="shared" si="4"/>
        <v>17143</v>
      </c>
      <c r="H14" s="367">
        <f t="shared" si="3"/>
        <v>35.757790663718659</v>
      </c>
      <c r="I14" s="350"/>
      <c r="J14" s="368">
        <v>10470</v>
      </c>
      <c r="K14" s="369">
        <v>21.838888657127363</v>
      </c>
      <c r="L14" s="370">
        <v>4410</v>
      </c>
      <c r="M14" s="371">
        <v>42.120343839541547</v>
      </c>
      <c r="N14" s="370">
        <v>6060</v>
      </c>
      <c r="O14" s="372">
        <v>57.879656160458445</v>
      </c>
      <c r="P14" s="350"/>
      <c r="Q14" s="368">
        <v>10835</v>
      </c>
      <c r="R14" s="369">
        <v>22.600225272203915</v>
      </c>
      <c r="S14" s="370">
        <v>6541</v>
      </c>
      <c r="T14" s="371">
        <v>60.369173973234894</v>
      </c>
      <c r="U14" s="370">
        <v>4294</v>
      </c>
      <c r="V14" s="372">
        <v>39.630826026765114</v>
      </c>
      <c r="W14" s="350"/>
      <c r="X14" s="368">
        <v>26637</v>
      </c>
      <c r="Y14" s="369">
        <v>55.560886070668722</v>
      </c>
      <c r="Z14" s="370">
        <v>19848</v>
      </c>
      <c r="AA14" s="371">
        <v>74.51289559635093</v>
      </c>
      <c r="AB14" s="370">
        <v>6789</v>
      </c>
      <c r="AC14" s="372">
        <f t="shared" si="0"/>
        <v>25.487104403649059</v>
      </c>
      <c r="AD14" s="359"/>
      <c r="AE14" s="360"/>
      <c r="AF14" s="360"/>
      <c r="AG14" s="360"/>
      <c r="AH14" s="361"/>
      <c r="AI14" s="373"/>
      <c r="AJ14" s="329"/>
      <c r="AK14" s="360"/>
      <c r="AL14" s="360"/>
      <c r="AM14" s="360"/>
      <c r="AN14" s="361"/>
      <c r="AO14" s="362"/>
      <c r="AQ14" s="360"/>
      <c r="AR14" s="360"/>
      <c r="AS14" s="360"/>
      <c r="AT14" s="361"/>
      <c r="AU14" s="362"/>
      <c r="AW14" s="360"/>
      <c r="AX14" s="360"/>
      <c r="AY14" s="360"/>
      <c r="AZ14" s="361"/>
      <c r="BA14" s="362"/>
    </row>
    <row r="15" spans="1:53" s="331" customFormat="1" ht="18" customHeight="1" x14ac:dyDescent="0.25">
      <c r="A15" s="330"/>
      <c r="B15" s="363" t="s">
        <v>38</v>
      </c>
      <c r="C15" s="350"/>
      <c r="D15" s="364">
        <f t="shared" si="1"/>
        <v>44957</v>
      </c>
      <c r="E15" s="365">
        <f t="shared" si="2"/>
        <v>27238</v>
      </c>
      <c r="F15" s="366">
        <f t="shared" si="3"/>
        <v>60.586782925906981</v>
      </c>
      <c r="G15" s="365">
        <f t="shared" si="4"/>
        <v>17719</v>
      </c>
      <c r="H15" s="367">
        <f t="shared" si="3"/>
        <v>39.413217074093019</v>
      </c>
      <c r="I15" s="350"/>
      <c r="J15" s="368">
        <v>12779</v>
      </c>
      <c r="K15" s="369">
        <v>28.424939386524901</v>
      </c>
      <c r="L15" s="370">
        <v>5536</v>
      </c>
      <c r="M15" s="371">
        <v>43.321073636434775</v>
      </c>
      <c r="N15" s="370">
        <v>7243</v>
      </c>
      <c r="O15" s="372">
        <v>56.678926363565232</v>
      </c>
      <c r="P15" s="350"/>
      <c r="Q15" s="368">
        <v>10652</v>
      </c>
      <c r="R15" s="369">
        <v>23.693751807282514</v>
      </c>
      <c r="S15" s="370">
        <v>6324</v>
      </c>
      <c r="T15" s="371">
        <v>59.369132557266248</v>
      </c>
      <c r="U15" s="370">
        <v>4328</v>
      </c>
      <c r="V15" s="372">
        <v>40.630867442733759</v>
      </c>
      <c r="W15" s="350"/>
      <c r="X15" s="368">
        <v>21526</v>
      </c>
      <c r="Y15" s="369">
        <v>47.881308806192585</v>
      </c>
      <c r="Z15" s="370">
        <v>15378</v>
      </c>
      <c r="AA15" s="371">
        <v>71.439189816965538</v>
      </c>
      <c r="AB15" s="370">
        <v>6148</v>
      </c>
      <c r="AC15" s="372">
        <f t="shared" si="0"/>
        <v>28.560810183034469</v>
      </c>
      <c r="AD15" s="359"/>
      <c r="AE15" s="360"/>
      <c r="AF15" s="360"/>
      <c r="AG15" s="360"/>
      <c r="AH15" s="361"/>
      <c r="AI15" s="362"/>
      <c r="AJ15" s="329"/>
      <c r="AK15" s="360"/>
      <c r="AL15" s="360"/>
      <c r="AM15" s="360"/>
      <c r="AN15" s="361"/>
      <c r="AO15" s="362"/>
      <c r="AQ15" s="360"/>
      <c r="AR15" s="360"/>
      <c r="AS15" s="360"/>
      <c r="AT15" s="361"/>
      <c r="AU15" s="362"/>
      <c r="AW15" s="360"/>
      <c r="AX15" s="360"/>
      <c r="AY15" s="360"/>
      <c r="AZ15" s="361"/>
      <c r="BA15" s="362"/>
    </row>
    <row r="16" spans="1:53" s="331" customFormat="1" ht="18" customHeight="1" x14ac:dyDescent="0.25">
      <c r="A16" s="330"/>
      <c r="B16" s="363" t="s">
        <v>6</v>
      </c>
      <c r="C16" s="350"/>
      <c r="D16" s="364">
        <f t="shared" si="1"/>
        <v>67784</v>
      </c>
      <c r="E16" s="365">
        <f t="shared" si="2"/>
        <v>39753</v>
      </c>
      <c r="F16" s="366">
        <f t="shared" si="3"/>
        <v>58.646583264487198</v>
      </c>
      <c r="G16" s="365">
        <f t="shared" si="4"/>
        <v>28031</v>
      </c>
      <c r="H16" s="367">
        <f t="shared" si="3"/>
        <v>41.353416735512802</v>
      </c>
      <c r="I16" s="350"/>
      <c r="J16" s="368">
        <v>23308</v>
      </c>
      <c r="K16" s="369">
        <v>34.385695739407531</v>
      </c>
      <c r="L16" s="370">
        <v>9705</v>
      </c>
      <c r="M16" s="371">
        <v>41.638064183971167</v>
      </c>
      <c r="N16" s="370">
        <v>13603</v>
      </c>
      <c r="O16" s="372">
        <v>58.361935816028833</v>
      </c>
      <c r="P16" s="350"/>
      <c r="Q16" s="368">
        <v>15887</v>
      </c>
      <c r="R16" s="369">
        <v>23.437684409300129</v>
      </c>
      <c r="S16" s="370">
        <v>9573</v>
      </c>
      <c r="T16" s="371">
        <v>60.256813747088813</v>
      </c>
      <c r="U16" s="370">
        <v>6314</v>
      </c>
      <c r="V16" s="372">
        <v>39.743186252911187</v>
      </c>
      <c r="W16" s="350"/>
      <c r="X16" s="368">
        <v>28589</v>
      </c>
      <c r="Y16" s="369">
        <v>42.176619851292344</v>
      </c>
      <c r="Z16" s="370">
        <v>20475</v>
      </c>
      <c r="AA16" s="371">
        <v>71.618454650390007</v>
      </c>
      <c r="AB16" s="370">
        <v>8114</v>
      </c>
      <c r="AC16" s="372">
        <f t="shared" si="0"/>
        <v>28.381545349609986</v>
      </c>
      <c r="AD16" s="359"/>
      <c r="AE16" s="360"/>
      <c r="AF16" s="360"/>
      <c r="AG16" s="360"/>
      <c r="AH16" s="361"/>
      <c r="AI16" s="362"/>
      <c r="AJ16" s="329"/>
      <c r="AK16" s="360"/>
      <c r="AL16" s="360"/>
      <c r="AM16" s="360"/>
      <c r="AN16" s="361"/>
      <c r="AO16" s="362"/>
      <c r="AQ16" s="360"/>
      <c r="AR16" s="360"/>
      <c r="AS16" s="360"/>
      <c r="AT16" s="361"/>
      <c r="AU16" s="362"/>
      <c r="AW16" s="360"/>
      <c r="AX16" s="360"/>
      <c r="AY16" s="360"/>
      <c r="AZ16" s="361"/>
      <c r="BA16" s="362"/>
    </row>
    <row r="17" spans="1:53" s="331" customFormat="1" ht="18" customHeight="1" x14ac:dyDescent="0.25">
      <c r="A17" s="330"/>
      <c r="B17" s="363" t="s">
        <v>5</v>
      </c>
      <c r="C17" s="350"/>
      <c r="D17" s="374">
        <f t="shared" si="1"/>
        <v>23669</v>
      </c>
      <c r="E17" s="375">
        <f t="shared" si="2"/>
        <v>14571</v>
      </c>
      <c r="F17" s="376">
        <f t="shared" si="3"/>
        <v>61.56153618657315</v>
      </c>
      <c r="G17" s="375">
        <f t="shared" si="4"/>
        <v>9098</v>
      </c>
      <c r="H17" s="367">
        <f t="shared" si="3"/>
        <v>38.438463813426843</v>
      </c>
      <c r="I17" s="350"/>
      <c r="J17" s="377">
        <v>6665</v>
      </c>
      <c r="K17" s="378">
        <v>28.159195572267521</v>
      </c>
      <c r="L17" s="375">
        <v>2838</v>
      </c>
      <c r="M17" s="376">
        <v>42.58064516129032</v>
      </c>
      <c r="N17" s="375">
        <v>3827</v>
      </c>
      <c r="O17" s="372">
        <v>57.41935483870968</v>
      </c>
      <c r="P17" s="350"/>
      <c r="Q17" s="377">
        <v>5175</v>
      </c>
      <c r="R17" s="378">
        <v>21.864041573366006</v>
      </c>
      <c r="S17" s="375">
        <v>2952</v>
      </c>
      <c r="T17" s="376">
        <v>57.043478260869563</v>
      </c>
      <c r="U17" s="375">
        <v>2223</v>
      </c>
      <c r="V17" s="372">
        <v>42.95652173913043</v>
      </c>
      <c r="W17" s="350"/>
      <c r="X17" s="377">
        <v>11829</v>
      </c>
      <c r="Y17" s="378">
        <v>49.97676285436647</v>
      </c>
      <c r="Z17" s="375">
        <v>8781</v>
      </c>
      <c r="AA17" s="376">
        <v>74.232817651534361</v>
      </c>
      <c r="AB17" s="375">
        <v>3048</v>
      </c>
      <c r="AC17" s="372">
        <f t="shared" si="0"/>
        <v>25.767182348465635</v>
      </c>
      <c r="AD17" s="359"/>
      <c r="AE17" s="360"/>
      <c r="AF17" s="360"/>
      <c r="AG17" s="360"/>
      <c r="AH17" s="361"/>
      <c r="AI17" s="362"/>
      <c r="AJ17" s="329"/>
      <c r="AK17" s="360"/>
      <c r="AL17" s="360"/>
      <c r="AM17" s="360"/>
      <c r="AN17" s="361"/>
      <c r="AO17" s="362"/>
      <c r="AQ17" s="360"/>
      <c r="AR17" s="360"/>
      <c r="AS17" s="360"/>
      <c r="AT17" s="361"/>
      <c r="AU17" s="362"/>
      <c r="AW17" s="360"/>
      <c r="AX17" s="360"/>
      <c r="AY17" s="360"/>
      <c r="AZ17" s="361"/>
      <c r="BA17" s="362"/>
    </row>
    <row r="18" spans="1:53" s="331" customFormat="1" ht="18" customHeight="1" x14ac:dyDescent="0.25">
      <c r="A18" s="330"/>
      <c r="B18" s="363" t="s">
        <v>4</v>
      </c>
      <c r="C18" s="350"/>
      <c r="D18" s="364">
        <f t="shared" si="1"/>
        <v>159928</v>
      </c>
      <c r="E18" s="365">
        <f t="shared" si="2"/>
        <v>99656</v>
      </c>
      <c r="F18" s="366">
        <f t="shared" si="3"/>
        <v>62.313040868390779</v>
      </c>
      <c r="G18" s="365">
        <f t="shared" si="4"/>
        <v>60272</v>
      </c>
      <c r="H18" s="367">
        <f t="shared" si="3"/>
        <v>37.686959131609228</v>
      </c>
      <c r="I18" s="350"/>
      <c r="J18" s="368">
        <v>31896</v>
      </c>
      <c r="K18" s="369">
        <v>19.943974788654895</v>
      </c>
      <c r="L18" s="370">
        <v>13477</v>
      </c>
      <c r="M18" s="371">
        <v>42.252947078003508</v>
      </c>
      <c r="N18" s="370">
        <v>18419</v>
      </c>
      <c r="O18" s="372">
        <v>57.747052921996492</v>
      </c>
      <c r="P18" s="350"/>
      <c r="Q18" s="368">
        <v>29470</v>
      </c>
      <c r="R18" s="369">
        <v>18.42704216897604</v>
      </c>
      <c r="S18" s="370">
        <v>17106</v>
      </c>
      <c r="T18" s="371">
        <v>58.04546996946047</v>
      </c>
      <c r="U18" s="370">
        <v>12364</v>
      </c>
      <c r="V18" s="372">
        <v>41.95453003053953</v>
      </c>
      <c r="W18" s="350"/>
      <c r="X18" s="368">
        <v>98562</v>
      </c>
      <c r="Y18" s="369">
        <v>61.628983042369065</v>
      </c>
      <c r="Z18" s="370">
        <v>69073</v>
      </c>
      <c r="AA18" s="371">
        <v>70.080761348186925</v>
      </c>
      <c r="AB18" s="370">
        <v>29489</v>
      </c>
      <c r="AC18" s="372">
        <f t="shared" si="0"/>
        <v>29.919238651813075</v>
      </c>
      <c r="AD18" s="359"/>
      <c r="AE18" s="360"/>
      <c r="AF18" s="360"/>
      <c r="AG18" s="360"/>
      <c r="AH18" s="361"/>
      <c r="AI18" s="362"/>
      <c r="AJ18" s="329"/>
      <c r="AK18" s="360"/>
      <c r="AL18" s="360"/>
      <c r="AM18" s="360"/>
      <c r="AN18" s="361"/>
      <c r="AO18" s="362"/>
      <c r="AQ18" s="360"/>
      <c r="AR18" s="360"/>
      <c r="AS18" s="360"/>
      <c r="AT18" s="361"/>
      <c r="AU18" s="362"/>
      <c r="AW18" s="360"/>
      <c r="AX18" s="360"/>
      <c r="AY18" s="360"/>
      <c r="AZ18" s="361"/>
      <c r="BA18" s="362"/>
    </row>
    <row r="19" spans="1:53" s="331" customFormat="1" ht="18" customHeight="1" x14ac:dyDescent="0.25">
      <c r="A19" s="330"/>
      <c r="B19" s="363" t="s">
        <v>40</v>
      </c>
      <c r="C19" s="350"/>
      <c r="D19" s="364">
        <f t="shared" si="1"/>
        <v>97887</v>
      </c>
      <c r="E19" s="365">
        <f t="shared" si="2"/>
        <v>61191</v>
      </c>
      <c r="F19" s="366">
        <f t="shared" si="3"/>
        <v>62.511875938582243</v>
      </c>
      <c r="G19" s="365">
        <f t="shared" si="4"/>
        <v>36696</v>
      </c>
      <c r="H19" s="367">
        <f t="shared" si="3"/>
        <v>37.488124061417757</v>
      </c>
      <c r="I19" s="350"/>
      <c r="J19" s="368">
        <v>22571</v>
      </c>
      <c r="K19" s="369">
        <v>23.058220192671143</v>
      </c>
      <c r="L19" s="370">
        <v>9578</v>
      </c>
      <c r="M19" s="371">
        <v>42.4349829427141</v>
      </c>
      <c r="N19" s="370">
        <v>12993</v>
      </c>
      <c r="O19" s="372">
        <v>57.565017057285893</v>
      </c>
      <c r="P19" s="350"/>
      <c r="Q19" s="368">
        <v>19305</v>
      </c>
      <c r="R19" s="369">
        <v>19.721719942382542</v>
      </c>
      <c r="S19" s="370">
        <v>12062</v>
      </c>
      <c r="T19" s="371">
        <v>62.481222481222474</v>
      </c>
      <c r="U19" s="370">
        <v>7243</v>
      </c>
      <c r="V19" s="372">
        <v>37.518777518777519</v>
      </c>
      <c r="W19" s="350"/>
      <c r="X19" s="368">
        <v>56011</v>
      </c>
      <c r="Y19" s="369">
        <v>57.220059864946315</v>
      </c>
      <c r="Z19" s="370">
        <v>39551</v>
      </c>
      <c r="AA19" s="371">
        <v>70.612915320204962</v>
      </c>
      <c r="AB19" s="370">
        <v>16460</v>
      </c>
      <c r="AC19" s="372">
        <f t="shared" si="0"/>
        <v>29.387084679795038</v>
      </c>
      <c r="AD19" s="359"/>
      <c r="AE19" s="360"/>
      <c r="AF19" s="360"/>
      <c r="AG19" s="360"/>
      <c r="AH19" s="361"/>
      <c r="AI19" s="362"/>
      <c r="AJ19" s="329"/>
      <c r="AK19" s="360"/>
      <c r="AL19" s="360"/>
      <c r="AM19" s="360"/>
      <c r="AN19" s="361"/>
      <c r="AO19" s="362"/>
      <c r="AQ19" s="360"/>
      <c r="AR19" s="360"/>
      <c r="AS19" s="360"/>
      <c r="AT19" s="361"/>
      <c r="AU19" s="362"/>
      <c r="AW19" s="360"/>
      <c r="AX19" s="360"/>
      <c r="AY19" s="360"/>
      <c r="AZ19" s="361"/>
      <c r="BA19" s="362"/>
    </row>
    <row r="20" spans="1:53" s="331" customFormat="1" ht="18" customHeight="1" x14ac:dyDescent="0.25">
      <c r="A20" s="330"/>
      <c r="B20" s="363" t="s">
        <v>41</v>
      </c>
      <c r="C20" s="350"/>
      <c r="D20" s="364">
        <f t="shared" si="1"/>
        <v>365710</v>
      </c>
      <c r="E20" s="365">
        <f t="shared" si="2"/>
        <v>228847</v>
      </c>
      <c r="F20" s="366">
        <f t="shared" si="3"/>
        <v>62.576084875994638</v>
      </c>
      <c r="G20" s="365">
        <f t="shared" si="4"/>
        <v>136863</v>
      </c>
      <c r="H20" s="367">
        <f t="shared" si="3"/>
        <v>37.423915124005362</v>
      </c>
      <c r="I20" s="350"/>
      <c r="J20" s="368">
        <v>91188</v>
      </c>
      <c r="K20" s="369">
        <v>24.934510951300208</v>
      </c>
      <c r="L20" s="370">
        <v>40155</v>
      </c>
      <c r="M20" s="371">
        <v>44.03539939465719</v>
      </c>
      <c r="N20" s="370">
        <v>51033</v>
      </c>
      <c r="O20" s="372">
        <v>55.96460060534281</v>
      </c>
      <c r="P20" s="350"/>
      <c r="Q20" s="368">
        <v>84035</v>
      </c>
      <c r="R20" s="369">
        <v>22.978589592846792</v>
      </c>
      <c r="S20" s="370">
        <v>52653</v>
      </c>
      <c r="T20" s="371">
        <v>62.656036175403109</v>
      </c>
      <c r="U20" s="370">
        <v>31382</v>
      </c>
      <c r="V20" s="372">
        <v>37.343963824596891</v>
      </c>
      <c r="W20" s="350"/>
      <c r="X20" s="368">
        <v>190487</v>
      </c>
      <c r="Y20" s="369">
        <v>52.086899455853001</v>
      </c>
      <c r="Z20" s="370">
        <v>136039</v>
      </c>
      <c r="AA20" s="371">
        <v>71.416422118044792</v>
      </c>
      <c r="AB20" s="370">
        <v>54448</v>
      </c>
      <c r="AC20" s="372">
        <f t="shared" si="0"/>
        <v>28.583577881955197</v>
      </c>
      <c r="AD20" s="359"/>
      <c r="AE20" s="360"/>
      <c r="AF20" s="360"/>
      <c r="AG20" s="360"/>
      <c r="AH20" s="361"/>
      <c r="AI20" s="362"/>
      <c r="AJ20" s="329"/>
      <c r="AK20" s="360"/>
      <c r="AL20" s="360"/>
      <c r="AM20" s="360"/>
      <c r="AN20" s="361"/>
      <c r="AO20" s="362"/>
      <c r="AQ20" s="360"/>
      <c r="AR20" s="360"/>
      <c r="AS20" s="360"/>
      <c r="AT20" s="361"/>
      <c r="AU20" s="362"/>
      <c r="AW20" s="360"/>
      <c r="AX20" s="360"/>
      <c r="AY20" s="360"/>
      <c r="AZ20" s="361"/>
      <c r="BA20" s="362"/>
    </row>
    <row r="21" spans="1:53" s="331" customFormat="1" ht="18" customHeight="1" x14ac:dyDescent="0.25">
      <c r="A21" s="330"/>
      <c r="B21" s="363" t="s">
        <v>3</v>
      </c>
      <c r="C21" s="350"/>
      <c r="D21" s="364">
        <f t="shared" si="1"/>
        <v>207616</v>
      </c>
      <c r="E21" s="365">
        <f t="shared" si="2"/>
        <v>127905</v>
      </c>
      <c r="F21" s="366">
        <f t="shared" si="3"/>
        <v>61.606523581997529</v>
      </c>
      <c r="G21" s="365">
        <f t="shared" si="4"/>
        <v>79711</v>
      </c>
      <c r="H21" s="367">
        <f t="shared" si="3"/>
        <v>38.393476418002464</v>
      </c>
      <c r="I21" s="350"/>
      <c r="J21" s="368">
        <v>56147</v>
      </c>
      <c r="K21" s="369">
        <v>27.043676787916155</v>
      </c>
      <c r="L21" s="370">
        <v>22883</v>
      </c>
      <c r="M21" s="371">
        <v>40.755516768482728</v>
      </c>
      <c r="N21" s="370">
        <v>33264</v>
      </c>
      <c r="O21" s="372">
        <v>59.244483231517265</v>
      </c>
      <c r="P21" s="350"/>
      <c r="Q21" s="368">
        <v>45331</v>
      </c>
      <c r="R21" s="369">
        <v>21.834059032059187</v>
      </c>
      <c r="S21" s="370">
        <v>28060</v>
      </c>
      <c r="T21" s="371">
        <v>61.900244865544551</v>
      </c>
      <c r="U21" s="370">
        <v>17271</v>
      </c>
      <c r="V21" s="372">
        <v>38.099755134455449</v>
      </c>
      <c r="W21" s="350"/>
      <c r="X21" s="368">
        <v>106138</v>
      </c>
      <c r="Y21" s="369">
        <v>51.122264180024658</v>
      </c>
      <c r="Z21" s="370">
        <v>76962</v>
      </c>
      <c r="AA21" s="371">
        <v>72.511258927057227</v>
      </c>
      <c r="AB21" s="370">
        <v>29176</v>
      </c>
      <c r="AC21" s="372">
        <f t="shared" si="0"/>
        <v>27.488741072942773</v>
      </c>
      <c r="AD21" s="359"/>
      <c r="AE21" s="360"/>
      <c r="AF21" s="360"/>
      <c r="AG21" s="360"/>
      <c r="AH21" s="361"/>
      <c r="AI21" s="373"/>
      <c r="AJ21" s="329"/>
      <c r="AK21" s="360"/>
      <c r="AL21" s="360"/>
      <c r="AM21" s="360"/>
      <c r="AN21" s="361"/>
      <c r="AO21" s="362"/>
      <c r="AQ21" s="360"/>
      <c r="AR21" s="360"/>
      <c r="AS21" s="360"/>
      <c r="AT21" s="361"/>
      <c r="AU21" s="362"/>
      <c r="AW21" s="360"/>
      <c r="AX21" s="360"/>
      <c r="AY21" s="360"/>
      <c r="AZ21" s="361"/>
      <c r="BA21" s="362"/>
    </row>
    <row r="22" spans="1:53" s="331" customFormat="1" ht="18" customHeight="1" x14ac:dyDescent="0.25">
      <c r="A22" s="330"/>
      <c r="B22" s="363" t="s">
        <v>2</v>
      </c>
      <c r="C22" s="350"/>
      <c r="D22" s="364">
        <f t="shared" si="1"/>
        <v>58687</v>
      </c>
      <c r="E22" s="365">
        <f t="shared" si="2"/>
        <v>37149</v>
      </c>
      <c r="F22" s="366">
        <f t="shared" si="3"/>
        <v>63.300219810179428</v>
      </c>
      <c r="G22" s="365">
        <f t="shared" si="4"/>
        <v>21538</v>
      </c>
      <c r="H22" s="367">
        <f t="shared" si="3"/>
        <v>36.699780189820572</v>
      </c>
      <c r="I22" s="350"/>
      <c r="J22" s="368">
        <v>13545</v>
      </c>
      <c r="K22" s="369">
        <v>23.080068839777123</v>
      </c>
      <c r="L22" s="370">
        <v>5991</v>
      </c>
      <c r="M22" s="371">
        <v>44.230343300110739</v>
      </c>
      <c r="N22" s="370">
        <v>7554</v>
      </c>
      <c r="O22" s="372">
        <v>55.769656699889261</v>
      </c>
      <c r="P22" s="350"/>
      <c r="Q22" s="368">
        <v>12951</v>
      </c>
      <c r="R22" s="369">
        <v>22.067919641487894</v>
      </c>
      <c r="S22" s="370">
        <v>8233</v>
      </c>
      <c r="T22" s="371">
        <v>63.570380665585667</v>
      </c>
      <c r="U22" s="370">
        <v>4718</v>
      </c>
      <c r="V22" s="372">
        <v>36.429619334414333</v>
      </c>
      <c r="W22" s="350"/>
      <c r="X22" s="368">
        <v>32191</v>
      </c>
      <c r="Y22" s="369">
        <v>54.85201151873499</v>
      </c>
      <c r="Z22" s="370">
        <v>22925</v>
      </c>
      <c r="AA22" s="371">
        <v>71.215557143300927</v>
      </c>
      <c r="AB22" s="370">
        <v>9266</v>
      </c>
      <c r="AC22" s="372">
        <f t="shared" si="0"/>
        <v>28.784442856699076</v>
      </c>
      <c r="AD22" s="359"/>
      <c r="AE22" s="360"/>
      <c r="AF22" s="360"/>
      <c r="AG22" s="360"/>
      <c r="AH22" s="361"/>
      <c r="AI22" s="362"/>
      <c r="AJ22" s="329"/>
      <c r="AK22" s="360"/>
      <c r="AL22" s="360"/>
      <c r="AM22" s="360"/>
      <c r="AN22" s="361"/>
      <c r="AO22" s="362"/>
      <c r="AQ22" s="360"/>
      <c r="AR22" s="360"/>
      <c r="AS22" s="360"/>
      <c r="AT22" s="361"/>
      <c r="AU22" s="362"/>
      <c r="AW22" s="360"/>
      <c r="AX22" s="360"/>
      <c r="AY22" s="360"/>
      <c r="AZ22" s="361"/>
      <c r="BA22" s="362"/>
    </row>
    <row r="23" spans="1:53" s="331" customFormat="1" ht="18" customHeight="1" x14ac:dyDescent="0.25">
      <c r="A23" s="330"/>
      <c r="B23" s="363" t="s">
        <v>35</v>
      </c>
      <c r="C23" s="350"/>
      <c r="D23" s="364">
        <f t="shared" si="1"/>
        <v>83637</v>
      </c>
      <c r="E23" s="365">
        <f t="shared" si="2"/>
        <v>52067</v>
      </c>
      <c r="F23" s="366">
        <f t="shared" si="3"/>
        <v>62.2535480708299</v>
      </c>
      <c r="G23" s="365">
        <f t="shared" si="4"/>
        <v>31570</v>
      </c>
      <c r="H23" s="367">
        <f t="shared" si="3"/>
        <v>37.746451929170107</v>
      </c>
      <c r="I23" s="350"/>
      <c r="J23" s="368">
        <v>24279</v>
      </c>
      <c r="K23" s="369">
        <v>29.029018257469779</v>
      </c>
      <c r="L23" s="370">
        <v>9522</v>
      </c>
      <c r="M23" s="371">
        <v>39.219078215742002</v>
      </c>
      <c r="N23" s="370">
        <v>14757</v>
      </c>
      <c r="O23" s="372">
        <v>60.780921784257998</v>
      </c>
      <c r="P23" s="350"/>
      <c r="Q23" s="368">
        <v>14872</v>
      </c>
      <c r="R23" s="369">
        <v>17.781603835622988</v>
      </c>
      <c r="S23" s="370">
        <v>8738</v>
      </c>
      <c r="T23" s="371">
        <v>58.75470683162991</v>
      </c>
      <c r="U23" s="370">
        <v>6134</v>
      </c>
      <c r="V23" s="372">
        <v>41.24529316837009</v>
      </c>
      <c r="W23" s="350"/>
      <c r="X23" s="368">
        <v>44486</v>
      </c>
      <c r="Y23" s="369">
        <v>53.189377906907232</v>
      </c>
      <c r="Z23" s="370">
        <v>33807</v>
      </c>
      <c r="AA23" s="371">
        <v>75.9946949602122</v>
      </c>
      <c r="AB23" s="370">
        <v>10679</v>
      </c>
      <c r="AC23" s="372">
        <f t="shared" si="0"/>
        <v>24.005305039787796</v>
      </c>
      <c r="AD23" s="359"/>
      <c r="AE23" s="360"/>
      <c r="AF23" s="360"/>
      <c r="AG23" s="360"/>
      <c r="AH23" s="361"/>
      <c r="AI23" s="362"/>
      <c r="AJ23" s="329"/>
      <c r="AK23" s="360"/>
      <c r="AL23" s="360"/>
      <c r="AM23" s="360"/>
      <c r="AN23" s="361"/>
      <c r="AO23" s="362"/>
      <c r="AQ23" s="360"/>
      <c r="AR23" s="360"/>
      <c r="AS23" s="360"/>
      <c r="AT23" s="361"/>
      <c r="AU23" s="362"/>
      <c r="AW23" s="360"/>
      <c r="AX23" s="360"/>
      <c r="AY23" s="360"/>
      <c r="AZ23" s="361"/>
      <c r="BA23" s="362"/>
    </row>
    <row r="24" spans="1:53" s="331" customFormat="1" ht="18" customHeight="1" x14ac:dyDescent="0.25">
      <c r="A24" s="330"/>
      <c r="B24" s="363" t="s">
        <v>42</v>
      </c>
      <c r="C24" s="350"/>
      <c r="D24" s="364">
        <f t="shared" si="1"/>
        <v>249829</v>
      </c>
      <c r="E24" s="365">
        <f t="shared" si="2"/>
        <v>164901</v>
      </c>
      <c r="F24" s="366">
        <f t="shared" si="3"/>
        <v>66.005547794691566</v>
      </c>
      <c r="G24" s="365">
        <f t="shared" si="4"/>
        <v>84928</v>
      </c>
      <c r="H24" s="367">
        <f t="shared" si="3"/>
        <v>33.994452205308427</v>
      </c>
      <c r="I24" s="350"/>
      <c r="J24" s="368">
        <v>58983</v>
      </c>
      <c r="K24" s="369">
        <v>23.609348794575492</v>
      </c>
      <c r="L24" s="370">
        <v>27754</v>
      </c>
      <c r="M24" s="371">
        <v>47.054235966295373</v>
      </c>
      <c r="N24" s="370">
        <v>31229</v>
      </c>
      <c r="O24" s="372">
        <v>52.94576403370462</v>
      </c>
      <c r="P24" s="350"/>
      <c r="Q24" s="368">
        <v>48551</v>
      </c>
      <c r="R24" s="369">
        <v>19.433692645769707</v>
      </c>
      <c r="S24" s="370">
        <v>31955</v>
      </c>
      <c r="T24" s="371">
        <v>65.817387901382048</v>
      </c>
      <c r="U24" s="370">
        <v>16596</v>
      </c>
      <c r="V24" s="372">
        <v>34.182612098617952</v>
      </c>
      <c r="W24" s="350"/>
      <c r="X24" s="368">
        <v>142295</v>
      </c>
      <c r="Y24" s="369">
        <v>56.956958559654801</v>
      </c>
      <c r="Z24" s="370">
        <v>105192</v>
      </c>
      <c r="AA24" s="371">
        <v>73.925296039917072</v>
      </c>
      <c r="AB24" s="370">
        <v>37103</v>
      </c>
      <c r="AC24" s="372">
        <f t="shared" si="0"/>
        <v>26.074703960082928</v>
      </c>
      <c r="AD24" s="359"/>
      <c r="AE24" s="360"/>
      <c r="AF24" s="360"/>
      <c r="AG24" s="360"/>
      <c r="AH24" s="361"/>
      <c r="AI24" s="362"/>
      <c r="AJ24" s="329"/>
      <c r="AK24" s="360"/>
      <c r="AL24" s="360"/>
      <c r="AM24" s="360"/>
      <c r="AN24" s="361"/>
      <c r="AO24" s="362"/>
      <c r="AQ24" s="360"/>
      <c r="AR24" s="360"/>
      <c r="AS24" s="360"/>
      <c r="AT24" s="361"/>
      <c r="AU24" s="362"/>
      <c r="AW24" s="360"/>
      <c r="AX24" s="360"/>
      <c r="AY24" s="360"/>
      <c r="AZ24" s="361"/>
      <c r="BA24" s="362"/>
    </row>
    <row r="25" spans="1:53" ht="18" customHeight="1" x14ac:dyDescent="0.25">
      <c r="A25" s="332"/>
      <c r="B25" s="363" t="s">
        <v>43</v>
      </c>
      <c r="C25" s="350"/>
      <c r="D25" s="364">
        <f t="shared" si="1"/>
        <v>65560</v>
      </c>
      <c r="E25" s="365">
        <f t="shared" si="2"/>
        <v>37651</v>
      </c>
      <c r="F25" s="366">
        <f t="shared" si="3"/>
        <v>57.429835265405735</v>
      </c>
      <c r="G25" s="365">
        <f t="shared" si="4"/>
        <v>27909</v>
      </c>
      <c r="H25" s="367">
        <f t="shared" si="3"/>
        <v>42.570164734594265</v>
      </c>
      <c r="I25" s="350"/>
      <c r="J25" s="368">
        <v>22423</v>
      </c>
      <c r="K25" s="369">
        <v>34.202257474069555</v>
      </c>
      <c r="L25" s="370">
        <v>8580</v>
      </c>
      <c r="M25" s="371">
        <v>38.264282210230569</v>
      </c>
      <c r="N25" s="370">
        <v>13843</v>
      </c>
      <c r="O25" s="372">
        <v>61.735717789769431</v>
      </c>
      <c r="P25" s="350"/>
      <c r="Q25" s="368">
        <v>15406</v>
      </c>
      <c r="R25" s="369">
        <v>23.499084807809638</v>
      </c>
      <c r="S25" s="370">
        <v>9671</v>
      </c>
      <c r="T25" s="371">
        <v>62.774243801116448</v>
      </c>
      <c r="U25" s="370">
        <v>5735</v>
      </c>
      <c r="V25" s="372">
        <v>37.225756198883552</v>
      </c>
      <c r="W25" s="350"/>
      <c r="X25" s="368">
        <v>27731</v>
      </c>
      <c r="Y25" s="369">
        <v>42.298657718120808</v>
      </c>
      <c r="Z25" s="370">
        <v>19400</v>
      </c>
      <c r="AA25" s="371">
        <v>69.957808950272266</v>
      </c>
      <c r="AB25" s="370">
        <v>8331</v>
      </c>
      <c r="AC25" s="372">
        <f t="shared" si="0"/>
        <v>30.042191049727741</v>
      </c>
      <c r="AD25" s="359"/>
      <c r="AE25" s="360"/>
      <c r="AF25" s="360"/>
      <c r="AG25" s="361"/>
      <c r="AH25" s="361"/>
      <c r="AI25" s="362"/>
      <c r="AJ25" s="329"/>
      <c r="AK25" s="360"/>
      <c r="AL25" s="360"/>
      <c r="AM25" s="360"/>
      <c r="AN25" s="361"/>
      <c r="AO25" s="362"/>
      <c r="AQ25" s="360"/>
      <c r="AR25" s="360"/>
      <c r="AS25" s="360"/>
      <c r="AT25" s="361"/>
      <c r="AU25" s="362"/>
      <c r="AW25" s="360"/>
      <c r="AX25" s="360"/>
      <c r="AY25" s="360"/>
      <c r="AZ25" s="361"/>
      <c r="BA25" s="362"/>
    </row>
    <row r="26" spans="1:53" s="331" customFormat="1" ht="18" customHeight="1" x14ac:dyDescent="0.25">
      <c r="B26" s="363" t="s">
        <v>44</v>
      </c>
      <c r="C26" s="350"/>
      <c r="D26" s="379">
        <f t="shared" si="1"/>
        <v>21596</v>
      </c>
      <c r="E26" s="380">
        <f t="shared" si="2"/>
        <v>13518</v>
      </c>
      <c r="F26" s="381">
        <f t="shared" si="3"/>
        <v>62.594924986108538</v>
      </c>
      <c r="G26" s="380">
        <f t="shared" si="4"/>
        <v>8078</v>
      </c>
      <c r="H26" s="367">
        <f t="shared" si="3"/>
        <v>37.405075013891462</v>
      </c>
      <c r="I26" s="350"/>
      <c r="J26" s="377">
        <v>5181</v>
      </c>
      <c r="K26" s="378">
        <v>23.990553806260419</v>
      </c>
      <c r="L26" s="375">
        <v>2267</v>
      </c>
      <c r="M26" s="376">
        <v>43.756031654120825</v>
      </c>
      <c r="N26" s="375">
        <v>2914</v>
      </c>
      <c r="O26" s="372">
        <v>56.243968345879168</v>
      </c>
      <c r="P26" s="350"/>
      <c r="Q26" s="377">
        <v>4000</v>
      </c>
      <c r="R26" s="378">
        <v>18.521948508983144</v>
      </c>
      <c r="S26" s="375">
        <v>2214</v>
      </c>
      <c r="T26" s="376">
        <v>55.35</v>
      </c>
      <c r="U26" s="375">
        <v>1786</v>
      </c>
      <c r="V26" s="372">
        <v>44.65</v>
      </c>
      <c r="W26" s="350"/>
      <c r="X26" s="377">
        <v>12415</v>
      </c>
      <c r="Y26" s="378">
        <v>57.487497684756441</v>
      </c>
      <c r="Z26" s="375">
        <v>9037</v>
      </c>
      <c r="AA26" s="376">
        <v>72.790978654853006</v>
      </c>
      <c r="AB26" s="375">
        <v>3378</v>
      </c>
      <c r="AC26" s="372">
        <f t="shared" si="0"/>
        <v>27.209021345147001</v>
      </c>
      <c r="AD26" s="359"/>
      <c r="AE26" s="360"/>
      <c r="AF26" s="360"/>
      <c r="AG26" s="360"/>
      <c r="AH26" s="361"/>
      <c r="AI26" s="362"/>
      <c r="AJ26" s="329"/>
      <c r="AK26" s="360"/>
      <c r="AL26" s="360"/>
      <c r="AM26" s="360"/>
      <c r="AN26" s="361"/>
      <c r="AO26" s="362"/>
      <c r="AQ26" s="360"/>
      <c r="AR26" s="360"/>
      <c r="AS26" s="360"/>
      <c r="AT26" s="361"/>
      <c r="AU26" s="362"/>
      <c r="AW26" s="360"/>
      <c r="AX26" s="360"/>
      <c r="AY26" s="360"/>
      <c r="AZ26" s="361"/>
      <c r="BA26" s="362"/>
    </row>
    <row r="27" spans="1:53" s="331" customFormat="1" ht="18" customHeight="1" x14ac:dyDescent="0.25">
      <c r="B27" s="363" t="s">
        <v>45</v>
      </c>
      <c r="C27" s="350"/>
      <c r="D27" s="379">
        <f t="shared" si="1"/>
        <v>115512</v>
      </c>
      <c r="E27" s="380">
        <f t="shared" si="2"/>
        <v>70182</v>
      </c>
      <c r="F27" s="381">
        <f t="shared" si="3"/>
        <v>60.757323914398512</v>
      </c>
      <c r="G27" s="380">
        <f t="shared" si="4"/>
        <v>45330</v>
      </c>
      <c r="H27" s="367">
        <f t="shared" si="3"/>
        <v>39.242676085601495</v>
      </c>
      <c r="I27" s="350"/>
      <c r="J27" s="377">
        <v>30467</v>
      </c>
      <c r="K27" s="378">
        <v>26.375614654754486</v>
      </c>
      <c r="L27" s="375">
        <v>12490</v>
      </c>
      <c r="M27" s="376">
        <v>40.995175107493353</v>
      </c>
      <c r="N27" s="375">
        <v>17977</v>
      </c>
      <c r="O27" s="372">
        <v>59.004824892506647</v>
      </c>
      <c r="P27" s="350"/>
      <c r="Q27" s="377">
        <v>23253</v>
      </c>
      <c r="R27" s="378">
        <v>20.130376064824436</v>
      </c>
      <c r="S27" s="375">
        <v>13299</v>
      </c>
      <c r="T27" s="376">
        <v>57.192620307057155</v>
      </c>
      <c r="U27" s="375">
        <v>9954</v>
      </c>
      <c r="V27" s="372">
        <v>42.807379692942845</v>
      </c>
      <c r="W27" s="350"/>
      <c r="X27" s="377">
        <v>61792</v>
      </c>
      <c r="Y27" s="378">
        <v>53.494009280421082</v>
      </c>
      <c r="Z27" s="375">
        <v>44393</v>
      </c>
      <c r="AA27" s="376">
        <v>71.842633350595548</v>
      </c>
      <c r="AB27" s="375">
        <v>17399</v>
      </c>
      <c r="AC27" s="372">
        <f t="shared" si="0"/>
        <v>28.157366649404452</v>
      </c>
      <c r="AD27" s="359"/>
      <c r="AE27" s="360"/>
      <c r="AF27" s="360"/>
      <c r="AG27" s="360"/>
      <c r="AH27" s="361"/>
      <c r="AI27" s="373"/>
      <c r="AJ27" s="329"/>
      <c r="AK27" s="360"/>
      <c r="AL27" s="360"/>
      <c r="AM27" s="360"/>
      <c r="AN27" s="361"/>
      <c r="AO27" s="362"/>
      <c r="AQ27" s="360"/>
      <c r="AR27" s="360"/>
      <c r="AS27" s="360"/>
      <c r="AT27" s="361"/>
      <c r="AU27" s="362"/>
      <c r="AW27" s="360"/>
      <c r="AX27" s="360"/>
      <c r="AY27" s="360"/>
      <c r="AZ27" s="361"/>
      <c r="BA27" s="362"/>
    </row>
    <row r="28" spans="1:53" s="331" customFormat="1" ht="18" customHeight="1" x14ac:dyDescent="0.25">
      <c r="B28" s="363" t="s">
        <v>46</v>
      </c>
      <c r="C28" s="350"/>
      <c r="D28" s="379">
        <f t="shared" si="1"/>
        <v>14777</v>
      </c>
      <c r="E28" s="380">
        <f t="shared" si="2"/>
        <v>9153</v>
      </c>
      <c r="F28" s="381">
        <f t="shared" si="3"/>
        <v>61.94085402991135</v>
      </c>
      <c r="G28" s="380">
        <f t="shared" si="4"/>
        <v>5624</v>
      </c>
      <c r="H28" s="382">
        <f t="shared" si="3"/>
        <v>38.05914597008865</v>
      </c>
      <c r="I28" s="350"/>
      <c r="J28" s="377">
        <v>3442</v>
      </c>
      <c r="K28" s="378">
        <v>23.292955268322395</v>
      </c>
      <c r="L28" s="375">
        <v>1426</v>
      </c>
      <c r="M28" s="376">
        <v>41.429401510749564</v>
      </c>
      <c r="N28" s="375">
        <v>2016</v>
      </c>
      <c r="O28" s="383">
        <v>58.570598489250436</v>
      </c>
      <c r="P28" s="350"/>
      <c r="Q28" s="377">
        <v>2774</v>
      </c>
      <c r="R28" s="378">
        <v>18.772416593354539</v>
      </c>
      <c r="S28" s="375">
        <v>1650</v>
      </c>
      <c r="T28" s="376">
        <v>59.480894015861573</v>
      </c>
      <c r="U28" s="375">
        <v>1124</v>
      </c>
      <c r="V28" s="383">
        <v>40.519105984138427</v>
      </c>
      <c r="W28" s="350"/>
      <c r="X28" s="377">
        <v>8561</v>
      </c>
      <c r="Y28" s="378">
        <v>57.934628138323077</v>
      </c>
      <c r="Z28" s="375">
        <v>6077</v>
      </c>
      <c r="AA28" s="376">
        <v>70.9846980492933</v>
      </c>
      <c r="AB28" s="375">
        <v>2484</v>
      </c>
      <c r="AC28" s="383">
        <f t="shared" si="0"/>
        <v>29.015301950706696</v>
      </c>
      <c r="AD28" s="359"/>
      <c r="AE28" s="360"/>
      <c r="AF28" s="360"/>
      <c r="AG28" s="360"/>
      <c r="AH28" s="361"/>
      <c r="AI28" s="362"/>
      <c r="AJ28" s="329"/>
      <c r="AK28" s="360"/>
      <c r="AL28" s="360"/>
      <c r="AM28" s="360"/>
      <c r="AN28" s="361"/>
      <c r="AO28" s="362"/>
      <c r="AQ28" s="360"/>
      <c r="AR28" s="360"/>
      <c r="AS28" s="360"/>
      <c r="AT28" s="361"/>
      <c r="AU28" s="362"/>
      <c r="AW28" s="360"/>
      <c r="AX28" s="360"/>
      <c r="AY28" s="360"/>
      <c r="AZ28" s="361"/>
      <c r="BA28" s="362"/>
    </row>
    <row r="29" spans="1:53" s="331" customFormat="1" ht="18" customHeight="1" x14ac:dyDescent="0.25">
      <c r="B29" s="384" t="s">
        <v>1</v>
      </c>
      <c r="C29" s="350"/>
      <c r="D29" s="385">
        <f t="shared" si="1"/>
        <v>5438</v>
      </c>
      <c r="E29" s="386">
        <f t="shared" si="2"/>
        <v>3001</v>
      </c>
      <c r="F29" s="387">
        <f t="shared" si="3"/>
        <v>55.185730047811695</v>
      </c>
      <c r="G29" s="386">
        <f t="shared" si="4"/>
        <v>2437</v>
      </c>
      <c r="H29" s="388">
        <f t="shared" si="3"/>
        <v>44.814269952188305</v>
      </c>
      <c r="I29" s="350"/>
      <c r="J29" s="389">
        <v>2896</v>
      </c>
      <c r="K29" s="390">
        <v>53.254873115115856</v>
      </c>
      <c r="L29" s="391">
        <v>1129</v>
      </c>
      <c r="M29" s="392">
        <v>38.984806629834253</v>
      </c>
      <c r="N29" s="391">
        <v>1767</v>
      </c>
      <c r="O29" s="393">
        <v>61.015193370165747</v>
      </c>
      <c r="P29" s="350"/>
      <c r="Q29" s="389">
        <v>1011</v>
      </c>
      <c r="R29" s="390">
        <v>18.591393894814271</v>
      </c>
      <c r="S29" s="391">
        <v>695</v>
      </c>
      <c r="T29" s="392">
        <v>68.743818001978241</v>
      </c>
      <c r="U29" s="391">
        <v>316</v>
      </c>
      <c r="V29" s="393">
        <v>31.256181998021759</v>
      </c>
      <c r="W29" s="350"/>
      <c r="X29" s="389">
        <v>1531</v>
      </c>
      <c r="Y29" s="390">
        <v>28.15373299006988</v>
      </c>
      <c r="Z29" s="391">
        <v>1177</v>
      </c>
      <c r="AA29" s="392">
        <v>76.877857609405623</v>
      </c>
      <c r="AB29" s="391">
        <v>354</v>
      </c>
      <c r="AC29" s="393">
        <f t="shared" si="0"/>
        <v>23.122142390594384</v>
      </c>
      <c r="AD29" s="359"/>
      <c r="AE29" s="360"/>
      <c r="AF29" s="360"/>
      <c r="AG29" s="360"/>
      <c r="AH29" s="361"/>
      <c r="AI29" s="362"/>
      <c r="AJ29" s="329"/>
      <c r="AK29" s="360"/>
      <c r="AL29" s="360"/>
      <c r="AM29" s="360"/>
      <c r="AN29" s="361"/>
      <c r="AO29" s="362"/>
      <c r="AQ29" s="360"/>
      <c r="AR29" s="360"/>
      <c r="AS29" s="360"/>
      <c r="AT29" s="361"/>
      <c r="AU29" s="362"/>
      <c r="AW29" s="360"/>
      <c r="AX29" s="360"/>
      <c r="AY29" s="360"/>
      <c r="AZ29" s="361"/>
      <c r="BA29" s="362"/>
    </row>
    <row r="30" spans="1:53" s="328" customFormat="1" ht="3.75" customHeight="1" x14ac:dyDescent="0.25">
      <c r="A30" s="326"/>
      <c r="B30" s="327"/>
      <c r="D30" s="327"/>
      <c r="E30" s="327"/>
      <c r="F30" s="327"/>
      <c r="G30" s="327"/>
      <c r="H30" s="334"/>
      <c r="J30" s="327"/>
      <c r="K30" s="327"/>
      <c r="L30" s="327"/>
      <c r="M30" s="327"/>
      <c r="N30" s="327"/>
      <c r="O30" s="335"/>
      <c r="Q30" s="327"/>
      <c r="R30" s="327"/>
      <c r="S30" s="327"/>
      <c r="T30" s="327"/>
      <c r="U30" s="327"/>
      <c r="V30" s="335"/>
      <c r="X30" s="327"/>
      <c r="Y30" s="327"/>
      <c r="Z30" s="327"/>
      <c r="AA30" s="327"/>
      <c r="AB30" s="327"/>
      <c r="AC30" s="335"/>
      <c r="AD30" s="359"/>
      <c r="AE30" s="329"/>
      <c r="AF30" s="329"/>
      <c r="AG30" s="360"/>
      <c r="AH30" s="361"/>
      <c r="AI30" s="362"/>
      <c r="AJ30" s="329"/>
      <c r="AK30" s="329"/>
      <c r="AL30" s="329"/>
      <c r="AM30" s="360"/>
      <c r="AN30" s="361"/>
      <c r="AO30" s="362"/>
      <c r="AQ30" s="329"/>
      <c r="AR30" s="329"/>
      <c r="AS30" s="360"/>
      <c r="AT30" s="361"/>
      <c r="AU30" s="362"/>
      <c r="AW30" s="329"/>
      <c r="AX30" s="329"/>
      <c r="AY30" s="360"/>
      <c r="AZ30" s="361"/>
      <c r="BA30" s="362"/>
    </row>
    <row r="31" spans="1:53" s="329" customFormat="1" ht="18" customHeight="1" x14ac:dyDescent="0.25">
      <c r="B31" s="1235" t="s">
        <v>0</v>
      </c>
      <c r="C31" s="320"/>
      <c r="D31" s="1236">
        <f>J31+Q31+X31</f>
        <v>2096634</v>
      </c>
      <c r="E31" s="1237">
        <f>L31+S31+Z31</f>
        <v>1307936</v>
      </c>
      <c r="F31" s="1238">
        <f>E31/$D31*100</f>
        <v>62.382657154276814</v>
      </c>
      <c r="G31" s="1237">
        <f>N31+U31+AB31</f>
        <v>788698</v>
      </c>
      <c r="H31" s="1239">
        <f>G31/$D31*100</f>
        <v>37.617342845723194</v>
      </c>
      <c r="I31" s="320"/>
      <c r="J31" s="1240">
        <f>SUM(J12:J29)</f>
        <v>545768</v>
      </c>
      <c r="K31" s="1241">
        <f>J31/$D31*100</f>
        <v>26.030675835648946</v>
      </c>
      <c r="L31" s="1237">
        <f>SUM(L12:L29)</f>
        <v>232196</v>
      </c>
      <c r="M31" s="1238">
        <f>L31/$J31*100</f>
        <v>42.54481757816508</v>
      </c>
      <c r="N31" s="1237">
        <f>SUM(N12:N29)</f>
        <v>313572</v>
      </c>
      <c r="O31" s="1242">
        <f>N31/$J31*100</f>
        <v>57.45518242183492</v>
      </c>
      <c r="P31" s="320"/>
      <c r="Q31" s="1240">
        <f>SUM(Q12:Q29)</f>
        <v>453288</v>
      </c>
      <c r="R31" s="1241">
        <f>Q31/$D31*100</f>
        <v>21.61979630207275</v>
      </c>
      <c r="S31" s="1237">
        <f>SUM(S12:S29)</f>
        <v>283908</v>
      </c>
      <c r="T31" s="1238">
        <f>S31/$Q31*100</f>
        <v>62.633028008683226</v>
      </c>
      <c r="U31" s="1237">
        <f>SUM(U12:U29)</f>
        <v>169380</v>
      </c>
      <c r="V31" s="1242">
        <f>U31/$Q31*100</f>
        <v>37.366971991316774</v>
      </c>
      <c r="W31" s="320"/>
      <c r="X31" s="1240">
        <f>SUM(X12:X29)</f>
        <v>1097578</v>
      </c>
      <c r="Y31" s="1241">
        <f>X31/$D31*100</f>
        <v>52.3495278622783</v>
      </c>
      <c r="Z31" s="1237">
        <f>SUM(Z12:Z29)</f>
        <v>791832</v>
      </c>
      <c r="AA31" s="1238">
        <f>Z31/$X31*100</f>
        <v>72.143574306336305</v>
      </c>
      <c r="AB31" s="1237">
        <f>SUM(AB12:AB29)</f>
        <v>305746</v>
      </c>
      <c r="AC31" s="1242">
        <f>AB31/$X31*100</f>
        <v>27.856425693663684</v>
      </c>
      <c r="AD31" s="359"/>
      <c r="AE31" s="360"/>
      <c r="AF31" s="360"/>
      <c r="AI31" s="395"/>
      <c r="AK31" s="360"/>
      <c r="AL31" s="360"/>
      <c r="AO31" s="395"/>
      <c r="AQ31" s="360"/>
      <c r="AR31" s="360"/>
      <c r="AU31" s="395"/>
      <c r="AW31" s="360"/>
      <c r="AX31" s="360"/>
      <c r="BA31" s="395"/>
    </row>
    <row r="32" spans="1:53" s="396" customFormat="1" ht="5.25" customHeight="1" x14ac:dyDescent="0.2">
      <c r="B32" s="397" t="s">
        <v>39</v>
      </c>
      <c r="C32" s="398"/>
      <c r="I32" s="398"/>
    </row>
    <row r="33" spans="2:29" s="396" customFormat="1" ht="5.25" customHeight="1" x14ac:dyDescent="0.2">
      <c r="B33" s="397" t="s">
        <v>47</v>
      </c>
      <c r="C33" s="398"/>
      <c r="I33" s="398"/>
    </row>
    <row r="34" spans="2:29" s="396" customFormat="1" ht="13.5" customHeight="1" x14ac:dyDescent="0.2">
      <c r="B34" s="1422"/>
      <c r="C34" s="1422"/>
      <c r="D34" s="1422"/>
      <c r="E34" s="1422"/>
      <c r="F34" s="1422"/>
      <c r="G34" s="1422"/>
      <c r="H34" s="1422"/>
      <c r="I34" s="1422"/>
      <c r="J34" s="1422"/>
      <c r="K34" s="1422"/>
      <c r="L34" s="1422"/>
      <c r="M34" s="1422"/>
      <c r="N34" s="1422"/>
      <c r="O34" s="1422"/>
    </row>
    <row r="35" spans="2:29" s="396" customFormat="1" ht="29.25" customHeight="1" x14ac:dyDescent="0.2">
      <c r="B35" s="1422"/>
      <c r="C35" s="1422"/>
      <c r="D35" s="1422"/>
      <c r="E35" s="1422"/>
      <c r="F35" s="1422"/>
      <c r="G35" s="1422"/>
      <c r="H35" s="1422"/>
      <c r="I35" s="1422"/>
      <c r="J35" s="1422"/>
      <c r="K35" s="1422"/>
      <c r="L35" s="1422"/>
      <c r="M35" s="1422"/>
    </row>
    <row r="36" spans="2:29" s="396" customFormat="1" ht="4.5" customHeight="1" x14ac:dyDescent="0.2">
      <c r="B36" s="1421"/>
      <c r="C36" s="1421"/>
      <c r="D36" s="1421"/>
      <c r="E36" s="1334"/>
      <c r="F36" s="1334"/>
      <c r="G36" s="1334"/>
    </row>
    <row r="37" spans="2:29" s="396" customFormat="1" x14ac:dyDescent="0.2">
      <c r="B37" s="396" t="s">
        <v>39</v>
      </c>
      <c r="L37" s="396" t="e">
        <f>GETPIVOTDATA("Cuenta número de expedientes",#REF!,"CCAA",$B37,"Sexo",L$9,"TramoEdad",L$1)</f>
        <v>#REF!</v>
      </c>
      <c r="M37" s="396" t="e">
        <f>L37/$J37*100</f>
        <v>#REF!</v>
      </c>
      <c r="N37" s="396" t="e">
        <f>GETPIVOTDATA("Cuenta número de expedientes",#REF!,"CCAA",$B37,"Sexo",N$9,"TramoEdad",N$1)</f>
        <v>#REF!</v>
      </c>
      <c r="O37" s="396" t="e">
        <f>N37/$J37*100</f>
        <v>#REF!</v>
      </c>
      <c r="Q37" s="396" t="e">
        <f>GETPIVOTDATA("Cuenta número de expedientes",#REF!,"CCAA",$B37,"TramoEdad",Q$1)</f>
        <v>#REF!</v>
      </c>
      <c r="R37" s="396" t="e">
        <f>Q37/$D37*100</f>
        <v>#REF!</v>
      </c>
      <c r="S37" s="396" t="e">
        <f>GETPIVOTDATA("Cuenta número de expedientes",#REF!,"CCAA",$B37,"Sexo",S$9,"TramoEdad",S$1)</f>
        <v>#REF!</v>
      </c>
      <c r="T37" s="396" t="e">
        <f>S37/$Q37*100</f>
        <v>#REF!</v>
      </c>
      <c r="U37" s="396" t="e">
        <f>GETPIVOTDATA("Cuenta número de expedientes",#REF!,"CCAA",$B37,"Sexo",U$9,"TramoEdad",U$1)</f>
        <v>#REF!</v>
      </c>
      <c r="V37" s="396" t="e">
        <f>U37/$Q37*100</f>
        <v>#REF!</v>
      </c>
      <c r="X37" s="396" t="e">
        <f>GETPIVOTDATA("Cuenta número de expedientes",#REF!,"CCAA",$B37,"TramoEdad",X$1)</f>
        <v>#REF!</v>
      </c>
      <c r="Y37" s="396" t="e">
        <f>X37/$D37*100</f>
        <v>#REF!</v>
      </c>
      <c r="Z37" s="396" t="e">
        <f>GETPIVOTDATA("Cuenta número de expedientes",#REF!,"CCAA",$B37,"Sexo",Z$9,"TramoEdad",Z$1)</f>
        <v>#REF!</v>
      </c>
      <c r="AA37" s="396" t="e">
        <f>Z37/$X37*100</f>
        <v>#REF!</v>
      </c>
      <c r="AB37" s="396" t="e">
        <f>GETPIVOTDATA("Cuenta número de expedientes",#REF!,"CCAA",$B37,"Sexo",AB$9,"TramoEdad",AB$1)</f>
        <v>#REF!</v>
      </c>
      <c r="AC37" s="396" t="e">
        <f>AB37/$X37*100</f>
        <v>#REF!</v>
      </c>
    </row>
    <row r="38" spans="2:29" s="396" customFormat="1" x14ac:dyDescent="0.2">
      <c r="B38" s="396" t="s">
        <v>47</v>
      </c>
      <c r="L38" s="396" t="e">
        <f>GETPIVOTDATA("Cuenta número de expedientes",#REF!,"CCAA",$B38,"Sexo",L$9,"TramoEdad",L$1)</f>
        <v>#REF!</v>
      </c>
      <c r="M38" s="396" t="e">
        <f>L38/$J38*100</f>
        <v>#REF!</v>
      </c>
      <c r="N38" s="396" t="e">
        <f>GETPIVOTDATA("Cuenta número de expedientes",#REF!,"CCAA",$B38,"Sexo",N$9,"TramoEdad",N$1)</f>
        <v>#REF!</v>
      </c>
      <c r="O38" s="396" t="e">
        <f>N38/$J38*100</f>
        <v>#REF!</v>
      </c>
      <c r="Q38" s="396" t="e">
        <f>GETPIVOTDATA("Cuenta número de expedientes",#REF!,"CCAA",$B38,"TramoEdad",Q$1)</f>
        <v>#REF!</v>
      </c>
      <c r="R38" s="396" t="e">
        <f>Q38/$D38*100</f>
        <v>#REF!</v>
      </c>
      <c r="S38" s="396" t="e">
        <f>GETPIVOTDATA("Cuenta número de expedientes",#REF!,"CCAA",$B38,"Sexo",S$9,"TramoEdad",S$1)</f>
        <v>#REF!</v>
      </c>
      <c r="T38" s="396" t="e">
        <f>S38/$Q38*100</f>
        <v>#REF!</v>
      </c>
      <c r="U38" s="396" t="e">
        <f>GETPIVOTDATA("Cuenta número de expedientes",#REF!,"CCAA",$B38,"Sexo",U$9,"TramoEdad",U$1)</f>
        <v>#REF!</v>
      </c>
      <c r="V38" s="396" t="e">
        <f>U38/$Q38*100</f>
        <v>#REF!</v>
      </c>
      <c r="X38" s="396" t="e">
        <f>GETPIVOTDATA("Cuenta número de expedientes",#REF!,"CCAA",$B38,"TramoEdad",X$1)</f>
        <v>#REF!</v>
      </c>
      <c r="Y38" s="396" t="e">
        <f>X38/$D38*100</f>
        <v>#REF!</v>
      </c>
      <c r="Z38" s="396" t="e">
        <f>GETPIVOTDATA("Cuenta número de expedientes",#REF!,"CCAA",$B38,"Sexo",Z$9,"TramoEdad",Z$1)</f>
        <v>#REF!</v>
      </c>
      <c r="AA38" s="396" t="e">
        <f>Z38/$X38*100</f>
        <v>#REF!</v>
      </c>
      <c r="AB38" s="396" t="e">
        <f>GETPIVOTDATA("Cuenta número de expedientes",#REF!,"CCAA",$B38,"Sexo",AB$9,"TramoEdad",AB$1)</f>
        <v>#REF!</v>
      </c>
      <c r="AC38" s="396" t="e">
        <f>AB38/$X38*100</f>
        <v>#REF!</v>
      </c>
    </row>
    <row r="39" spans="2:29" s="396" customFormat="1" x14ac:dyDescent="0.2"/>
    <row r="40" spans="2:29" s="396" customFormat="1" x14ac:dyDescent="0.2"/>
    <row r="41" spans="2:29" s="329" customFormat="1" x14ac:dyDescent="0.2"/>
    <row r="42" spans="2:29" s="329" customFormat="1" x14ac:dyDescent="0.2"/>
    <row r="43" spans="2:29" s="396" customFormat="1" x14ac:dyDescent="0.2"/>
    <row r="44" spans="2:29" s="396" customFormat="1" x14ac:dyDescent="0.2"/>
    <row r="45" spans="2:29" s="396" customFormat="1" x14ac:dyDescent="0.2"/>
    <row r="46" spans="2:29" s="396" customFormat="1" x14ac:dyDescent="0.2"/>
  </sheetData>
  <mergeCells count="30">
    <mergeCell ref="B2:C2"/>
    <mergeCell ref="B3:C3"/>
    <mergeCell ref="A4:AC4"/>
    <mergeCell ref="B5:AC5"/>
    <mergeCell ref="B7:B10"/>
    <mergeCell ref="D7:H8"/>
    <mergeCell ref="J7:O7"/>
    <mergeCell ref="Q7:V7"/>
    <mergeCell ref="X7:AC7"/>
    <mergeCell ref="J8:O8"/>
    <mergeCell ref="Q8:V8"/>
    <mergeCell ref="X8:AC8"/>
    <mergeCell ref="R9:R10"/>
    <mergeCell ref="S9:T9"/>
    <mergeCell ref="N9:O9"/>
    <mergeCell ref="Q9:Q10"/>
    <mergeCell ref="B36:D36"/>
    <mergeCell ref="E9:F9"/>
    <mergeCell ref="G9:H9"/>
    <mergeCell ref="L9:M9"/>
    <mergeCell ref="D9:D10"/>
    <mergeCell ref="J9:J10"/>
    <mergeCell ref="K9:K10"/>
    <mergeCell ref="B34:O34"/>
    <mergeCell ref="B35:M35"/>
    <mergeCell ref="U9:V9"/>
    <mergeCell ref="X9:X10"/>
    <mergeCell ref="Y9:Y10"/>
    <mergeCell ref="Z9:AA9"/>
    <mergeCell ref="AB9:AC9"/>
  </mergeCells>
  <printOptions horizontalCentered="1"/>
  <pageMargins left="0" right="0" top="0.43307086614173229" bottom="0.43307086614173229" header="0" footer="0"/>
  <pageSetup paperSize="9" scale="56" orientation="landscape" r:id="rId1"/>
  <headerFooter alignWithMargins="0"/>
  <rowBreaks count="2" manualBreakCount="2">
    <brk id="34" max="25" man="1"/>
    <brk id="35" max="16383"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Hoja88">
    <tabColor theme="0"/>
    <pageSetUpPr fitToPage="1"/>
  </sheetPr>
  <dimension ref="A1:AL36"/>
  <sheetViews>
    <sheetView showGridLines="0" zoomScale="85" zoomScaleNormal="85" workbookViewId="0"/>
  </sheetViews>
  <sheetFormatPr baseColWidth="10" defaultColWidth="11.42578125" defaultRowHeight="15" x14ac:dyDescent="0.2"/>
  <cols>
    <col min="1" max="1" width="1.140625" style="333" customWidth="1"/>
    <col min="2" max="2" width="28.7109375" style="333" customWidth="1"/>
    <col min="3" max="3" width="0.5703125" style="333" customWidth="1"/>
    <col min="4" max="4" width="16.140625" style="333" customWidth="1"/>
    <col min="5" max="5" width="8.7109375" style="333" customWidth="1"/>
    <col min="6" max="6" width="0.42578125" style="333" customWidth="1"/>
    <col min="7" max="7" width="16.140625" style="333" customWidth="1"/>
    <col min="8" max="8" width="8.7109375" style="333" customWidth="1"/>
    <col min="9" max="9" width="0.42578125" style="333" customWidth="1"/>
    <col min="10" max="10" width="16.140625" style="333" customWidth="1"/>
    <col min="11" max="11" width="8.7109375" style="333" customWidth="1"/>
    <col min="12" max="12" width="0.42578125" style="333" customWidth="1"/>
    <col min="13" max="13" width="16.140625" style="333" customWidth="1"/>
    <col min="14" max="14" width="8.7109375" style="333" customWidth="1"/>
    <col min="15" max="15" width="11.42578125" style="333"/>
    <col min="16" max="18" width="2.42578125" style="333" bestFit="1" customWidth="1"/>
    <col min="19" max="19" width="13" style="333" bestFit="1" customWidth="1"/>
    <col min="20" max="20" width="3.42578125" style="333" bestFit="1" customWidth="1"/>
    <col min="21" max="21" width="3.85546875" style="333" customWidth="1"/>
    <col min="22" max="24" width="2.42578125" style="333" bestFit="1" customWidth="1"/>
    <col min="25" max="25" width="8.42578125" style="333" bestFit="1" customWidth="1"/>
    <col min="26" max="26" width="3.42578125" style="333" bestFit="1" customWidth="1"/>
    <col min="27" max="27" width="3.5703125" style="333" customWidth="1"/>
    <col min="28" max="30" width="2.42578125" style="333" bestFit="1" customWidth="1"/>
    <col min="31" max="31" width="8.42578125" style="333" bestFit="1" customWidth="1"/>
    <col min="32" max="32" width="4.140625" style="333" bestFit="1" customWidth="1"/>
    <col min="33" max="33" width="3.28515625" style="333" customWidth="1"/>
    <col min="34" max="34" width="4.28515625" style="333" bestFit="1" customWidth="1"/>
    <col min="35" max="35" width="2.42578125" style="333" bestFit="1" customWidth="1"/>
    <col min="36" max="36" width="4.28515625" style="333" bestFit="1" customWidth="1"/>
    <col min="37" max="37" width="8.42578125" style="333" bestFit="1" customWidth="1"/>
    <col min="38" max="38" width="4.28515625" style="333" bestFit="1" customWidth="1"/>
    <col min="39" max="16384" width="11.42578125" style="333"/>
  </cols>
  <sheetData>
    <row r="1" spans="1:38" s="340" customFormat="1" ht="15" customHeight="1" x14ac:dyDescent="0.2">
      <c r="B1" s="311"/>
      <c r="C1" s="341"/>
      <c r="F1" s="341"/>
      <c r="G1" s="342" t="s">
        <v>135</v>
      </c>
      <c r="H1" s="342"/>
      <c r="I1" s="342"/>
      <c r="J1" s="342" t="s">
        <v>16</v>
      </c>
      <c r="K1" s="342"/>
      <c r="L1" s="342"/>
      <c r="M1" s="342" t="s">
        <v>15</v>
      </c>
      <c r="N1" s="342"/>
    </row>
    <row r="2" spans="1:38" s="343" customFormat="1" ht="52.5" customHeight="1" x14ac:dyDescent="0.25">
      <c r="B2" s="1387"/>
      <c r="C2" s="1387"/>
    </row>
    <row r="3" spans="1:38" s="345" customFormat="1" ht="4.5" customHeight="1" x14ac:dyDescent="0.2">
      <c r="B3" s="1388"/>
      <c r="C3" s="1388"/>
    </row>
    <row r="4" spans="1:38" s="492" customFormat="1" ht="17.25" customHeight="1" x14ac:dyDescent="0.2">
      <c r="A4" s="1414" t="s">
        <v>395</v>
      </c>
      <c r="B4" s="1414"/>
      <c r="C4" s="1414"/>
      <c r="D4" s="1414"/>
      <c r="E4" s="1414"/>
      <c r="F4" s="1414"/>
      <c r="G4" s="1414"/>
      <c r="H4" s="1414"/>
      <c r="I4" s="1414"/>
      <c r="J4" s="1414"/>
      <c r="K4" s="1414"/>
      <c r="L4" s="1414"/>
      <c r="M4" s="1414"/>
      <c r="N4" s="1414"/>
    </row>
    <row r="5" spans="1:38" s="492" customFormat="1" ht="17.25" customHeight="1" x14ac:dyDescent="0.2">
      <c r="B5" s="1415" t="str">
        <f>porsaad!$B$6</f>
        <v>Situación a 31 de mayo de 2024</v>
      </c>
      <c r="C5" s="1415"/>
      <c r="D5" s="1415"/>
      <c r="E5" s="1415"/>
      <c r="F5" s="1415"/>
      <c r="G5" s="1415"/>
      <c r="H5" s="1415"/>
      <c r="I5" s="1415"/>
      <c r="J5" s="1415"/>
      <c r="K5" s="1415"/>
      <c r="L5" s="1415"/>
      <c r="M5" s="1415"/>
      <c r="N5" s="1415"/>
    </row>
    <row r="6" spans="1:38" s="492" customFormat="1" ht="6" customHeight="1" x14ac:dyDescent="0.2"/>
    <row r="7" spans="1:38" s="437" customFormat="1" ht="12.75" customHeight="1" x14ac:dyDescent="0.2">
      <c r="A7" s="488"/>
      <c r="B7" s="1391" t="s">
        <v>12</v>
      </c>
      <c r="D7" s="1394" t="s">
        <v>29</v>
      </c>
      <c r="E7" s="1395"/>
      <c r="F7" s="489"/>
      <c r="G7" s="1425"/>
      <c r="H7" s="1425"/>
      <c r="I7" s="489"/>
      <c r="J7" s="1425"/>
      <c r="K7" s="1425"/>
      <c r="L7" s="489"/>
      <c r="M7" s="1425"/>
      <c r="N7" s="1426"/>
      <c r="O7" s="488"/>
      <c r="P7" s="488"/>
      <c r="W7" s="490"/>
    </row>
    <row r="8" spans="1:38" s="437" customFormat="1" ht="33.75" customHeight="1" x14ac:dyDescent="0.2">
      <c r="A8" s="488"/>
      <c r="B8" s="1392"/>
      <c r="D8" s="1423"/>
      <c r="E8" s="1424"/>
      <c r="F8" s="491"/>
      <c r="G8" s="1400" t="s">
        <v>219</v>
      </c>
      <c r="H8" s="1402"/>
      <c r="J8" s="1400" t="s">
        <v>173</v>
      </c>
      <c r="K8" s="1402"/>
      <c r="M8" s="1400" t="s">
        <v>174</v>
      </c>
      <c r="N8" s="1402"/>
      <c r="O8" s="488"/>
      <c r="P8" s="488"/>
      <c r="W8" s="490"/>
    </row>
    <row r="9" spans="1:38" s="437" customFormat="1" ht="6" customHeight="1" x14ac:dyDescent="0.2">
      <c r="A9" s="488"/>
      <c r="B9" s="1392"/>
      <c r="D9" s="1427" t="s">
        <v>9</v>
      </c>
      <c r="E9" s="1434" t="s">
        <v>218</v>
      </c>
      <c r="G9" s="1429" t="s">
        <v>9</v>
      </c>
      <c r="H9" s="1431" t="s">
        <v>218</v>
      </c>
      <c r="J9" s="1429" t="s">
        <v>9</v>
      </c>
      <c r="K9" s="1431" t="s">
        <v>218</v>
      </c>
      <c r="M9" s="1429" t="s">
        <v>9</v>
      </c>
      <c r="N9" s="1431" t="s">
        <v>218</v>
      </c>
      <c r="O9" s="488"/>
      <c r="P9" s="488"/>
      <c r="W9" s="490"/>
    </row>
    <row r="10" spans="1:38" s="437" customFormat="1" ht="27.75" customHeight="1" x14ac:dyDescent="0.2">
      <c r="A10" s="488"/>
      <c r="B10" s="1393"/>
      <c r="D10" s="1428"/>
      <c r="E10" s="1435"/>
      <c r="F10" s="493"/>
      <c r="G10" s="1430"/>
      <c r="H10" s="1432"/>
      <c r="I10" s="494"/>
      <c r="J10" s="1430"/>
      <c r="K10" s="1432"/>
      <c r="L10" s="494"/>
      <c r="M10" s="1430"/>
      <c r="N10" s="1432"/>
      <c r="O10" s="488"/>
      <c r="P10" s="495"/>
      <c r="Q10" s="496"/>
      <c r="R10" s="496"/>
      <c r="S10" s="496"/>
      <c r="T10" s="496"/>
    </row>
    <row r="11" spans="1:38" s="328" customFormat="1" ht="4.5" customHeight="1" x14ac:dyDescent="0.2">
      <c r="A11" s="326"/>
      <c r="B11" s="327"/>
      <c r="D11" s="327"/>
      <c r="E11" s="327"/>
      <c r="G11" s="327"/>
      <c r="H11" s="327"/>
      <c r="J11" s="327"/>
      <c r="K11" s="327"/>
      <c r="M11" s="327"/>
      <c r="N11" s="327"/>
      <c r="O11" s="319"/>
      <c r="P11" s="348"/>
      <c r="Q11" s="329"/>
      <c r="R11" s="329"/>
      <c r="S11" s="329"/>
      <c r="T11" s="329"/>
      <c r="U11" s="329"/>
      <c r="V11" s="329"/>
      <c r="W11" s="329"/>
    </row>
    <row r="12" spans="1:38" s="331" customFormat="1" ht="18" customHeight="1" x14ac:dyDescent="0.25">
      <c r="A12" s="330"/>
      <c r="B12" s="349" t="s">
        <v>8</v>
      </c>
      <c r="C12" s="350"/>
      <c r="D12" s="497">
        <f t="shared" ref="D12:D29" si="0">G12+J12+M12</f>
        <v>409871</v>
      </c>
      <c r="E12" s="498">
        <f>D12/'20pobl'!D12*100</f>
        <v>4.7747434893647558</v>
      </c>
      <c r="F12" s="350"/>
      <c r="G12" s="355">
        <v>118845</v>
      </c>
      <c r="H12" s="498">
        <v>1.6938880778186536</v>
      </c>
      <c r="I12" s="350"/>
      <c r="J12" s="355">
        <v>98626</v>
      </c>
      <c r="K12" s="498">
        <v>8.6064761931356575</v>
      </c>
      <c r="L12" s="350"/>
      <c r="M12" s="355">
        <v>192400</v>
      </c>
      <c r="N12" s="498">
        <f>M12/'20pobl'!X12*100</f>
        <v>45.582803626723276</v>
      </c>
      <c r="O12" s="359"/>
      <c r="P12" s="360"/>
      <c r="Q12" s="360"/>
      <c r="R12" s="360"/>
      <c r="S12" s="361"/>
      <c r="T12" s="362"/>
      <c r="U12" s="329"/>
      <c r="V12" s="360"/>
      <c r="W12" s="360"/>
      <c r="X12" s="360"/>
      <c r="Y12" s="361"/>
      <c r="Z12" s="362"/>
      <c r="AB12" s="360"/>
      <c r="AC12" s="360"/>
      <c r="AD12" s="360"/>
      <c r="AE12" s="361"/>
      <c r="AF12" s="362"/>
      <c r="AH12" s="360"/>
      <c r="AI12" s="360"/>
      <c r="AJ12" s="360"/>
      <c r="AK12" s="361"/>
      <c r="AL12" s="362"/>
    </row>
    <row r="13" spans="1:38" s="331" customFormat="1" ht="18" customHeight="1" x14ac:dyDescent="0.25">
      <c r="A13" s="330"/>
      <c r="B13" s="363" t="s">
        <v>7</v>
      </c>
      <c r="C13" s="350"/>
      <c r="D13" s="499">
        <f t="shared" si="0"/>
        <v>56234</v>
      </c>
      <c r="E13" s="500">
        <f>D13/'20pobl'!D13*100</f>
        <v>4.1925341965825407</v>
      </c>
      <c r="F13" s="350"/>
      <c r="G13" s="368">
        <v>10683</v>
      </c>
      <c r="H13" s="501">
        <v>1.0230416600031218</v>
      </c>
      <c r="I13" s="350"/>
      <c r="J13" s="368">
        <v>11154</v>
      </c>
      <c r="K13" s="501">
        <v>5.5494469956665151</v>
      </c>
      <c r="L13" s="350"/>
      <c r="M13" s="368">
        <v>34397</v>
      </c>
      <c r="N13" s="501">
        <f>M13/'20pobl'!X13*100</f>
        <v>35.808946771187941</v>
      </c>
      <c r="O13" s="359"/>
      <c r="P13" s="360"/>
      <c r="Q13" s="360"/>
      <c r="R13" s="360"/>
      <c r="S13" s="361"/>
      <c r="T13" s="362"/>
      <c r="U13" s="329"/>
      <c r="V13" s="360"/>
      <c r="W13" s="360"/>
      <c r="X13" s="360"/>
      <c r="Y13" s="361"/>
      <c r="Z13" s="362"/>
      <c r="AB13" s="360"/>
      <c r="AC13" s="360"/>
      <c r="AD13" s="360"/>
      <c r="AE13" s="361"/>
      <c r="AF13" s="362"/>
      <c r="AH13" s="360"/>
      <c r="AI13" s="360"/>
      <c r="AJ13" s="360"/>
      <c r="AK13" s="361"/>
      <c r="AL13" s="362"/>
    </row>
    <row r="14" spans="1:38" s="331" customFormat="1" ht="18" customHeight="1" x14ac:dyDescent="0.25">
      <c r="A14" s="330"/>
      <c r="B14" s="363" t="s">
        <v>37</v>
      </c>
      <c r="C14" s="350"/>
      <c r="D14" s="499">
        <f t="shared" si="0"/>
        <v>47942</v>
      </c>
      <c r="E14" s="500">
        <f>D14/'20pobl'!D14*100</f>
        <v>4.7653221477844268</v>
      </c>
      <c r="F14" s="350"/>
      <c r="G14" s="368">
        <v>10470</v>
      </c>
      <c r="H14" s="501">
        <v>1.4364602984050763</v>
      </c>
      <c r="I14" s="350"/>
      <c r="J14" s="368">
        <v>10835</v>
      </c>
      <c r="K14" s="501">
        <v>5.6055087639426366</v>
      </c>
      <c r="L14" s="350"/>
      <c r="M14" s="368">
        <v>26637</v>
      </c>
      <c r="N14" s="501">
        <f>M14/'20pobl'!X14*100</f>
        <v>31.751159214713979</v>
      </c>
      <c r="O14" s="359"/>
      <c r="P14" s="360"/>
      <c r="Q14" s="360"/>
      <c r="R14" s="360"/>
      <c r="S14" s="361"/>
      <c r="T14" s="373"/>
      <c r="U14" s="329"/>
      <c r="V14" s="360"/>
      <c r="W14" s="360"/>
      <c r="X14" s="360"/>
      <c r="Y14" s="361"/>
      <c r="Z14" s="362"/>
      <c r="AB14" s="360"/>
      <c r="AC14" s="360"/>
      <c r="AD14" s="360"/>
      <c r="AE14" s="361"/>
      <c r="AF14" s="362"/>
      <c r="AH14" s="360"/>
      <c r="AI14" s="360"/>
      <c r="AJ14" s="360"/>
      <c r="AK14" s="361"/>
      <c r="AL14" s="362"/>
    </row>
    <row r="15" spans="1:38" s="331" customFormat="1" ht="18" customHeight="1" x14ac:dyDescent="0.25">
      <c r="A15" s="330"/>
      <c r="B15" s="363" t="s">
        <v>38</v>
      </c>
      <c r="C15" s="350"/>
      <c r="D15" s="499">
        <f t="shared" si="0"/>
        <v>44957</v>
      </c>
      <c r="E15" s="500">
        <f>D15/'20pobl'!D15*100</f>
        <v>3.7157432064970339</v>
      </c>
      <c r="F15" s="350"/>
      <c r="G15" s="368">
        <v>12779</v>
      </c>
      <c r="H15" s="501">
        <v>1.2648467812178319</v>
      </c>
      <c r="I15" s="350"/>
      <c r="J15" s="368">
        <v>10652</v>
      </c>
      <c r="K15" s="501">
        <v>7.2444843439701838</v>
      </c>
      <c r="L15" s="350"/>
      <c r="M15" s="368">
        <v>21526</v>
      </c>
      <c r="N15" s="501">
        <f>M15/'20pobl'!X15*100</f>
        <v>40.962892483349187</v>
      </c>
      <c r="O15" s="359"/>
      <c r="P15" s="360"/>
      <c r="Q15" s="360"/>
      <c r="R15" s="360"/>
      <c r="S15" s="361"/>
      <c r="T15" s="362"/>
      <c r="U15" s="329"/>
      <c r="V15" s="360"/>
      <c r="W15" s="360"/>
      <c r="X15" s="360"/>
      <c r="Y15" s="361"/>
      <c r="Z15" s="362"/>
      <c r="AB15" s="360"/>
      <c r="AC15" s="360"/>
      <c r="AD15" s="360"/>
      <c r="AE15" s="361"/>
      <c r="AF15" s="362"/>
      <c r="AH15" s="360"/>
      <c r="AI15" s="360"/>
      <c r="AJ15" s="360"/>
      <c r="AK15" s="361"/>
      <c r="AL15" s="362"/>
    </row>
    <row r="16" spans="1:38" s="331" customFormat="1" ht="18" customHeight="1" x14ac:dyDescent="0.25">
      <c r="A16" s="330"/>
      <c r="B16" s="363" t="s">
        <v>6</v>
      </c>
      <c r="C16" s="350"/>
      <c r="D16" s="499">
        <f t="shared" si="0"/>
        <v>67784</v>
      </c>
      <c r="E16" s="500">
        <f>D16/'20pobl'!D16*100</f>
        <v>3.0629692690879775</v>
      </c>
      <c r="F16" s="350"/>
      <c r="G16" s="368">
        <v>23308</v>
      </c>
      <c r="H16" s="501">
        <v>1.2761234929254206</v>
      </c>
      <c r="I16" s="350"/>
      <c r="J16" s="368">
        <v>15887</v>
      </c>
      <c r="K16" s="501">
        <v>5.5130078112800298</v>
      </c>
      <c r="L16" s="350"/>
      <c r="M16" s="368">
        <v>28589</v>
      </c>
      <c r="N16" s="501">
        <f>M16/'20pobl'!X16*100</f>
        <v>29.06154065098502</v>
      </c>
      <c r="O16" s="359"/>
      <c r="P16" s="360"/>
      <c r="Q16" s="360"/>
      <c r="R16" s="360"/>
      <c r="S16" s="361"/>
      <c r="T16" s="362"/>
      <c r="U16" s="329"/>
      <c r="V16" s="360"/>
      <c r="W16" s="360"/>
      <c r="X16" s="360"/>
      <c r="Y16" s="361"/>
      <c r="Z16" s="362"/>
      <c r="AB16" s="360"/>
      <c r="AC16" s="360"/>
      <c r="AD16" s="360"/>
      <c r="AE16" s="361"/>
      <c r="AF16" s="362"/>
      <c r="AH16" s="360"/>
      <c r="AI16" s="360"/>
      <c r="AJ16" s="360"/>
      <c r="AK16" s="361"/>
      <c r="AL16" s="362"/>
    </row>
    <row r="17" spans="1:38" s="331" customFormat="1" ht="18" customHeight="1" x14ac:dyDescent="0.25">
      <c r="A17" s="330"/>
      <c r="B17" s="363" t="s">
        <v>5</v>
      </c>
      <c r="C17" s="350"/>
      <c r="D17" s="377">
        <f t="shared" si="0"/>
        <v>23669</v>
      </c>
      <c r="E17" s="502">
        <f>D17/'20pobl'!D17*100</f>
        <v>4.0226925475919755</v>
      </c>
      <c r="F17" s="350"/>
      <c r="G17" s="377">
        <v>6665</v>
      </c>
      <c r="H17" s="502">
        <v>1.4804070952924611</v>
      </c>
      <c r="I17" s="350"/>
      <c r="J17" s="377">
        <v>5175</v>
      </c>
      <c r="K17" s="502">
        <v>5.3079645110005638</v>
      </c>
      <c r="L17" s="350"/>
      <c r="M17" s="377">
        <v>11829</v>
      </c>
      <c r="N17" s="502">
        <f>M17/'20pobl'!X17*100</f>
        <v>29.079600766999359</v>
      </c>
      <c r="O17" s="359"/>
      <c r="P17" s="360"/>
      <c r="Q17" s="360"/>
      <c r="R17" s="360"/>
      <c r="S17" s="361"/>
      <c r="T17" s="362"/>
      <c r="U17" s="329"/>
      <c r="V17" s="360"/>
      <c r="W17" s="360"/>
      <c r="X17" s="360"/>
      <c r="Y17" s="361"/>
      <c r="Z17" s="362"/>
      <c r="AB17" s="360"/>
      <c r="AC17" s="360"/>
      <c r="AD17" s="360"/>
      <c r="AE17" s="361"/>
      <c r="AF17" s="362"/>
      <c r="AH17" s="360"/>
      <c r="AI17" s="360"/>
      <c r="AJ17" s="360"/>
      <c r="AK17" s="361"/>
      <c r="AL17" s="362"/>
    </row>
    <row r="18" spans="1:38" s="331" customFormat="1" ht="18" customHeight="1" x14ac:dyDescent="0.25">
      <c r="A18" s="330"/>
      <c r="B18" s="363" t="s">
        <v>4</v>
      </c>
      <c r="C18" s="350"/>
      <c r="D18" s="499">
        <f t="shared" si="0"/>
        <v>159928</v>
      </c>
      <c r="E18" s="500">
        <f>D18/'20pobl'!D18*100</f>
        <v>6.7092251006102694</v>
      </c>
      <c r="F18" s="350"/>
      <c r="G18" s="368">
        <v>31896</v>
      </c>
      <c r="H18" s="501">
        <v>1.8199589516406507</v>
      </c>
      <c r="I18" s="350"/>
      <c r="J18" s="368">
        <v>29470</v>
      </c>
      <c r="K18" s="501">
        <v>7.1228135476058689</v>
      </c>
      <c r="L18" s="350"/>
      <c r="M18" s="368">
        <v>98562</v>
      </c>
      <c r="N18" s="501">
        <f>M18/'20pobl'!X18*100</f>
        <v>45.337749258262612</v>
      </c>
      <c r="O18" s="359"/>
      <c r="P18" s="360"/>
      <c r="Q18" s="360"/>
      <c r="R18" s="360"/>
      <c r="S18" s="361"/>
      <c r="T18" s="362"/>
      <c r="U18" s="329"/>
      <c r="V18" s="360"/>
      <c r="W18" s="360"/>
      <c r="X18" s="360"/>
      <c r="Y18" s="361"/>
      <c r="Z18" s="362"/>
      <c r="AB18" s="360"/>
      <c r="AC18" s="360"/>
      <c r="AD18" s="360"/>
      <c r="AE18" s="361"/>
      <c r="AF18" s="362"/>
      <c r="AH18" s="360"/>
      <c r="AI18" s="360"/>
      <c r="AJ18" s="360"/>
      <c r="AK18" s="361"/>
      <c r="AL18" s="362"/>
    </row>
    <row r="19" spans="1:38" s="331" customFormat="1" ht="18" customHeight="1" x14ac:dyDescent="0.25">
      <c r="A19" s="330"/>
      <c r="B19" s="363" t="s">
        <v>40</v>
      </c>
      <c r="C19" s="350"/>
      <c r="D19" s="499">
        <f t="shared" si="0"/>
        <v>97887</v>
      </c>
      <c r="E19" s="500">
        <f>D19/'20pobl'!D19*100</f>
        <v>4.6968791115145923</v>
      </c>
      <c r="F19" s="350"/>
      <c r="G19" s="368">
        <v>22571</v>
      </c>
      <c r="H19" s="501">
        <v>1.3437918613996964</v>
      </c>
      <c r="I19" s="350"/>
      <c r="J19" s="368">
        <v>19305</v>
      </c>
      <c r="K19" s="501">
        <v>7.0603079398749227</v>
      </c>
      <c r="L19" s="350"/>
      <c r="M19" s="368">
        <v>56011</v>
      </c>
      <c r="N19" s="501">
        <f>M19/'20pobl'!X19*100</f>
        <v>42.75453032685526</v>
      </c>
      <c r="O19" s="359"/>
      <c r="P19" s="360"/>
      <c r="Q19" s="360"/>
      <c r="R19" s="360"/>
      <c r="S19" s="361"/>
      <c r="T19" s="362"/>
      <c r="U19" s="329"/>
      <c r="V19" s="360"/>
      <c r="W19" s="360"/>
      <c r="X19" s="360"/>
      <c r="Y19" s="361"/>
      <c r="Z19" s="362"/>
      <c r="AB19" s="360"/>
      <c r="AC19" s="360"/>
      <c r="AD19" s="360"/>
      <c r="AE19" s="361"/>
      <c r="AF19" s="362"/>
      <c r="AH19" s="360"/>
      <c r="AI19" s="360"/>
      <c r="AJ19" s="360"/>
      <c r="AK19" s="361"/>
      <c r="AL19" s="362"/>
    </row>
    <row r="20" spans="1:38" s="331" customFormat="1" ht="18" customHeight="1" x14ac:dyDescent="0.25">
      <c r="A20" s="330"/>
      <c r="B20" s="363" t="s">
        <v>41</v>
      </c>
      <c r="C20" s="350"/>
      <c r="D20" s="499">
        <f t="shared" si="0"/>
        <v>365710</v>
      </c>
      <c r="E20" s="500">
        <f>D20/'20pobl'!D20*100</f>
        <v>4.6280905137115926</v>
      </c>
      <c r="F20" s="350"/>
      <c r="G20" s="368">
        <v>91188</v>
      </c>
      <c r="H20" s="501">
        <v>1.4308940231756879</v>
      </c>
      <c r="I20" s="350"/>
      <c r="J20" s="368">
        <v>84035</v>
      </c>
      <c r="K20" s="501">
        <v>7.8086524719888351</v>
      </c>
      <c r="L20" s="350"/>
      <c r="M20" s="368">
        <v>190487</v>
      </c>
      <c r="N20" s="501">
        <f>M20/'20pobl'!X20*100</f>
        <v>42.051409977350296</v>
      </c>
      <c r="O20" s="359"/>
      <c r="P20" s="360"/>
      <c r="Q20" s="360"/>
      <c r="R20" s="360"/>
      <c r="S20" s="361"/>
      <c r="T20" s="362"/>
      <c r="U20" s="329"/>
      <c r="V20" s="360"/>
      <c r="W20" s="360"/>
      <c r="X20" s="360"/>
      <c r="Y20" s="361"/>
      <c r="Z20" s="362"/>
      <c r="AB20" s="360"/>
      <c r="AC20" s="360"/>
      <c r="AD20" s="360"/>
      <c r="AE20" s="361"/>
      <c r="AF20" s="362"/>
      <c r="AH20" s="360"/>
      <c r="AI20" s="360"/>
      <c r="AJ20" s="360"/>
      <c r="AK20" s="361"/>
      <c r="AL20" s="362"/>
    </row>
    <row r="21" spans="1:38" s="331" customFormat="1" ht="18" customHeight="1" x14ac:dyDescent="0.25">
      <c r="A21" s="330"/>
      <c r="B21" s="363" t="s">
        <v>3</v>
      </c>
      <c r="C21" s="350"/>
      <c r="D21" s="499">
        <f t="shared" si="0"/>
        <v>207616</v>
      </c>
      <c r="E21" s="500">
        <f>D21/'20pobl'!D21*100</f>
        <v>3.9802192977831545</v>
      </c>
      <c r="F21" s="350"/>
      <c r="G21" s="368">
        <v>56147</v>
      </c>
      <c r="H21" s="501">
        <v>1.3468833277639991</v>
      </c>
      <c r="I21" s="350"/>
      <c r="J21" s="368">
        <v>45331</v>
      </c>
      <c r="K21" s="501">
        <v>6.0019118838676198</v>
      </c>
      <c r="L21" s="350"/>
      <c r="M21" s="368">
        <v>106138</v>
      </c>
      <c r="N21" s="501">
        <f>M21/'20pobl'!X21*100</f>
        <v>36.316542233232276</v>
      </c>
      <c r="O21" s="359"/>
      <c r="P21" s="360"/>
      <c r="Q21" s="360"/>
      <c r="R21" s="360"/>
      <c r="S21" s="361"/>
      <c r="T21" s="373"/>
      <c r="U21" s="329"/>
      <c r="V21" s="360"/>
      <c r="W21" s="360"/>
      <c r="X21" s="360"/>
      <c r="Y21" s="361"/>
      <c r="Z21" s="362"/>
      <c r="AB21" s="360"/>
      <c r="AC21" s="360"/>
      <c r="AD21" s="360"/>
      <c r="AE21" s="361"/>
      <c r="AF21" s="362"/>
      <c r="AH21" s="360"/>
      <c r="AI21" s="360"/>
      <c r="AJ21" s="360"/>
      <c r="AK21" s="361"/>
      <c r="AL21" s="362"/>
    </row>
    <row r="22" spans="1:38" s="331" customFormat="1" ht="18" customHeight="1" x14ac:dyDescent="0.25">
      <c r="A22" s="330"/>
      <c r="B22" s="363" t="s">
        <v>2</v>
      </c>
      <c r="C22" s="350"/>
      <c r="D22" s="499">
        <f t="shared" si="0"/>
        <v>58687</v>
      </c>
      <c r="E22" s="500">
        <f>D22/'20pobl'!D22*100</f>
        <v>5.5664105108004698</v>
      </c>
      <c r="F22" s="350"/>
      <c r="G22" s="368">
        <v>13545</v>
      </c>
      <c r="H22" s="501">
        <v>1.6437328815747796</v>
      </c>
      <c r="I22" s="350"/>
      <c r="J22" s="368">
        <v>12951</v>
      </c>
      <c r="K22" s="501">
        <v>8.2381303750445269</v>
      </c>
      <c r="L22" s="350"/>
      <c r="M22" s="368">
        <v>32191</v>
      </c>
      <c r="N22" s="501">
        <f>M22/'20pobl'!X22*100</f>
        <v>44.061648804390977</v>
      </c>
      <c r="O22" s="359"/>
      <c r="P22" s="360"/>
      <c r="Q22" s="360"/>
      <c r="R22" s="360"/>
      <c r="S22" s="361"/>
      <c r="T22" s="362"/>
      <c r="U22" s="329"/>
      <c r="V22" s="360"/>
      <c r="W22" s="360"/>
      <c r="X22" s="360"/>
      <c r="Y22" s="361"/>
      <c r="Z22" s="362"/>
      <c r="AB22" s="360"/>
      <c r="AC22" s="360"/>
      <c r="AD22" s="360"/>
      <c r="AE22" s="361"/>
      <c r="AF22" s="362"/>
      <c r="AH22" s="360"/>
      <c r="AI22" s="360"/>
      <c r="AJ22" s="360"/>
      <c r="AK22" s="361"/>
      <c r="AL22" s="362"/>
    </row>
    <row r="23" spans="1:38" s="331" customFormat="1" ht="18" customHeight="1" x14ac:dyDescent="0.25">
      <c r="A23" s="330"/>
      <c r="B23" s="363" t="s">
        <v>35</v>
      </c>
      <c r="C23" s="350"/>
      <c r="D23" s="499">
        <f t="shared" si="0"/>
        <v>83637</v>
      </c>
      <c r="E23" s="500">
        <f>D23/'20pobl'!D23*100</f>
        <v>3.0983276432305562</v>
      </c>
      <c r="F23" s="350"/>
      <c r="G23" s="368">
        <v>24279</v>
      </c>
      <c r="H23" s="501">
        <v>1.2204047205670792</v>
      </c>
      <c r="I23" s="350"/>
      <c r="J23" s="368">
        <v>14872</v>
      </c>
      <c r="K23" s="501">
        <v>3.1431494052701439</v>
      </c>
      <c r="L23" s="350"/>
      <c r="M23" s="368">
        <v>44486</v>
      </c>
      <c r="N23" s="501">
        <f>M23/'20pobl'!X23*100</f>
        <v>18.782668907222412</v>
      </c>
      <c r="O23" s="359"/>
      <c r="P23" s="360"/>
      <c r="Q23" s="360"/>
      <c r="R23" s="360"/>
      <c r="S23" s="361"/>
      <c r="T23" s="362"/>
      <c r="U23" s="329"/>
      <c r="V23" s="360"/>
      <c r="W23" s="360"/>
      <c r="X23" s="360"/>
      <c r="Y23" s="361"/>
      <c r="Z23" s="362"/>
      <c r="AB23" s="360"/>
      <c r="AC23" s="360"/>
      <c r="AD23" s="360"/>
      <c r="AE23" s="361"/>
      <c r="AF23" s="362"/>
      <c r="AH23" s="360"/>
      <c r="AI23" s="360"/>
      <c r="AJ23" s="360"/>
      <c r="AK23" s="361"/>
      <c r="AL23" s="362"/>
    </row>
    <row r="24" spans="1:38" s="331" customFormat="1" ht="18" customHeight="1" x14ac:dyDescent="0.25">
      <c r="A24" s="330"/>
      <c r="B24" s="363" t="s">
        <v>42</v>
      </c>
      <c r="C24" s="350"/>
      <c r="D24" s="499">
        <f t="shared" si="0"/>
        <v>249829</v>
      </c>
      <c r="E24" s="500">
        <f>D24/'20pobl'!D24*100</f>
        <v>3.6355140635716188</v>
      </c>
      <c r="F24" s="350"/>
      <c r="G24" s="368">
        <v>58983</v>
      </c>
      <c r="H24" s="501">
        <v>1.0522597547171326</v>
      </c>
      <c r="I24" s="350"/>
      <c r="J24" s="368">
        <v>48551</v>
      </c>
      <c r="K24" s="501">
        <v>5.4503306054176628</v>
      </c>
      <c r="L24" s="350"/>
      <c r="M24" s="368">
        <v>142295</v>
      </c>
      <c r="N24" s="501">
        <f>M24/'20pobl'!X24*100</f>
        <v>37.869795714148843</v>
      </c>
      <c r="O24" s="359"/>
      <c r="P24" s="360"/>
      <c r="Q24" s="360"/>
      <c r="R24" s="360"/>
      <c r="S24" s="361"/>
      <c r="T24" s="362"/>
      <c r="U24" s="329"/>
      <c r="V24" s="360"/>
      <c r="W24" s="360"/>
      <c r="X24" s="360"/>
      <c r="Y24" s="361"/>
      <c r="Z24" s="362"/>
      <c r="AB24" s="360"/>
      <c r="AC24" s="360"/>
      <c r="AD24" s="360"/>
      <c r="AE24" s="361"/>
      <c r="AF24" s="362"/>
      <c r="AH24" s="360"/>
      <c r="AI24" s="360"/>
      <c r="AJ24" s="360"/>
      <c r="AK24" s="361"/>
      <c r="AL24" s="362"/>
    </row>
    <row r="25" spans="1:38" ht="18" customHeight="1" x14ac:dyDescent="0.25">
      <c r="A25" s="332"/>
      <c r="B25" s="363" t="s">
        <v>43</v>
      </c>
      <c r="C25" s="350"/>
      <c r="D25" s="499">
        <f t="shared" si="0"/>
        <v>65560</v>
      </c>
      <c r="E25" s="500">
        <f>D25/'20pobl'!D25*100</f>
        <v>4.2250652835743177</v>
      </c>
      <c r="F25" s="350"/>
      <c r="G25" s="368">
        <v>22423</v>
      </c>
      <c r="H25" s="501">
        <v>1.7274519486702635</v>
      </c>
      <c r="I25" s="350"/>
      <c r="J25" s="368">
        <v>15406</v>
      </c>
      <c r="K25" s="501">
        <v>8.4488658798754006</v>
      </c>
      <c r="L25" s="350"/>
      <c r="M25" s="368">
        <v>27731</v>
      </c>
      <c r="N25" s="501">
        <f>M25/'20pobl'!X25*100</f>
        <v>38.8884993479084</v>
      </c>
      <c r="O25" s="359"/>
      <c r="P25" s="360"/>
      <c r="Q25" s="360"/>
      <c r="R25" s="360"/>
      <c r="S25" s="361"/>
      <c r="T25" s="362"/>
      <c r="U25" s="329"/>
      <c r="V25" s="360"/>
      <c r="W25" s="360"/>
      <c r="X25" s="360"/>
      <c r="Y25" s="361"/>
      <c r="Z25" s="362"/>
      <c r="AB25" s="360"/>
      <c r="AC25" s="360"/>
      <c r="AD25" s="360"/>
      <c r="AE25" s="361"/>
      <c r="AF25" s="362"/>
      <c r="AH25" s="360"/>
      <c r="AI25" s="360"/>
      <c r="AJ25" s="360"/>
      <c r="AK25" s="361"/>
      <c r="AL25" s="362"/>
    </row>
    <row r="26" spans="1:38" s="331" customFormat="1" ht="18" customHeight="1" x14ac:dyDescent="0.25">
      <c r="B26" s="363" t="s">
        <v>44</v>
      </c>
      <c r="C26" s="350"/>
      <c r="D26" s="503">
        <f t="shared" si="0"/>
        <v>21596</v>
      </c>
      <c r="E26" s="504">
        <f>D26/'20pobl'!D26*100</f>
        <v>3.212949394112965</v>
      </c>
      <c r="F26" s="350"/>
      <c r="G26" s="377">
        <v>5181</v>
      </c>
      <c r="H26" s="502">
        <v>0.96891650038057231</v>
      </c>
      <c r="I26" s="350"/>
      <c r="J26" s="377">
        <v>4000</v>
      </c>
      <c r="K26" s="502">
        <v>4.1797719934377575</v>
      </c>
      <c r="L26" s="350"/>
      <c r="M26" s="377">
        <v>12415</v>
      </c>
      <c r="N26" s="502">
        <f>M26/'20pobl'!X26*100</f>
        <v>29.747214568108305</v>
      </c>
      <c r="O26" s="359"/>
      <c r="P26" s="360"/>
      <c r="Q26" s="360"/>
      <c r="R26" s="360"/>
      <c r="S26" s="361"/>
      <c r="T26" s="362"/>
      <c r="U26" s="329"/>
      <c r="V26" s="360"/>
      <c r="W26" s="360"/>
      <c r="X26" s="360"/>
      <c r="Y26" s="361"/>
      <c r="Z26" s="362"/>
      <c r="AB26" s="360"/>
      <c r="AC26" s="360"/>
      <c r="AD26" s="360"/>
      <c r="AE26" s="361"/>
      <c r="AF26" s="362"/>
      <c r="AH26" s="360"/>
      <c r="AI26" s="360"/>
      <c r="AJ26" s="360"/>
      <c r="AK26" s="361"/>
      <c r="AL26" s="362"/>
    </row>
    <row r="27" spans="1:38" s="331" customFormat="1" ht="18" customHeight="1" x14ac:dyDescent="0.25">
      <c r="B27" s="363" t="s">
        <v>45</v>
      </c>
      <c r="C27" s="350"/>
      <c r="D27" s="503">
        <f t="shared" si="0"/>
        <v>115512</v>
      </c>
      <c r="E27" s="504">
        <f>D27/'20pobl'!D27*100</f>
        <v>5.2119250896312872</v>
      </c>
      <c r="F27" s="350"/>
      <c r="G27" s="377">
        <v>30467</v>
      </c>
      <c r="H27" s="502">
        <v>1.7963418703841498</v>
      </c>
      <c r="I27" s="350"/>
      <c r="J27" s="377">
        <v>23253</v>
      </c>
      <c r="K27" s="502">
        <v>6.4356408240985736</v>
      </c>
      <c r="L27" s="350"/>
      <c r="M27" s="377">
        <v>61792</v>
      </c>
      <c r="N27" s="502">
        <f>M27/'20pobl'!X27*100</f>
        <v>38.880499345615625</v>
      </c>
      <c r="O27" s="359"/>
      <c r="P27" s="360"/>
      <c r="Q27" s="360"/>
      <c r="R27" s="360"/>
      <c r="S27" s="361"/>
      <c r="T27" s="373"/>
      <c r="U27" s="329"/>
      <c r="V27" s="360"/>
      <c r="W27" s="360"/>
      <c r="X27" s="360"/>
      <c r="Y27" s="361"/>
      <c r="Z27" s="362"/>
      <c r="AB27" s="360"/>
      <c r="AC27" s="360"/>
      <c r="AD27" s="360"/>
      <c r="AE27" s="361"/>
      <c r="AF27" s="362"/>
      <c r="AH27" s="360"/>
      <c r="AI27" s="360"/>
      <c r="AJ27" s="360"/>
      <c r="AK27" s="361"/>
      <c r="AL27" s="362"/>
    </row>
    <row r="28" spans="1:38" s="331" customFormat="1" ht="18" customHeight="1" x14ac:dyDescent="0.25">
      <c r="B28" s="363" t="s">
        <v>46</v>
      </c>
      <c r="C28" s="350"/>
      <c r="D28" s="503">
        <f t="shared" si="0"/>
        <v>14777</v>
      </c>
      <c r="E28" s="504">
        <f>D28/'20pobl'!D28*100</f>
        <v>4.5851148993738402</v>
      </c>
      <c r="F28" s="350"/>
      <c r="G28" s="377">
        <v>3442</v>
      </c>
      <c r="H28" s="502">
        <v>1.3653258019603254</v>
      </c>
      <c r="I28" s="350"/>
      <c r="J28" s="377">
        <v>2774</v>
      </c>
      <c r="K28" s="502">
        <v>5.7670318704392844</v>
      </c>
      <c r="L28" s="350"/>
      <c r="M28" s="377">
        <v>8561</v>
      </c>
      <c r="N28" s="502">
        <f>M28/'20pobl'!X28*100</f>
        <v>38.772644927536234</v>
      </c>
      <c r="O28" s="359"/>
      <c r="P28" s="360"/>
      <c r="Q28" s="360"/>
      <c r="R28" s="360"/>
      <c r="S28" s="361"/>
      <c r="T28" s="362"/>
      <c r="U28" s="329"/>
      <c r="V28" s="360"/>
      <c r="W28" s="360"/>
      <c r="X28" s="360"/>
      <c r="Y28" s="361"/>
      <c r="Z28" s="362"/>
      <c r="AB28" s="360"/>
      <c r="AC28" s="360"/>
      <c r="AD28" s="360"/>
      <c r="AE28" s="361"/>
      <c r="AF28" s="362"/>
      <c r="AH28" s="360"/>
      <c r="AI28" s="360"/>
      <c r="AJ28" s="360"/>
      <c r="AK28" s="361"/>
      <c r="AL28" s="362"/>
    </row>
    <row r="29" spans="1:38" s="331" customFormat="1" ht="18" customHeight="1" x14ac:dyDescent="0.25">
      <c r="B29" s="384" t="s">
        <v>1</v>
      </c>
      <c r="C29" s="350"/>
      <c r="D29" s="505">
        <f t="shared" si="0"/>
        <v>5438</v>
      </c>
      <c r="E29" s="506">
        <f>D29/'20pobl'!D29*100</f>
        <v>3.2264380432525441</v>
      </c>
      <c r="F29" s="350"/>
      <c r="G29" s="389">
        <v>2896</v>
      </c>
      <c r="H29" s="507">
        <v>1.9575635903987456</v>
      </c>
      <c r="I29" s="350"/>
      <c r="J29" s="389">
        <v>1011</v>
      </c>
      <c r="K29" s="507">
        <v>6.4219017976243409</v>
      </c>
      <c r="L29" s="350"/>
      <c r="M29" s="389">
        <v>1531</v>
      </c>
      <c r="N29" s="507">
        <f>M29/'20pobl'!X29*100</f>
        <v>31.482623894715196</v>
      </c>
      <c r="O29" s="359"/>
      <c r="P29" s="360"/>
      <c r="Q29" s="360"/>
      <c r="R29" s="360"/>
      <c r="S29" s="361"/>
      <c r="T29" s="362"/>
      <c r="U29" s="329"/>
      <c r="V29" s="360"/>
      <c r="W29" s="360"/>
      <c r="X29" s="360"/>
      <c r="Y29" s="361"/>
      <c r="Z29" s="362"/>
      <c r="AB29" s="360"/>
      <c r="AC29" s="360"/>
      <c r="AD29" s="360"/>
      <c r="AE29" s="361"/>
      <c r="AF29" s="362"/>
      <c r="AH29" s="360"/>
      <c r="AI29" s="360"/>
      <c r="AJ29" s="360"/>
      <c r="AK29" s="361"/>
      <c r="AL29" s="362"/>
    </row>
    <row r="30" spans="1:38" s="328" customFormat="1" ht="3.75" customHeight="1" x14ac:dyDescent="0.25">
      <c r="A30" s="326"/>
      <c r="B30" s="327"/>
      <c r="D30" s="327"/>
      <c r="E30" s="327"/>
      <c r="G30" s="327"/>
      <c r="H30" s="327"/>
      <c r="J30" s="327"/>
      <c r="K30" s="327"/>
      <c r="M30" s="327"/>
      <c r="N30" s="327"/>
      <c r="O30" s="359"/>
      <c r="P30" s="329"/>
      <c r="Q30" s="329"/>
      <c r="R30" s="360"/>
      <c r="S30" s="361"/>
      <c r="T30" s="362"/>
      <c r="U30" s="329"/>
      <c r="V30" s="329"/>
      <c r="W30" s="329"/>
      <c r="X30" s="360"/>
      <c r="Y30" s="361"/>
      <c r="Z30" s="362"/>
      <c r="AB30" s="329"/>
      <c r="AC30" s="329"/>
      <c r="AD30" s="360"/>
      <c r="AE30" s="361"/>
      <c r="AF30" s="362"/>
      <c r="AH30" s="329"/>
      <c r="AI30" s="329"/>
      <c r="AJ30" s="360"/>
      <c r="AK30" s="361"/>
      <c r="AL30" s="362"/>
    </row>
    <row r="31" spans="1:38" s="329" customFormat="1" ht="18" customHeight="1" x14ac:dyDescent="0.25">
      <c r="B31" s="1243" t="s">
        <v>0</v>
      </c>
      <c r="C31" s="320"/>
      <c r="D31" s="1249">
        <f>G31+J31+M31</f>
        <v>2096634</v>
      </c>
      <c r="E31" s="1250">
        <f>D31/'20pobl'!D31*100</f>
        <v>4.3602334606576001</v>
      </c>
      <c r="F31" s="320"/>
      <c r="G31" s="1249">
        <f>SUM(G12:G29)</f>
        <v>545768</v>
      </c>
      <c r="H31" s="1250">
        <f>G31/'20pobl'!J31*100</f>
        <v>1.4213602235661436</v>
      </c>
      <c r="I31" s="320"/>
      <c r="J31" s="1249">
        <f>SUM(J12:J29)</f>
        <v>453288</v>
      </c>
      <c r="K31" s="1250">
        <f>J31/'20pobl'!Q31*100</f>
        <v>6.6504282179285497</v>
      </c>
      <c r="L31" s="320"/>
      <c r="M31" s="1249">
        <f>SUM(M12:M29)</f>
        <v>1097578</v>
      </c>
      <c r="N31" s="1250">
        <f>M31/'20pobl'!X31*100</f>
        <v>38.218447038045802</v>
      </c>
      <c r="O31" s="359"/>
      <c r="P31" s="360"/>
      <c r="Q31" s="360"/>
      <c r="T31" s="395"/>
      <c r="V31" s="360"/>
      <c r="W31" s="360"/>
      <c r="Z31" s="395"/>
      <c r="AB31" s="360"/>
      <c r="AC31" s="360"/>
      <c r="AF31" s="395"/>
      <c r="AH31" s="360"/>
      <c r="AI31" s="360"/>
      <c r="AL31" s="395"/>
    </row>
    <row r="32" spans="1:38" s="496" customFormat="1" ht="5.25" customHeight="1" x14ac:dyDescent="0.2">
      <c r="B32" s="397" t="s">
        <v>39</v>
      </c>
      <c r="C32" s="509"/>
      <c r="F32" s="509"/>
    </row>
    <row r="33" spans="2:14" s="496" customFormat="1" ht="5.25" hidden="1" customHeight="1" x14ac:dyDescent="0.2">
      <c r="B33" s="397" t="s">
        <v>47</v>
      </c>
      <c r="C33" s="509"/>
      <c r="F33" s="509"/>
    </row>
    <row r="34" spans="2:14" s="496" customFormat="1" ht="13.5" customHeight="1" x14ac:dyDescent="0.2">
      <c r="B34" s="1419" t="str">
        <f>'20pobl'!B34:H34</f>
        <v xml:space="preserve">(1) Cifras INE de población referidas al 01/01/2023. Publicado Censo de Población Anual el 13/12/2023 </v>
      </c>
      <c r="C34" s="1436"/>
      <c r="D34" s="1436"/>
      <c r="E34" s="1436"/>
      <c r="F34" s="1436"/>
      <c r="G34" s="1436"/>
      <c r="H34" s="1436"/>
      <c r="I34" s="1436"/>
      <c r="J34" s="1436"/>
      <c r="K34" s="1436"/>
      <c r="L34" s="1436"/>
      <c r="M34" s="1436"/>
      <c r="N34" s="1436"/>
    </row>
    <row r="35" spans="2:14" ht="29.25" customHeight="1" x14ac:dyDescent="0.2">
      <c r="B35" s="1433"/>
      <c r="C35" s="1433"/>
      <c r="D35" s="1433"/>
      <c r="E35" s="510"/>
    </row>
    <row r="36" spans="2:14" ht="4.5" customHeight="1" x14ac:dyDescent="0.2">
      <c r="B36" s="1413"/>
      <c r="C36" s="1413"/>
      <c r="D36" s="1413"/>
      <c r="E36" s="452"/>
    </row>
  </sheetData>
  <mergeCells count="23">
    <mergeCell ref="B35:D35"/>
    <mergeCell ref="B36:D36"/>
    <mergeCell ref="E9:E10"/>
    <mergeCell ref="B34:N34"/>
    <mergeCell ref="K9:K10"/>
    <mergeCell ref="M9:M10"/>
    <mergeCell ref="N9:N10"/>
    <mergeCell ref="B2:C2"/>
    <mergeCell ref="B3:C3"/>
    <mergeCell ref="A4:N4"/>
    <mergeCell ref="B5:N5"/>
    <mergeCell ref="B7:B10"/>
    <mergeCell ref="D7:E8"/>
    <mergeCell ref="G7:H7"/>
    <mergeCell ref="J7:K7"/>
    <mergeCell ref="M7:N7"/>
    <mergeCell ref="G8:H8"/>
    <mergeCell ref="J8:K8"/>
    <mergeCell ref="M8:N8"/>
    <mergeCell ref="D9:D10"/>
    <mergeCell ref="G9:G10"/>
    <mergeCell ref="H9:H10"/>
    <mergeCell ref="J9:J10"/>
  </mergeCells>
  <printOptions horizontalCentered="1"/>
  <pageMargins left="0" right="0" top="0.43307086614173229" bottom="0.43307086614173229" header="0" footer="0"/>
  <pageSetup paperSize="9" scale="98" orientation="landscape" r:id="rId1"/>
  <headerFooter alignWithMargins="0"/>
  <rowBreaks count="2" manualBreakCount="2">
    <brk id="34" max="25" man="1"/>
    <brk id="35" max="16383" man="1"/>
  </row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Hoja15">
    <tabColor theme="0"/>
  </sheetPr>
  <dimension ref="A1:AX38"/>
  <sheetViews>
    <sheetView showGridLines="0" topLeftCell="A4" zoomScaleNormal="100" workbookViewId="0">
      <selection activeCell="M11" sqref="M11:M28"/>
    </sheetView>
  </sheetViews>
  <sheetFormatPr baseColWidth="10" defaultColWidth="11.42578125" defaultRowHeight="15" x14ac:dyDescent="0.2"/>
  <cols>
    <col min="1" max="1" width="1.140625" style="88" customWidth="1"/>
    <col min="2" max="2" width="28.7109375" style="88" customWidth="1"/>
    <col min="3" max="3" width="0.5703125" style="88" customWidth="1"/>
    <col min="4" max="4" width="11.85546875" style="88" customWidth="1"/>
    <col min="5" max="5" width="7.7109375" style="88" customWidth="1"/>
    <col min="6" max="6" width="0.42578125" style="88" customWidth="1"/>
    <col min="7" max="7" width="12.42578125" style="88" customWidth="1"/>
    <col min="8" max="8" width="6.28515625" style="88" customWidth="1"/>
    <col min="9" max="9" width="0.42578125" style="88" customWidth="1"/>
    <col min="10" max="10" width="10.85546875" style="88" customWidth="1"/>
    <col min="11" max="11" width="6.28515625" style="88" customWidth="1"/>
    <col min="12" max="12" width="0.42578125" style="88" customWidth="1"/>
    <col min="13" max="13" width="11.85546875" style="88" customWidth="1"/>
    <col min="14" max="14" width="6.28515625" style="88" customWidth="1"/>
    <col min="15" max="15" width="0.7109375" style="86" customWidth="1"/>
    <col min="16" max="16" width="10.140625" style="88" bestFit="1" customWidth="1"/>
    <col min="17" max="17" width="8.5703125" style="88" customWidth="1"/>
    <col min="18" max="18" width="0.42578125" style="88" customWidth="1"/>
    <col min="19" max="19" width="8.42578125" style="88" bestFit="1" customWidth="1"/>
    <col min="20" max="20" width="7.85546875" style="88" bestFit="1" customWidth="1"/>
    <col min="21" max="21" width="0.42578125" style="88" customWidth="1"/>
    <col min="22" max="22" width="8.42578125" style="88" bestFit="1" customWidth="1"/>
    <col min="23" max="23" width="7.7109375" style="88" bestFit="1" customWidth="1"/>
    <col min="24" max="24" width="0.42578125" style="88" customWidth="1"/>
    <col min="25" max="25" width="8.42578125" style="88" bestFit="1" customWidth="1"/>
    <col min="26" max="26" width="7.7109375" style="88" bestFit="1" customWidth="1"/>
    <col min="27" max="27" width="11.42578125" style="88"/>
    <col min="28" max="30" width="2.42578125" style="88" bestFit="1" customWidth="1"/>
    <col min="31" max="31" width="13" style="88" bestFit="1" customWidth="1"/>
    <col min="32" max="32" width="3.42578125" style="88" bestFit="1" customWidth="1"/>
    <col min="33" max="33" width="3.85546875" style="88" customWidth="1"/>
    <col min="34" max="36" width="2.42578125" style="88" bestFit="1" customWidth="1"/>
    <col min="37" max="37" width="8.42578125" style="88" bestFit="1" customWidth="1"/>
    <col min="38" max="38" width="3.42578125" style="88" bestFit="1" customWidth="1"/>
    <col min="39" max="39" width="3.5703125" style="88" customWidth="1"/>
    <col min="40" max="42" width="2.42578125" style="88" bestFit="1" customWidth="1"/>
    <col min="43" max="43" width="8.42578125" style="88" bestFit="1" customWidth="1"/>
    <col min="44" max="44" width="4.140625" style="88" bestFit="1" customWidth="1"/>
    <col min="45" max="45" width="3.28515625" style="88" customWidth="1"/>
    <col min="46" max="46" width="4.28515625" style="88" bestFit="1" customWidth="1"/>
    <col min="47" max="47" width="2.42578125" style="88" bestFit="1" customWidth="1"/>
    <col min="48" max="48" width="4.28515625" style="88" bestFit="1" customWidth="1"/>
    <col min="49" max="49" width="8.42578125" style="88" bestFit="1" customWidth="1"/>
    <col min="50" max="50" width="4.28515625" style="88" bestFit="1" customWidth="1"/>
    <col min="51" max="16384" width="11.42578125" style="88"/>
  </cols>
  <sheetData>
    <row r="1" spans="1:50" s="32" customFormat="1" ht="15" customHeight="1" x14ac:dyDescent="0.2">
      <c r="B1" s="33"/>
      <c r="C1" s="34"/>
      <c r="F1" s="34"/>
      <c r="I1" s="34"/>
      <c r="O1" s="35"/>
      <c r="R1" s="34"/>
      <c r="S1" s="193" t="s">
        <v>135</v>
      </c>
      <c r="T1" s="193"/>
      <c r="U1" s="193"/>
      <c r="V1" s="193" t="s">
        <v>16</v>
      </c>
      <c r="W1" s="193"/>
      <c r="X1" s="193"/>
      <c r="Y1" s="193" t="s">
        <v>15</v>
      </c>
    </row>
    <row r="2" spans="1:50" s="36" customFormat="1" ht="52.5" customHeight="1" x14ac:dyDescent="0.2">
      <c r="B2" s="1442"/>
      <c r="C2" s="1442"/>
      <c r="D2" s="1442"/>
      <c r="E2" s="1442"/>
      <c r="F2" s="1442"/>
      <c r="G2" s="1442"/>
      <c r="H2" s="1442"/>
      <c r="I2" s="1442"/>
      <c r="O2" s="37"/>
    </row>
    <row r="3" spans="1:50" s="38" customFormat="1" ht="4.5" customHeight="1" x14ac:dyDescent="0.2">
      <c r="B3" s="1443"/>
      <c r="C3" s="1443"/>
      <c r="D3" s="1443"/>
      <c r="E3" s="1443"/>
      <c r="F3" s="1443"/>
      <c r="G3" s="1443"/>
      <c r="H3" s="1443"/>
      <c r="I3" s="1443"/>
      <c r="O3" s="37"/>
    </row>
    <row r="4" spans="1:50" s="38" customFormat="1" ht="17.25" customHeight="1" x14ac:dyDescent="0.2">
      <c r="A4" s="1443" t="s">
        <v>192</v>
      </c>
      <c r="B4" s="1443"/>
      <c r="C4" s="1443"/>
      <c r="D4" s="1443"/>
      <c r="E4" s="1443"/>
      <c r="F4" s="1443"/>
      <c r="G4" s="1443"/>
      <c r="H4" s="1443"/>
      <c r="I4" s="1443"/>
      <c r="J4" s="1443"/>
      <c r="K4" s="1443"/>
      <c r="L4" s="1443"/>
      <c r="M4" s="1443"/>
      <c r="N4" s="1443"/>
      <c r="O4" s="1443"/>
      <c r="P4" s="1443"/>
      <c r="Q4" s="1443"/>
      <c r="R4" s="1443"/>
      <c r="S4" s="1443"/>
      <c r="T4" s="1443"/>
      <c r="U4" s="1443"/>
      <c r="V4" s="1443"/>
      <c r="W4" s="1443"/>
      <c r="X4" s="1443"/>
      <c r="Y4" s="1443"/>
      <c r="Z4" s="1443"/>
    </row>
    <row r="5" spans="1:50" s="38" customFormat="1" ht="17.25" customHeight="1" x14ac:dyDescent="0.2">
      <c r="B5" s="1451" t="e">
        <f>#REF!</f>
        <v>#REF!</v>
      </c>
      <c r="C5" s="1451"/>
      <c r="D5" s="1451"/>
      <c r="E5" s="1451"/>
      <c r="F5" s="1451"/>
      <c r="G5" s="1451"/>
      <c r="H5" s="1451"/>
      <c r="I5" s="1451"/>
      <c r="J5" s="1451"/>
      <c r="K5" s="1451"/>
      <c r="L5" s="1451"/>
      <c r="M5" s="1451"/>
      <c r="N5" s="1451"/>
      <c r="O5" s="1451"/>
      <c r="P5" s="1451"/>
      <c r="Q5" s="1451"/>
      <c r="R5" s="1451"/>
      <c r="S5" s="1451"/>
      <c r="T5" s="1451"/>
      <c r="U5" s="1451"/>
      <c r="V5" s="1451"/>
      <c r="W5" s="1451"/>
      <c r="X5" s="1451"/>
      <c r="Y5" s="1451"/>
      <c r="Z5" s="1451"/>
    </row>
    <row r="6" spans="1:50" s="38" customFormat="1" ht="6" customHeight="1" x14ac:dyDescent="0.2">
      <c r="O6" s="37"/>
    </row>
    <row r="7" spans="1:50" s="41" customFormat="1" ht="12.75" customHeight="1" x14ac:dyDescent="0.2">
      <c r="A7" s="39"/>
      <c r="B7" s="1444" t="s">
        <v>12</v>
      </c>
      <c r="C7" s="40"/>
      <c r="D7" s="1439" t="s">
        <v>109</v>
      </c>
      <c r="E7" s="1437"/>
      <c r="F7" s="181"/>
      <c r="G7" s="1437"/>
      <c r="H7" s="1437"/>
      <c r="I7" s="181"/>
      <c r="J7" s="1437"/>
      <c r="K7" s="1437"/>
      <c r="L7" s="181"/>
      <c r="M7" s="1437"/>
      <c r="N7" s="1438"/>
      <c r="O7" s="40"/>
      <c r="P7" s="1439" t="s">
        <v>13</v>
      </c>
      <c r="Q7" s="1437"/>
      <c r="R7" s="181"/>
      <c r="S7" s="1437"/>
      <c r="T7" s="1437"/>
      <c r="U7" s="181"/>
      <c r="V7" s="1437"/>
      <c r="W7" s="1437"/>
      <c r="X7" s="181"/>
      <c r="Y7" s="1437"/>
      <c r="Z7" s="1438"/>
      <c r="AA7" s="116"/>
      <c r="AB7" s="116"/>
      <c r="AC7" s="117"/>
      <c r="AD7" s="117"/>
      <c r="AE7" s="117"/>
      <c r="AF7" s="117"/>
      <c r="AG7" s="117"/>
      <c r="AH7" s="117"/>
      <c r="AI7" s="118"/>
    </row>
    <row r="8" spans="1:50" s="41" customFormat="1" ht="33.75" customHeight="1" x14ac:dyDescent="0.2">
      <c r="A8" s="39"/>
      <c r="B8" s="1445"/>
      <c r="C8" s="40"/>
      <c r="D8" s="1448"/>
      <c r="E8" s="1449"/>
      <c r="F8" s="40"/>
      <c r="G8" s="1439" t="s">
        <v>169</v>
      </c>
      <c r="H8" s="1438"/>
      <c r="I8" s="40"/>
      <c r="J8" s="1439" t="s">
        <v>175</v>
      </c>
      <c r="K8" s="1438"/>
      <c r="L8" s="40"/>
      <c r="M8" s="1439" t="s">
        <v>170</v>
      </c>
      <c r="N8" s="1438"/>
      <c r="O8" s="40"/>
      <c r="P8" s="1448"/>
      <c r="Q8" s="1450"/>
      <c r="R8" s="130"/>
      <c r="S8" s="1439" t="s">
        <v>172</v>
      </c>
      <c r="T8" s="1438"/>
      <c r="U8" s="40"/>
      <c r="V8" s="1439" t="s">
        <v>173</v>
      </c>
      <c r="W8" s="1438"/>
      <c r="X8" s="40"/>
      <c r="Y8" s="1439" t="s">
        <v>174</v>
      </c>
      <c r="Z8" s="1438"/>
      <c r="AA8" s="116"/>
      <c r="AB8" s="116"/>
      <c r="AC8" s="117"/>
      <c r="AD8" s="117"/>
      <c r="AE8" s="117"/>
      <c r="AF8" s="117"/>
      <c r="AG8" s="117"/>
      <c r="AH8" s="117"/>
      <c r="AI8" s="118"/>
    </row>
    <row r="9" spans="1:50" s="46" customFormat="1" ht="36.75" customHeight="1" x14ac:dyDescent="0.2">
      <c r="A9" s="42"/>
      <c r="B9" s="1446"/>
      <c r="C9" s="43"/>
      <c r="D9" s="44" t="s">
        <v>9</v>
      </c>
      <c r="E9" s="45" t="s">
        <v>10</v>
      </c>
      <c r="F9" s="43"/>
      <c r="G9" s="44" t="s">
        <v>9</v>
      </c>
      <c r="H9" s="91" t="s">
        <v>10</v>
      </c>
      <c r="I9" s="43"/>
      <c r="J9" s="44" t="s">
        <v>9</v>
      </c>
      <c r="K9" s="91" t="s">
        <v>10</v>
      </c>
      <c r="L9" s="43"/>
      <c r="M9" s="44" t="s">
        <v>9</v>
      </c>
      <c r="N9" s="91" t="s">
        <v>10</v>
      </c>
      <c r="O9" s="43"/>
      <c r="P9" s="44" t="s">
        <v>9</v>
      </c>
      <c r="Q9" s="45" t="s">
        <v>111</v>
      </c>
      <c r="R9" s="43"/>
      <c r="S9" s="44" t="s">
        <v>9</v>
      </c>
      <c r="T9" s="91" t="s">
        <v>111</v>
      </c>
      <c r="U9" s="43"/>
      <c r="V9" s="44" t="s">
        <v>9</v>
      </c>
      <c r="W9" s="91" t="s">
        <v>111</v>
      </c>
      <c r="X9" s="43"/>
      <c r="Y9" s="44" t="s">
        <v>9</v>
      </c>
      <c r="Z9" s="91" t="s">
        <v>111</v>
      </c>
      <c r="AA9" s="119"/>
      <c r="AB9" s="120"/>
      <c r="AC9" s="94"/>
      <c r="AD9" s="94"/>
      <c r="AE9" s="94"/>
      <c r="AF9" s="94"/>
      <c r="AG9" s="121"/>
      <c r="AH9" s="121"/>
      <c r="AI9" s="121"/>
    </row>
    <row r="10" spans="1:50" s="50" customFormat="1" ht="4.5" customHeight="1" x14ac:dyDescent="0.2">
      <c r="A10" s="47"/>
      <c r="B10" s="48"/>
      <c r="C10" s="49"/>
      <c r="D10" s="48"/>
      <c r="E10" s="48"/>
      <c r="F10" s="49"/>
      <c r="G10" s="48"/>
      <c r="H10" s="48"/>
      <c r="I10" s="49"/>
      <c r="J10" s="48"/>
      <c r="K10" s="48"/>
      <c r="L10" s="49"/>
      <c r="M10" s="48"/>
      <c r="N10" s="48"/>
      <c r="O10" s="49"/>
      <c r="P10" s="48"/>
      <c r="Q10" s="48"/>
      <c r="R10" s="49"/>
      <c r="S10" s="48"/>
      <c r="T10" s="48"/>
      <c r="U10" s="49"/>
      <c r="V10" s="48"/>
      <c r="W10" s="48"/>
      <c r="X10" s="49"/>
      <c r="Y10" s="48"/>
      <c r="Z10" s="48"/>
      <c r="AA10" s="116"/>
      <c r="AB10" s="120"/>
      <c r="AC10" s="94"/>
      <c r="AD10" s="94"/>
      <c r="AE10" s="94"/>
      <c r="AF10" s="94"/>
      <c r="AG10" s="58"/>
      <c r="AH10" s="58"/>
      <c r="AI10" s="58"/>
    </row>
    <row r="11" spans="1:50" s="59" customFormat="1" ht="18" customHeight="1" x14ac:dyDescent="0.15">
      <c r="A11" s="51"/>
      <c r="B11" s="52" t="s">
        <v>8</v>
      </c>
      <c r="C11" s="53"/>
      <c r="D11" s="108">
        <v>8384408</v>
      </c>
      <c r="E11" s="28">
        <f t="shared" ref="E11:E28" si="0">D11*100/$D$30</f>
        <v>17.944934163017855</v>
      </c>
      <c r="F11" s="53"/>
      <c r="G11" s="54">
        <v>6973463</v>
      </c>
      <c r="H11" s="182">
        <f>G11*100/$G$30</f>
        <v>18.441080349722064</v>
      </c>
      <c r="I11" s="53"/>
      <c r="J11" s="54">
        <v>999769</v>
      </c>
      <c r="K11" s="182">
        <f>J11*100/$J$30</f>
        <v>16.561910466829101</v>
      </c>
      <c r="L11" s="53"/>
      <c r="M11" s="54">
        <v>411176</v>
      </c>
      <c r="N11" s="182">
        <f t="shared" ref="N11:N28" si="1">M11*100/$M$30</f>
        <v>14.318732272482714</v>
      </c>
      <c r="O11" s="53"/>
      <c r="P11" s="56" t="e">
        <f>S11+V11+Y11</f>
        <v>#REF!</v>
      </c>
      <c r="Q11" s="57" t="e">
        <f>P11*100/D11</f>
        <v>#REF!</v>
      </c>
      <c r="R11" s="53"/>
      <c r="S11" s="54" t="e">
        <f>GETPIVOTDATA("Cuenta número de expedientes",#REF!,"CCAA",$B11,"TramoEdad",S$1)</f>
        <v>#REF!</v>
      </c>
      <c r="T11" s="55" t="e">
        <f>S11*100/G11</f>
        <v>#REF!</v>
      </c>
      <c r="U11" s="53"/>
      <c r="V11" s="54" t="e">
        <f>GETPIVOTDATA("Cuenta número de expedientes",#REF!,"CCAA",$B11,"TramoEdad",V$1)</f>
        <v>#REF!</v>
      </c>
      <c r="W11" s="55" t="e">
        <f>V11*100/J11</f>
        <v>#REF!</v>
      </c>
      <c r="X11" s="53"/>
      <c r="Y11" s="54" t="e">
        <f>GETPIVOTDATA("Cuenta número de expedientes",#REF!,"CCAA",$B11,"TramoEdad",Y$1)</f>
        <v>#REF!</v>
      </c>
      <c r="Z11" s="55" t="e">
        <f>Y11*100/M11</f>
        <v>#REF!</v>
      </c>
      <c r="AA11" s="188"/>
      <c r="AB11" s="92"/>
      <c r="AC11" s="92"/>
      <c r="AD11" s="92"/>
      <c r="AE11" s="93"/>
      <c r="AF11" s="122"/>
      <c r="AG11" s="58"/>
      <c r="AH11" s="92"/>
      <c r="AI11" s="92"/>
      <c r="AJ11" s="92"/>
      <c r="AK11" s="93"/>
      <c r="AL11" s="122"/>
      <c r="AN11" s="92"/>
      <c r="AO11" s="92"/>
      <c r="AP11" s="92"/>
      <c r="AQ11" s="93"/>
      <c r="AR11" s="122"/>
      <c r="AT11" s="92"/>
      <c r="AU11" s="92"/>
      <c r="AV11" s="92"/>
      <c r="AW11" s="93"/>
      <c r="AX11" s="122"/>
    </row>
    <row r="12" spans="1:50" s="59" customFormat="1" ht="18" customHeight="1" x14ac:dyDescent="0.15">
      <c r="A12" s="51"/>
      <c r="B12" s="60" t="s">
        <v>7</v>
      </c>
      <c r="C12" s="53"/>
      <c r="D12" s="109">
        <v>1308728</v>
      </c>
      <c r="E12" s="29">
        <f t="shared" si="0"/>
        <v>2.801037091384154</v>
      </c>
      <c r="F12" s="53"/>
      <c r="G12" s="61">
        <v>1025808</v>
      </c>
      <c r="H12" s="183">
        <f t="shared" ref="H12:H28" si="2">G12*100/$G$30</f>
        <v>2.7127135759360437</v>
      </c>
      <c r="I12" s="53"/>
      <c r="J12" s="61">
        <v>180311</v>
      </c>
      <c r="K12" s="183">
        <f t="shared" ref="K12:K28" si="3">J12*100/$J$30</f>
        <v>2.9869846316343294</v>
      </c>
      <c r="L12" s="53"/>
      <c r="M12" s="61">
        <v>102609</v>
      </c>
      <c r="N12" s="183">
        <f t="shared" si="1"/>
        <v>3.5732406554545468</v>
      </c>
      <c r="O12" s="53"/>
      <c r="P12" s="63" t="e">
        <f t="shared" ref="P12:P28" si="4">S12+V12+Y12</f>
        <v>#REF!</v>
      </c>
      <c r="Q12" s="64" t="e">
        <f t="shared" ref="Q12:Q28" si="5">P12*100/D12</f>
        <v>#REF!</v>
      </c>
      <c r="R12" s="53"/>
      <c r="S12" s="61" t="e">
        <f>GETPIVOTDATA("Cuenta número de expedientes",#REF!,"CCAA",$B12,"TramoEdad",S$1)</f>
        <v>#REF!</v>
      </c>
      <c r="T12" s="62" t="e">
        <f t="shared" ref="T12:T28" si="6">S12*100/G12</f>
        <v>#REF!</v>
      </c>
      <c r="U12" s="53"/>
      <c r="V12" s="61" t="e">
        <f>GETPIVOTDATA("Cuenta número de expedientes",#REF!,"CCAA",$B12,"TramoEdad",V$1)</f>
        <v>#REF!</v>
      </c>
      <c r="W12" s="62" t="e">
        <f t="shared" ref="W12:W28" si="7">V12*100/J12</f>
        <v>#REF!</v>
      </c>
      <c r="X12" s="53"/>
      <c r="Y12" s="61" t="e">
        <f>GETPIVOTDATA("Cuenta número de expedientes",#REF!,"CCAA",$B12,"TramoEdad",Y$1)</f>
        <v>#REF!</v>
      </c>
      <c r="Z12" s="62" t="e">
        <f t="shared" ref="Z12:Z28" si="8">Y12*100/M12</f>
        <v>#REF!</v>
      </c>
      <c r="AA12" s="188"/>
      <c r="AB12" s="92"/>
      <c r="AC12" s="92"/>
      <c r="AD12" s="92"/>
      <c r="AE12" s="93"/>
      <c r="AF12" s="122"/>
      <c r="AG12" s="58"/>
      <c r="AH12" s="92"/>
      <c r="AI12" s="92"/>
      <c r="AJ12" s="92"/>
      <c r="AK12" s="93"/>
      <c r="AL12" s="122"/>
      <c r="AN12" s="92"/>
      <c r="AO12" s="92"/>
      <c r="AP12" s="92"/>
      <c r="AQ12" s="93"/>
      <c r="AR12" s="122"/>
      <c r="AT12" s="92"/>
      <c r="AU12" s="92"/>
      <c r="AV12" s="92"/>
      <c r="AW12" s="93"/>
      <c r="AX12" s="122"/>
    </row>
    <row r="13" spans="1:50" s="59" customFormat="1" ht="18" customHeight="1" x14ac:dyDescent="0.15">
      <c r="A13" s="51"/>
      <c r="B13" s="60" t="s">
        <v>37</v>
      </c>
      <c r="C13" s="53"/>
      <c r="D13" s="109">
        <v>1028244</v>
      </c>
      <c r="E13" s="29">
        <f t="shared" si="0"/>
        <v>2.2007243544825266</v>
      </c>
      <c r="F13" s="53"/>
      <c r="G13" s="61">
        <v>768630</v>
      </c>
      <c r="H13" s="183">
        <f t="shared" si="2"/>
        <v>2.0326153002040548</v>
      </c>
      <c r="I13" s="53"/>
      <c r="J13" s="61">
        <v>168505</v>
      </c>
      <c r="K13" s="183">
        <f t="shared" si="3"/>
        <v>2.7914095388165041</v>
      </c>
      <c r="L13" s="53"/>
      <c r="M13" s="61">
        <v>91109</v>
      </c>
      <c r="N13" s="183">
        <f t="shared" si="1"/>
        <v>3.1727663545869107</v>
      </c>
      <c r="O13" s="53"/>
      <c r="P13" s="63" t="e">
        <f t="shared" si="4"/>
        <v>#REF!</v>
      </c>
      <c r="Q13" s="64" t="e">
        <f t="shared" si="5"/>
        <v>#REF!</v>
      </c>
      <c r="R13" s="53"/>
      <c r="S13" s="61" t="e">
        <f>GETPIVOTDATA("Cuenta número de expedientes",#REF!,"CCAA",$B13,"TramoEdad",S$1)</f>
        <v>#REF!</v>
      </c>
      <c r="T13" s="62" t="e">
        <f t="shared" si="6"/>
        <v>#REF!</v>
      </c>
      <c r="U13" s="53"/>
      <c r="V13" s="61" t="e">
        <f>GETPIVOTDATA("Cuenta número de expedientes",#REF!,"CCAA",$B13,"TramoEdad",V$1)</f>
        <v>#REF!</v>
      </c>
      <c r="W13" s="62" t="e">
        <f t="shared" si="7"/>
        <v>#REF!</v>
      </c>
      <c r="X13" s="53"/>
      <c r="Y13" s="61" t="e">
        <f>GETPIVOTDATA("Cuenta número de expedientes",#REF!,"CCAA",$B13,"TramoEdad",Y$1)</f>
        <v>#REF!</v>
      </c>
      <c r="Z13" s="62" t="e">
        <f t="shared" si="8"/>
        <v>#REF!</v>
      </c>
      <c r="AA13" s="188"/>
      <c r="AB13" s="92"/>
      <c r="AC13" s="92"/>
      <c r="AD13" s="92"/>
      <c r="AE13" s="93"/>
      <c r="AF13" s="123"/>
      <c r="AG13" s="58"/>
      <c r="AH13" s="92"/>
      <c r="AI13" s="92"/>
      <c r="AJ13" s="92"/>
      <c r="AK13" s="93"/>
      <c r="AL13" s="122"/>
      <c r="AN13" s="92"/>
      <c r="AO13" s="92"/>
      <c r="AP13" s="92"/>
      <c r="AQ13" s="93"/>
      <c r="AR13" s="122"/>
      <c r="AT13" s="92"/>
      <c r="AU13" s="92"/>
      <c r="AV13" s="92"/>
      <c r="AW13" s="93"/>
      <c r="AX13" s="122"/>
    </row>
    <row r="14" spans="1:50" s="59" customFormat="1" ht="18" customHeight="1" x14ac:dyDescent="0.15">
      <c r="A14" s="51"/>
      <c r="B14" s="60" t="s">
        <v>38</v>
      </c>
      <c r="C14" s="53"/>
      <c r="D14" s="109">
        <v>1128908</v>
      </c>
      <c r="E14" s="29">
        <f t="shared" si="0"/>
        <v>2.4161729410238815</v>
      </c>
      <c r="F14" s="53"/>
      <c r="G14" s="61">
        <v>954069</v>
      </c>
      <c r="H14" s="183">
        <f t="shared" si="2"/>
        <v>2.5230022856906213</v>
      </c>
      <c r="I14" s="53"/>
      <c r="J14" s="61">
        <v>125636</v>
      </c>
      <c r="K14" s="183">
        <f t="shared" si="3"/>
        <v>2.0812529528426476</v>
      </c>
      <c r="L14" s="53"/>
      <c r="M14" s="61">
        <v>49203</v>
      </c>
      <c r="N14" s="183">
        <f t="shared" si="1"/>
        <v>1.7134380022252442</v>
      </c>
      <c r="O14" s="53"/>
      <c r="P14" s="63" t="e">
        <f t="shared" si="4"/>
        <v>#REF!</v>
      </c>
      <c r="Q14" s="64" t="e">
        <f t="shared" si="5"/>
        <v>#REF!</v>
      </c>
      <c r="R14" s="53"/>
      <c r="S14" s="61" t="e">
        <f>GETPIVOTDATA("Cuenta número de expedientes",#REF!,"CCAA",$B14,"TramoEdad",S$1)</f>
        <v>#REF!</v>
      </c>
      <c r="T14" s="62" t="e">
        <f t="shared" si="6"/>
        <v>#REF!</v>
      </c>
      <c r="U14" s="53"/>
      <c r="V14" s="61" t="e">
        <f>GETPIVOTDATA("Cuenta número de expedientes",#REF!,"CCAA",$B14,"TramoEdad",V$1)</f>
        <v>#REF!</v>
      </c>
      <c r="W14" s="62" t="e">
        <f t="shared" si="7"/>
        <v>#REF!</v>
      </c>
      <c r="X14" s="53"/>
      <c r="Y14" s="61" t="e">
        <f>GETPIVOTDATA("Cuenta número de expedientes",#REF!,"CCAA",$B14,"TramoEdad",Y$1)</f>
        <v>#REF!</v>
      </c>
      <c r="Z14" s="62" t="e">
        <f t="shared" si="8"/>
        <v>#REF!</v>
      </c>
      <c r="AA14" s="188"/>
      <c r="AB14" s="92"/>
      <c r="AC14" s="92"/>
      <c r="AD14" s="92"/>
      <c r="AE14" s="93"/>
      <c r="AF14" s="122"/>
      <c r="AG14" s="58"/>
      <c r="AH14" s="92"/>
      <c r="AI14" s="92"/>
      <c r="AJ14" s="92"/>
      <c r="AK14" s="93"/>
      <c r="AL14" s="122"/>
      <c r="AN14" s="92"/>
      <c r="AO14" s="92"/>
      <c r="AP14" s="92"/>
      <c r="AQ14" s="93"/>
      <c r="AR14" s="122"/>
      <c r="AT14" s="92"/>
      <c r="AU14" s="92"/>
      <c r="AV14" s="92"/>
      <c r="AW14" s="93"/>
      <c r="AX14" s="122"/>
    </row>
    <row r="15" spans="1:50" s="59" customFormat="1" ht="18" customHeight="1" x14ac:dyDescent="0.15">
      <c r="A15" s="51"/>
      <c r="B15" s="60" t="s">
        <v>6</v>
      </c>
      <c r="C15" s="53"/>
      <c r="D15" s="109">
        <v>2127685</v>
      </c>
      <c r="E15" s="29">
        <f t="shared" si="0"/>
        <v>4.5538298284912475</v>
      </c>
      <c r="F15" s="53"/>
      <c r="G15" s="61">
        <v>1796155</v>
      </c>
      <c r="H15" s="183">
        <f t="shared" si="2"/>
        <v>4.7498694229187182</v>
      </c>
      <c r="I15" s="53"/>
      <c r="J15" s="61">
        <v>243113</v>
      </c>
      <c r="K15" s="183">
        <f t="shared" si="3"/>
        <v>4.0273460562612193</v>
      </c>
      <c r="L15" s="53"/>
      <c r="M15" s="61">
        <v>88417</v>
      </c>
      <c r="N15" s="183">
        <f t="shared" si="1"/>
        <v>3.0790205443316343</v>
      </c>
      <c r="O15" s="53"/>
      <c r="P15" s="63" t="e">
        <f t="shared" si="4"/>
        <v>#REF!</v>
      </c>
      <c r="Q15" s="64" t="e">
        <f t="shared" si="5"/>
        <v>#REF!</v>
      </c>
      <c r="R15" s="53"/>
      <c r="S15" s="61" t="e">
        <f>GETPIVOTDATA("Cuenta número de expedientes",#REF!,"CCAA",$B15,"TramoEdad",S$1)</f>
        <v>#REF!</v>
      </c>
      <c r="T15" s="62" t="e">
        <f t="shared" si="6"/>
        <v>#REF!</v>
      </c>
      <c r="U15" s="53"/>
      <c r="V15" s="61" t="e">
        <f>GETPIVOTDATA("Cuenta número de expedientes",#REF!,"CCAA",$B15,"TramoEdad",V$1)</f>
        <v>#REF!</v>
      </c>
      <c r="W15" s="62" t="e">
        <f t="shared" si="7"/>
        <v>#REF!</v>
      </c>
      <c r="X15" s="53"/>
      <c r="Y15" s="61" t="e">
        <f>GETPIVOTDATA("Cuenta número de expedientes",#REF!,"CCAA",$B15,"TramoEdad",Y$1)</f>
        <v>#REF!</v>
      </c>
      <c r="Z15" s="62" t="e">
        <f t="shared" si="8"/>
        <v>#REF!</v>
      </c>
      <c r="AA15" s="188"/>
      <c r="AB15" s="92"/>
      <c r="AC15" s="92"/>
      <c r="AD15" s="92"/>
      <c r="AE15" s="93"/>
      <c r="AF15" s="122"/>
      <c r="AG15" s="58"/>
      <c r="AH15" s="92"/>
      <c r="AI15" s="92"/>
      <c r="AJ15" s="92"/>
      <c r="AK15" s="93"/>
      <c r="AL15" s="122"/>
      <c r="AN15" s="92"/>
      <c r="AO15" s="92"/>
      <c r="AP15" s="92"/>
      <c r="AQ15" s="93"/>
      <c r="AR15" s="122"/>
      <c r="AT15" s="92"/>
      <c r="AU15" s="92"/>
      <c r="AV15" s="92"/>
      <c r="AW15" s="93"/>
      <c r="AX15" s="122"/>
    </row>
    <row r="16" spans="1:50" s="59" customFormat="1" ht="18" customHeight="1" x14ac:dyDescent="0.15">
      <c r="A16" s="51"/>
      <c r="B16" s="60" t="s">
        <v>5</v>
      </c>
      <c r="C16" s="53"/>
      <c r="D16" s="110">
        <v>580229</v>
      </c>
      <c r="E16" s="29">
        <f t="shared" si="0"/>
        <v>1.2418492998520214</v>
      </c>
      <c r="F16" s="53"/>
      <c r="G16" s="65">
        <v>455643</v>
      </c>
      <c r="H16" s="183">
        <f t="shared" si="2"/>
        <v>1.2049320651430158</v>
      </c>
      <c r="I16" s="53"/>
      <c r="J16" s="65">
        <v>82278</v>
      </c>
      <c r="K16" s="183">
        <f t="shared" si="3"/>
        <v>1.3629957214014083</v>
      </c>
      <c r="L16" s="53"/>
      <c r="M16" s="65">
        <v>42308</v>
      </c>
      <c r="N16" s="183">
        <f t="shared" si="1"/>
        <v>1.4733275409659092</v>
      </c>
      <c r="O16" s="53"/>
      <c r="P16" s="65" t="e">
        <f t="shared" si="4"/>
        <v>#REF!</v>
      </c>
      <c r="Q16" s="64" t="e">
        <f t="shared" si="5"/>
        <v>#REF!</v>
      </c>
      <c r="R16" s="53"/>
      <c r="S16" s="65" t="e">
        <f>GETPIVOTDATA("Cuenta número de expedientes",#REF!,"CCAA",$B16,"TramoEdad",S$1)</f>
        <v>#REF!</v>
      </c>
      <c r="T16" s="62" t="e">
        <f t="shared" si="6"/>
        <v>#REF!</v>
      </c>
      <c r="U16" s="53"/>
      <c r="V16" s="65" t="e">
        <f>GETPIVOTDATA("Cuenta número de expedientes",#REF!,"CCAA",$B16,"TramoEdad",V$1)</f>
        <v>#REF!</v>
      </c>
      <c r="W16" s="62" t="e">
        <f t="shared" si="7"/>
        <v>#REF!</v>
      </c>
      <c r="X16" s="53"/>
      <c r="Y16" s="65" t="e">
        <f>GETPIVOTDATA("Cuenta número de expedientes",#REF!,"CCAA",$B16,"TramoEdad",Y$1)</f>
        <v>#REF!</v>
      </c>
      <c r="Z16" s="62" t="e">
        <f t="shared" si="8"/>
        <v>#REF!</v>
      </c>
      <c r="AA16" s="188"/>
      <c r="AB16" s="92"/>
      <c r="AC16" s="92"/>
      <c r="AD16" s="92"/>
      <c r="AE16" s="93"/>
      <c r="AF16" s="122"/>
      <c r="AG16" s="58"/>
      <c r="AH16" s="92"/>
      <c r="AI16" s="92"/>
      <c r="AJ16" s="92"/>
      <c r="AK16" s="93"/>
      <c r="AL16" s="122"/>
      <c r="AN16" s="92"/>
      <c r="AO16" s="92"/>
      <c r="AP16" s="92"/>
      <c r="AQ16" s="93"/>
      <c r="AR16" s="122"/>
      <c r="AT16" s="92"/>
      <c r="AU16" s="92"/>
      <c r="AV16" s="92"/>
      <c r="AW16" s="93"/>
      <c r="AX16" s="122"/>
    </row>
    <row r="17" spans="1:50" s="59" customFormat="1" ht="18" customHeight="1" x14ac:dyDescent="0.15">
      <c r="A17" s="51"/>
      <c r="B17" s="60" t="s">
        <v>4</v>
      </c>
      <c r="C17" s="53"/>
      <c r="D17" s="109">
        <v>2409164</v>
      </c>
      <c r="E17" s="29">
        <f t="shared" si="0"/>
        <v>5.1562721384637706</v>
      </c>
      <c r="F17" s="53"/>
      <c r="G17" s="61">
        <v>1805325</v>
      </c>
      <c r="H17" s="183">
        <f t="shared" si="2"/>
        <v>4.7741191689641118</v>
      </c>
      <c r="I17" s="53"/>
      <c r="J17" s="61">
        <v>372394</v>
      </c>
      <c r="K17" s="183">
        <f t="shared" si="3"/>
        <v>6.1689811210233119</v>
      </c>
      <c r="L17" s="53"/>
      <c r="M17" s="61">
        <v>231445</v>
      </c>
      <c r="N17" s="183">
        <f t="shared" si="1"/>
        <v>8.0598064838530501</v>
      </c>
      <c r="O17" s="53"/>
      <c r="P17" s="63" t="e">
        <f t="shared" si="4"/>
        <v>#REF!</v>
      </c>
      <c r="Q17" s="64" t="e">
        <f>P17*100/D17</f>
        <v>#REF!</v>
      </c>
      <c r="R17" s="53"/>
      <c r="S17" s="61" t="e">
        <f>GETPIVOTDATA("Cuenta número de expedientes",#REF!,"CCAA",$B17,"TramoEdad",S$1)</f>
        <v>#REF!</v>
      </c>
      <c r="T17" s="62" t="e">
        <f>S17*100/G17</f>
        <v>#REF!</v>
      </c>
      <c r="U17" s="53"/>
      <c r="V17" s="61" t="e">
        <f>GETPIVOTDATA("Cuenta número de expedientes",#REF!,"CCAA",$B17,"TramoEdad",V$1)</f>
        <v>#REF!</v>
      </c>
      <c r="W17" s="62" t="e">
        <f>V17*100/J17</f>
        <v>#REF!</v>
      </c>
      <c r="X17" s="53"/>
      <c r="Y17" s="61" t="e">
        <f>GETPIVOTDATA("Cuenta número de expedientes",#REF!,"CCAA",$B17,"TramoEdad",Y$1)</f>
        <v>#REF!</v>
      </c>
      <c r="Z17" s="62" t="e">
        <f>Y17*100/M17</f>
        <v>#REF!</v>
      </c>
      <c r="AA17" s="188"/>
      <c r="AB17" s="92"/>
      <c r="AC17" s="92"/>
      <c r="AD17" s="92"/>
      <c r="AE17" s="93"/>
      <c r="AF17" s="122"/>
      <c r="AG17" s="58"/>
      <c r="AH17" s="92"/>
      <c r="AI17" s="92"/>
      <c r="AJ17" s="92"/>
      <c r="AK17" s="93"/>
      <c r="AL17" s="122"/>
      <c r="AN17" s="92"/>
      <c r="AO17" s="92"/>
      <c r="AP17" s="92"/>
      <c r="AQ17" s="93"/>
      <c r="AR17" s="122"/>
      <c r="AT17" s="92"/>
      <c r="AU17" s="92"/>
      <c r="AV17" s="92"/>
      <c r="AW17" s="93"/>
      <c r="AX17" s="122"/>
    </row>
    <row r="18" spans="1:50" s="59" customFormat="1" ht="18" customHeight="1" x14ac:dyDescent="0.15">
      <c r="A18" s="51"/>
      <c r="B18" s="60" t="s">
        <v>40</v>
      </c>
      <c r="C18" s="53"/>
      <c r="D18" s="109">
        <v>2026807</v>
      </c>
      <c r="E18" s="29">
        <f t="shared" si="0"/>
        <v>4.3379232232190672</v>
      </c>
      <c r="F18" s="53"/>
      <c r="G18" s="61">
        <v>1644219</v>
      </c>
      <c r="H18" s="183">
        <f t="shared" si="2"/>
        <v>4.3480799556174112</v>
      </c>
      <c r="I18" s="53"/>
      <c r="J18" s="61">
        <v>241609</v>
      </c>
      <c r="K18" s="183">
        <f t="shared" si="3"/>
        <v>4.0024311875844436</v>
      </c>
      <c r="L18" s="53"/>
      <c r="M18" s="61">
        <v>140979</v>
      </c>
      <c r="N18" s="183">
        <f t="shared" si="1"/>
        <v>4.9094318662624774</v>
      </c>
      <c r="O18" s="53"/>
      <c r="P18" s="63" t="e">
        <f t="shared" si="4"/>
        <v>#REF!</v>
      </c>
      <c r="Q18" s="64" t="e">
        <f t="shared" si="5"/>
        <v>#REF!</v>
      </c>
      <c r="R18" s="53"/>
      <c r="S18" s="61" t="e">
        <f>GETPIVOTDATA("Cuenta número de expedientes",#REF!,"CCAA",$B18,"TramoEdad",S$1)</f>
        <v>#REF!</v>
      </c>
      <c r="T18" s="62" t="e">
        <f t="shared" si="6"/>
        <v>#REF!</v>
      </c>
      <c r="U18" s="53"/>
      <c r="V18" s="61" t="e">
        <f>GETPIVOTDATA("Cuenta número de expedientes",#REF!,"CCAA",$B18,"TramoEdad",V$1)</f>
        <v>#REF!</v>
      </c>
      <c r="W18" s="62" t="e">
        <f t="shared" si="7"/>
        <v>#REF!</v>
      </c>
      <c r="X18" s="53"/>
      <c r="Y18" s="61" t="e">
        <f>GETPIVOTDATA("Cuenta número de expedientes",#REF!,"CCAA",$B18,"TramoEdad",Y$1)</f>
        <v>#REF!</v>
      </c>
      <c r="Z18" s="62" t="e">
        <f t="shared" si="8"/>
        <v>#REF!</v>
      </c>
      <c r="AA18" s="188"/>
      <c r="AB18" s="92"/>
      <c r="AC18" s="92"/>
      <c r="AD18" s="92"/>
      <c r="AE18" s="93"/>
      <c r="AF18" s="122"/>
      <c r="AG18" s="58"/>
      <c r="AH18" s="92"/>
      <c r="AI18" s="92"/>
      <c r="AJ18" s="92"/>
      <c r="AK18" s="93"/>
      <c r="AL18" s="122"/>
      <c r="AN18" s="92"/>
      <c r="AO18" s="92"/>
      <c r="AP18" s="92"/>
      <c r="AQ18" s="93"/>
      <c r="AR18" s="122"/>
      <c r="AT18" s="92"/>
      <c r="AU18" s="92"/>
      <c r="AV18" s="92"/>
      <c r="AW18" s="93"/>
      <c r="AX18" s="122"/>
    </row>
    <row r="19" spans="1:50" s="59" customFormat="1" ht="18" customHeight="1" x14ac:dyDescent="0.15">
      <c r="A19" s="51"/>
      <c r="B19" s="60" t="s">
        <v>41</v>
      </c>
      <c r="C19" s="53"/>
      <c r="D19" s="109">
        <v>7600065</v>
      </c>
      <c r="E19" s="29">
        <f t="shared" si="0"/>
        <v>16.266224885484615</v>
      </c>
      <c r="F19" s="53"/>
      <c r="G19" s="61">
        <v>6178644</v>
      </c>
      <c r="H19" s="183">
        <f t="shared" si="2"/>
        <v>16.339209149934277</v>
      </c>
      <c r="I19" s="53"/>
      <c r="J19" s="61">
        <v>960955</v>
      </c>
      <c r="K19" s="183">
        <f t="shared" si="3"/>
        <v>15.918927945007054</v>
      </c>
      <c r="L19" s="53"/>
      <c r="M19" s="61">
        <v>460466</v>
      </c>
      <c r="N19" s="183">
        <f t="shared" si="1"/>
        <v>16.035199949853652</v>
      </c>
      <c r="O19" s="53"/>
      <c r="P19" s="63" t="e">
        <f t="shared" si="4"/>
        <v>#REF!</v>
      </c>
      <c r="Q19" s="64" t="e">
        <f t="shared" si="5"/>
        <v>#REF!</v>
      </c>
      <c r="R19" s="53"/>
      <c r="S19" s="61" t="e">
        <f>GETPIVOTDATA("Cuenta número de expedientes",#REF!,"CCAA",$B19,"TramoEdad",S$1)</f>
        <v>#REF!</v>
      </c>
      <c r="T19" s="62" t="e">
        <f t="shared" si="6"/>
        <v>#REF!</v>
      </c>
      <c r="U19" s="53"/>
      <c r="V19" s="61" t="e">
        <f>GETPIVOTDATA("Cuenta número de expedientes",#REF!,"CCAA",$B19,"TramoEdad",V$1)</f>
        <v>#REF!</v>
      </c>
      <c r="W19" s="62" t="e">
        <f t="shared" si="7"/>
        <v>#REF!</v>
      </c>
      <c r="X19" s="53"/>
      <c r="Y19" s="61" t="e">
        <f>GETPIVOTDATA("Cuenta número de expedientes",#REF!,"CCAA",$B19,"TramoEdad",Y$1)</f>
        <v>#REF!</v>
      </c>
      <c r="Z19" s="62" t="e">
        <f t="shared" si="8"/>
        <v>#REF!</v>
      </c>
      <c r="AA19" s="188"/>
      <c r="AB19" s="92"/>
      <c r="AC19" s="92"/>
      <c r="AD19" s="92"/>
      <c r="AE19" s="93"/>
      <c r="AF19" s="122"/>
      <c r="AG19" s="58"/>
      <c r="AH19" s="92"/>
      <c r="AI19" s="92"/>
      <c r="AJ19" s="92"/>
      <c r="AK19" s="93"/>
      <c r="AL19" s="122"/>
      <c r="AN19" s="92"/>
      <c r="AO19" s="92"/>
      <c r="AP19" s="92"/>
      <c r="AQ19" s="93"/>
      <c r="AR19" s="122"/>
      <c r="AT19" s="92"/>
      <c r="AU19" s="92"/>
      <c r="AV19" s="92"/>
      <c r="AW19" s="93"/>
      <c r="AX19" s="122"/>
    </row>
    <row r="20" spans="1:50" s="59" customFormat="1" ht="18" customHeight="1" x14ac:dyDescent="0.15">
      <c r="A20" s="51"/>
      <c r="B20" s="60" t="s">
        <v>3</v>
      </c>
      <c r="C20" s="53"/>
      <c r="D20" s="109">
        <v>4963703</v>
      </c>
      <c r="E20" s="29">
        <f t="shared" si="0"/>
        <v>10.623686674094845</v>
      </c>
      <c r="F20" s="53"/>
      <c r="G20" s="61">
        <v>4017065</v>
      </c>
      <c r="H20" s="183">
        <f t="shared" si="2"/>
        <v>10.622988669339216</v>
      </c>
      <c r="I20" s="53"/>
      <c r="J20" s="61">
        <v>669229</v>
      </c>
      <c r="K20" s="183">
        <f t="shared" si="3"/>
        <v>11.086271708570251</v>
      </c>
      <c r="L20" s="53"/>
      <c r="M20" s="61">
        <v>277409</v>
      </c>
      <c r="N20" s="183">
        <f t="shared" si="1"/>
        <v>9.660450028642618</v>
      </c>
      <c r="O20" s="53"/>
      <c r="P20" s="63" t="e">
        <f t="shared" si="4"/>
        <v>#REF!</v>
      </c>
      <c r="Q20" s="64" t="e">
        <f t="shared" si="5"/>
        <v>#REF!</v>
      </c>
      <c r="R20" s="53"/>
      <c r="S20" s="61" t="e">
        <f>GETPIVOTDATA("Cuenta número de expedientes",#REF!,"CCAA",$B20,"TramoEdad",S$1)</f>
        <v>#REF!</v>
      </c>
      <c r="T20" s="62" t="e">
        <f t="shared" si="6"/>
        <v>#REF!</v>
      </c>
      <c r="U20" s="53"/>
      <c r="V20" s="61" t="e">
        <f>GETPIVOTDATA("Cuenta número de expedientes",#REF!,"CCAA",$B20,"TramoEdad",V$1)</f>
        <v>#REF!</v>
      </c>
      <c r="W20" s="62" t="e">
        <f t="shared" si="7"/>
        <v>#REF!</v>
      </c>
      <c r="X20" s="53"/>
      <c r="Y20" s="61" t="e">
        <f>GETPIVOTDATA("Cuenta número de expedientes",#REF!,"CCAA",$B20,"TramoEdad",Y$1)</f>
        <v>#REF!</v>
      </c>
      <c r="Z20" s="62" t="e">
        <f t="shared" si="8"/>
        <v>#REF!</v>
      </c>
      <c r="AA20" s="188"/>
      <c r="AB20" s="92"/>
      <c r="AC20" s="92"/>
      <c r="AD20" s="92"/>
      <c r="AE20" s="93"/>
      <c r="AF20" s="123"/>
      <c r="AG20" s="58"/>
      <c r="AH20" s="92"/>
      <c r="AI20" s="92"/>
      <c r="AJ20" s="92"/>
      <c r="AK20" s="93"/>
      <c r="AL20" s="122"/>
      <c r="AN20" s="92"/>
      <c r="AO20" s="92"/>
      <c r="AP20" s="92"/>
      <c r="AQ20" s="93"/>
      <c r="AR20" s="122"/>
      <c r="AT20" s="92"/>
      <c r="AU20" s="92"/>
      <c r="AV20" s="92"/>
      <c r="AW20" s="93"/>
      <c r="AX20" s="122"/>
    </row>
    <row r="21" spans="1:50" s="59" customFormat="1" ht="18" customHeight="1" x14ac:dyDescent="0.15">
      <c r="A21" s="51"/>
      <c r="B21" s="60" t="s">
        <v>2</v>
      </c>
      <c r="C21" s="53"/>
      <c r="D21" s="109">
        <v>1072863</v>
      </c>
      <c r="E21" s="29">
        <f t="shared" si="0"/>
        <v>2.2962212598597094</v>
      </c>
      <c r="F21" s="53"/>
      <c r="G21" s="61">
        <v>853665</v>
      </c>
      <c r="H21" s="183">
        <f t="shared" si="2"/>
        <v>2.2574873999826894</v>
      </c>
      <c r="I21" s="53"/>
      <c r="J21" s="61">
        <v>141083</v>
      </c>
      <c r="K21" s="183">
        <f t="shared" si="3"/>
        <v>2.3371438946313097</v>
      </c>
      <c r="L21" s="53"/>
      <c r="M21" s="61">
        <v>78115</v>
      </c>
      <c r="N21" s="183">
        <f t="shared" si="1"/>
        <v>2.720265218458731</v>
      </c>
      <c r="O21" s="53"/>
      <c r="P21" s="63" t="e">
        <f t="shared" si="4"/>
        <v>#REF!</v>
      </c>
      <c r="Q21" s="64" t="e">
        <f t="shared" si="5"/>
        <v>#REF!</v>
      </c>
      <c r="R21" s="53"/>
      <c r="S21" s="61" t="e">
        <f>GETPIVOTDATA("Cuenta número de expedientes",#REF!,"CCAA",$B21,"TramoEdad",S$1)</f>
        <v>#REF!</v>
      </c>
      <c r="T21" s="62" t="e">
        <f t="shared" si="6"/>
        <v>#REF!</v>
      </c>
      <c r="U21" s="53"/>
      <c r="V21" s="61" t="e">
        <f>GETPIVOTDATA("Cuenta número de expedientes",#REF!,"CCAA",$B21,"TramoEdad",V$1)</f>
        <v>#REF!</v>
      </c>
      <c r="W21" s="62" t="e">
        <f t="shared" si="7"/>
        <v>#REF!</v>
      </c>
      <c r="X21" s="53"/>
      <c r="Y21" s="61" t="e">
        <f>GETPIVOTDATA("Cuenta número de expedientes",#REF!,"CCAA",$B21,"TramoEdad",Y$1)</f>
        <v>#REF!</v>
      </c>
      <c r="Z21" s="62" t="e">
        <f t="shared" si="8"/>
        <v>#REF!</v>
      </c>
      <c r="AA21" s="188"/>
      <c r="AB21" s="92"/>
      <c r="AC21" s="92"/>
      <c r="AD21" s="92"/>
      <c r="AE21" s="93"/>
      <c r="AF21" s="122"/>
      <c r="AG21" s="58"/>
      <c r="AH21" s="92"/>
      <c r="AI21" s="92"/>
      <c r="AJ21" s="92"/>
      <c r="AK21" s="93"/>
      <c r="AL21" s="122"/>
      <c r="AN21" s="92"/>
      <c r="AO21" s="92"/>
      <c r="AP21" s="92"/>
      <c r="AQ21" s="93"/>
      <c r="AR21" s="122"/>
      <c r="AT21" s="92"/>
      <c r="AU21" s="92"/>
      <c r="AV21" s="92"/>
      <c r="AW21" s="93"/>
      <c r="AX21" s="122"/>
    </row>
    <row r="22" spans="1:50" s="59" customFormat="1" ht="18" customHeight="1" x14ac:dyDescent="0.15">
      <c r="A22" s="51"/>
      <c r="B22" s="60" t="s">
        <v>35</v>
      </c>
      <c r="C22" s="53"/>
      <c r="D22" s="109">
        <v>2701743</v>
      </c>
      <c r="E22" s="29">
        <f t="shared" si="0"/>
        <v>5.7824714947548292</v>
      </c>
      <c r="F22" s="53"/>
      <c r="G22" s="61">
        <v>2028813</v>
      </c>
      <c r="H22" s="183">
        <f t="shared" si="2"/>
        <v>5.365125411515149</v>
      </c>
      <c r="I22" s="53"/>
      <c r="J22" s="61">
        <v>434138</v>
      </c>
      <c r="K22" s="183">
        <f t="shared" si="3"/>
        <v>7.1918159957432684</v>
      </c>
      <c r="L22" s="53"/>
      <c r="M22" s="61">
        <v>238792</v>
      </c>
      <c r="N22" s="183">
        <f t="shared" si="1"/>
        <v>8.3156573263290952</v>
      </c>
      <c r="O22" s="53"/>
      <c r="P22" s="63" t="e">
        <f t="shared" si="4"/>
        <v>#REF!</v>
      </c>
      <c r="Q22" s="64" t="e">
        <f t="shared" si="5"/>
        <v>#REF!</v>
      </c>
      <c r="R22" s="53"/>
      <c r="S22" s="61" t="e">
        <f>GETPIVOTDATA("Cuenta número de expedientes",#REF!,"CCAA",$B22,"TramoEdad",S$1)</f>
        <v>#REF!</v>
      </c>
      <c r="T22" s="62" t="e">
        <f t="shared" si="6"/>
        <v>#REF!</v>
      </c>
      <c r="U22" s="53"/>
      <c r="V22" s="61" t="e">
        <f>GETPIVOTDATA("Cuenta número de expedientes",#REF!,"CCAA",$B22,"TramoEdad",V$1)</f>
        <v>#REF!</v>
      </c>
      <c r="W22" s="62" t="e">
        <f t="shared" si="7"/>
        <v>#REF!</v>
      </c>
      <c r="X22" s="53"/>
      <c r="Y22" s="61" t="e">
        <f>GETPIVOTDATA("Cuenta número de expedientes",#REF!,"CCAA",$B22,"TramoEdad",Y$1)</f>
        <v>#REF!</v>
      </c>
      <c r="Z22" s="62" t="e">
        <f t="shared" si="8"/>
        <v>#REF!</v>
      </c>
      <c r="AA22" s="188"/>
      <c r="AB22" s="92"/>
      <c r="AC22" s="92"/>
      <c r="AD22" s="92"/>
      <c r="AE22" s="93"/>
      <c r="AF22" s="122"/>
      <c r="AG22" s="58"/>
      <c r="AH22" s="92"/>
      <c r="AI22" s="92"/>
      <c r="AJ22" s="92"/>
      <c r="AK22" s="93"/>
      <c r="AL22" s="122"/>
      <c r="AN22" s="92"/>
      <c r="AO22" s="92"/>
      <c r="AP22" s="92"/>
      <c r="AQ22" s="93"/>
      <c r="AR22" s="122"/>
      <c r="AT22" s="92"/>
      <c r="AU22" s="92"/>
      <c r="AV22" s="92"/>
      <c r="AW22" s="93"/>
      <c r="AX22" s="122"/>
    </row>
    <row r="23" spans="1:50" s="59" customFormat="1" ht="18" customHeight="1" x14ac:dyDescent="0.15">
      <c r="A23" s="51"/>
      <c r="B23" s="60" t="s">
        <v>42</v>
      </c>
      <c r="C23" s="53"/>
      <c r="D23" s="109">
        <v>6578079</v>
      </c>
      <c r="E23" s="29">
        <f t="shared" si="0"/>
        <v>14.078894368467079</v>
      </c>
      <c r="F23" s="53"/>
      <c r="G23" s="61">
        <v>5423824</v>
      </c>
      <c r="H23" s="183">
        <f t="shared" si="2"/>
        <v>14.343113914385279</v>
      </c>
      <c r="I23" s="53"/>
      <c r="J23" s="61">
        <v>793640</v>
      </c>
      <c r="K23" s="183">
        <f t="shared" si="3"/>
        <v>13.147231633401562</v>
      </c>
      <c r="L23" s="53"/>
      <c r="M23" s="61">
        <v>360615</v>
      </c>
      <c r="N23" s="183">
        <f t="shared" si="1"/>
        <v>12.55800347890284</v>
      </c>
      <c r="O23" s="53"/>
      <c r="P23" s="63" t="e">
        <f t="shared" si="4"/>
        <v>#REF!</v>
      </c>
      <c r="Q23" s="64" t="e">
        <f t="shared" si="5"/>
        <v>#REF!</v>
      </c>
      <c r="R23" s="53"/>
      <c r="S23" s="61" t="e">
        <f>GETPIVOTDATA("Cuenta número de expedientes",#REF!,"CCAA",$B23,"TramoEdad",S$1)</f>
        <v>#REF!</v>
      </c>
      <c r="T23" s="62" t="e">
        <f t="shared" si="6"/>
        <v>#REF!</v>
      </c>
      <c r="U23" s="53"/>
      <c r="V23" s="61" t="e">
        <f>GETPIVOTDATA("Cuenta número de expedientes",#REF!,"CCAA",$B23,"TramoEdad",V$1)</f>
        <v>#REF!</v>
      </c>
      <c r="W23" s="62" t="e">
        <f t="shared" si="7"/>
        <v>#REF!</v>
      </c>
      <c r="X23" s="53"/>
      <c r="Y23" s="61" t="e">
        <f>GETPIVOTDATA("Cuenta número de expedientes",#REF!,"CCAA",$B23,"TramoEdad",Y$1)</f>
        <v>#REF!</v>
      </c>
      <c r="Z23" s="62" t="e">
        <f t="shared" si="8"/>
        <v>#REF!</v>
      </c>
      <c r="AA23" s="188"/>
      <c r="AB23" s="92"/>
      <c r="AC23" s="92"/>
      <c r="AD23" s="92"/>
      <c r="AE23" s="93"/>
      <c r="AF23" s="122"/>
      <c r="AG23" s="58"/>
      <c r="AH23" s="92"/>
      <c r="AI23" s="92"/>
      <c r="AJ23" s="92"/>
      <c r="AK23" s="93"/>
      <c r="AL23" s="122"/>
      <c r="AN23" s="92"/>
      <c r="AO23" s="92"/>
      <c r="AP23" s="92"/>
      <c r="AQ23" s="93"/>
      <c r="AR23" s="122"/>
      <c r="AT23" s="92"/>
      <c r="AU23" s="92"/>
      <c r="AV23" s="92"/>
      <c r="AW23" s="93"/>
      <c r="AX23" s="122"/>
    </row>
    <row r="24" spans="1:50" s="67" customFormat="1" ht="18" customHeight="1" x14ac:dyDescent="0.15">
      <c r="A24" s="66"/>
      <c r="B24" s="60" t="s">
        <v>43</v>
      </c>
      <c r="C24" s="53"/>
      <c r="D24" s="109">
        <v>1478509</v>
      </c>
      <c r="E24" s="29">
        <f t="shared" si="0"/>
        <v>3.1644150266100319</v>
      </c>
      <c r="F24" s="53"/>
      <c r="G24" s="61">
        <v>1249999</v>
      </c>
      <c r="H24" s="183">
        <f t="shared" si="2"/>
        <v>3.3055788775350536</v>
      </c>
      <c r="I24" s="53"/>
      <c r="J24" s="61">
        <v>159024</v>
      </c>
      <c r="K24" s="183">
        <f t="shared" si="3"/>
        <v>2.6343497848773372</v>
      </c>
      <c r="L24" s="53"/>
      <c r="M24" s="61">
        <v>69486</v>
      </c>
      <c r="N24" s="183">
        <f t="shared" si="1"/>
        <v>2.4197701973990067</v>
      </c>
      <c r="O24" s="53"/>
      <c r="P24" s="63" t="e">
        <f t="shared" si="4"/>
        <v>#REF!</v>
      </c>
      <c r="Q24" s="64" t="e">
        <f t="shared" si="5"/>
        <v>#REF!</v>
      </c>
      <c r="R24" s="53"/>
      <c r="S24" s="61" t="e">
        <f>GETPIVOTDATA("Cuenta número de expedientes",#REF!,"CCAA",$B24,"TramoEdad",S$1)</f>
        <v>#REF!</v>
      </c>
      <c r="T24" s="62" t="e">
        <f t="shared" si="6"/>
        <v>#REF!</v>
      </c>
      <c r="U24" s="53"/>
      <c r="V24" s="61" t="e">
        <f>GETPIVOTDATA("Cuenta número de expedientes",#REF!,"CCAA",$B24,"TramoEdad",V$1)</f>
        <v>#REF!</v>
      </c>
      <c r="W24" s="62" t="e">
        <f t="shared" si="7"/>
        <v>#REF!</v>
      </c>
      <c r="X24" s="53"/>
      <c r="Y24" s="61" t="e">
        <f>GETPIVOTDATA("Cuenta número de expedientes",#REF!,"CCAA",$B24,"TramoEdad",Y$1)</f>
        <v>#REF!</v>
      </c>
      <c r="Z24" s="62" t="e">
        <f t="shared" si="8"/>
        <v>#REF!</v>
      </c>
      <c r="AA24" s="188"/>
      <c r="AB24" s="92"/>
      <c r="AC24" s="92"/>
      <c r="AD24" s="92"/>
      <c r="AE24" s="93"/>
      <c r="AF24" s="122"/>
      <c r="AG24" s="58"/>
      <c r="AH24" s="92"/>
      <c r="AI24" s="92"/>
      <c r="AJ24" s="92"/>
      <c r="AK24" s="93"/>
      <c r="AL24" s="122"/>
      <c r="AN24" s="92"/>
      <c r="AO24" s="92"/>
      <c r="AP24" s="92"/>
      <c r="AQ24" s="93"/>
      <c r="AR24" s="122"/>
      <c r="AT24" s="92"/>
      <c r="AU24" s="92"/>
      <c r="AV24" s="92"/>
      <c r="AW24" s="93"/>
      <c r="AX24" s="122"/>
    </row>
    <row r="25" spans="1:50" s="59" customFormat="1" ht="18" customHeight="1" x14ac:dyDescent="0.15">
      <c r="B25" s="60" t="s">
        <v>44</v>
      </c>
      <c r="C25" s="53"/>
      <c r="D25" s="110">
        <v>647554</v>
      </c>
      <c r="E25" s="29">
        <f t="shared" si="0"/>
        <v>1.385943276734489</v>
      </c>
      <c r="F25" s="53"/>
      <c r="G25" s="65">
        <v>521118</v>
      </c>
      <c r="H25" s="183">
        <f t="shared" si="2"/>
        <v>1.3780784252653899</v>
      </c>
      <c r="I25" s="53"/>
      <c r="J25" s="65">
        <v>84596</v>
      </c>
      <c r="K25" s="183">
        <f t="shared" si="3"/>
        <v>1.4013951001200022</v>
      </c>
      <c r="L25" s="53"/>
      <c r="M25" s="65">
        <v>41840</v>
      </c>
      <c r="N25" s="183">
        <f t="shared" si="1"/>
        <v>1.4570299781132088</v>
      </c>
      <c r="O25" s="53"/>
      <c r="P25" s="68" t="e">
        <f t="shared" si="4"/>
        <v>#REF!</v>
      </c>
      <c r="Q25" s="64" t="e">
        <f t="shared" si="5"/>
        <v>#REF!</v>
      </c>
      <c r="R25" s="53"/>
      <c r="S25" s="65" t="e">
        <f>GETPIVOTDATA("Cuenta número de expedientes",#REF!,"CCAA",$B25,"TramoEdad",S$1)</f>
        <v>#REF!</v>
      </c>
      <c r="T25" s="62" t="e">
        <f t="shared" si="6"/>
        <v>#REF!</v>
      </c>
      <c r="U25" s="53"/>
      <c r="V25" s="65" t="e">
        <f>GETPIVOTDATA("Cuenta número de expedientes",#REF!,"CCAA",$B25,"TramoEdad",V$1)</f>
        <v>#REF!</v>
      </c>
      <c r="W25" s="62" t="e">
        <f t="shared" si="7"/>
        <v>#REF!</v>
      </c>
      <c r="X25" s="53"/>
      <c r="Y25" s="65" t="e">
        <f>GETPIVOTDATA("Cuenta número de expedientes",#REF!,"CCAA",$B25,"TramoEdad",Y$1)</f>
        <v>#REF!</v>
      </c>
      <c r="Z25" s="62" t="e">
        <f t="shared" si="8"/>
        <v>#REF!</v>
      </c>
      <c r="AA25" s="188"/>
      <c r="AB25" s="92"/>
      <c r="AC25" s="92"/>
      <c r="AD25" s="92"/>
      <c r="AE25" s="93"/>
      <c r="AF25" s="122"/>
      <c r="AG25" s="58"/>
      <c r="AH25" s="92"/>
      <c r="AI25" s="92"/>
      <c r="AJ25" s="92"/>
      <c r="AK25" s="93"/>
      <c r="AL25" s="122"/>
      <c r="AN25" s="92"/>
      <c r="AO25" s="92"/>
      <c r="AP25" s="92"/>
      <c r="AQ25" s="93"/>
      <c r="AR25" s="122"/>
      <c r="AT25" s="92"/>
      <c r="AU25" s="92"/>
      <c r="AV25" s="92"/>
      <c r="AW25" s="93"/>
      <c r="AX25" s="122"/>
    </row>
    <row r="26" spans="1:50" s="59" customFormat="1" ht="18" customHeight="1" x14ac:dyDescent="0.15">
      <c r="B26" s="60" t="s">
        <v>45</v>
      </c>
      <c r="C26" s="53"/>
      <c r="D26" s="110">
        <v>2199088</v>
      </c>
      <c r="E26" s="29">
        <f t="shared" si="0"/>
        <v>4.7066518445527237</v>
      </c>
      <c r="F26" s="53"/>
      <c r="G26" s="65">
        <v>1714987</v>
      </c>
      <c r="H26" s="183">
        <f t="shared" si="2"/>
        <v>4.5352234701365433</v>
      </c>
      <c r="I26" s="53"/>
      <c r="J26" s="65">
        <v>324460</v>
      </c>
      <c r="K26" s="183">
        <f t="shared" si="3"/>
        <v>5.3749190763740122</v>
      </c>
      <c r="L26" s="53"/>
      <c r="M26" s="65">
        <v>159641</v>
      </c>
      <c r="N26" s="183">
        <f t="shared" si="1"/>
        <v>5.5593145969400277</v>
      </c>
      <c r="O26" s="53"/>
      <c r="P26" s="68" t="e">
        <f t="shared" si="4"/>
        <v>#REF!</v>
      </c>
      <c r="Q26" s="64" t="e">
        <f t="shared" si="5"/>
        <v>#REF!</v>
      </c>
      <c r="R26" s="53"/>
      <c r="S26" s="65" t="e">
        <f>GETPIVOTDATA("Cuenta número de expedientes",#REF!,"CCAA",$B26,"TramoEdad",S$1)</f>
        <v>#REF!</v>
      </c>
      <c r="T26" s="62" t="e">
        <f t="shared" si="6"/>
        <v>#REF!</v>
      </c>
      <c r="U26" s="53"/>
      <c r="V26" s="65" t="e">
        <f>GETPIVOTDATA("Cuenta número de expedientes",#REF!,"CCAA",$B26,"TramoEdad",V$1)</f>
        <v>#REF!</v>
      </c>
      <c r="W26" s="62" t="e">
        <f t="shared" si="7"/>
        <v>#REF!</v>
      </c>
      <c r="X26" s="53"/>
      <c r="Y26" s="65" t="e">
        <f>GETPIVOTDATA("Cuenta número de expedientes",#REF!,"CCAA",$B26,"TramoEdad",Y$1)</f>
        <v>#REF!</v>
      </c>
      <c r="Z26" s="62" t="e">
        <f t="shared" si="8"/>
        <v>#REF!</v>
      </c>
      <c r="AA26" s="188"/>
      <c r="AB26" s="92"/>
      <c r="AC26" s="92"/>
      <c r="AD26" s="92"/>
      <c r="AE26" s="93"/>
      <c r="AF26" s="123"/>
      <c r="AG26" s="58"/>
      <c r="AH26" s="92"/>
      <c r="AI26" s="92"/>
      <c r="AJ26" s="92"/>
      <c r="AK26" s="93"/>
      <c r="AL26" s="122"/>
      <c r="AN26" s="92"/>
      <c r="AO26" s="92"/>
      <c r="AP26" s="92"/>
      <c r="AQ26" s="93"/>
      <c r="AR26" s="122"/>
      <c r="AT26" s="92"/>
      <c r="AU26" s="92"/>
      <c r="AV26" s="92"/>
      <c r="AW26" s="93"/>
      <c r="AX26" s="122"/>
    </row>
    <row r="27" spans="1:50" s="59" customFormat="1" ht="18" customHeight="1" x14ac:dyDescent="0.15">
      <c r="B27" s="60" t="s">
        <v>46</v>
      </c>
      <c r="C27" s="53"/>
      <c r="D27" s="110">
        <v>315675</v>
      </c>
      <c r="E27" s="30">
        <f t="shared" si="0"/>
        <v>0.67563113482915682</v>
      </c>
      <c r="F27" s="53"/>
      <c r="G27" s="65">
        <v>250290</v>
      </c>
      <c r="H27" s="184">
        <f t="shared" si="2"/>
        <v>0.66188319931315831</v>
      </c>
      <c r="I27" s="53"/>
      <c r="J27" s="65">
        <v>42318</v>
      </c>
      <c r="K27" s="184">
        <f t="shared" si="3"/>
        <v>0.70102886480304327</v>
      </c>
      <c r="L27" s="53"/>
      <c r="M27" s="65">
        <v>23067</v>
      </c>
      <c r="N27" s="184">
        <f t="shared" si="1"/>
        <v>0.80328179983597969</v>
      </c>
      <c r="O27" s="53"/>
      <c r="P27" s="68" t="e">
        <f t="shared" si="4"/>
        <v>#REF!</v>
      </c>
      <c r="Q27" s="70" t="e">
        <f t="shared" si="5"/>
        <v>#REF!</v>
      </c>
      <c r="R27" s="53"/>
      <c r="S27" s="65" t="e">
        <f>GETPIVOTDATA("Cuenta número de expedientes",#REF!,"CCAA",$B27,"TramoEdad",S$1)</f>
        <v>#REF!</v>
      </c>
      <c r="T27" s="69" t="e">
        <f t="shared" si="6"/>
        <v>#REF!</v>
      </c>
      <c r="U27" s="53"/>
      <c r="V27" s="65" t="e">
        <f>GETPIVOTDATA("Cuenta número de expedientes",#REF!,"CCAA",$B27,"TramoEdad",V$1)</f>
        <v>#REF!</v>
      </c>
      <c r="W27" s="69" t="e">
        <f t="shared" si="7"/>
        <v>#REF!</v>
      </c>
      <c r="X27" s="53"/>
      <c r="Y27" s="65" t="e">
        <f>GETPIVOTDATA("Cuenta número de expedientes",#REF!,"CCAA",$B27,"TramoEdad",Y$1)</f>
        <v>#REF!</v>
      </c>
      <c r="Z27" s="69" t="e">
        <f t="shared" si="8"/>
        <v>#REF!</v>
      </c>
      <c r="AA27" s="188"/>
      <c r="AB27" s="92"/>
      <c r="AC27" s="92"/>
      <c r="AD27" s="92"/>
      <c r="AE27" s="93"/>
      <c r="AF27" s="122"/>
      <c r="AG27" s="58"/>
      <c r="AH27" s="92"/>
      <c r="AI27" s="92"/>
      <c r="AJ27" s="92"/>
      <c r="AK27" s="93"/>
      <c r="AL27" s="122"/>
      <c r="AN27" s="92"/>
      <c r="AO27" s="92"/>
      <c r="AP27" s="92"/>
      <c r="AQ27" s="93"/>
      <c r="AR27" s="122"/>
      <c r="AT27" s="92"/>
      <c r="AU27" s="92"/>
      <c r="AV27" s="92"/>
      <c r="AW27" s="93"/>
      <c r="AX27" s="122"/>
    </row>
    <row r="28" spans="1:50" s="59" customFormat="1" ht="18" customHeight="1" x14ac:dyDescent="0.15">
      <c r="B28" s="71" t="s">
        <v>1</v>
      </c>
      <c r="C28" s="53"/>
      <c r="D28" s="111">
        <v>171528</v>
      </c>
      <c r="E28" s="31">
        <f t="shared" si="0"/>
        <v>0.36711699467799358</v>
      </c>
      <c r="F28" s="53"/>
      <c r="G28" s="72">
        <v>153112</v>
      </c>
      <c r="H28" s="185">
        <f t="shared" si="2"/>
        <v>0.40489935839720442</v>
      </c>
      <c r="I28" s="53"/>
      <c r="J28" s="72">
        <v>13498</v>
      </c>
      <c r="K28" s="185">
        <f t="shared" si="3"/>
        <v>0.22360432007919748</v>
      </c>
      <c r="L28" s="53"/>
      <c r="M28" s="72">
        <v>4918</v>
      </c>
      <c r="N28" s="185">
        <f t="shared" si="1"/>
        <v>0.17126370536235089</v>
      </c>
      <c r="O28" s="53"/>
      <c r="P28" s="74" t="e">
        <f t="shared" si="4"/>
        <v>#REF!</v>
      </c>
      <c r="Q28" s="75" t="e">
        <f t="shared" si="5"/>
        <v>#REF!</v>
      </c>
      <c r="R28" s="53"/>
      <c r="S28" s="72" t="e">
        <f>GETPIVOTDATA("Cuenta número de expedientes",#REF!,"CCAA","Ceuta","TramoEdad",S$1)+GETPIVOTDATA("Cuenta número de expedientes",#REF!,"CCAA","Melilla","TramoEdad",S$1)</f>
        <v>#REF!</v>
      </c>
      <c r="T28" s="73" t="e">
        <f t="shared" si="6"/>
        <v>#REF!</v>
      </c>
      <c r="U28" s="53"/>
      <c r="V28" s="72" t="e">
        <f>GETPIVOTDATA("Cuenta número de expedientes",#REF!,"CCAA","Ceuta","TramoEdad",V$1)+GETPIVOTDATA("Cuenta número de expedientes",#REF!,"CCAA","Melilla","TramoEdad",V$1)</f>
        <v>#REF!</v>
      </c>
      <c r="W28" s="73" t="e">
        <f t="shared" si="7"/>
        <v>#REF!</v>
      </c>
      <c r="X28" s="53"/>
      <c r="Y28" s="72" t="e">
        <f>GETPIVOTDATA("Cuenta número de expedientes",#REF!,"CCAA","Ceuta","TramoEdad",Y$1)+GETPIVOTDATA("Cuenta número de expedientes",#REF!,"CCAA","Melilla","TramoEdad",Y$1)</f>
        <v>#REF!</v>
      </c>
      <c r="Z28" s="73" t="e">
        <f t="shared" si="8"/>
        <v>#REF!</v>
      </c>
      <c r="AA28" s="188"/>
      <c r="AB28" s="92"/>
      <c r="AC28" s="92"/>
      <c r="AD28" s="92"/>
      <c r="AE28" s="93"/>
      <c r="AF28" s="122"/>
      <c r="AG28" s="58"/>
      <c r="AH28" s="92"/>
      <c r="AI28" s="92"/>
      <c r="AJ28" s="92"/>
      <c r="AK28" s="93"/>
      <c r="AL28" s="122"/>
      <c r="AN28" s="92"/>
      <c r="AO28" s="92"/>
      <c r="AP28" s="92"/>
      <c r="AQ28" s="93"/>
      <c r="AR28" s="122"/>
      <c r="AT28" s="92"/>
      <c r="AU28" s="92"/>
      <c r="AV28" s="92"/>
      <c r="AW28" s="93"/>
      <c r="AX28" s="122"/>
    </row>
    <row r="29" spans="1:50" s="50" customFormat="1" ht="3.75" customHeight="1" x14ac:dyDescent="0.15">
      <c r="A29" s="47"/>
      <c r="B29" s="48"/>
      <c r="C29" s="49"/>
      <c r="D29" s="48"/>
      <c r="E29" s="76"/>
      <c r="F29" s="49"/>
      <c r="G29" s="48"/>
      <c r="H29" s="186"/>
      <c r="I29" s="49"/>
      <c r="J29" s="48"/>
      <c r="K29" s="186"/>
      <c r="L29" s="49"/>
      <c r="M29" s="48"/>
      <c r="N29" s="186"/>
      <c r="O29" s="49"/>
      <c r="P29" s="48"/>
      <c r="Q29" s="77"/>
      <c r="R29" s="49"/>
      <c r="S29" s="48"/>
      <c r="T29" s="187"/>
      <c r="U29" s="49"/>
      <c r="V29" s="48"/>
      <c r="W29" s="186"/>
      <c r="X29" s="49"/>
      <c r="Y29" s="48"/>
      <c r="Z29" s="186"/>
      <c r="AA29" s="188"/>
      <c r="AB29" s="94"/>
      <c r="AC29" s="94"/>
      <c r="AD29" s="92"/>
      <c r="AE29" s="93"/>
      <c r="AF29" s="122"/>
      <c r="AG29" s="58"/>
      <c r="AH29" s="94"/>
      <c r="AI29" s="94"/>
      <c r="AJ29" s="92"/>
      <c r="AK29" s="93"/>
      <c r="AL29" s="122"/>
      <c r="AN29" s="94"/>
      <c r="AO29" s="94"/>
      <c r="AP29" s="92"/>
      <c r="AQ29" s="93"/>
      <c r="AR29" s="122"/>
      <c r="AT29" s="94"/>
      <c r="AU29" s="94"/>
      <c r="AV29" s="92"/>
      <c r="AW29" s="93"/>
      <c r="AX29" s="122"/>
    </row>
    <row r="30" spans="1:50" s="78" customFormat="1" ht="18" customHeight="1" x14ac:dyDescent="0.15">
      <c r="B30" s="79" t="s">
        <v>0</v>
      </c>
      <c r="C30" s="40"/>
      <c r="D30" s="80">
        <f>SUM(D11:D28)</f>
        <v>46722980</v>
      </c>
      <c r="E30" s="81">
        <f>SUM(E11:E28)</f>
        <v>100</v>
      </c>
      <c r="F30" s="40"/>
      <c r="G30" s="80">
        <f>SUM(G11:G28)</f>
        <v>37814829</v>
      </c>
      <c r="H30" s="131">
        <f>SUM(H11:H28)</f>
        <v>100</v>
      </c>
      <c r="I30" s="40"/>
      <c r="J30" s="80">
        <f>SUM(J11:J28)</f>
        <v>6036556</v>
      </c>
      <c r="K30" s="131">
        <f>SUM(K11:K28)</f>
        <v>100.00000000000001</v>
      </c>
      <c r="L30" s="40"/>
      <c r="M30" s="80">
        <f>SUM(M11:M28)</f>
        <v>2871595</v>
      </c>
      <c r="N30" s="131">
        <f>SUM(N11:N28)</f>
        <v>100</v>
      </c>
      <c r="O30" s="40"/>
      <c r="P30" s="80" t="e">
        <f>S30+V30+Y30</f>
        <v>#REF!</v>
      </c>
      <c r="Q30" s="82" t="e">
        <f>P30*100/D30</f>
        <v>#REF!</v>
      </c>
      <c r="R30" s="40"/>
      <c r="S30" s="80" t="e">
        <f>SUM(S11:S28)</f>
        <v>#REF!</v>
      </c>
      <c r="T30" s="81" t="e">
        <f>S30*100/G30</f>
        <v>#REF!</v>
      </c>
      <c r="U30" s="40"/>
      <c r="V30" s="80" t="e">
        <f>SUM(V11:V28)</f>
        <v>#REF!</v>
      </c>
      <c r="W30" s="81" t="e">
        <f>V30*100/J30</f>
        <v>#REF!</v>
      </c>
      <c r="X30" s="40"/>
      <c r="Y30" s="80" t="e">
        <f>SUM(Y11:Y28)</f>
        <v>#REF!</v>
      </c>
      <c r="Z30" s="81" t="e">
        <f>Y30*100/M30</f>
        <v>#REF!</v>
      </c>
      <c r="AA30" s="188"/>
      <c r="AB30" s="92"/>
      <c r="AC30" s="92"/>
      <c r="AD30" s="94"/>
      <c r="AE30" s="94"/>
      <c r="AF30" s="124"/>
      <c r="AG30" s="125"/>
      <c r="AH30" s="92"/>
      <c r="AI30" s="92"/>
      <c r="AJ30" s="94"/>
      <c r="AK30" s="94"/>
      <c r="AL30" s="124"/>
      <c r="AN30" s="92"/>
      <c r="AO30" s="92"/>
      <c r="AP30" s="94"/>
      <c r="AQ30" s="94"/>
      <c r="AR30" s="124"/>
      <c r="AT30" s="92"/>
      <c r="AU30" s="92"/>
      <c r="AV30" s="94"/>
      <c r="AW30" s="94"/>
      <c r="AX30" s="124"/>
    </row>
    <row r="31" spans="1:50" s="83" customFormat="1" ht="5.25" customHeight="1" x14ac:dyDescent="0.2">
      <c r="B31" s="84" t="s">
        <v>39</v>
      </c>
      <c r="C31" s="85"/>
      <c r="D31" s="85"/>
      <c r="E31" s="85"/>
      <c r="F31" s="85"/>
      <c r="G31" s="85"/>
      <c r="H31" s="85"/>
      <c r="I31" s="85"/>
      <c r="O31" s="86"/>
      <c r="R31" s="85"/>
    </row>
    <row r="32" spans="1:50" s="78" customFormat="1" ht="5.25" customHeight="1" x14ac:dyDescent="0.2">
      <c r="B32" s="84" t="s">
        <v>47</v>
      </c>
      <c r="C32" s="87"/>
      <c r="D32" s="87"/>
      <c r="E32" s="87"/>
      <c r="F32" s="87"/>
      <c r="G32" s="87"/>
      <c r="H32" s="87"/>
      <c r="I32" s="87"/>
      <c r="O32" s="86"/>
      <c r="R32" s="87"/>
    </row>
    <row r="33" spans="2:19" s="78" customFormat="1" ht="13.5" customHeight="1" x14ac:dyDescent="0.2">
      <c r="B33" s="1447" t="s">
        <v>217</v>
      </c>
      <c r="C33" s="1447"/>
      <c r="D33" s="1447"/>
      <c r="E33" s="1447"/>
      <c r="F33" s="1447"/>
      <c r="G33" s="1447"/>
      <c r="H33" s="1447"/>
      <c r="I33" s="1447"/>
      <c r="J33" s="1447"/>
      <c r="K33" s="1447"/>
      <c r="L33" s="1447"/>
      <c r="M33" s="1447"/>
      <c r="O33" s="86"/>
    </row>
    <row r="34" spans="2:19" ht="29.25" customHeight="1" x14ac:dyDescent="0.2">
      <c r="B34" s="1441"/>
      <c r="C34" s="1441"/>
      <c r="D34" s="1441"/>
      <c r="E34" s="1441"/>
      <c r="F34" s="1441"/>
      <c r="G34" s="1441"/>
      <c r="H34" s="1441"/>
      <c r="I34" s="1441"/>
      <c r="J34" s="1441"/>
      <c r="K34" s="1441"/>
      <c r="L34" s="1441"/>
      <c r="M34" s="1441"/>
      <c r="N34" s="1441"/>
      <c r="O34" s="1441"/>
      <c r="P34" s="1441"/>
      <c r="Q34" s="89"/>
      <c r="R34" s="89"/>
      <c r="S34" s="89"/>
    </row>
    <row r="35" spans="2:19" ht="4.5" customHeight="1" x14ac:dyDescent="0.2">
      <c r="B35" s="1440"/>
      <c r="C35" s="1440"/>
      <c r="D35" s="1440"/>
      <c r="E35" s="1440"/>
      <c r="F35" s="1440"/>
      <c r="G35" s="1440"/>
      <c r="H35" s="1440"/>
      <c r="I35" s="1440"/>
      <c r="J35" s="1440"/>
      <c r="K35" s="1440"/>
      <c r="L35" s="1440"/>
      <c r="M35" s="1440"/>
      <c r="N35" s="1440"/>
      <c r="O35" s="1440"/>
      <c r="P35" s="1440"/>
      <c r="Q35" s="89"/>
      <c r="R35" s="89"/>
      <c r="S35" s="89"/>
    </row>
    <row r="38" spans="2:19" x14ac:dyDescent="0.2">
      <c r="L38" s="90"/>
      <c r="M38" s="90"/>
      <c r="N38" s="90"/>
    </row>
  </sheetData>
  <mergeCells count="22">
    <mergeCell ref="B35:P35"/>
    <mergeCell ref="B34:P34"/>
    <mergeCell ref="B2:I2"/>
    <mergeCell ref="B3:I3"/>
    <mergeCell ref="B7:B9"/>
    <mergeCell ref="M7:N7"/>
    <mergeCell ref="B33:M33"/>
    <mergeCell ref="J7:K7"/>
    <mergeCell ref="G7:H7"/>
    <mergeCell ref="G8:H8"/>
    <mergeCell ref="J8:K8"/>
    <mergeCell ref="M8:N8"/>
    <mergeCell ref="D7:E8"/>
    <mergeCell ref="P7:Q8"/>
    <mergeCell ref="A4:Z4"/>
    <mergeCell ref="B5:Z5"/>
    <mergeCell ref="V7:W7"/>
    <mergeCell ref="Y7:Z7"/>
    <mergeCell ref="S8:T8"/>
    <mergeCell ref="V8:W8"/>
    <mergeCell ref="Y8:Z8"/>
    <mergeCell ref="S7:T7"/>
  </mergeCells>
  <printOptions horizontalCentered="1"/>
  <pageMargins left="0" right="0" top="0.43307086614173229" bottom="0.43307086614173229" header="0" footer="0"/>
  <pageSetup paperSize="9" scale="85" orientation="landscape" r:id="rId1"/>
  <headerFooter alignWithMargins="0"/>
  <rowBreaks count="2" manualBreakCount="2">
    <brk id="33" max="25" man="1"/>
    <brk id="34" max="16383" man="1"/>
  </row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Hoja33">
    <tabColor theme="0"/>
    <pageSetUpPr fitToPage="1"/>
  </sheetPr>
  <dimension ref="A1:AX50"/>
  <sheetViews>
    <sheetView showGridLines="0" topLeftCell="A5" zoomScale="80" zoomScaleNormal="80" workbookViewId="0">
      <selection activeCell="AC36" sqref="AC36"/>
    </sheetView>
  </sheetViews>
  <sheetFormatPr baseColWidth="10" defaultColWidth="11.42578125" defaultRowHeight="15" x14ac:dyDescent="0.2"/>
  <cols>
    <col min="1" max="1" width="1.140625" style="333" customWidth="1"/>
    <col min="2" max="2" width="28.7109375" style="333" customWidth="1"/>
    <col min="3" max="3" width="0.5703125" style="333" customWidth="1"/>
    <col min="4" max="4" width="11.85546875" style="333" customWidth="1"/>
    <col min="5" max="5" width="7.7109375" style="333" customWidth="1"/>
    <col min="6" max="6" width="0.42578125" style="333" customWidth="1"/>
    <col min="7" max="7" width="12.42578125" style="333" customWidth="1"/>
    <col min="8" max="8" width="6.28515625" style="333" customWidth="1"/>
    <col min="9" max="9" width="0.42578125" style="333" customWidth="1"/>
    <col min="10" max="10" width="10.85546875" style="333" customWidth="1"/>
    <col min="11" max="11" width="6.28515625" style="333" customWidth="1"/>
    <col min="12" max="12" width="0.42578125" style="333" customWidth="1"/>
    <col min="13" max="13" width="11.85546875" style="333" customWidth="1"/>
    <col min="14" max="14" width="6.28515625" style="333" customWidth="1"/>
    <col min="15" max="15" width="0.7109375" style="450" customWidth="1"/>
    <col min="16" max="16" width="10.42578125" style="333" bestFit="1" customWidth="1"/>
    <col min="17" max="17" width="8.5703125" style="333" customWidth="1"/>
    <col min="18" max="18" width="0.42578125" style="333" customWidth="1"/>
    <col min="19" max="19" width="8.7109375" style="333" bestFit="1" customWidth="1"/>
    <col min="20" max="20" width="8.140625" style="333" bestFit="1" customWidth="1"/>
    <col min="21" max="21" width="0.42578125" style="333" customWidth="1"/>
    <col min="22" max="22" width="8.7109375" style="333" bestFit="1" customWidth="1"/>
    <col min="23" max="23" width="8" style="333" bestFit="1" customWidth="1"/>
    <col min="24" max="24" width="0.42578125" style="333" customWidth="1"/>
    <col min="25" max="25" width="10.28515625" style="333" bestFit="1" customWidth="1"/>
    <col min="26" max="26" width="8" style="396" bestFit="1" customWidth="1"/>
    <col min="27" max="27" width="11.42578125" style="396"/>
    <col min="28" max="30" width="3.42578125" style="396" bestFit="1" customWidth="1"/>
    <col min="31" max="31" width="13" style="396" bestFit="1" customWidth="1"/>
    <col min="32" max="32" width="5" style="396" bestFit="1" customWidth="1"/>
    <col min="33" max="33" width="3.85546875" style="396" customWidth="1"/>
    <col min="34" max="36" width="3.42578125" style="396" bestFit="1" customWidth="1"/>
    <col min="37" max="37" width="8.42578125" style="396" bestFit="1" customWidth="1"/>
    <col min="38" max="38" width="5" style="396" bestFit="1" customWidth="1"/>
    <col min="39" max="39" width="3.5703125" style="396" customWidth="1"/>
    <col min="40" max="42" width="3.42578125" style="396" bestFit="1" customWidth="1"/>
    <col min="43" max="43" width="8.42578125" style="396" bestFit="1" customWidth="1"/>
    <col min="44" max="44" width="5" style="396" bestFit="1" customWidth="1"/>
    <col min="45" max="45" width="3.28515625" style="396" customWidth="1"/>
    <col min="46" max="46" width="4.5703125" style="396" bestFit="1" customWidth="1"/>
    <col min="47" max="47" width="3.42578125" style="396" bestFit="1" customWidth="1"/>
    <col min="48" max="48" width="4.5703125" style="396" bestFit="1" customWidth="1"/>
    <col min="49" max="49" width="8.42578125" style="396" bestFit="1" customWidth="1"/>
    <col min="50" max="50" width="6" style="396" bestFit="1" customWidth="1"/>
    <col min="51" max="16384" width="11.42578125" style="333"/>
  </cols>
  <sheetData>
    <row r="1" spans="1:50" s="340" customFormat="1" ht="15" customHeight="1" x14ac:dyDescent="0.2">
      <c r="B1" s="311"/>
      <c r="C1" s="341"/>
      <c r="F1" s="341"/>
      <c r="I1" s="341"/>
      <c r="O1" s="443"/>
      <c r="R1" s="341"/>
      <c r="Z1" s="342"/>
      <c r="AA1" s="342"/>
      <c r="AB1" s="342"/>
      <c r="AC1" s="342"/>
      <c r="AD1" s="342"/>
      <c r="AE1" s="342"/>
      <c r="AF1" s="342"/>
      <c r="AG1" s="342"/>
      <c r="AH1" s="342"/>
      <c r="AI1" s="342"/>
      <c r="AJ1" s="342"/>
      <c r="AK1" s="342"/>
      <c r="AL1" s="342"/>
      <c r="AM1" s="342"/>
      <c r="AN1" s="342"/>
      <c r="AO1" s="342"/>
      <c r="AP1" s="342"/>
      <c r="AQ1" s="342"/>
      <c r="AR1" s="342"/>
      <c r="AS1" s="342"/>
      <c r="AT1" s="342"/>
      <c r="AU1" s="342"/>
      <c r="AV1" s="342"/>
      <c r="AW1" s="342"/>
      <c r="AX1" s="342"/>
    </row>
    <row r="2" spans="1:50" s="343" customFormat="1" ht="52.5" customHeight="1" x14ac:dyDescent="0.25">
      <c r="B2" s="1387"/>
      <c r="C2" s="1387"/>
      <c r="D2" s="1387"/>
      <c r="E2" s="1387"/>
      <c r="F2" s="1387"/>
      <c r="G2" s="1387"/>
      <c r="H2" s="1387"/>
      <c r="I2" s="1387"/>
      <c r="O2" s="444"/>
      <c r="Z2" s="556"/>
      <c r="AA2" s="556"/>
      <c r="AB2" s="556"/>
      <c r="AC2" s="556"/>
      <c r="AD2" s="556"/>
      <c r="AE2" s="556"/>
      <c r="AF2" s="556"/>
      <c r="AG2" s="556"/>
      <c r="AH2" s="556"/>
      <c r="AI2" s="556"/>
      <c r="AJ2" s="556"/>
      <c r="AK2" s="556"/>
      <c r="AL2" s="556"/>
      <c r="AM2" s="556"/>
      <c r="AN2" s="556"/>
      <c r="AO2" s="556"/>
      <c r="AP2" s="556"/>
      <c r="AQ2" s="556"/>
      <c r="AR2" s="556"/>
      <c r="AS2" s="556"/>
      <c r="AT2" s="556"/>
      <c r="AU2" s="556"/>
      <c r="AV2" s="556"/>
      <c r="AW2" s="556"/>
      <c r="AX2" s="556"/>
    </row>
    <row r="3" spans="1:50" s="345" customFormat="1" ht="4.5" customHeight="1" x14ac:dyDescent="0.2">
      <c r="B3" s="1388"/>
      <c r="C3" s="1388"/>
      <c r="D3" s="1388"/>
      <c r="E3" s="1388"/>
      <c r="F3" s="1388"/>
      <c r="G3" s="1388"/>
      <c r="H3" s="1388"/>
      <c r="I3" s="1388"/>
      <c r="O3" s="444"/>
      <c r="Z3" s="556"/>
      <c r="AA3" s="556"/>
      <c r="AB3" s="556"/>
      <c r="AC3" s="556"/>
      <c r="AD3" s="556"/>
      <c r="AE3" s="556"/>
      <c r="AF3" s="556"/>
      <c r="AG3" s="556"/>
      <c r="AH3" s="556"/>
      <c r="AI3" s="556"/>
      <c r="AJ3" s="556"/>
      <c r="AK3" s="556"/>
      <c r="AL3" s="556"/>
      <c r="AM3" s="556"/>
      <c r="AN3" s="556"/>
      <c r="AO3" s="556"/>
      <c r="AP3" s="556"/>
      <c r="AQ3" s="556"/>
      <c r="AR3" s="556"/>
      <c r="AS3" s="556"/>
      <c r="AT3" s="556"/>
      <c r="AU3" s="556"/>
      <c r="AV3" s="556"/>
      <c r="AW3" s="556"/>
      <c r="AX3" s="556"/>
    </row>
    <row r="4" spans="1:50" s="492" customFormat="1" ht="17.25" customHeight="1" x14ac:dyDescent="0.2">
      <c r="A4" s="1414" t="s">
        <v>396</v>
      </c>
      <c r="B4" s="1414"/>
      <c r="C4" s="1414"/>
      <c r="D4" s="1414"/>
      <c r="E4" s="1414"/>
      <c r="F4" s="1414"/>
      <c r="G4" s="1414"/>
      <c r="H4" s="1414"/>
      <c r="I4" s="1414"/>
      <c r="J4" s="1414"/>
      <c r="K4" s="1414"/>
      <c r="L4" s="1414"/>
      <c r="M4" s="1414"/>
      <c r="N4" s="1414"/>
      <c r="O4" s="1414"/>
      <c r="P4" s="1414"/>
      <c r="Q4" s="1414"/>
      <c r="R4" s="1414"/>
      <c r="S4" s="1414"/>
      <c r="T4" s="1414"/>
      <c r="U4" s="1414"/>
      <c r="V4" s="1414"/>
      <c r="W4" s="1414"/>
      <c r="X4" s="1414"/>
      <c r="Y4" s="1414"/>
      <c r="Z4" s="1414"/>
    </row>
    <row r="5" spans="1:50" s="492" customFormat="1" ht="17.25" customHeight="1" x14ac:dyDescent="0.2">
      <c r="B5" s="1415" t="str">
        <f>porsaad!$B$6</f>
        <v>Situación a 31 de mayo de 2024</v>
      </c>
      <c r="C5" s="1415"/>
      <c r="D5" s="1415"/>
      <c r="E5" s="1415"/>
      <c r="F5" s="1415"/>
      <c r="G5" s="1415"/>
      <c r="H5" s="1415"/>
      <c r="I5" s="1415"/>
      <c r="J5" s="1415"/>
      <c r="K5" s="1415"/>
      <c r="L5" s="1415"/>
      <c r="M5" s="1415"/>
      <c r="N5" s="1415"/>
      <c r="O5" s="1415"/>
      <c r="P5" s="1415"/>
      <c r="Q5" s="1415"/>
      <c r="R5" s="1415"/>
      <c r="S5" s="1415"/>
      <c r="T5" s="1415"/>
      <c r="U5" s="1415"/>
      <c r="V5" s="1415"/>
      <c r="W5" s="1415"/>
      <c r="X5" s="1415"/>
      <c r="Y5" s="1415"/>
      <c r="Z5" s="1415"/>
    </row>
    <row r="6" spans="1:50" s="345" customFormat="1" ht="6" customHeight="1" x14ac:dyDescent="0.2">
      <c r="O6" s="444"/>
      <c r="Z6" s="556"/>
      <c r="AA6" s="556"/>
      <c r="AB6" s="556"/>
      <c r="AC6" s="556"/>
      <c r="AD6" s="556"/>
      <c r="AE6" s="556"/>
      <c r="AF6" s="556"/>
      <c r="AG6" s="556"/>
      <c r="AH6" s="556"/>
      <c r="AI6" s="556"/>
      <c r="AJ6" s="556"/>
      <c r="AK6" s="556"/>
      <c r="AL6" s="556"/>
      <c r="AM6" s="556"/>
      <c r="AN6" s="556"/>
      <c r="AO6" s="556"/>
      <c r="AP6" s="556"/>
      <c r="AQ6" s="556"/>
      <c r="AR6" s="556"/>
      <c r="AS6" s="556"/>
      <c r="AT6" s="556"/>
      <c r="AU6" s="556"/>
      <c r="AV6" s="556"/>
      <c r="AW6" s="556"/>
      <c r="AX6" s="556"/>
    </row>
    <row r="7" spans="1:50" s="513" customFormat="1" ht="12.75" customHeight="1" x14ac:dyDescent="0.2">
      <c r="A7" s="512"/>
      <c r="B7" s="1452" t="s">
        <v>12</v>
      </c>
      <c r="D7" s="1452" t="s">
        <v>476</v>
      </c>
      <c r="E7" s="1452"/>
      <c r="G7" s="1452"/>
      <c r="H7" s="1452"/>
      <c r="J7" s="1452"/>
      <c r="K7" s="1452"/>
      <c r="M7" s="1452"/>
      <c r="N7" s="1452"/>
      <c r="P7" s="1452" t="s">
        <v>13</v>
      </c>
      <c r="Q7" s="1452"/>
      <c r="S7" s="1452"/>
      <c r="T7" s="1452"/>
      <c r="V7" s="1452"/>
      <c r="W7" s="1452"/>
      <c r="Y7" s="1452"/>
      <c r="Z7" s="1452"/>
      <c r="AA7" s="512"/>
      <c r="AB7" s="512"/>
      <c r="AI7" s="514"/>
    </row>
    <row r="8" spans="1:50" s="513" customFormat="1" ht="33.75" customHeight="1" x14ac:dyDescent="0.2">
      <c r="A8" s="512"/>
      <c r="B8" s="1452"/>
      <c r="D8" s="1452"/>
      <c r="E8" s="1452"/>
      <c r="G8" s="1452" t="s">
        <v>169</v>
      </c>
      <c r="H8" s="1452"/>
      <c r="J8" s="1452" t="s">
        <v>175</v>
      </c>
      <c r="K8" s="1452"/>
      <c r="M8" s="1452" t="s">
        <v>170</v>
      </c>
      <c r="N8" s="1452"/>
      <c r="P8" s="1452"/>
      <c r="Q8" s="1452"/>
      <c r="S8" s="1452" t="s">
        <v>172</v>
      </c>
      <c r="T8" s="1452"/>
      <c r="V8" s="1452" t="s">
        <v>173</v>
      </c>
      <c r="W8" s="1452"/>
      <c r="Y8" s="1452" t="s">
        <v>174</v>
      </c>
      <c r="Z8" s="1452"/>
      <c r="AA8" s="512"/>
      <c r="AB8" s="512"/>
      <c r="AI8" s="514"/>
    </row>
    <row r="9" spans="1:50" s="513" customFormat="1" ht="36.75" customHeight="1" x14ac:dyDescent="0.2">
      <c r="A9" s="512"/>
      <c r="B9" s="1452"/>
      <c r="D9" s="512" t="s">
        <v>9</v>
      </c>
      <c r="E9" s="512" t="s">
        <v>10</v>
      </c>
      <c r="G9" s="512" t="s">
        <v>9</v>
      </c>
      <c r="H9" s="512" t="s">
        <v>10</v>
      </c>
      <c r="J9" s="512" t="s">
        <v>9</v>
      </c>
      <c r="K9" s="512" t="s">
        <v>10</v>
      </c>
      <c r="M9" s="512" t="s">
        <v>9</v>
      </c>
      <c r="N9" s="512" t="s">
        <v>10</v>
      </c>
      <c r="P9" s="512" t="s">
        <v>9</v>
      </c>
      <c r="Q9" s="512" t="s">
        <v>111</v>
      </c>
      <c r="S9" s="512" t="s">
        <v>9</v>
      </c>
      <c r="T9" s="512" t="s">
        <v>111</v>
      </c>
      <c r="V9" s="512" t="s">
        <v>9</v>
      </c>
      <c r="W9" s="512" t="s">
        <v>10</v>
      </c>
      <c r="Y9" s="512" t="s">
        <v>9</v>
      </c>
      <c r="Z9" s="512" t="s">
        <v>10</v>
      </c>
      <c r="AA9" s="512"/>
      <c r="AB9" s="519"/>
      <c r="AC9" s="396"/>
      <c r="AD9" s="396"/>
      <c r="AE9" s="396"/>
      <c r="AF9" s="396"/>
    </row>
    <row r="10" spans="1:50" s="396" customFormat="1" ht="4.5" customHeight="1" x14ac:dyDescent="0.2">
      <c r="A10" s="519"/>
      <c r="B10" s="512"/>
      <c r="D10" s="512"/>
      <c r="E10" s="512"/>
      <c r="G10" s="512"/>
      <c r="H10" s="512"/>
      <c r="J10" s="512"/>
      <c r="K10" s="512"/>
      <c r="M10" s="512"/>
      <c r="N10" s="512"/>
      <c r="P10" s="512"/>
      <c r="Q10" s="512"/>
      <c r="S10" s="512"/>
      <c r="T10" s="512"/>
      <c r="V10" s="512"/>
      <c r="W10" s="512"/>
      <c r="Y10" s="512"/>
      <c r="Z10" s="512"/>
      <c r="AA10" s="512"/>
      <c r="AB10" s="519"/>
    </row>
    <row r="11" spans="1:50" s="396" customFormat="1" ht="18" customHeight="1" x14ac:dyDescent="0.25">
      <c r="A11" s="519"/>
      <c r="B11" s="557" t="s">
        <v>8</v>
      </c>
      <c r="C11" s="558"/>
      <c r="D11" s="559">
        <f>G11+J11+M11</f>
        <v>8584147</v>
      </c>
      <c r="E11" s="560">
        <f t="shared" ref="E11:E28" si="0">D11*100/$D$30</f>
        <v>17.851892595752791</v>
      </c>
      <c r="F11" s="558"/>
      <c r="G11" s="561">
        <f>'20pobl'!J12</f>
        <v>7016107</v>
      </c>
      <c r="H11" s="562">
        <f>G11*100/$G$30</f>
        <v>18.27226113308949</v>
      </c>
      <c r="I11" s="558"/>
      <c r="J11" s="561">
        <f>'20pobl'!Q12</f>
        <v>1145951</v>
      </c>
      <c r="K11" s="562">
        <f>J11*100/$J$30</f>
        <v>16.812853785592029</v>
      </c>
      <c r="L11" s="558"/>
      <c r="M11" s="561">
        <f>'20pobl'!X12</f>
        <v>422089</v>
      </c>
      <c r="N11" s="562">
        <f t="shared" ref="N11:N28" si="1">M11*100/$M$30</f>
        <v>14.697439354507576</v>
      </c>
      <c r="O11" s="558"/>
      <c r="P11" s="563">
        <f>S11+V11+Y11</f>
        <v>409871</v>
      </c>
      <c r="Q11" s="564">
        <f>P11*100/D11</f>
        <v>4.7747434893647558</v>
      </c>
      <c r="R11" s="558"/>
      <c r="S11" s="561">
        <f>'23solcasaad'!J12</f>
        <v>118845</v>
      </c>
      <c r="T11" s="565">
        <f>S11*100/G11</f>
        <v>1.6938880778186536</v>
      </c>
      <c r="U11" s="558"/>
      <c r="V11" s="561">
        <f>'23solcasaad'!Q12</f>
        <v>98626</v>
      </c>
      <c r="W11" s="565">
        <f>V11*100/J11</f>
        <v>8.6064761931356575</v>
      </c>
      <c r="X11" s="558"/>
      <c r="Y11" s="561">
        <f>'23solcasaad'!X12</f>
        <v>192400</v>
      </c>
      <c r="Z11" s="565">
        <f>Y11*100/M11</f>
        <v>45.582803626723276</v>
      </c>
      <c r="AA11" s="566"/>
      <c r="AB11" s="567">
        <f>_xlfn.RANK.EQ(Q11,Q$11:Q$30,0)</f>
        <v>4</v>
      </c>
      <c r="AC11" s="567">
        <v>1</v>
      </c>
      <c r="AD11" s="567">
        <f>MATCH(AC11,AB$11:AB$30,0)</f>
        <v>7</v>
      </c>
      <c r="AE11" s="568" t="str">
        <f t="shared" ref="AE11:AE29" si="2">INDEX(B$11:B$30,AD11,1)</f>
        <v>Castilla y León</v>
      </c>
      <c r="AF11" s="569">
        <f t="shared" ref="AF11:AF29" si="3">INDEX(Q$11:Q$30,AD11,1)</f>
        <v>6.7092251006102686</v>
      </c>
      <c r="AH11" s="567">
        <f>_xlfn.RANK.EQ(T11,T$11:T$30,0)</f>
        <v>5</v>
      </c>
      <c r="AI11" s="567">
        <v>1</v>
      </c>
      <c r="AJ11" s="567">
        <f>MATCH(AI11,AH$11:AH$30,0)</f>
        <v>18</v>
      </c>
      <c r="AK11" s="568" t="str">
        <f>INDEX(B$11:B$30,AJ11,1)</f>
        <v>Ceuta y Melilla</v>
      </c>
      <c r="AL11" s="569">
        <f>INDEX(T$11:T$30,AJ11,1)</f>
        <v>1.9575635903987454</v>
      </c>
      <c r="AN11" s="567">
        <f>_xlfn.RANK.EQ(W11,W$11:W$30,0)</f>
        <v>1</v>
      </c>
      <c r="AO11" s="567">
        <v>1</v>
      </c>
      <c r="AP11" s="567">
        <f>MATCH(AO11,AN$11:AN$30,0)</f>
        <v>1</v>
      </c>
      <c r="AQ11" s="568" t="str">
        <f>INDEX(B$11:B$30,AP11,1)</f>
        <v>Andalucía</v>
      </c>
      <c r="AR11" s="569">
        <f>INDEX(W$11:W$30,AP11,1)</f>
        <v>8.6064761931356575</v>
      </c>
      <c r="AT11" s="567">
        <f>_xlfn.RANK.EQ(Z11,Z$11:Z$30,0)</f>
        <v>1</v>
      </c>
      <c r="AU11" s="567">
        <v>1</v>
      </c>
      <c r="AV11" s="567">
        <f>MATCH(AU11,AT$11:AT$30,0)</f>
        <v>1</v>
      </c>
      <c r="AW11" s="568" t="str">
        <f>INDEX(B$11:B$30,AV11,1)</f>
        <v>Andalucía</v>
      </c>
      <c r="AX11" s="569">
        <f>INDEX(Z$11:Z$30,AV11,1)</f>
        <v>45.582803626723276</v>
      </c>
    </row>
    <row r="12" spans="1:50" s="396" customFormat="1" ht="18" customHeight="1" x14ac:dyDescent="0.25">
      <c r="A12" s="519"/>
      <c r="B12" s="557" t="s">
        <v>7</v>
      </c>
      <c r="C12" s="558"/>
      <c r="D12" s="559">
        <f t="shared" ref="D12:D28" si="4">G12+J12+M12</f>
        <v>1341289</v>
      </c>
      <c r="E12" s="560">
        <f t="shared" si="0"/>
        <v>2.7893915572350596</v>
      </c>
      <c r="F12" s="558"/>
      <c r="G12" s="561">
        <f>'20pobl'!J13</f>
        <v>1044239</v>
      </c>
      <c r="H12" s="562">
        <f t="shared" ref="H12:H28" si="5">G12*100/$G$30</f>
        <v>2.7195434296193368</v>
      </c>
      <c r="I12" s="558"/>
      <c r="J12" s="561">
        <f>'20pobl'!Q13</f>
        <v>200993</v>
      </c>
      <c r="K12" s="562">
        <f t="shared" ref="K12:K28" si="6">J12*100/$J$30</f>
        <v>2.9488747083666742</v>
      </c>
      <c r="L12" s="558"/>
      <c r="M12" s="561">
        <f>'20pobl'!X13</f>
        <v>96057</v>
      </c>
      <c r="N12" s="562">
        <f t="shared" si="1"/>
        <v>3.3447730977967542</v>
      </c>
      <c r="O12" s="558"/>
      <c r="P12" s="563">
        <f t="shared" ref="P12:P28" si="7">S12+V12+Y12</f>
        <v>56234</v>
      </c>
      <c r="Q12" s="564">
        <f t="shared" ref="Q12:Q28" si="8">P12*100/D12</f>
        <v>4.1925341965825416</v>
      </c>
      <c r="R12" s="558"/>
      <c r="S12" s="561">
        <f>'23solcasaad'!J13</f>
        <v>10683</v>
      </c>
      <c r="T12" s="565">
        <f t="shared" ref="T12:T28" si="9">S12*100/G12</f>
        <v>1.0230416600031218</v>
      </c>
      <c r="U12" s="558"/>
      <c r="V12" s="561">
        <f>'23solcasaad'!Q13</f>
        <v>11154</v>
      </c>
      <c r="W12" s="565">
        <f t="shared" ref="W12:W28" si="10">V12*100/J12</f>
        <v>5.549446995666516</v>
      </c>
      <c r="X12" s="558"/>
      <c r="Y12" s="561">
        <f>'23solcasaad'!X13</f>
        <v>34397</v>
      </c>
      <c r="Z12" s="565">
        <f t="shared" ref="Z12:Z28" si="11">Y12*100/M12</f>
        <v>35.808946771187941</v>
      </c>
      <c r="AA12" s="566"/>
      <c r="AB12" s="567">
        <f t="shared" ref="AB12:AB28" si="12">_xlfn.RANK.EQ(Q12,Q$11:Q$30,0)</f>
        <v>11</v>
      </c>
      <c r="AC12" s="567">
        <v>2</v>
      </c>
      <c r="AD12" s="567">
        <f t="shared" ref="AD12:AD28" si="13">MATCH(AC12,AB$11:AB$30,0)</f>
        <v>11</v>
      </c>
      <c r="AE12" s="568" t="str">
        <f t="shared" si="2"/>
        <v>Extremadura</v>
      </c>
      <c r="AF12" s="569">
        <f t="shared" si="3"/>
        <v>5.5664105108004698</v>
      </c>
      <c r="AH12" s="567">
        <f t="shared" ref="AH12:AH30" si="14">_xlfn.RANK.EQ(T12,T$11:T$30,0)</f>
        <v>18</v>
      </c>
      <c r="AI12" s="567">
        <v>2</v>
      </c>
      <c r="AJ12" s="567">
        <f t="shared" ref="AJ12:AJ28" si="15">MATCH(AI12,AH$11:AH$30,0)</f>
        <v>7</v>
      </c>
      <c r="AK12" s="568" t="str">
        <f t="shared" ref="AK12:AK29" si="16">INDEX(B$11:B$30,AJ12,1)</f>
        <v>Castilla y León</v>
      </c>
      <c r="AL12" s="569">
        <f t="shared" ref="AL12:AL29" si="17">INDEX(T$11:T$30,AJ12,1)</f>
        <v>1.8199589516406505</v>
      </c>
      <c r="AN12" s="567">
        <f t="shared" ref="AN12:AN30" si="18">_xlfn.RANK.EQ(W12,W$11:W$30,0)</f>
        <v>14</v>
      </c>
      <c r="AO12" s="567">
        <v>2</v>
      </c>
      <c r="AP12" s="567">
        <f t="shared" ref="AP12:AP28" si="19">MATCH(AO12,AN$11:AN$30,0)</f>
        <v>14</v>
      </c>
      <c r="AQ12" s="568" t="str">
        <f t="shared" ref="AQ12:AQ29" si="20">INDEX(B$11:B$30,AP12,1)</f>
        <v>Murcia, Región de</v>
      </c>
      <c r="AR12" s="569">
        <f t="shared" ref="AR12:AR28" si="21">INDEX(W$11:W$30,AP12,1)</f>
        <v>8.4488658798754006</v>
      </c>
      <c r="AT12" s="567">
        <f t="shared" ref="AT12:AT30" si="22">_xlfn.RANK.EQ(Z12,Z$11:Z$30,0)</f>
        <v>13</v>
      </c>
      <c r="AU12" s="567">
        <v>2</v>
      </c>
      <c r="AV12" s="567">
        <f t="shared" ref="AV12:AV28" si="23">MATCH(AU12,AT$11:AT$30,0)</f>
        <v>7</v>
      </c>
      <c r="AW12" s="568" t="str">
        <f t="shared" ref="AW12:AW29" si="24">INDEX(B$11:B$30,AV12,1)</f>
        <v>Castilla y León</v>
      </c>
      <c r="AX12" s="569">
        <f t="shared" ref="AX12:AX29" si="25">INDEX(Z$11:Z$30,AV12,1)</f>
        <v>45.337749258262612</v>
      </c>
    </row>
    <row r="13" spans="1:50" s="396" customFormat="1" ht="18" customHeight="1" x14ac:dyDescent="0.25">
      <c r="A13" s="519"/>
      <c r="B13" s="557" t="s">
        <v>37</v>
      </c>
      <c r="C13" s="558"/>
      <c r="D13" s="559">
        <f t="shared" si="4"/>
        <v>1006060</v>
      </c>
      <c r="E13" s="560">
        <f t="shared" si="0"/>
        <v>2.0922375938905815</v>
      </c>
      <c r="F13" s="558"/>
      <c r="G13" s="561">
        <f>'20pobl'!J14</f>
        <v>728875</v>
      </c>
      <c r="H13" s="562">
        <f t="shared" si="5"/>
        <v>1.8982313601232994</v>
      </c>
      <c r="I13" s="558"/>
      <c r="J13" s="561">
        <f>'20pobl'!Q14</f>
        <v>193292</v>
      </c>
      <c r="K13" s="562">
        <f t="shared" si="6"/>
        <v>2.8358892604698234</v>
      </c>
      <c r="L13" s="558"/>
      <c r="M13" s="561">
        <f>'20pobl'!X14</f>
        <v>83893</v>
      </c>
      <c r="N13" s="562">
        <f t="shared" si="1"/>
        <v>2.9212139614339727</v>
      </c>
      <c r="O13" s="558"/>
      <c r="P13" s="563">
        <f t="shared" si="7"/>
        <v>47942</v>
      </c>
      <c r="Q13" s="564">
        <f t="shared" si="8"/>
        <v>4.7653221477844268</v>
      </c>
      <c r="R13" s="558"/>
      <c r="S13" s="561">
        <f>'23solcasaad'!J14</f>
        <v>10470</v>
      </c>
      <c r="T13" s="565">
        <f t="shared" si="9"/>
        <v>1.4364602984050763</v>
      </c>
      <c r="U13" s="558"/>
      <c r="V13" s="561">
        <f>'23solcasaad'!Q14</f>
        <v>10835</v>
      </c>
      <c r="W13" s="565">
        <f t="shared" si="10"/>
        <v>5.6055087639426358</v>
      </c>
      <c r="X13" s="558"/>
      <c r="Y13" s="561">
        <f>'23solcasaad'!X14</f>
        <v>26637</v>
      </c>
      <c r="Z13" s="565">
        <f t="shared" si="11"/>
        <v>31.751159214713979</v>
      </c>
      <c r="AA13" s="566"/>
      <c r="AB13" s="567">
        <f t="shared" si="12"/>
        <v>5</v>
      </c>
      <c r="AC13" s="567">
        <v>3</v>
      </c>
      <c r="AD13" s="567">
        <f t="shared" si="13"/>
        <v>16</v>
      </c>
      <c r="AE13" s="568" t="str">
        <f t="shared" si="2"/>
        <v>País Vasco</v>
      </c>
      <c r="AF13" s="570">
        <f t="shared" si="3"/>
        <v>5.2119250896312863</v>
      </c>
      <c r="AH13" s="567">
        <f t="shared" si="14"/>
        <v>8</v>
      </c>
      <c r="AI13" s="567">
        <v>3</v>
      </c>
      <c r="AJ13" s="567">
        <f t="shared" si="15"/>
        <v>16</v>
      </c>
      <c r="AK13" s="568" t="str">
        <f t="shared" si="16"/>
        <v>País Vasco</v>
      </c>
      <c r="AL13" s="569">
        <f t="shared" si="17"/>
        <v>1.7963418703841496</v>
      </c>
      <c r="AN13" s="567">
        <f t="shared" si="18"/>
        <v>13</v>
      </c>
      <c r="AO13" s="567">
        <v>3</v>
      </c>
      <c r="AP13" s="567">
        <f t="shared" si="19"/>
        <v>11</v>
      </c>
      <c r="AQ13" s="568" t="str">
        <f t="shared" si="20"/>
        <v>Extremadura</v>
      </c>
      <c r="AR13" s="569">
        <f t="shared" si="21"/>
        <v>8.2381303750445269</v>
      </c>
      <c r="AT13" s="567">
        <f t="shared" si="22"/>
        <v>14</v>
      </c>
      <c r="AU13" s="567">
        <v>3</v>
      </c>
      <c r="AV13" s="567">
        <f t="shared" si="23"/>
        <v>11</v>
      </c>
      <c r="AW13" s="568" t="str">
        <f t="shared" si="24"/>
        <v>Extremadura</v>
      </c>
      <c r="AX13" s="569">
        <f t="shared" si="25"/>
        <v>44.06164880439097</v>
      </c>
    </row>
    <row r="14" spans="1:50" s="396" customFormat="1" ht="18" customHeight="1" x14ac:dyDescent="0.25">
      <c r="A14" s="519"/>
      <c r="B14" s="557" t="s">
        <v>38</v>
      </c>
      <c r="C14" s="558"/>
      <c r="D14" s="559">
        <f t="shared" si="4"/>
        <v>1209906</v>
      </c>
      <c r="E14" s="560">
        <f t="shared" si="0"/>
        <v>2.516162871273858</v>
      </c>
      <c r="F14" s="558"/>
      <c r="G14" s="561">
        <f>'20pobl'!J15</f>
        <v>1010320</v>
      </c>
      <c r="H14" s="562">
        <f t="shared" si="5"/>
        <v>2.6312071449285157</v>
      </c>
      <c r="I14" s="558"/>
      <c r="J14" s="561">
        <f>'20pobl'!Q15</f>
        <v>147036</v>
      </c>
      <c r="K14" s="562">
        <f t="shared" si="6"/>
        <v>2.1572429966187991</v>
      </c>
      <c r="L14" s="558"/>
      <c r="M14" s="561">
        <f>'20pobl'!X15</f>
        <v>52550</v>
      </c>
      <c r="N14" s="562">
        <f t="shared" si="1"/>
        <v>1.8298283965689064</v>
      </c>
      <c r="O14" s="558"/>
      <c r="P14" s="563">
        <f t="shared" si="7"/>
        <v>44957</v>
      </c>
      <c r="Q14" s="564">
        <f t="shared" si="8"/>
        <v>3.7157432064970335</v>
      </c>
      <c r="R14" s="558"/>
      <c r="S14" s="561">
        <f>'23solcasaad'!J15</f>
        <v>12779</v>
      </c>
      <c r="T14" s="565">
        <f t="shared" si="9"/>
        <v>1.2648467812178319</v>
      </c>
      <c r="U14" s="558"/>
      <c r="V14" s="561">
        <f>'23solcasaad'!Q15</f>
        <v>10652</v>
      </c>
      <c r="W14" s="565">
        <f t="shared" si="10"/>
        <v>7.2444843439701838</v>
      </c>
      <c r="X14" s="558"/>
      <c r="Y14" s="561">
        <f>'23solcasaad'!X15</f>
        <v>21526</v>
      </c>
      <c r="Z14" s="565">
        <f t="shared" si="11"/>
        <v>40.962892483349194</v>
      </c>
      <c r="AA14" s="566"/>
      <c r="AB14" s="567">
        <f t="shared" si="12"/>
        <v>14</v>
      </c>
      <c r="AC14" s="567">
        <v>4</v>
      </c>
      <c r="AD14" s="567">
        <f t="shared" si="13"/>
        <v>1</v>
      </c>
      <c r="AE14" s="568" t="str">
        <f t="shared" si="2"/>
        <v>Andalucía</v>
      </c>
      <c r="AF14" s="569">
        <f t="shared" si="3"/>
        <v>4.7747434893647558</v>
      </c>
      <c r="AH14" s="567">
        <f t="shared" si="14"/>
        <v>15</v>
      </c>
      <c r="AI14" s="567">
        <v>4</v>
      </c>
      <c r="AJ14" s="567">
        <f t="shared" si="15"/>
        <v>14</v>
      </c>
      <c r="AK14" s="568" t="str">
        <f t="shared" si="16"/>
        <v>Murcia, Región de</v>
      </c>
      <c r="AL14" s="569">
        <f t="shared" si="17"/>
        <v>1.7274519486702633</v>
      </c>
      <c r="AN14" s="567">
        <f t="shared" si="18"/>
        <v>5</v>
      </c>
      <c r="AO14" s="567">
        <v>4</v>
      </c>
      <c r="AP14" s="567">
        <f t="shared" si="19"/>
        <v>9</v>
      </c>
      <c r="AQ14" s="568" t="str">
        <f t="shared" si="20"/>
        <v>Cataluña</v>
      </c>
      <c r="AR14" s="569">
        <f t="shared" si="21"/>
        <v>7.8086524719888342</v>
      </c>
      <c r="AT14" s="567">
        <f t="shared" si="22"/>
        <v>6</v>
      </c>
      <c r="AU14" s="567">
        <v>4</v>
      </c>
      <c r="AV14" s="567">
        <f t="shared" si="23"/>
        <v>8</v>
      </c>
      <c r="AW14" s="568" t="str">
        <f t="shared" si="24"/>
        <v>Castilla - La Mancha</v>
      </c>
      <c r="AX14" s="569">
        <f t="shared" si="25"/>
        <v>42.75453032685526</v>
      </c>
    </row>
    <row r="15" spans="1:50" s="396" customFormat="1" ht="18" customHeight="1" x14ac:dyDescent="0.25">
      <c r="A15" s="519"/>
      <c r="B15" s="557" t="s">
        <v>6</v>
      </c>
      <c r="C15" s="558"/>
      <c r="D15" s="559">
        <f t="shared" si="4"/>
        <v>2213016</v>
      </c>
      <c r="E15" s="560">
        <f t="shared" si="0"/>
        <v>4.6022655418974603</v>
      </c>
      <c r="F15" s="558"/>
      <c r="G15" s="561">
        <f>'20pobl'!J16</f>
        <v>1826469</v>
      </c>
      <c r="H15" s="562">
        <f t="shared" si="5"/>
        <v>4.7567288411497755</v>
      </c>
      <c r="I15" s="558"/>
      <c r="J15" s="561">
        <f>'20pobl'!Q16</f>
        <v>288173</v>
      </c>
      <c r="K15" s="562">
        <f t="shared" si="6"/>
        <v>4.2279386413166113</v>
      </c>
      <c r="L15" s="558"/>
      <c r="M15" s="561">
        <f>'20pobl'!X16</f>
        <v>98374</v>
      </c>
      <c r="N15" s="562">
        <f t="shared" si="1"/>
        <v>3.4254526866616479</v>
      </c>
      <c r="O15" s="558"/>
      <c r="P15" s="563">
        <f t="shared" si="7"/>
        <v>67784</v>
      </c>
      <c r="Q15" s="564">
        <f t="shared" si="8"/>
        <v>3.0629692690879775</v>
      </c>
      <c r="R15" s="558"/>
      <c r="S15" s="561">
        <f>'23solcasaad'!J16</f>
        <v>23308</v>
      </c>
      <c r="T15" s="565">
        <f t="shared" si="9"/>
        <v>1.2761234929254206</v>
      </c>
      <c r="U15" s="558"/>
      <c r="V15" s="561">
        <f>'23solcasaad'!Q16</f>
        <v>15887</v>
      </c>
      <c r="W15" s="565">
        <f t="shared" si="10"/>
        <v>5.5130078112800298</v>
      </c>
      <c r="X15" s="558"/>
      <c r="Y15" s="561">
        <f>'23solcasaad'!X16</f>
        <v>28589</v>
      </c>
      <c r="Z15" s="565">
        <f t="shared" si="11"/>
        <v>29.061540650985016</v>
      </c>
      <c r="AA15" s="566"/>
      <c r="AB15" s="567">
        <f t="shared" si="12"/>
        <v>19</v>
      </c>
      <c r="AC15" s="567">
        <v>5</v>
      </c>
      <c r="AD15" s="567">
        <f t="shared" si="13"/>
        <v>3</v>
      </c>
      <c r="AE15" s="568" t="str">
        <f t="shared" si="2"/>
        <v>Asturias, Principado de</v>
      </c>
      <c r="AF15" s="569">
        <f t="shared" si="3"/>
        <v>4.7653221477844268</v>
      </c>
      <c r="AH15" s="567">
        <f t="shared" si="14"/>
        <v>14</v>
      </c>
      <c r="AI15" s="567">
        <v>5</v>
      </c>
      <c r="AJ15" s="567">
        <f t="shared" si="15"/>
        <v>1</v>
      </c>
      <c r="AK15" s="568" t="str">
        <f t="shared" si="16"/>
        <v>Andalucía</v>
      </c>
      <c r="AL15" s="569">
        <f t="shared" si="17"/>
        <v>1.6938880778186536</v>
      </c>
      <c r="AN15" s="567">
        <f t="shared" si="18"/>
        <v>15</v>
      </c>
      <c r="AO15" s="567">
        <v>5</v>
      </c>
      <c r="AP15" s="567">
        <f t="shared" si="19"/>
        <v>4</v>
      </c>
      <c r="AQ15" s="568" t="str">
        <f t="shared" si="20"/>
        <v>Balears, Illes</v>
      </c>
      <c r="AR15" s="569">
        <f t="shared" si="21"/>
        <v>7.2444843439701838</v>
      </c>
      <c r="AT15" s="567">
        <f t="shared" si="22"/>
        <v>18</v>
      </c>
      <c r="AU15" s="567">
        <v>5</v>
      </c>
      <c r="AV15" s="567">
        <f t="shared" si="23"/>
        <v>9</v>
      </c>
      <c r="AW15" s="568" t="str">
        <f t="shared" si="24"/>
        <v>Cataluña</v>
      </c>
      <c r="AX15" s="569">
        <f t="shared" si="25"/>
        <v>42.051409977350296</v>
      </c>
    </row>
    <row r="16" spans="1:50" s="396" customFormat="1" ht="18" customHeight="1" x14ac:dyDescent="0.25">
      <c r="A16" s="519"/>
      <c r="B16" s="557" t="s">
        <v>5</v>
      </c>
      <c r="C16" s="558"/>
      <c r="D16" s="571">
        <f t="shared" si="4"/>
        <v>588387</v>
      </c>
      <c r="E16" s="560">
        <f t="shared" si="0"/>
        <v>1.2236302021315801</v>
      </c>
      <c r="F16" s="558"/>
      <c r="G16" s="572">
        <f>'20pobl'!J17</f>
        <v>450214</v>
      </c>
      <c r="H16" s="562">
        <f t="shared" si="5"/>
        <v>1.1725060313037916</v>
      </c>
      <c r="I16" s="558"/>
      <c r="J16" s="572">
        <f>'20pobl'!Q17</f>
        <v>97495</v>
      </c>
      <c r="K16" s="562">
        <f t="shared" si="6"/>
        <v>1.4304007586941283</v>
      </c>
      <c r="L16" s="558"/>
      <c r="M16" s="572">
        <f>'20pobl'!X17</f>
        <v>40678</v>
      </c>
      <c r="N16" s="562">
        <f t="shared" si="1"/>
        <v>1.4164369080043762</v>
      </c>
      <c r="O16" s="558"/>
      <c r="P16" s="572">
        <f t="shared" si="7"/>
        <v>23669</v>
      </c>
      <c r="Q16" s="564">
        <f t="shared" si="8"/>
        <v>4.0226925475919764</v>
      </c>
      <c r="R16" s="558"/>
      <c r="S16" s="572">
        <f>'23solcasaad'!J17</f>
        <v>6665</v>
      </c>
      <c r="T16" s="565">
        <f t="shared" si="9"/>
        <v>1.4804070952924608</v>
      </c>
      <c r="U16" s="558"/>
      <c r="V16" s="572">
        <f>'23solcasaad'!Q17</f>
        <v>5175</v>
      </c>
      <c r="W16" s="565">
        <f t="shared" si="10"/>
        <v>5.3079645110005638</v>
      </c>
      <c r="X16" s="558"/>
      <c r="Y16" s="572">
        <f>'23solcasaad'!X17</f>
        <v>11829</v>
      </c>
      <c r="Z16" s="565">
        <f t="shared" si="11"/>
        <v>29.079600766999359</v>
      </c>
      <c r="AA16" s="566"/>
      <c r="AB16" s="567">
        <f t="shared" si="12"/>
        <v>12</v>
      </c>
      <c r="AC16" s="567">
        <v>6</v>
      </c>
      <c r="AD16" s="567">
        <f t="shared" si="13"/>
        <v>8</v>
      </c>
      <c r="AE16" s="568" t="str">
        <f t="shared" si="2"/>
        <v>Castilla - La Mancha</v>
      </c>
      <c r="AF16" s="569">
        <f t="shared" si="3"/>
        <v>4.6968791115145923</v>
      </c>
      <c r="AH16" s="567">
        <f t="shared" si="14"/>
        <v>7</v>
      </c>
      <c r="AI16" s="567">
        <v>6</v>
      </c>
      <c r="AJ16" s="567">
        <f t="shared" si="15"/>
        <v>11</v>
      </c>
      <c r="AK16" s="568" t="str">
        <f t="shared" si="16"/>
        <v>Extremadura</v>
      </c>
      <c r="AL16" s="569">
        <f t="shared" si="17"/>
        <v>1.6437328815747798</v>
      </c>
      <c r="AN16" s="567">
        <f t="shared" si="18"/>
        <v>17</v>
      </c>
      <c r="AO16" s="567">
        <v>6</v>
      </c>
      <c r="AP16" s="567">
        <f t="shared" si="19"/>
        <v>7</v>
      </c>
      <c r="AQ16" s="568" t="str">
        <f t="shared" si="20"/>
        <v>Castilla y León</v>
      </c>
      <c r="AR16" s="569">
        <f t="shared" si="21"/>
        <v>7.1228135476058689</v>
      </c>
      <c r="AT16" s="567">
        <f t="shared" si="22"/>
        <v>17</v>
      </c>
      <c r="AU16" s="567">
        <v>6</v>
      </c>
      <c r="AV16" s="567">
        <f t="shared" si="23"/>
        <v>4</v>
      </c>
      <c r="AW16" s="568" t="str">
        <f t="shared" si="24"/>
        <v>Balears, Illes</v>
      </c>
      <c r="AX16" s="569">
        <f t="shared" si="25"/>
        <v>40.962892483349194</v>
      </c>
    </row>
    <row r="17" spans="1:50" s="396" customFormat="1" ht="18" customHeight="1" x14ac:dyDescent="0.25">
      <c r="A17" s="519"/>
      <c r="B17" s="557" t="s">
        <v>4</v>
      </c>
      <c r="C17" s="558"/>
      <c r="D17" s="559">
        <f t="shared" si="4"/>
        <v>2383703</v>
      </c>
      <c r="E17" s="560">
        <f t="shared" si="0"/>
        <v>4.9572322021248834</v>
      </c>
      <c r="F17" s="558"/>
      <c r="G17" s="561">
        <f>'20pobl'!J18</f>
        <v>1752567</v>
      </c>
      <c r="H17" s="562">
        <f t="shared" si="5"/>
        <v>4.5642636118912163</v>
      </c>
      <c r="I17" s="558"/>
      <c r="J17" s="561">
        <f>'20pobl'!Q18</f>
        <v>413741</v>
      </c>
      <c r="K17" s="562">
        <f t="shared" si="6"/>
        <v>6.0702132448111934</v>
      </c>
      <c r="L17" s="558"/>
      <c r="M17" s="561">
        <f>'20pobl'!X18</f>
        <v>217395</v>
      </c>
      <c r="N17" s="562">
        <f t="shared" si="1"/>
        <v>7.5698486065099413</v>
      </c>
      <c r="O17" s="558"/>
      <c r="P17" s="563">
        <f t="shared" si="7"/>
        <v>159928</v>
      </c>
      <c r="Q17" s="564">
        <f>P17*100/D17</f>
        <v>6.7092251006102686</v>
      </c>
      <c r="R17" s="558"/>
      <c r="S17" s="561">
        <f>'23solcasaad'!J18</f>
        <v>31896</v>
      </c>
      <c r="T17" s="565">
        <f>S17*100/G17</f>
        <v>1.8199589516406505</v>
      </c>
      <c r="U17" s="558"/>
      <c r="V17" s="561">
        <f>'23solcasaad'!Q18</f>
        <v>29470</v>
      </c>
      <c r="W17" s="565">
        <f>V17*100/J17</f>
        <v>7.1228135476058689</v>
      </c>
      <c r="X17" s="558"/>
      <c r="Y17" s="561">
        <f>'23solcasaad'!X18</f>
        <v>98562</v>
      </c>
      <c r="Z17" s="565">
        <f>Y17*100/M17</f>
        <v>45.337749258262612</v>
      </c>
      <c r="AA17" s="566"/>
      <c r="AB17" s="567">
        <f t="shared" si="12"/>
        <v>1</v>
      </c>
      <c r="AC17" s="567">
        <v>7</v>
      </c>
      <c r="AD17" s="567">
        <f t="shared" si="13"/>
        <v>9</v>
      </c>
      <c r="AE17" s="568" t="str">
        <f t="shared" si="2"/>
        <v>Cataluña</v>
      </c>
      <c r="AF17" s="569">
        <f t="shared" si="3"/>
        <v>4.6280905137115926</v>
      </c>
      <c r="AH17" s="567">
        <f t="shared" si="14"/>
        <v>2</v>
      </c>
      <c r="AI17" s="567">
        <v>7</v>
      </c>
      <c r="AJ17" s="567">
        <f t="shared" si="15"/>
        <v>6</v>
      </c>
      <c r="AK17" s="568" t="str">
        <f t="shared" si="16"/>
        <v>Cantabria</v>
      </c>
      <c r="AL17" s="569">
        <f t="shared" si="17"/>
        <v>1.4804070952924608</v>
      </c>
      <c r="AN17" s="567">
        <f t="shared" si="18"/>
        <v>6</v>
      </c>
      <c r="AO17" s="567">
        <v>7</v>
      </c>
      <c r="AP17" s="567">
        <f t="shared" si="19"/>
        <v>8</v>
      </c>
      <c r="AQ17" s="568" t="str">
        <f t="shared" si="20"/>
        <v>Castilla - La Mancha</v>
      </c>
      <c r="AR17" s="569">
        <f t="shared" si="21"/>
        <v>7.0603079398749227</v>
      </c>
      <c r="AT17" s="567">
        <f t="shared" si="22"/>
        <v>2</v>
      </c>
      <c r="AU17" s="567">
        <v>7</v>
      </c>
      <c r="AV17" s="567">
        <f t="shared" si="23"/>
        <v>14</v>
      </c>
      <c r="AW17" s="568" t="str">
        <f t="shared" si="24"/>
        <v>Murcia, Región de</v>
      </c>
      <c r="AX17" s="569">
        <f t="shared" si="25"/>
        <v>38.8884993479084</v>
      </c>
    </row>
    <row r="18" spans="1:50" s="396" customFormat="1" ht="18" customHeight="1" x14ac:dyDescent="0.25">
      <c r="A18" s="519"/>
      <c r="B18" s="557" t="s">
        <v>40</v>
      </c>
      <c r="C18" s="558"/>
      <c r="D18" s="559">
        <f t="shared" si="4"/>
        <v>2084086</v>
      </c>
      <c r="E18" s="560">
        <f t="shared" si="0"/>
        <v>4.3341382006053779</v>
      </c>
      <c r="F18" s="558"/>
      <c r="G18" s="561">
        <f>'20pobl'!J19</f>
        <v>1679650</v>
      </c>
      <c r="H18" s="562">
        <f t="shared" si="5"/>
        <v>4.3743636481304753</v>
      </c>
      <c r="I18" s="558"/>
      <c r="J18" s="561">
        <f>'20pobl'!Q19</f>
        <v>273430</v>
      </c>
      <c r="K18" s="562">
        <f t="shared" si="6"/>
        <v>4.0116362833964354</v>
      </c>
      <c r="L18" s="558"/>
      <c r="M18" s="561">
        <f>'20pobl'!X19</f>
        <v>131006</v>
      </c>
      <c r="N18" s="562">
        <f t="shared" si="1"/>
        <v>4.5617221488278998</v>
      </c>
      <c r="O18" s="558"/>
      <c r="P18" s="563">
        <f t="shared" si="7"/>
        <v>97887</v>
      </c>
      <c r="Q18" s="564">
        <f t="shared" si="8"/>
        <v>4.6968791115145923</v>
      </c>
      <c r="R18" s="558"/>
      <c r="S18" s="561">
        <f>'23solcasaad'!J19</f>
        <v>22571</v>
      </c>
      <c r="T18" s="565">
        <f t="shared" si="9"/>
        <v>1.3437918613996964</v>
      </c>
      <c r="U18" s="558"/>
      <c r="V18" s="561">
        <f>'23solcasaad'!Q19</f>
        <v>19305</v>
      </c>
      <c r="W18" s="565">
        <f t="shared" si="10"/>
        <v>7.0603079398749227</v>
      </c>
      <c r="X18" s="558"/>
      <c r="Y18" s="561">
        <f>'23solcasaad'!X19</f>
        <v>56011</v>
      </c>
      <c r="Z18" s="565">
        <f t="shared" si="11"/>
        <v>42.75453032685526</v>
      </c>
      <c r="AA18" s="566"/>
      <c r="AB18" s="567">
        <f t="shared" si="12"/>
        <v>6</v>
      </c>
      <c r="AC18" s="567">
        <v>8</v>
      </c>
      <c r="AD18" s="567">
        <f t="shared" si="13"/>
        <v>17</v>
      </c>
      <c r="AE18" s="568" t="str">
        <f t="shared" si="2"/>
        <v>Rioja, La</v>
      </c>
      <c r="AF18" s="569">
        <f t="shared" si="3"/>
        <v>4.5851148993738402</v>
      </c>
      <c r="AH18" s="567">
        <f t="shared" si="14"/>
        <v>13</v>
      </c>
      <c r="AI18" s="567">
        <v>8</v>
      </c>
      <c r="AJ18" s="567">
        <f t="shared" si="15"/>
        <v>3</v>
      </c>
      <c r="AK18" s="568" t="str">
        <f t="shared" si="16"/>
        <v>Asturias, Principado de</v>
      </c>
      <c r="AL18" s="569">
        <f t="shared" si="17"/>
        <v>1.4364602984050763</v>
      </c>
      <c r="AN18" s="567">
        <f t="shared" si="18"/>
        <v>7</v>
      </c>
      <c r="AO18" s="567">
        <v>8</v>
      </c>
      <c r="AP18" s="567">
        <f t="shared" si="19"/>
        <v>20</v>
      </c>
      <c r="AQ18" s="568" t="str">
        <f t="shared" si="20"/>
        <v>TOTAL</v>
      </c>
      <c r="AR18" s="569">
        <f t="shared" si="21"/>
        <v>6.6504282179285505</v>
      </c>
      <c r="AT18" s="567">
        <f t="shared" si="22"/>
        <v>4</v>
      </c>
      <c r="AU18" s="567">
        <v>8</v>
      </c>
      <c r="AV18" s="567">
        <f t="shared" si="23"/>
        <v>16</v>
      </c>
      <c r="AW18" s="568" t="str">
        <f t="shared" si="24"/>
        <v>País Vasco</v>
      </c>
      <c r="AX18" s="569">
        <f t="shared" si="25"/>
        <v>38.880499345615625</v>
      </c>
    </row>
    <row r="19" spans="1:50" s="396" customFormat="1" ht="18" customHeight="1" x14ac:dyDescent="0.25">
      <c r="A19" s="519"/>
      <c r="B19" s="557" t="s">
        <v>41</v>
      </c>
      <c r="C19" s="558"/>
      <c r="D19" s="559">
        <f t="shared" si="4"/>
        <v>7901963</v>
      </c>
      <c r="E19" s="560">
        <f t="shared" si="0"/>
        <v>16.433198868986342</v>
      </c>
      <c r="F19" s="558"/>
      <c r="G19" s="561">
        <f>'20pobl'!J20</f>
        <v>6372799</v>
      </c>
      <c r="H19" s="562">
        <f t="shared" si="5"/>
        <v>16.596874516978087</v>
      </c>
      <c r="I19" s="558"/>
      <c r="J19" s="561">
        <f>'20pobl'!Q20</f>
        <v>1076178</v>
      </c>
      <c r="K19" s="562">
        <f t="shared" si="6"/>
        <v>15.789177164879527</v>
      </c>
      <c r="L19" s="558"/>
      <c r="M19" s="561">
        <f>'20pobl'!X20</f>
        <v>452986</v>
      </c>
      <c r="N19" s="562">
        <f t="shared" si="1"/>
        <v>15.773294881982162</v>
      </c>
      <c r="O19" s="558"/>
      <c r="P19" s="563">
        <f t="shared" si="7"/>
        <v>365710</v>
      </c>
      <c r="Q19" s="564">
        <f t="shared" si="8"/>
        <v>4.6280905137115926</v>
      </c>
      <c r="R19" s="558"/>
      <c r="S19" s="561">
        <f>'23solcasaad'!J20</f>
        <v>91188</v>
      </c>
      <c r="T19" s="565">
        <f t="shared" si="9"/>
        <v>1.4308940231756877</v>
      </c>
      <c r="U19" s="558"/>
      <c r="V19" s="561">
        <f>'23solcasaad'!Q20</f>
        <v>84035</v>
      </c>
      <c r="W19" s="565">
        <f t="shared" si="10"/>
        <v>7.8086524719888342</v>
      </c>
      <c r="X19" s="558"/>
      <c r="Y19" s="561">
        <f>'23solcasaad'!X20</f>
        <v>190487</v>
      </c>
      <c r="Z19" s="565">
        <f t="shared" si="11"/>
        <v>42.051409977350296</v>
      </c>
      <c r="AA19" s="566"/>
      <c r="AB19" s="567">
        <f t="shared" si="12"/>
        <v>7</v>
      </c>
      <c r="AC19" s="567">
        <v>9</v>
      </c>
      <c r="AD19" s="567">
        <f t="shared" si="13"/>
        <v>20</v>
      </c>
      <c r="AE19" s="568" t="str">
        <f t="shared" si="2"/>
        <v>TOTAL</v>
      </c>
      <c r="AF19" s="569">
        <f t="shared" si="3"/>
        <v>4.3602334606576001</v>
      </c>
      <c r="AH19" s="567">
        <f t="shared" si="14"/>
        <v>9</v>
      </c>
      <c r="AI19" s="567">
        <v>9</v>
      </c>
      <c r="AJ19" s="567">
        <f t="shared" si="15"/>
        <v>9</v>
      </c>
      <c r="AK19" s="568" t="str">
        <f t="shared" si="16"/>
        <v>Cataluña</v>
      </c>
      <c r="AL19" s="569">
        <f t="shared" si="17"/>
        <v>1.4308940231756877</v>
      </c>
      <c r="AN19" s="567">
        <f t="shared" si="18"/>
        <v>4</v>
      </c>
      <c r="AO19" s="567">
        <v>9</v>
      </c>
      <c r="AP19" s="567">
        <f t="shared" si="19"/>
        <v>16</v>
      </c>
      <c r="AQ19" s="568" t="str">
        <f t="shared" si="20"/>
        <v>País Vasco</v>
      </c>
      <c r="AR19" s="569">
        <f t="shared" si="21"/>
        <v>6.4356408240985727</v>
      </c>
      <c r="AT19" s="567">
        <f t="shared" si="22"/>
        <v>5</v>
      </c>
      <c r="AU19" s="567">
        <v>9</v>
      </c>
      <c r="AV19" s="567">
        <f t="shared" si="23"/>
        <v>17</v>
      </c>
      <c r="AW19" s="568" t="str">
        <f t="shared" si="24"/>
        <v>Rioja, La</v>
      </c>
      <c r="AX19" s="569">
        <f t="shared" si="25"/>
        <v>38.772644927536234</v>
      </c>
    </row>
    <row r="20" spans="1:50" s="396" customFormat="1" ht="18" customHeight="1" x14ac:dyDescent="0.25">
      <c r="A20" s="519"/>
      <c r="B20" s="557" t="s">
        <v>3</v>
      </c>
      <c r="C20" s="558"/>
      <c r="D20" s="559">
        <f t="shared" si="4"/>
        <v>5216195</v>
      </c>
      <c r="E20" s="560">
        <f t="shared" si="0"/>
        <v>10.847781718847862</v>
      </c>
      <c r="F20" s="558"/>
      <c r="G20" s="561">
        <f>'20pobl'!J21</f>
        <v>4168661</v>
      </c>
      <c r="H20" s="562">
        <f t="shared" si="5"/>
        <v>10.856570797356136</v>
      </c>
      <c r="I20" s="558"/>
      <c r="J20" s="561">
        <f>'20pobl'!Q21</f>
        <v>755276</v>
      </c>
      <c r="K20" s="562">
        <f t="shared" si="6"/>
        <v>11.08105403788365</v>
      </c>
      <c r="L20" s="558"/>
      <c r="M20" s="561">
        <f>'20pobl'!X21</f>
        <v>292258</v>
      </c>
      <c r="N20" s="562">
        <f t="shared" si="1"/>
        <v>10.176631541854148</v>
      </c>
      <c r="O20" s="558"/>
      <c r="P20" s="563">
        <f t="shared" si="7"/>
        <v>207616</v>
      </c>
      <c r="Q20" s="564">
        <f t="shared" si="8"/>
        <v>3.9802192977831541</v>
      </c>
      <c r="R20" s="558"/>
      <c r="S20" s="561">
        <f>'23solcasaad'!J21</f>
        <v>56147</v>
      </c>
      <c r="T20" s="565">
        <f t="shared" si="9"/>
        <v>1.3468833277639991</v>
      </c>
      <c r="U20" s="558"/>
      <c r="V20" s="561">
        <f>'23solcasaad'!Q21</f>
        <v>45331</v>
      </c>
      <c r="W20" s="565">
        <f t="shared" si="10"/>
        <v>6.0019118838676189</v>
      </c>
      <c r="X20" s="558"/>
      <c r="Y20" s="561">
        <f>'23solcasaad'!X21</f>
        <v>106138</v>
      </c>
      <c r="Z20" s="565">
        <f t="shared" si="11"/>
        <v>36.316542233232283</v>
      </c>
      <c r="AA20" s="566"/>
      <c r="AB20" s="567">
        <f t="shared" si="12"/>
        <v>13</v>
      </c>
      <c r="AC20" s="567">
        <v>10</v>
      </c>
      <c r="AD20" s="567">
        <f t="shared" si="13"/>
        <v>14</v>
      </c>
      <c r="AE20" s="568" t="str">
        <f t="shared" si="2"/>
        <v>Murcia, Región de</v>
      </c>
      <c r="AF20" s="570">
        <f t="shared" si="3"/>
        <v>4.2250652835743177</v>
      </c>
      <c r="AH20" s="567">
        <f t="shared" si="14"/>
        <v>12</v>
      </c>
      <c r="AI20" s="567">
        <v>10</v>
      </c>
      <c r="AJ20" s="567">
        <f t="shared" si="15"/>
        <v>20</v>
      </c>
      <c r="AK20" s="568" t="str">
        <f t="shared" si="16"/>
        <v>TOTAL</v>
      </c>
      <c r="AL20" s="569">
        <f t="shared" si="17"/>
        <v>1.4213602235661436</v>
      </c>
      <c r="AN20" s="567">
        <f t="shared" si="18"/>
        <v>11</v>
      </c>
      <c r="AO20" s="567">
        <v>10</v>
      </c>
      <c r="AP20" s="567">
        <f t="shared" si="19"/>
        <v>18</v>
      </c>
      <c r="AQ20" s="568" t="str">
        <f t="shared" si="20"/>
        <v>Ceuta y Melilla</v>
      </c>
      <c r="AR20" s="569">
        <f t="shared" si="21"/>
        <v>6.4219017976243409</v>
      </c>
      <c r="AT20" s="567">
        <f t="shared" si="22"/>
        <v>12</v>
      </c>
      <c r="AU20" s="567">
        <v>10</v>
      </c>
      <c r="AV20" s="567">
        <f t="shared" si="23"/>
        <v>20</v>
      </c>
      <c r="AW20" s="568" t="str">
        <f t="shared" si="24"/>
        <v>TOTAL</v>
      </c>
      <c r="AX20" s="569">
        <f t="shared" si="25"/>
        <v>38.218447038045809</v>
      </c>
    </row>
    <row r="21" spans="1:50" s="329" customFormat="1" ht="18" customHeight="1" x14ac:dyDescent="0.25">
      <c r="A21" s="348"/>
      <c r="B21" s="548" t="s">
        <v>2</v>
      </c>
      <c r="C21" s="573"/>
      <c r="D21" s="574">
        <f t="shared" si="4"/>
        <v>1054306</v>
      </c>
      <c r="E21" s="575">
        <f t="shared" si="0"/>
        <v>2.1925716643782711</v>
      </c>
      <c r="F21" s="573"/>
      <c r="G21" s="576">
        <f>'20pobl'!J22</f>
        <v>824039</v>
      </c>
      <c r="H21" s="577">
        <f t="shared" si="5"/>
        <v>2.1460698635083428</v>
      </c>
      <c r="I21" s="573"/>
      <c r="J21" s="576">
        <f>'20pobl'!Q22</f>
        <v>157208</v>
      </c>
      <c r="K21" s="577">
        <f t="shared" si="6"/>
        <v>2.3064817936590236</v>
      </c>
      <c r="L21" s="573"/>
      <c r="M21" s="576">
        <f>'20pobl'!X22</f>
        <v>73059</v>
      </c>
      <c r="N21" s="577">
        <f t="shared" si="1"/>
        <v>2.5439663715495286</v>
      </c>
      <c r="O21" s="573"/>
      <c r="P21" s="578">
        <f t="shared" si="7"/>
        <v>58687</v>
      </c>
      <c r="Q21" s="579">
        <f t="shared" si="8"/>
        <v>5.5664105108004698</v>
      </c>
      <c r="R21" s="573"/>
      <c r="S21" s="576">
        <f>'23solcasaad'!J22</f>
        <v>13545</v>
      </c>
      <c r="T21" s="580">
        <f t="shared" si="9"/>
        <v>1.6437328815747798</v>
      </c>
      <c r="U21" s="573"/>
      <c r="V21" s="576">
        <f>'23solcasaad'!Q22</f>
        <v>12951</v>
      </c>
      <c r="W21" s="580">
        <f t="shared" si="10"/>
        <v>8.2381303750445269</v>
      </c>
      <c r="X21" s="573"/>
      <c r="Y21" s="576">
        <f>'23solcasaad'!X22</f>
        <v>32191</v>
      </c>
      <c r="Z21" s="565">
        <f t="shared" si="11"/>
        <v>44.06164880439097</v>
      </c>
      <c r="AA21" s="566"/>
      <c r="AB21" s="567">
        <f t="shared" si="12"/>
        <v>2</v>
      </c>
      <c r="AC21" s="567">
        <v>11</v>
      </c>
      <c r="AD21" s="567">
        <f t="shared" si="13"/>
        <v>2</v>
      </c>
      <c r="AE21" s="568" t="str">
        <f t="shared" si="2"/>
        <v>Aragón</v>
      </c>
      <c r="AF21" s="569">
        <f t="shared" si="3"/>
        <v>4.1925341965825416</v>
      </c>
      <c r="AG21" s="396"/>
      <c r="AH21" s="567">
        <f t="shared" si="14"/>
        <v>6</v>
      </c>
      <c r="AI21" s="567">
        <v>11</v>
      </c>
      <c r="AJ21" s="567">
        <f t="shared" si="15"/>
        <v>17</v>
      </c>
      <c r="AK21" s="568" t="str">
        <f t="shared" si="16"/>
        <v>Rioja, La</v>
      </c>
      <c r="AL21" s="569">
        <f t="shared" si="17"/>
        <v>1.3653258019603254</v>
      </c>
      <c r="AM21" s="396"/>
      <c r="AN21" s="567">
        <f t="shared" si="18"/>
        <v>3</v>
      </c>
      <c r="AO21" s="567">
        <v>11</v>
      </c>
      <c r="AP21" s="567">
        <f t="shared" si="19"/>
        <v>10</v>
      </c>
      <c r="AQ21" s="568" t="str">
        <f t="shared" si="20"/>
        <v>Comunitat Valenciana</v>
      </c>
      <c r="AR21" s="569">
        <f t="shared" si="21"/>
        <v>6.0019118838676189</v>
      </c>
      <c r="AS21" s="396"/>
      <c r="AT21" s="567">
        <f t="shared" si="22"/>
        <v>3</v>
      </c>
      <c r="AU21" s="567">
        <v>11</v>
      </c>
      <c r="AV21" s="567">
        <f t="shared" si="23"/>
        <v>13</v>
      </c>
      <c r="AW21" s="568" t="str">
        <f t="shared" si="24"/>
        <v>Madrid, Comunidad de</v>
      </c>
      <c r="AX21" s="569">
        <f t="shared" si="25"/>
        <v>37.869795714148843</v>
      </c>
    </row>
    <row r="22" spans="1:50" s="329" customFormat="1" ht="18" customHeight="1" x14ac:dyDescent="0.25">
      <c r="A22" s="348"/>
      <c r="B22" s="548" t="s">
        <v>35</v>
      </c>
      <c r="C22" s="573"/>
      <c r="D22" s="574">
        <f t="shared" si="4"/>
        <v>2699424</v>
      </c>
      <c r="E22" s="575">
        <f t="shared" si="0"/>
        <v>5.6138166457770797</v>
      </c>
      <c r="F22" s="573"/>
      <c r="G22" s="576">
        <f>'20pobl'!J23</f>
        <v>1989422</v>
      </c>
      <c r="H22" s="577">
        <f t="shared" si="5"/>
        <v>5.181112301724184</v>
      </c>
      <c r="I22" s="573"/>
      <c r="J22" s="576">
        <f>'20pobl'!Q23</f>
        <v>473156</v>
      </c>
      <c r="K22" s="577">
        <f t="shared" si="6"/>
        <v>6.9419221640153745</v>
      </c>
      <c r="L22" s="573"/>
      <c r="M22" s="576">
        <f>'20pobl'!X23</f>
        <v>236846</v>
      </c>
      <c r="N22" s="577">
        <f t="shared" si="1"/>
        <v>8.2471462685777208</v>
      </c>
      <c r="O22" s="573"/>
      <c r="P22" s="578">
        <f t="shared" si="7"/>
        <v>83637</v>
      </c>
      <c r="Q22" s="579">
        <f t="shared" si="8"/>
        <v>3.0983276432305558</v>
      </c>
      <c r="R22" s="573"/>
      <c r="S22" s="576">
        <f>'23solcasaad'!J23</f>
        <v>24279</v>
      </c>
      <c r="T22" s="580">
        <f t="shared" si="9"/>
        <v>1.2204047205670794</v>
      </c>
      <c r="U22" s="573"/>
      <c r="V22" s="576">
        <f>'23solcasaad'!Q23</f>
        <v>14872</v>
      </c>
      <c r="W22" s="580">
        <f t="shared" si="10"/>
        <v>3.1431494052701434</v>
      </c>
      <c r="X22" s="573"/>
      <c r="Y22" s="576">
        <f>'23solcasaad'!X23</f>
        <v>44486</v>
      </c>
      <c r="Z22" s="565">
        <f t="shared" si="11"/>
        <v>18.782668907222416</v>
      </c>
      <c r="AA22" s="566"/>
      <c r="AB22" s="567">
        <f t="shared" si="12"/>
        <v>18</v>
      </c>
      <c r="AC22" s="567">
        <v>12</v>
      </c>
      <c r="AD22" s="567">
        <f t="shared" si="13"/>
        <v>6</v>
      </c>
      <c r="AE22" s="568" t="str">
        <f t="shared" si="2"/>
        <v>Cantabria</v>
      </c>
      <c r="AF22" s="569">
        <f t="shared" si="3"/>
        <v>4.0226925475919764</v>
      </c>
      <c r="AG22" s="396"/>
      <c r="AH22" s="567">
        <f t="shared" si="14"/>
        <v>16</v>
      </c>
      <c r="AI22" s="567">
        <v>12</v>
      </c>
      <c r="AJ22" s="567">
        <f t="shared" si="15"/>
        <v>10</v>
      </c>
      <c r="AK22" s="568" t="str">
        <f t="shared" si="16"/>
        <v>Comunitat Valenciana</v>
      </c>
      <c r="AL22" s="569">
        <f t="shared" si="17"/>
        <v>1.3468833277639991</v>
      </c>
      <c r="AM22" s="396"/>
      <c r="AN22" s="567">
        <f t="shared" si="18"/>
        <v>19</v>
      </c>
      <c r="AO22" s="567">
        <v>12</v>
      </c>
      <c r="AP22" s="567">
        <f t="shared" si="19"/>
        <v>17</v>
      </c>
      <c r="AQ22" s="568" t="str">
        <f t="shared" si="20"/>
        <v>Rioja, La</v>
      </c>
      <c r="AR22" s="569">
        <f t="shared" si="21"/>
        <v>5.7670318704392844</v>
      </c>
      <c r="AS22" s="396"/>
      <c r="AT22" s="567">
        <f t="shared" si="22"/>
        <v>19</v>
      </c>
      <c r="AU22" s="567">
        <v>12</v>
      </c>
      <c r="AV22" s="567">
        <f t="shared" si="23"/>
        <v>10</v>
      </c>
      <c r="AW22" s="568" t="str">
        <f t="shared" si="24"/>
        <v>Comunitat Valenciana</v>
      </c>
      <c r="AX22" s="569">
        <f t="shared" si="25"/>
        <v>36.316542233232283</v>
      </c>
    </row>
    <row r="23" spans="1:50" s="329" customFormat="1" ht="18" customHeight="1" x14ac:dyDescent="0.25">
      <c r="A23" s="348"/>
      <c r="B23" s="548" t="s">
        <v>42</v>
      </c>
      <c r="C23" s="573"/>
      <c r="D23" s="574">
        <f t="shared" si="4"/>
        <v>6871903</v>
      </c>
      <c r="E23" s="575">
        <f t="shared" si="0"/>
        <v>14.291050034957625</v>
      </c>
      <c r="F23" s="573"/>
      <c r="G23" s="576">
        <f>'20pobl'!J24</f>
        <v>5605365</v>
      </c>
      <c r="H23" s="577">
        <f t="shared" si="5"/>
        <v>14.598222778854451</v>
      </c>
      <c r="I23" s="573"/>
      <c r="J23" s="576">
        <f>'20pobl'!Q24</f>
        <v>890790</v>
      </c>
      <c r="K23" s="577">
        <f t="shared" si="6"/>
        <v>13.069251672774424</v>
      </c>
      <c r="L23" s="573"/>
      <c r="M23" s="576">
        <f>'20pobl'!X24</f>
        <v>375748</v>
      </c>
      <c r="N23" s="577">
        <f t="shared" si="1"/>
        <v>13.083812756498068</v>
      </c>
      <c r="O23" s="573"/>
      <c r="P23" s="578">
        <f t="shared" si="7"/>
        <v>249829</v>
      </c>
      <c r="Q23" s="579">
        <f t="shared" si="8"/>
        <v>3.6355140635716192</v>
      </c>
      <c r="R23" s="573"/>
      <c r="S23" s="576">
        <f>'23solcasaad'!J24</f>
        <v>58983</v>
      </c>
      <c r="T23" s="580">
        <f t="shared" si="9"/>
        <v>1.0522597547171326</v>
      </c>
      <c r="U23" s="573"/>
      <c r="V23" s="576">
        <f>'23solcasaad'!Q24</f>
        <v>48551</v>
      </c>
      <c r="W23" s="580">
        <f t="shared" si="10"/>
        <v>5.4503306054176628</v>
      </c>
      <c r="X23" s="573"/>
      <c r="Y23" s="576">
        <f>'23solcasaad'!X24</f>
        <v>142295</v>
      </c>
      <c r="Z23" s="565">
        <f t="shared" si="11"/>
        <v>37.869795714148843</v>
      </c>
      <c r="AA23" s="566"/>
      <c r="AB23" s="567">
        <f t="shared" si="12"/>
        <v>15</v>
      </c>
      <c r="AC23" s="567">
        <v>13</v>
      </c>
      <c r="AD23" s="567">
        <f t="shared" si="13"/>
        <v>10</v>
      </c>
      <c r="AE23" s="568" t="str">
        <f t="shared" si="2"/>
        <v>Comunitat Valenciana</v>
      </c>
      <c r="AF23" s="569">
        <f t="shared" si="3"/>
        <v>3.9802192977831541</v>
      </c>
      <c r="AG23" s="396"/>
      <c r="AH23" s="567">
        <f t="shared" si="14"/>
        <v>17</v>
      </c>
      <c r="AI23" s="567">
        <v>13</v>
      </c>
      <c r="AJ23" s="567">
        <f t="shared" si="15"/>
        <v>8</v>
      </c>
      <c r="AK23" s="568" t="str">
        <f t="shared" si="16"/>
        <v>Castilla - La Mancha</v>
      </c>
      <c r="AL23" s="569">
        <f t="shared" si="17"/>
        <v>1.3437918613996964</v>
      </c>
      <c r="AM23" s="396"/>
      <c r="AN23" s="567">
        <f t="shared" si="18"/>
        <v>16</v>
      </c>
      <c r="AO23" s="567">
        <v>13</v>
      </c>
      <c r="AP23" s="567">
        <f t="shared" si="19"/>
        <v>3</v>
      </c>
      <c r="AQ23" s="568" t="str">
        <f t="shared" si="20"/>
        <v>Asturias, Principado de</v>
      </c>
      <c r="AR23" s="569">
        <f t="shared" si="21"/>
        <v>5.6055087639426358</v>
      </c>
      <c r="AS23" s="396"/>
      <c r="AT23" s="567">
        <f t="shared" si="22"/>
        <v>11</v>
      </c>
      <c r="AU23" s="567">
        <v>13</v>
      </c>
      <c r="AV23" s="567">
        <f t="shared" si="23"/>
        <v>2</v>
      </c>
      <c r="AW23" s="568" t="str">
        <f t="shared" si="24"/>
        <v>Aragón</v>
      </c>
      <c r="AX23" s="569">
        <f t="shared" si="25"/>
        <v>35.808946771187941</v>
      </c>
    </row>
    <row r="24" spans="1:50" s="329" customFormat="1" ht="18" customHeight="1" x14ac:dyDescent="0.25">
      <c r="A24" s="348"/>
      <c r="B24" s="548" t="s">
        <v>43</v>
      </c>
      <c r="C24" s="573"/>
      <c r="D24" s="574">
        <f t="shared" si="4"/>
        <v>1551692</v>
      </c>
      <c r="E24" s="575">
        <f t="shared" si="0"/>
        <v>3.2269530013510765</v>
      </c>
      <c r="F24" s="573"/>
      <c r="G24" s="576">
        <f>'20pobl'!J25</f>
        <v>1298039</v>
      </c>
      <c r="H24" s="577">
        <f t="shared" si="5"/>
        <v>3.3805224990061222</v>
      </c>
      <c r="I24" s="573"/>
      <c r="J24" s="576">
        <f>'20pobl'!Q25</f>
        <v>182344</v>
      </c>
      <c r="K24" s="577">
        <f t="shared" si="6"/>
        <v>2.6752653566164635</v>
      </c>
      <c r="L24" s="573"/>
      <c r="M24" s="576">
        <f>'20pobl'!X25</f>
        <v>71309</v>
      </c>
      <c r="N24" s="577">
        <f t="shared" si="1"/>
        <v>2.4830301261832948</v>
      </c>
      <c r="O24" s="573"/>
      <c r="P24" s="578">
        <f t="shared" si="7"/>
        <v>65560</v>
      </c>
      <c r="Q24" s="579">
        <f t="shared" si="8"/>
        <v>4.2250652835743177</v>
      </c>
      <c r="R24" s="573"/>
      <c r="S24" s="576">
        <f>'23solcasaad'!J25</f>
        <v>22423</v>
      </c>
      <c r="T24" s="580">
        <f t="shared" si="9"/>
        <v>1.7274519486702633</v>
      </c>
      <c r="U24" s="573"/>
      <c r="V24" s="576">
        <f>'23solcasaad'!Q25</f>
        <v>15406</v>
      </c>
      <c r="W24" s="580">
        <f t="shared" si="10"/>
        <v>8.4488658798754006</v>
      </c>
      <c r="X24" s="573"/>
      <c r="Y24" s="576">
        <f>'23solcasaad'!X25</f>
        <v>27731</v>
      </c>
      <c r="Z24" s="565">
        <f t="shared" si="11"/>
        <v>38.8884993479084</v>
      </c>
      <c r="AA24" s="566"/>
      <c r="AB24" s="567">
        <f t="shared" si="12"/>
        <v>10</v>
      </c>
      <c r="AC24" s="567">
        <v>14</v>
      </c>
      <c r="AD24" s="567">
        <f t="shared" si="13"/>
        <v>4</v>
      </c>
      <c r="AE24" s="568" t="str">
        <f t="shared" si="2"/>
        <v>Balears, Illes</v>
      </c>
      <c r="AF24" s="569">
        <f t="shared" si="3"/>
        <v>3.7157432064970335</v>
      </c>
      <c r="AG24" s="396"/>
      <c r="AH24" s="567">
        <f t="shared" si="14"/>
        <v>4</v>
      </c>
      <c r="AI24" s="567">
        <v>14</v>
      </c>
      <c r="AJ24" s="567">
        <f t="shared" si="15"/>
        <v>5</v>
      </c>
      <c r="AK24" s="568" t="str">
        <f t="shared" si="16"/>
        <v>Canarias</v>
      </c>
      <c r="AL24" s="569">
        <f t="shared" si="17"/>
        <v>1.2761234929254206</v>
      </c>
      <c r="AM24" s="396"/>
      <c r="AN24" s="567">
        <f t="shared" si="18"/>
        <v>2</v>
      </c>
      <c r="AO24" s="567">
        <v>14</v>
      </c>
      <c r="AP24" s="567">
        <f t="shared" si="19"/>
        <v>2</v>
      </c>
      <c r="AQ24" s="568" t="str">
        <f t="shared" si="20"/>
        <v>Aragón</v>
      </c>
      <c r="AR24" s="569">
        <f t="shared" si="21"/>
        <v>5.549446995666516</v>
      </c>
      <c r="AS24" s="396"/>
      <c r="AT24" s="567">
        <f t="shared" si="22"/>
        <v>7</v>
      </c>
      <c r="AU24" s="567">
        <v>14</v>
      </c>
      <c r="AV24" s="567">
        <f t="shared" si="23"/>
        <v>3</v>
      </c>
      <c r="AW24" s="568" t="str">
        <f t="shared" si="24"/>
        <v>Asturias, Principado de</v>
      </c>
      <c r="AX24" s="569">
        <f t="shared" si="25"/>
        <v>31.751159214713979</v>
      </c>
    </row>
    <row r="25" spans="1:50" s="329" customFormat="1" ht="18" customHeight="1" x14ac:dyDescent="0.25">
      <c r="B25" s="548" t="s">
        <v>44</v>
      </c>
      <c r="C25" s="573"/>
      <c r="D25" s="581">
        <f t="shared" si="4"/>
        <v>672155</v>
      </c>
      <c r="E25" s="575">
        <f t="shared" si="0"/>
        <v>1.3978370672937237</v>
      </c>
      <c r="F25" s="573"/>
      <c r="G25" s="582">
        <f>'20pobl'!J26</f>
        <v>534721</v>
      </c>
      <c r="H25" s="577">
        <f t="shared" si="5"/>
        <v>1.3925901850337723</v>
      </c>
      <c r="I25" s="573"/>
      <c r="J25" s="582">
        <f>'20pobl'!Q26</f>
        <v>95699</v>
      </c>
      <c r="K25" s="577">
        <f t="shared" si="6"/>
        <v>1.4040506918946549</v>
      </c>
      <c r="L25" s="573"/>
      <c r="M25" s="582">
        <f>'20pobl'!X26</f>
        <v>41735</v>
      </c>
      <c r="N25" s="577">
        <f t="shared" si="1"/>
        <v>1.4532424002055815</v>
      </c>
      <c r="O25" s="573"/>
      <c r="P25" s="583">
        <f t="shared" si="7"/>
        <v>21596</v>
      </c>
      <c r="Q25" s="579">
        <f t="shared" si="8"/>
        <v>3.212949394112965</v>
      </c>
      <c r="R25" s="573"/>
      <c r="S25" s="582">
        <f>'23solcasaad'!J26</f>
        <v>5181</v>
      </c>
      <c r="T25" s="580">
        <f t="shared" si="9"/>
        <v>0.96891650038057231</v>
      </c>
      <c r="U25" s="573"/>
      <c r="V25" s="582">
        <f>'23solcasaad'!Q26</f>
        <v>4000</v>
      </c>
      <c r="W25" s="580">
        <f t="shared" si="10"/>
        <v>4.1797719934377584</v>
      </c>
      <c r="X25" s="573"/>
      <c r="Y25" s="582">
        <f>'23solcasaad'!X26</f>
        <v>12415</v>
      </c>
      <c r="Z25" s="565">
        <f t="shared" si="11"/>
        <v>29.747214568108301</v>
      </c>
      <c r="AA25" s="566"/>
      <c r="AB25" s="567">
        <f t="shared" si="12"/>
        <v>17</v>
      </c>
      <c r="AC25" s="567">
        <v>15</v>
      </c>
      <c r="AD25" s="567">
        <f t="shared" si="13"/>
        <v>13</v>
      </c>
      <c r="AE25" s="568" t="str">
        <f t="shared" si="2"/>
        <v>Madrid, Comunidad de</v>
      </c>
      <c r="AF25" s="569">
        <f t="shared" si="3"/>
        <v>3.6355140635716192</v>
      </c>
      <c r="AG25" s="396"/>
      <c r="AH25" s="567">
        <f t="shared" si="14"/>
        <v>19</v>
      </c>
      <c r="AI25" s="567">
        <v>15</v>
      </c>
      <c r="AJ25" s="567">
        <f t="shared" si="15"/>
        <v>4</v>
      </c>
      <c r="AK25" s="568" t="str">
        <f t="shared" si="16"/>
        <v>Balears, Illes</v>
      </c>
      <c r="AL25" s="569">
        <f t="shared" si="17"/>
        <v>1.2648467812178319</v>
      </c>
      <c r="AM25" s="396"/>
      <c r="AN25" s="567">
        <f t="shared" si="18"/>
        <v>18</v>
      </c>
      <c r="AO25" s="567">
        <v>15</v>
      </c>
      <c r="AP25" s="567">
        <f t="shared" si="19"/>
        <v>5</v>
      </c>
      <c r="AQ25" s="568" t="str">
        <f t="shared" si="20"/>
        <v>Canarias</v>
      </c>
      <c r="AR25" s="569">
        <f t="shared" si="21"/>
        <v>5.5130078112800298</v>
      </c>
      <c r="AS25" s="396"/>
      <c r="AT25" s="567">
        <f t="shared" si="22"/>
        <v>16</v>
      </c>
      <c r="AU25" s="567">
        <v>15</v>
      </c>
      <c r="AV25" s="567">
        <f t="shared" si="23"/>
        <v>18</v>
      </c>
      <c r="AW25" s="568" t="str">
        <f t="shared" si="24"/>
        <v>Ceuta y Melilla</v>
      </c>
      <c r="AX25" s="569">
        <f t="shared" si="25"/>
        <v>31.482623894715196</v>
      </c>
    </row>
    <row r="26" spans="1:50" s="329" customFormat="1" ht="18" customHeight="1" x14ac:dyDescent="0.25">
      <c r="B26" s="548" t="s">
        <v>45</v>
      </c>
      <c r="C26" s="573"/>
      <c r="D26" s="581">
        <f t="shared" si="4"/>
        <v>2216302</v>
      </c>
      <c r="E26" s="575">
        <f t="shared" si="0"/>
        <v>4.6090992225263738</v>
      </c>
      <c r="F26" s="573"/>
      <c r="G26" s="582">
        <f>'20pobl'!J27</f>
        <v>1696058</v>
      </c>
      <c r="H26" s="577">
        <f t="shared" si="5"/>
        <v>4.4170955022301532</v>
      </c>
      <c r="I26" s="573"/>
      <c r="J26" s="582">
        <f>'20pobl'!Q27</f>
        <v>361316</v>
      </c>
      <c r="K26" s="577">
        <f t="shared" si="6"/>
        <v>5.3010583161016225</v>
      </c>
      <c r="L26" s="573"/>
      <c r="M26" s="582">
        <f>'20pobl'!X27</f>
        <v>158928</v>
      </c>
      <c r="N26" s="577">
        <f t="shared" si="1"/>
        <v>5.5339860591798891</v>
      </c>
      <c r="O26" s="573"/>
      <c r="P26" s="583">
        <f t="shared" si="7"/>
        <v>115512</v>
      </c>
      <c r="Q26" s="579">
        <f t="shared" si="8"/>
        <v>5.2119250896312863</v>
      </c>
      <c r="R26" s="573"/>
      <c r="S26" s="582">
        <f>'23solcasaad'!J27</f>
        <v>30467</v>
      </c>
      <c r="T26" s="580">
        <f t="shared" si="9"/>
        <v>1.7963418703841496</v>
      </c>
      <c r="U26" s="573"/>
      <c r="V26" s="582">
        <f>'23solcasaad'!Q27</f>
        <v>23253</v>
      </c>
      <c r="W26" s="580">
        <f t="shared" si="10"/>
        <v>6.4356408240985727</v>
      </c>
      <c r="X26" s="573"/>
      <c r="Y26" s="582">
        <f>'23solcasaad'!X27</f>
        <v>61792</v>
      </c>
      <c r="Z26" s="565">
        <f t="shared" si="11"/>
        <v>38.880499345615625</v>
      </c>
      <c r="AA26" s="566"/>
      <c r="AB26" s="567">
        <f t="shared" si="12"/>
        <v>3</v>
      </c>
      <c r="AC26" s="567">
        <v>16</v>
      </c>
      <c r="AD26" s="567">
        <f t="shared" si="13"/>
        <v>18</v>
      </c>
      <c r="AE26" s="568" t="str">
        <f t="shared" si="2"/>
        <v>Ceuta y Melilla</v>
      </c>
      <c r="AF26" s="570">
        <f t="shared" si="3"/>
        <v>3.2264380432525437</v>
      </c>
      <c r="AG26" s="396"/>
      <c r="AH26" s="567">
        <f t="shared" si="14"/>
        <v>3</v>
      </c>
      <c r="AI26" s="567">
        <v>16</v>
      </c>
      <c r="AJ26" s="567">
        <f t="shared" si="15"/>
        <v>12</v>
      </c>
      <c r="AK26" s="568" t="str">
        <f t="shared" si="16"/>
        <v>Galicia</v>
      </c>
      <c r="AL26" s="569">
        <f t="shared" si="17"/>
        <v>1.2204047205670794</v>
      </c>
      <c r="AM26" s="396"/>
      <c r="AN26" s="567">
        <f t="shared" si="18"/>
        <v>9</v>
      </c>
      <c r="AO26" s="567">
        <v>16</v>
      </c>
      <c r="AP26" s="567">
        <f t="shared" si="19"/>
        <v>13</v>
      </c>
      <c r="AQ26" s="568" t="str">
        <f t="shared" si="20"/>
        <v>Madrid, Comunidad de</v>
      </c>
      <c r="AR26" s="569">
        <f t="shared" si="21"/>
        <v>5.4503306054176628</v>
      </c>
      <c r="AS26" s="396"/>
      <c r="AT26" s="567">
        <f t="shared" si="22"/>
        <v>8</v>
      </c>
      <c r="AU26" s="567">
        <v>16</v>
      </c>
      <c r="AV26" s="567">
        <f t="shared" si="23"/>
        <v>15</v>
      </c>
      <c r="AW26" s="568" t="str">
        <f t="shared" si="24"/>
        <v>Navarra, Comunidad Foral de</v>
      </c>
      <c r="AX26" s="569">
        <f t="shared" si="25"/>
        <v>29.747214568108301</v>
      </c>
    </row>
    <row r="27" spans="1:50" s="329" customFormat="1" ht="18" customHeight="1" x14ac:dyDescent="0.25">
      <c r="B27" s="548" t="s">
        <v>46</v>
      </c>
      <c r="C27" s="573"/>
      <c r="D27" s="581">
        <f t="shared" si="4"/>
        <v>322282</v>
      </c>
      <c r="E27" s="584">
        <f t="shared" si="0"/>
        <v>0.67022892892495911</v>
      </c>
      <c r="F27" s="573"/>
      <c r="G27" s="582">
        <f>'20pobl'!J28</f>
        <v>252101</v>
      </c>
      <c r="H27" s="585">
        <f t="shared" si="5"/>
        <v>0.65655431194435798</v>
      </c>
      <c r="I27" s="573"/>
      <c r="J27" s="582">
        <f>'20pobl'!Q28</f>
        <v>48101</v>
      </c>
      <c r="K27" s="585">
        <f t="shared" si="6"/>
        <v>0.70571523559101768</v>
      </c>
      <c r="L27" s="573"/>
      <c r="M27" s="582">
        <f>'20pobl'!X28</f>
        <v>22080</v>
      </c>
      <c r="N27" s="585">
        <f t="shared" si="1"/>
        <v>0.7688413129636813</v>
      </c>
      <c r="O27" s="573"/>
      <c r="P27" s="583">
        <f t="shared" si="7"/>
        <v>14777</v>
      </c>
      <c r="Q27" s="586">
        <f t="shared" si="8"/>
        <v>4.5851148993738402</v>
      </c>
      <c r="R27" s="573"/>
      <c r="S27" s="582">
        <f>'23solcasaad'!J28</f>
        <v>3442</v>
      </c>
      <c r="T27" s="587">
        <f t="shared" si="9"/>
        <v>1.3653258019603254</v>
      </c>
      <c r="U27" s="573"/>
      <c r="V27" s="582">
        <f>'23solcasaad'!Q28</f>
        <v>2774</v>
      </c>
      <c r="W27" s="587">
        <f t="shared" si="10"/>
        <v>5.7670318704392844</v>
      </c>
      <c r="X27" s="573"/>
      <c r="Y27" s="582">
        <f>'23solcasaad'!X28</f>
        <v>8561</v>
      </c>
      <c r="Z27" s="588">
        <f t="shared" si="11"/>
        <v>38.772644927536234</v>
      </c>
      <c r="AA27" s="566"/>
      <c r="AB27" s="567">
        <f t="shared" si="12"/>
        <v>8</v>
      </c>
      <c r="AC27" s="567">
        <v>17</v>
      </c>
      <c r="AD27" s="567">
        <f t="shared" si="13"/>
        <v>15</v>
      </c>
      <c r="AE27" s="568" t="str">
        <f t="shared" si="2"/>
        <v>Navarra, Comunidad Foral de</v>
      </c>
      <c r="AF27" s="569">
        <f t="shared" si="3"/>
        <v>3.212949394112965</v>
      </c>
      <c r="AG27" s="396"/>
      <c r="AH27" s="567">
        <f t="shared" si="14"/>
        <v>11</v>
      </c>
      <c r="AI27" s="567">
        <v>17</v>
      </c>
      <c r="AJ27" s="567">
        <f t="shared" si="15"/>
        <v>13</v>
      </c>
      <c r="AK27" s="568" t="str">
        <f t="shared" si="16"/>
        <v>Madrid, Comunidad de</v>
      </c>
      <c r="AL27" s="569">
        <f t="shared" si="17"/>
        <v>1.0522597547171326</v>
      </c>
      <c r="AM27" s="396"/>
      <c r="AN27" s="567">
        <f t="shared" si="18"/>
        <v>12</v>
      </c>
      <c r="AO27" s="567">
        <v>17</v>
      </c>
      <c r="AP27" s="567">
        <f t="shared" si="19"/>
        <v>6</v>
      </c>
      <c r="AQ27" s="568" t="str">
        <f t="shared" si="20"/>
        <v>Cantabria</v>
      </c>
      <c r="AR27" s="569">
        <f t="shared" si="21"/>
        <v>5.3079645110005638</v>
      </c>
      <c r="AS27" s="396"/>
      <c r="AT27" s="567">
        <f t="shared" si="22"/>
        <v>9</v>
      </c>
      <c r="AU27" s="567">
        <v>17</v>
      </c>
      <c r="AV27" s="567">
        <f t="shared" si="23"/>
        <v>6</v>
      </c>
      <c r="AW27" s="568" t="str">
        <f t="shared" si="24"/>
        <v>Cantabria</v>
      </c>
      <c r="AX27" s="569">
        <f t="shared" si="25"/>
        <v>29.079600766999359</v>
      </c>
    </row>
    <row r="28" spans="1:50" s="329" customFormat="1" ht="18" customHeight="1" x14ac:dyDescent="0.25">
      <c r="B28" s="548" t="s">
        <v>1</v>
      </c>
      <c r="C28" s="573"/>
      <c r="D28" s="581">
        <f t="shared" si="4"/>
        <v>168545</v>
      </c>
      <c r="E28" s="584">
        <f t="shared" si="0"/>
        <v>0.35051208204509476</v>
      </c>
      <c r="F28" s="573"/>
      <c r="G28" s="582">
        <f>'20pobl'!J29</f>
        <v>147939</v>
      </c>
      <c r="H28" s="585">
        <f t="shared" si="5"/>
        <v>0.38528204312849362</v>
      </c>
      <c r="I28" s="573"/>
      <c r="J28" s="582">
        <f>'20pobl'!Q29</f>
        <v>15743</v>
      </c>
      <c r="K28" s="585">
        <f t="shared" si="6"/>
        <v>0.23097388731854621</v>
      </c>
      <c r="L28" s="573"/>
      <c r="M28" s="582">
        <f>'20pobl'!X29</f>
        <v>4863</v>
      </c>
      <c r="N28" s="585">
        <f t="shared" si="1"/>
        <v>0.16933312069485426</v>
      </c>
      <c r="O28" s="573"/>
      <c r="P28" s="583">
        <f t="shared" si="7"/>
        <v>5438</v>
      </c>
      <c r="Q28" s="586">
        <f t="shared" si="8"/>
        <v>3.2264380432525437</v>
      </c>
      <c r="R28" s="573"/>
      <c r="S28" s="582">
        <f>'23solcasaad'!J29</f>
        <v>2896</v>
      </c>
      <c r="T28" s="587">
        <f t="shared" si="9"/>
        <v>1.9575635903987454</v>
      </c>
      <c r="U28" s="573"/>
      <c r="V28" s="582">
        <f>'23solcasaad'!Q29</f>
        <v>1011</v>
      </c>
      <c r="W28" s="587">
        <f t="shared" si="10"/>
        <v>6.4219017976243409</v>
      </c>
      <c r="X28" s="573"/>
      <c r="Y28" s="582">
        <f>'23solcasaad'!X29</f>
        <v>1531</v>
      </c>
      <c r="Z28" s="588">
        <f t="shared" si="11"/>
        <v>31.482623894715196</v>
      </c>
      <c r="AA28" s="566"/>
      <c r="AB28" s="567">
        <f t="shared" si="12"/>
        <v>16</v>
      </c>
      <c r="AC28" s="567">
        <v>18</v>
      </c>
      <c r="AD28" s="567">
        <f t="shared" si="13"/>
        <v>12</v>
      </c>
      <c r="AE28" s="568" t="str">
        <f t="shared" si="2"/>
        <v>Galicia</v>
      </c>
      <c r="AF28" s="569">
        <f t="shared" si="3"/>
        <v>3.0983276432305558</v>
      </c>
      <c r="AG28" s="396"/>
      <c r="AH28" s="567">
        <f t="shared" si="14"/>
        <v>1</v>
      </c>
      <c r="AI28" s="567">
        <v>18</v>
      </c>
      <c r="AJ28" s="567">
        <f t="shared" si="15"/>
        <v>2</v>
      </c>
      <c r="AK28" s="568" t="str">
        <f t="shared" si="16"/>
        <v>Aragón</v>
      </c>
      <c r="AL28" s="569">
        <f t="shared" si="17"/>
        <v>1.0230416600031218</v>
      </c>
      <c r="AM28" s="396"/>
      <c r="AN28" s="567">
        <f t="shared" si="18"/>
        <v>10</v>
      </c>
      <c r="AO28" s="567">
        <v>18</v>
      </c>
      <c r="AP28" s="567">
        <f t="shared" si="19"/>
        <v>15</v>
      </c>
      <c r="AQ28" s="568" t="str">
        <f t="shared" si="20"/>
        <v>Navarra, Comunidad Foral de</v>
      </c>
      <c r="AR28" s="569">
        <f t="shared" si="21"/>
        <v>4.1797719934377584</v>
      </c>
      <c r="AS28" s="396"/>
      <c r="AT28" s="567">
        <f t="shared" si="22"/>
        <v>15</v>
      </c>
      <c r="AU28" s="567">
        <v>18</v>
      </c>
      <c r="AV28" s="567">
        <f t="shared" si="23"/>
        <v>5</v>
      </c>
      <c r="AW28" s="568" t="str">
        <f t="shared" si="24"/>
        <v>Canarias</v>
      </c>
      <c r="AX28" s="569">
        <f t="shared" si="25"/>
        <v>29.061540650985016</v>
      </c>
    </row>
    <row r="29" spans="1:50" s="329" customFormat="1" ht="3.75" customHeight="1" x14ac:dyDescent="0.25">
      <c r="A29" s="348"/>
      <c r="B29" s="319"/>
      <c r="D29" s="319"/>
      <c r="E29" s="543"/>
      <c r="G29" s="319"/>
      <c r="H29" s="544"/>
      <c r="J29" s="319"/>
      <c r="K29" s="544"/>
      <c r="M29" s="319"/>
      <c r="N29" s="544"/>
      <c r="P29" s="319"/>
      <c r="Q29" s="545"/>
      <c r="S29" s="319"/>
      <c r="T29" s="546"/>
      <c r="V29" s="319"/>
      <c r="W29" s="544"/>
      <c r="Y29" s="319"/>
      <c r="Z29" s="547"/>
      <c r="AA29" s="566"/>
      <c r="AB29" s="396"/>
      <c r="AC29" s="396"/>
      <c r="AD29" s="567">
        <f>MATCH(AC30,AB$11:AB$30,0)</f>
        <v>5</v>
      </c>
      <c r="AE29" s="568" t="str">
        <f t="shared" si="2"/>
        <v>Canarias</v>
      </c>
      <c r="AF29" s="569">
        <f t="shared" si="3"/>
        <v>3.0629692690879775</v>
      </c>
      <c r="AG29" s="396"/>
      <c r="AH29" s="396"/>
      <c r="AI29" s="396"/>
      <c r="AJ29" s="567">
        <f>MATCH(AI30,AH$11:AH$30,0)</f>
        <v>15</v>
      </c>
      <c r="AK29" s="568" t="str">
        <f t="shared" si="16"/>
        <v>Navarra, Comunidad Foral de</v>
      </c>
      <c r="AL29" s="569">
        <f t="shared" si="17"/>
        <v>0.96891650038057231</v>
      </c>
      <c r="AM29" s="396"/>
      <c r="AN29" s="396"/>
      <c r="AO29" s="396"/>
      <c r="AP29" s="567">
        <f>MATCH(AO30,AN$11:AN$30,0)</f>
        <v>12</v>
      </c>
      <c r="AQ29" s="568" t="str">
        <f t="shared" si="20"/>
        <v>Galicia</v>
      </c>
      <c r="AR29" s="569">
        <f>INDEX(W$11:W$30,AP29,1)</f>
        <v>3.1431494052701434</v>
      </c>
      <c r="AS29" s="396"/>
      <c r="AT29" s="396"/>
      <c r="AU29" s="396"/>
      <c r="AV29" s="567">
        <f>MATCH(AU30,AT$11:AT$30,0)</f>
        <v>12</v>
      </c>
      <c r="AW29" s="568" t="str">
        <f t="shared" si="24"/>
        <v>Galicia</v>
      </c>
      <c r="AX29" s="569">
        <f t="shared" si="25"/>
        <v>18.782668907222416</v>
      </c>
    </row>
    <row r="30" spans="1:50" s="329" customFormat="1" ht="18" customHeight="1" x14ac:dyDescent="0.25">
      <c r="B30" s="548" t="s">
        <v>0</v>
      </c>
      <c r="C30" s="320"/>
      <c r="D30" s="549">
        <f>SUM(D11:D28)</f>
        <v>48085361</v>
      </c>
      <c r="E30" s="546">
        <f>SUM(E11:E28)</f>
        <v>99.999999999999986</v>
      </c>
      <c r="F30" s="320"/>
      <c r="G30" s="549">
        <f>SUM(G11:G28)</f>
        <v>38397585</v>
      </c>
      <c r="H30" s="550">
        <f>SUM(H11:H28)</f>
        <v>100.00000000000001</v>
      </c>
      <c r="I30" s="320"/>
      <c r="J30" s="549">
        <f>SUM(J11:J28)</f>
        <v>6815922</v>
      </c>
      <c r="K30" s="550">
        <f>SUM(K11:K28)</f>
        <v>99.999999999999986</v>
      </c>
      <c r="L30" s="320"/>
      <c r="M30" s="549">
        <f>SUM(M11:M28)</f>
        <v>2871854</v>
      </c>
      <c r="N30" s="550">
        <f>SUM(N11:N28)</f>
        <v>100.00000000000001</v>
      </c>
      <c r="O30" s="320"/>
      <c r="P30" s="549">
        <f>SUM(P11:P28)</f>
        <v>2096634</v>
      </c>
      <c r="Q30" s="545">
        <f>P30*100/D30</f>
        <v>4.3602334606576001</v>
      </c>
      <c r="R30" s="320"/>
      <c r="S30" s="549">
        <f>SUM(S11:S28)</f>
        <v>545768</v>
      </c>
      <c r="T30" s="546">
        <f>S30*100/G30</f>
        <v>1.4213602235661436</v>
      </c>
      <c r="U30" s="320"/>
      <c r="V30" s="549">
        <f>SUM(V11:V28)</f>
        <v>453288</v>
      </c>
      <c r="W30" s="546">
        <f>V30*100/J30</f>
        <v>6.6504282179285505</v>
      </c>
      <c r="X30" s="320"/>
      <c r="Y30" s="549">
        <f>SUM(Y11:Y28)</f>
        <v>1097578</v>
      </c>
      <c r="Z30" s="551">
        <f>Y30*100/M30</f>
        <v>38.218447038045809</v>
      </c>
      <c r="AA30" s="566"/>
      <c r="AB30" s="567">
        <f>_xlfn.RANK.EQ(Q30,Q$11:Q$30,0)</f>
        <v>9</v>
      </c>
      <c r="AC30" s="567">
        <v>19</v>
      </c>
      <c r="AD30" s="396"/>
      <c r="AE30" s="396"/>
      <c r="AF30" s="589"/>
      <c r="AG30" s="396"/>
      <c r="AH30" s="567">
        <f t="shared" si="14"/>
        <v>10</v>
      </c>
      <c r="AI30" s="567">
        <v>19</v>
      </c>
      <c r="AJ30" s="396"/>
      <c r="AK30" s="396"/>
      <c r="AL30" s="589"/>
      <c r="AM30" s="396"/>
      <c r="AN30" s="567">
        <f t="shared" si="18"/>
        <v>8</v>
      </c>
      <c r="AO30" s="567">
        <v>19</v>
      </c>
      <c r="AP30" s="396"/>
      <c r="AQ30" s="396"/>
      <c r="AR30" s="589"/>
      <c r="AS30" s="396"/>
      <c r="AT30" s="567">
        <f t="shared" si="22"/>
        <v>10</v>
      </c>
      <c r="AU30" s="567">
        <v>19</v>
      </c>
      <c r="AV30" s="396"/>
      <c r="AW30" s="396"/>
      <c r="AX30" s="589"/>
    </row>
    <row r="31" spans="1:50" s="329" customFormat="1" ht="5.25" customHeight="1" x14ac:dyDescent="0.2">
      <c r="B31" s="590" t="s">
        <v>39</v>
      </c>
      <c r="C31" s="591"/>
      <c r="D31" s="591"/>
      <c r="E31" s="591"/>
      <c r="F31" s="591"/>
      <c r="G31" s="591"/>
      <c r="H31" s="591"/>
      <c r="I31" s="591"/>
      <c r="R31" s="591"/>
      <c r="Z31" s="396"/>
      <c r="AA31" s="396"/>
      <c r="AB31" s="396"/>
      <c r="AC31" s="396"/>
      <c r="AD31" s="396"/>
      <c r="AE31" s="396"/>
      <c r="AF31" s="396"/>
      <c r="AG31" s="396"/>
      <c r="AH31" s="396"/>
      <c r="AI31" s="396"/>
      <c r="AJ31" s="396"/>
      <c r="AK31" s="396"/>
      <c r="AL31" s="396"/>
      <c r="AM31" s="396"/>
      <c r="AN31" s="396"/>
      <c r="AO31" s="396"/>
      <c r="AP31" s="396"/>
      <c r="AQ31" s="396"/>
      <c r="AR31" s="396"/>
      <c r="AS31" s="396"/>
      <c r="AT31" s="396"/>
      <c r="AU31" s="396"/>
      <c r="AV31" s="396"/>
      <c r="AW31" s="396"/>
      <c r="AX31" s="396"/>
    </row>
    <row r="32" spans="1:50" s="329" customFormat="1" ht="5.25" customHeight="1" x14ac:dyDescent="0.2">
      <c r="B32" s="590" t="s">
        <v>47</v>
      </c>
      <c r="C32" s="591"/>
      <c r="D32" s="591"/>
      <c r="E32" s="591"/>
      <c r="F32" s="591"/>
      <c r="G32" s="591"/>
      <c r="H32" s="591"/>
      <c r="I32" s="591"/>
      <c r="R32" s="591"/>
      <c r="Z32" s="396"/>
      <c r="AA32" s="396"/>
      <c r="AB32" s="396"/>
      <c r="AC32" s="396"/>
      <c r="AD32" s="396"/>
      <c r="AE32" s="396"/>
      <c r="AF32" s="396"/>
      <c r="AG32" s="396"/>
      <c r="AH32" s="396"/>
      <c r="AI32" s="396"/>
      <c r="AJ32" s="396"/>
      <c r="AK32" s="396"/>
      <c r="AL32" s="396"/>
      <c r="AM32" s="396"/>
      <c r="AN32" s="396"/>
      <c r="AO32" s="396"/>
      <c r="AP32" s="396"/>
      <c r="AQ32" s="396"/>
      <c r="AR32" s="396"/>
      <c r="AS32" s="396"/>
      <c r="AT32" s="396"/>
      <c r="AU32" s="396"/>
      <c r="AV32" s="396"/>
      <c r="AW32" s="396"/>
      <c r="AX32" s="396"/>
    </row>
    <row r="33" spans="2:50" s="329" customFormat="1" ht="13.5" customHeight="1" x14ac:dyDescent="0.2">
      <c r="B33" s="1453" t="s">
        <v>171</v>
      </c>
      <c r="C33" s="1453"/>
      <c r="D33" s="1453"/>
      <c r="E33" s="1453"/>
      <c r="F33" s="1453"/>
      <c r="G33" s="1453"/>
      <c r="H33" s="1453"/>
      <c r="I33" s="1453"/>
      <c r="J33" s="1453"/>
      <c r="K33" s="1453"/>
      <c r="L33" s="1453"/>
      <c r="M33" s="1453"/>
      <c r="Z33" s="396"/>
      <c r="AA33" s="396"/>
      <c r="AB33" s="396"/>
      <c r="AC33" s="396"/>
      <c r="AD33" s="396"/>
      <c r="AE33" s="396"/>
      <c r="AF33" s="396"/>
      <c r="AG33" s="396"/>
      <c r="AH33" s="396"/>
      <c r="AI33" s="396"/>
      <c r="AJ33" s="396"/>
      <c r="AK33" s="396"/>
      <c r="AL33" s="396"/>
      <c r="AM33" s="396"/>
      <c r="AN33" s="396"/>
      <c r="AO33" s="396"/>
      <c r="AP33" s="396"/>
      <c r="AQ33" s="396"/>
      <c r="AR33" s="396"/>
      <c r="AS33" s="396"/>
      <c r="AT33" s="396"/>
      <c r="AU33" s="396"/>
      <c r="AV33" s="396"/>
      <c r="AW33" s="396"/>
      <c r="AX33" s="396"/>
    </row>
    <row r="34" spans="2:50" s="396" customFormat="1" ht="29.25" customHeight="1" x14ac:dyDescent="0.2">
      <c r="B34" s="1454"/>
      <c r="C34" s="1454"/>
      <c r="D34" s="1454"/>
      <c r="E34" s="1454"/>
      <c r="F34" s="1454"/>
      <c r="G34" s="1454"/>
      <c r="H34" s="1454"/>
      <c r="I34" s="1454"/>
      <c r="J34" s="1454"/>
      <c r="K34" s="1454"/>
      <c r="L34" s="1454"/>
      <c r="M34" s="1454"/>
      <c r="N34" s="1454"/>
      <c r="O34" s="1454"/>
      <c r="P34" s="1454"/>
    </row>
    <row r="35" spans="2:50" s="329" customFormat="1" ht="4.5" customHeight="1" x14ac:dyDescent="0.2">
      <c r="B35" s="1376"/>
      <c r="C35" s="1376"/>
      <c r="D35" s="1376"/>
      <c r="E35" s="1376"/>
      <c r="F35" s="1376"/>
      <c r="G35" s="1376"/>
      <c r="H35" s="1376"/>
      <c r="I35" s="1376"/>
      <c r="J35" s="1376"/>
      <c r="K35" s="1376"/>
      <c r="L35" s="1376"/>
      <c r="M35" s="1376"/>
      <c r="N35" s="1376"/>
      <c r="O35" s="1376"/>
      <c r="P35" s="1376"/>
      <c r="Z35" s="396"/>
      <c r="AA35" s="396"/>
      <c r="AB35" s="396"/>
      <c r="AC35" s="396"/>
      <c r="AD35" s="396"/>
      <c r="AE35" s="396"/>
      <c r="AF35" s="396"/>
      <c r="AG35" s="396"/>
      <c r="AH35" s="396"/>
      <c r="AI35" s="396"/>
      <c r="AJ35" s="396"/>
      <c r="AK35" s="396"/>
      <c r="AL35" s="396"/>
      <c r="AM35" s="396"/>
      <c r="AN35" s="396"/>
      <c r="AO35" s="396"/>
      <c r="AP35" s="396"/>
      <c r="AQ35" s="396"/>
      <c r="AR35" s="396"/>
      <c r="AS35" s="396"/>
      <c r="AT35" s="396"/>
      <c r="AU35" s="396"/>
      <c r="AV35" s="396"/>
      <c r="AW35" s="396"/>
      <c r="AX35" s="396"/>
    </row>
    <row r="36" spans="2:50" s="329" customFormat="1" x14ac:dyDescent="0.2">
      <c r="Z36" s="396"/>
      <c r="AA36" s="396"/>
      <c r="AB36" s="396"/>
      <c r="AC36" s="396"/>
      <c r="AD36" s="396"/>
      <c r="AE36" s="396"/>
      <c r="AF36" s="396"/>
      <c r="AG36" s="396"/>
      <c r="AH36" s="396"/>
      <c r="AI36" s="396"/>
      <c r="AJ36" s="396"/>
      <c r="AK36" s="396"/>
      <c r="AL36" s="396"/>
      <c r="AM36" s="396"/>
      <c r="AN36" s="396"/>
      <c r="AO36" s="396"/>
      <c r="AP36" s="396"/>
      <c r="AQ36" s="396"/>
      <c r="AR36" s="396"/>
      <c r="AS36" s="396"/>
      <c r="AT36" s="396"/>
      <c r="AU36" s="396"/>
      <c r="AV36" s="396"/>
      <c r="AW36" s="396"/>
      <c r="AX36" s="396"/>
    </row>
    <row r="37" spans="2:50" s="329" customFormat="1" x14ac:dyDescent="0.2">
      <c r="Z37" s="396"/>
      <c r="AA37" s="396"/>
      <c r="AB37" s="396"/>
      <c r="AC37" s="396"/>
      <c r="AD37" s="396"/>
      <c r="AE37" s="396"/>
      <c r="AF37" s="396"/>
      <c r="AG37" s="396"/>
      <c r="AH37" s="396"/>
      <c r="AI37" s="396"/>
      <c r="AJ37" s="396"/>
      <c r="AK37" s="396"/>
      <c r="AL37" s="396"/>
      <c r="AM37" s="396"/>
      <c r="AN37" s="396"/>
      <c r="AO37" s="396"/>
      <c r="AP37" s="396"/>
      <c r="AQ37" s="396"/>
      <c r="AR37" s="396"/>
      <c r="AS37" s="396"/>
      <c r="AT37" s="396"/>
      <c r="AU37" s="396"/>
      <c r="AV37" s="396"/>
      <c r="AW37" s="396"/>
      <c r="AX37" s="396"/>
    </row>
    <row r="38" spans="2:50" s="329" customFormat="1" x14ac:dyDescent="0.2">
      <c r="L38" s="592"/>
      <c r="M38" s="592"/>
      <c r="N38" s="592"/>
      <c r="Z38" s="396"/>
      <c r="AA38" s="396"/>
      <c r="AB38" s="396"/>
      <c r="AC38" s="396"/>
      <c r="AD38" s="396"/>
      <c r="AE38" s="396"/>
      <c r="AF38" s="396"/>
      <c r="AG38" s="396"/>
      <c r="AH38" s="396"/>
      <c r="AI38" s="396"/>
      <c r="AJ38" s="396"/>
      <c r="AK38" s="396"/>
      <c r="AL38" s="396"/>
      <c r="AM38" s="396"/>
      <c r="AN38" s="396"/>
      <c r="AO38" s="396"/>
      <c r="AP38" s="396"/>
      <c r="AQ38" s="396"/>
      <c r="AR38" s="396"/>
      <c r="AS38" s="396"/>
      <c r="AT38" s="396"/>
      <c r="AU38" s="396"/>
      <c r="AV38" s="396"/>
      <c r="AW38" s="396"/>
      <c r="AX38" s="396"/>
    </row>
    <row r="39" spans="2:50" s="329" customFormat="1" x14ac:dyDescent="0.2">
      <c r="Z39" s="396"/>
      <c r="AA39" s="396"/>
      <c r="AB39" s="396"/>
      <c r="AC39" s="396"/>
      <c r="AD39" s="396"/>
      <c r="AE39" s="396"/>
      <c r="AF39" s="396"/>
      <c r="AG39" s="396"/>
      <c r="AH39" s="396"/>
      <c r="AI39" s="396"/>
      <c r="AJ39" s="396"/>
      <c r="AK39" s="396"/>
      <c r="AL39" s="396"/>
      <c r="AM39" s="396"/>
      <c r="AN39" s="396"/>
      <c r="AO39" s="396"/>
      <c r="AP39" s="396"/>
      <c r="AQ39" s="396"/>
      <c r="AR39" s="396"/>
      <c r="AS39" s="396"/>
      <c r="AT39" s="396"/>
      <c r="AU39" s="396"/>
      <c r="AV39" s="396"/>
      <c r="AW39" s="396"/>
      <c r="AX39" s="396"/>
    </row>
    <row r="40" spans="2:50" s="329" customFormat="1" x14ac:dyDescent="0.2">
      <c r="Z40" s="396"/>
      <c r="AA40" s="396"/>
      <c r="AB40" s="396"/>
      <c r="AC40" s="396"/>
      <c r="AD40" s="396"/>
      <c r="AE40" s="396"/>
      <c r="AF40" s="396"/>
      <c r="AG40" s="396"/>
      <c r="AH40" s="396"/>
      <c r="AI40" s="396"/>
      <c r="AJ40" s="396"/>
      <c r="AK40" s="396"/>
      <c r="AL40" s="396"/>
      <c r="AM40" s="396"/>
      <c r="AN40" s="396"/>
      <c r="AO40" s="396"/>
      <c r="AP40" s="396"/>
      <c r="AQ40" s="396"/>
      <c r="AR40" s="396"/>
      <c r="AS40" s="396"/>
      <c r="AT40" s="396"/>
      <c r="AU40" s="396"/>
      <c r="AV40" s="396"/>
      <c r="AW40" s="396"/>
      <c r="AX40" s="396"/>
    </row>
    <row r="41" spans="2:50" s="329" customFormat="1" x14ac:dyDescent="0.2">
      <c r="Z41" s="396"/>
      <c r="AA41" s="396"/>
      <c r="AB41" s="396"/>
      <c r="AC41" s="396"/>
      <c r="AD41" s="396"/>
      <c r="AE41" s="396"/>
      <c r="AF41" s="396"/>
      <c r="AG41" s="396"/>
      <c r="AH41" s="396"/>
      <c r="AI41" s="396"/>
      <c r="AJ41" s="396"/>
      <c r="AK41" s="396"/>
      <c r="AL41" s="396"/>
      <c r="AM41" s="396"/>
      <c r="AN41" s="396"/>
      <c r="AO41" s="396"/>
      <c r="AP41" s="396"/>
      <c r="AQ41" s="396"/>
      <c r="AR41" s="396"/>
      <c r="AS41" s="396"/>
      <c r="AT41" s="396"/>
      <c r="AU41" s="396"/>
      <c r="AV41" s="396"/>
      <c r="AW41" s="396"/>
      <c r="AX41" s="396"/>
    </row>
    <row r="42" spans="2:50" s="329" customFormat="1" x14ac:dyDescent="0.2">
      <c r="Z42" s="396"/>
      <c r="AA42" s="396"/>
      <c r="AB42" s="396"/>
      <c r="AC42" s="396"/>
      <c r="AD42" s="396"/>
      <c r="AE42" s="396"/>
      <c r="AF42" s="396"/>
      <c r="AG42" s="396"/>
      <c r="AH42" s="396"/>
      <c r="AI42" s="396"/>
      <c r="AJ42" s="396"/>
      <c r="AK42" s="396"/>
      <c r="AL42" s="396"/>
      <c r="AM42" s="396"/>
      <c r="AN42" s="396"/>
      <c r="AO42" s="396"/>
      <c r="AP42" s="396"/>
      <c r="AQ42" s="396"/>
      <c r="AR42" s="396"/>
      <c r="AS42" s="396"/>
      <c r="AT42" s="396"/>
      <c r="AU42" s="396"/>
      <c r="AV42" s="396"/>
      <c r="AW42" s="396"/>
      <c r="AX42" s="396"/>
    </row>
    <row r="43" spans="2:50" s="329" customFormat="1" x14ac:dyDescent="0.2">
      <c r="Z43" s="396"/>
      <c r="AA43" s="396"/>
      <c r="AB43" s="396"/>
      <c r="AC43" s="396"/>
      <c r="AD43" s="396"/>
      <c r="AE43" s="396"/>
      <c r="AF43" s="396"/>
      <c r="AG43" s="396"/>
      <c r="AH43" s="396"/>
      <c r="AI43" s="396"/>
      <c r="AJ43" s="396"/>
      <c r="AK43" s="396"/>
      <c r="AL43" s="396"/>
      <c r="AM43" s="396"/>
      <c r="AN43" s="396"/>
      <c r="AO43" s="396"/>
      <c r="AP43" s="396"/>
      <c r="AQ43" s="396"/>
      <c r="AR43" s="396"/>
      <c r="AS43" s="396"/>
      <c r="AT43" s="396"/>
      <c r="AU43" s="396"/>
      <c r="AV43" s="396"/>
      <c r="AW43" s="396"/>
      <c r="AX43" s="396"/>
    </row>
    <row r="44" spans="2:50" s="329" customFormat="1" x14ac:dyDescent="0.2">
      <c r="Z44" s="396"/>
      <c r="AA44" s="396"/>
      <c r="AB44" s="396"/>
      <c r="AC44" s="396"/>
      <c r="AD44" s="396"/>
      <c r="AE44" s="396"/>
      <c r="AF44" s="396"/>
      <c r="AG44" s="396"/>
      <c r="AH44" s="396"/>
      <c r="AI44" s="396"/>
      <c r="AJ44" s="396"/>
      <c r="AK44" s="396"/>
      <c r="AL44" s="396"/>
      <c r="AM44" s="396"/>
      <c r="AN44" s="396"/>
      <c r="AO44" s="396"/>
      <c r="AP44" s="396"/>
      <c r="AQ44" s="396"/>
      <c r="AR44" s="396"/>
      <c r="AS44" s="396"/>
      <c r="AT44" s="396"/>
      <c r="AU44" s="396"/>
      <c r="AV44" s="396"/>
      <c r="AW44" s="396"/>
      <c r="AX44" s="396"/>
    </row>
    <row r="45" spans="2:50" s="329" customFormat="1" x14ac:dyDescent="0.2">
      <c r="Z45" s="396"/>
      <c r="AA45" s="396"/>
      <c r="AB45" s="396"/>
      <c r="AC45" s="396"/>
      <c r="AD45" s="396"/>
      <c r="AE45" s="396"/>
      <c r="AF45" s="396"/>
      <c r="AG45" s="396"/>
      <c r="AH45" s="396"/>
      <c r="AI45" s="396"/>
      <c r="AJ45" s="396"/>
      <c r="AK45" s="396"/>
      <c r="AL45" s="396"/>
      <c r="AM45" s="396"/>
      <c r="AN45" s="396"/>
      <c r="AO45" s="396"/>
      <c r="AP45" s="396"/>
      <c r="AQ45" s="396"/>
      <c r="AR45" s="396"/>
      <c r="AS45" s="396"/>
      <c r="AT45" s="396"/>
      <c r="AU45" s="396"/>
      <c r="AV45" s="396"/>
      <c r="AW45" s="396"/>
      <c r="AX45" s="396"/>
    </row>
    <row r="46" spans="2:50" s="329" customFormat="1" x14ac:dyDescent="0.2">
      <c r="Z46" s="396"/>
      <c r="AA46" s="396"/>
      <c r="AB46" s="396"/>
      <c r="AC46" s="396"/>
      <c r="AD46" s="396"/>
      <c r="AE46" s="396"/>
      <c r="AF46" s="396"/>
      <c r="AG46" s="396"/>
      <c r="AH46" s="396"/>
      <c r="AI46" s="396"/>
      <c r="AJ46" s="396"/>
      <c r="AK46" s="396"/>
      <c r="AL46" s="396"/>
      <c r="AM46" s="396"/>
      <c r="AN46" s="396"/>
      <c r="AO46" s="396"/>
      <c r="AP46" s="396"/>
      <c r="AQ46" s="396"/>
      <c r="AR46" s="396"/>
      <c r="AS46" s="396"/>
      <c r="AT46" s="396"/>
      <c r="AU46" s="396"/>
      <c r="AV46" s="396"/>
      <c r="AW46" s="396"/>
      <c r="AX46" s="396"/>
    </row>
    <row r="47" spans="2:50" s="329" customFormat="1" x14ac:dyDescent="0.2">
      <c r="Z47" s="396"/>
      <c r="AA47" s="396"/>
      <c r="AB47" s="396"/>
      <c r="AC47" s="396"/>
      <c r="AD47" s="396"/>
      <c r="AE47" s="396"/>
      <c r="AF47" s="396"/>
      <c r="AG47" s="396"/>
      <c r="AH47" s="396"/>
      <c r="AI47" s="396"/>
      <c r="AJ47" s="396"/>
      <c r="AK47" s="396"/>
      <c r="AL47" s="396"/>
      <c r="AM47" s="396"/>
      <c r="AN47" s="396"/>
      <c r="AO47" s="396"/>
      <c r="AP47" s="396"/>
      <c r="AQ47" s="396"/>
      <c r="AR47" s="396"/>
      <c r="AS47" s="396"/>
      <c r="AT47" s="396"/>
      <c r="AU47" s="396"/>
      <c r="AV47" s="396"/>
      <c r="AW47" s="396"/>
      <c r="AX47" s="396"/>
    </row>
    <row r="48" spans="2:50" s="329" customFormat="1" x14ac:dyDescent="0.2">
      <c r="Z48" s="396"/>
      <c r="AA48" s="396"/>
      <c r="AB48" s="396"/>
      <c r="AC48" s="396"/>
      <c r="AD48" s="396"/>
      <c r="AE48" s="396"/>
      <c r="AF48" s="396"/>
      <c r="AG48" s="396"/>
      <c r="AH48" s="396"/>
      <c r="AI48" s="396"/>
      <c r="AJ48" s="396"/>
      <c r="AK48" s="396"/>
      <c r="AL48" s="396"/>
      <c r="AM48" s="396"/>
      <c r="AN48" s="396"/>
      <c r="AO48" s="396"/>
      <c r="AP48" s="396"/>
      <c r="AQ48" s="396"/>
      <c r="AR48" s="396"/>
      <c r="AS48" s="396"/>
      <c r="AT48" s="396"/>
      <c r="AU48" s="396"/>
      <c r="AV48" s="396"/>
      <c r="AW48" s="396"/>
      <c r="AX48" s="396"/>
    </row>
    <row r="49" spans="26:50" s="329" customFormat="1" x14ac:dyDescent="0.2">
      <c r="Z49" s="396"/>
      <c r="AA49" s="396"/>
      <c r="AB49" s="396"/>
      <c r="AC49" s="396"/>
      <c r="AD49" s="396"/>
      <c r="AE49" s="396"/>
      <c r="AF49" s="396"/>
      <c r="AG49" s="396"/>
      <c r="AH49" s="396"/>
      <c r="AI49" s="396"/>
      <c r="AJ49" s="396"/>
      <c r="AK49" s="396"/>
      <c r="AL49" s="396"/>
      <c r="AM49" s="396"/>
      <c r="AN49" s="396"/>
      <c r="AO49" s="396"/>
      <c r="AP49" s="396"/>
      <c r="AQ49" s="396"/>
      <c r="AR49" s="396"/>
      <c r="AS49" s="396"/>
      <c r="AT49" s="396"/>
      <c r="AU49" s="396"/>
      <c r="AV49" s="396"/>
      <c r="AW49" s="396"/>
      <c r="AX49" s="396"/>
    </row>
    <row r="50" spans="26:50" s="329" customFormat="1" x14ac:dyDescent="0.2">
      <c r="Z50" s="396"/>
      <c r="AA50" s="396"/>
      <c r="AB50" s="396"/>
      <c r="AC50" s="396"/>
      <c r="AD50" s="396"/>
      <c r="AE50" s="396"/>
      <c r="AF50" s="396"/>
      <c r="AG50" s="396"/>
      <c r="AH50" s="396"/>
      <c r="AI50" s="396"/>
      <c r="AJ50" s="396"/>
      <c r="AK50" s="396"/>
      <c r="AL50" s="396"/>
      <c r="AM50" s="396"/>
      <c r="AN50" s="396"/>
      <c r="AO50" s="396"/>
      <c r="AP50" s="396"/>
      <c r="AQ50" s="396"/>
      <c r="AR50" s="396"/>
      <c r="AS50" s="396"/>
      <c r="AT50" s="396"/>
      <c r="AU50" s="396"/>
      <c r="AV50" s="396"/>
      <c r="AW50" s="396"/>
      <c r="AX50" s="396"/>
    </row>
  </sheetData>
  <mergeCells count="22">
    <mergeCell ref="B2:I2"/>
    <mergeCell ref="B3:I3"/>
    <mergeCell ref="A4:Z4"/>
    <mergeCell ref="B5:Z5"/>
    <mergeCell ref="B7:B9"/>
    <mergeCell ref="D7:E8"/>
    <mergeCell ref="G7:H7"/>
    <mergeCell ref="J7:K7"/>
    <mergeCell ref="M7:N7"/>
    <mergeCell ref="P7:Q8"/>
    <mergeCell ref="Y7:Z7"/>
    <mergeCell ref="G8:H8"/>
    <mergeCell ref="J8:K8"/>
    <mergeCell ref="M8:N8"/>
    <mergeCell ref="S8:T8"/>
    <mergeCell ref="V8:W8"/>
    <mergeCell ref="Y8:Z8"/>
    <mergeCell ref="B33:M33"/>
    <mergeCell ref="B34:P34"/>
    <mergeCell ref="B35:P35"/>
    <mergeCell ref="S7:T7"/>
    <mergeCell ref="V7:W7"/>
  </mergeCells>
  <printOptions horizontalCentered="1"/>
  <pageMargins left="0" right="0" top="0.43307086614173229" bottom="0.43307086614173229" header="0" footer="0"/>
  <pageSetup paperSize="9" scale="71" orientation="landscape"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Hoja114">
    <tabColor theme="0"/>
    <pageSetUpPr fitToPage="1"/>
  </sheetPr>
  <dimension ref="A1:AH52"/>
  <sheetViews>
    <sheetView zoomScaleNormal="100" workbookViewId="0"/>
  </sheetViews>
  <sheetFormatPr baseColWidth="10" defaultColWidth="11.42578125" defaultRowHeight="15" x14ac:dyDescent="0.2"/>
  <cols>
    <col min="1" max="1" width="2.85546875" style="333" customWidth="1"/>
    <col min="2" max="2" width="32.28515625" style="333" customWidth="1"/>
    <col min="3" max="3" width="0.5703125" style="333" customWidth="1"/>
    <col min="4" max="4" width="12.140625" style="333" customWidth="1"/>
    <col min="5" max="5" width="0.42578125" style="333" customWidth="1"/>
    <col min="6" max="6" width="11.85546875" style="333" customWidth="1"/>
    <col min="7" max="7" width="11.28515625" style="333" customWidth="1"/>
    <col min="8" max="8" width="0.42578125" style="333" customWidth="1"/>
    <col min="9" max="9" width="11.85546875" style="333" customWidth="1"/>
    <col min="10" max="10" width="9.85546875" style="333" customWidth="1"/>
    <col min="11" max="11" width="7" style="333" customWidth="1"/>
    <col min="12" max="12" width="8.42578125" style="333" customWidth="1"/>
    <col min="13" max="13" width="5" style="333" customWidth="1"/>
    <col min="14" max="14" width="8.140625" style="333" customWidth="1"/>
    <col min="15" max="15" width="6.28515625" style="333" customWidth="1"/>
    <col min="16" max="16" width="8.28515625" style="333" customWidth="1"/>
    <col min="17" max="17" width="6.5703125" style="333" customWidth="1"/>
    <col min="18" max="18" width="9" style="333" customWidth="1"/>
    <col min="19" max="19" width="5.85546875" style="333" customWidth="1"/>
    <col min="20" max="20" width="8.85546875" style="333" customWidth="1"/>
    <col min="21" max="21" width="7" style="333" customWidth="1"/>
    <col min="22" max="22" width="7.28515625" style="333" customWidth="1"/>
    <col min="23" max="23" width="3.5703125" style="333" customWidth="1"/>
    <col min="24" max="25" width="2.42578125" style="596" bestFit="1" customWidth="1"/>
    <col min="26" max="26" width="4.85546875" style="596" customWidth="1"/>
    <col min="27" max="27" width="10.7109375" style="1336" bestFit="1" customWidth="1"/>
    <col min="28" max="28" width="8.140625" style="396" bestFit="1" customWidth="1"/>
    <col min="29" max="29" width="8.42578125" style="396" bestFit="1" customWidth="1"/>
    <col min="30" max="30" width="4.28515625" style="329" bestFit="1" customWidth="1"/>
    <col min="31" max="31" width="2.42578125" style="333" bestFit="1" customWidth="1"/>
    <col min="32" max="32" width="4.28515625" style="333" bestFit="1" customWidth="1"/>
    <col min="33" max="33" width="8.42578125" style="333" bestFit="1" customWidth="1"/>
    <col min="34" max="34" width="4.28515625" style="333" bestFit="1" customWidth="1"/>
    <col min="35" max="16384" width="11.42578125" style="333"/>
  </cols>
  <sheetData>
    <row r="1" spans="1:34" s="340" customFormat="1" x14ac:dyDescent="0.2">
      <c r="B1" s="311"/>
      <c r="C1" s="341"/>
      <c r="E1" s="341"/>
      <c r="F1" s="342" t="s">
        <v>135</v>
      </c>
      <c r="G1" s="342"/>
      <c r="H1" s="342"/>
      <c r="I1" s="342" t="s">
        <v>16</v>
      </c>
      <c r="X1" s="598"/>
      <c r="Y1" s="598"/>
      <c r="Z1" s="598"/>
      <c r="AA1" s="1108"/>
      <c r="AB1" s="342"/>
      <c r="AC1" s="342"/>
      <c r="AD1" s="311"/>
    </row>
    <row r="2" spans="1:34" s="343" customFormat="1" x14ac:dyDescent="0.25">
      <c r="B2" s="1387"/>
      <c r="C2" s="1387"/>
      <c r="X2" s="599"/>
      <c r="Y2" s="599"/>
      <c r="Z2" s="599"/>
      <c r="AA2" s="1344"/>
      <c r="AB2" s="556"/>
      <c r="AC2" s="556"/>
      <c r="AD2" s="893"/>
    </row>
    <row r="3" spans="1:34" s="345" customFormat="1" ht="32.25" customHeight="1" x14ac:dyDescent="0.2">
      <c r="B3" s="1388"/>
      <c r="C3" s="1388"/>
      <c r="X3" s="599"/>
      <c r="Y3" s="599"/>
      <c r="Z3" s="599"/>
      <c r="AA3" s="1344"/>
      <c r="AB3" s="556"/>
      <c r="AC3" s="556"/>
      <c r="AD3" s="893"/>
    </row>
    <row r="4" spans="1:34" s="492" customFormat="1" ht="19.5" customHeight="1" x14ac:dyDescent="0.2">
      <c r="A4" s="1459" t="s">
        <v>397</v>
      </c>
      <c r="B4" s="1459"/>
      <c r="C4" s="1459"/>
      <c r="D4" s="1459"/>
      <c r="E4" s="1459"/>
      <c r="F4" s="1459"/>
      <c r="G4" s="1459"/>
      <c r="H4" s="1459"/>
      <c r="I4" s="1459"/>
      <c r="J4" s="1459"/>
      <c r="K4" s="1459"/>
      <c r="L4" s="1459"/>
      <c r="M4" s="1459"/>
      <c r="N4" s="1459"/>
      <c r="O4" s="1459"/>
      <c r="P4" s="1459"/>
      <c r="Q4" s="1459"/>
      <c r="R4" s="1459"/>
      <c r="S4" s="1459"/>
      <c r="T4" s="1459"/>
      <c r="U4" s="1459"/>
      <c r="V4" s="1459"/>
      <c r="AA4" s="1344"/>
      <c r="AB4" s="556"/>
      <c r="AC4" s="556"/>
      <c r="AD4" s="893"/>
    </row>
    <row r="5" spans="1:34" s="492" customFormat="1" ht="15.75" x14ac:dyDescent="0.2">
      <c r="B5" s="1415" t="str">
        <f>porsaad!$B$6</f>
        <v>Situación a 31 de mayo de 2024</v>
      </c>
      <c r="C5" s="1415"/>
      <c r="D5" s="1415"/>
      <c r="E5" s="1415"/>
      <c r="F5" s="1415"/>
      <c r="G5" s="1415"/>
      <c r="H5" s="1415"/>
      <c r="I5" s="1415"/>
      <c r="J5" s="1415"/>
      <c r="K5" s="1415"/>
      <c r="L5" s="1415"/>
      <c r="M5" s="1415"/>
      <c r="N5" s="1415"/>
      <c r="O5" s="1415"/>
      <c r="P5" s="1415"/>
      <c r="Q5" s="1415"/>
      <c r="R5" s="1415"/>
      <c r="S5" s="1415"/>
      <c r="T5" s="1415"/>
      <c r="U5" s="1415"/>
      <c r="V5" s="1415"/>
      <c r="AA5" s="1344"/>
      <c r="AB5" s="556"/>
      <c r="AC5" s="556"/>
      <c r="AD5" s="893"/>
    </row>
    <row r="6" spans="1:34" s="492" customFormat="1" ht="6" customHeight="1" x14ac:dyDescent="0.2">
      <c r="AA6" s="1344"/>
      <c r="AB6" s="556"/>
      <c r="AC6" s="556"/>
      <c r="AD6" s="893"/>
    </row>
    <row r="7" spans="1:34" s="437" customFormat="1" ht="7.5" customHeight="1" x14ac:dyDescent="0.2">
      <c r="A7" s="488"/>
      <c r="B7" s="1391" t="s">
        <v>12</v>
      </c>
      <c r="D7" s="1416" t="s">
        <v>13</v>
      </c>
      <c r="E7" s="593"/>
      <c r="F7" s="1456"/>
      <c r="G7" s="1456"/>
      <c r="H7" s="489"/>
      <c r="I7" s="445"/>
      <c r="J7" s="445"/>
      <c r="K7" s="445"/>
      <c r="L7" s="445"/>
      <c r="M7" s="489"/>
      <c r="N7" s="489"/>
      <c r="O7" s="489"/>
      <c r="P7" s="489"/>
      <c r="Q7" s="489"/>
      <c r="R7" s="489"/>
      <c r="S7" s="594"/>
      <c r="T7" s="489"/>
      <c r="U7" s="489"/>
      <c r="V7" s="595"/>
      <c r="AA7" s="1345"/>
      <c r="AB7" s="513"/>
      <c r="AC7" s="513"/>
      <c r="AD7" s="320"/>
    </row>
    <row r="8" spans="1:34" s="437" customFormat="1" ht="15" customHeight="1" x14ac:dyDescent="0.2">
      <c r="A8" s="488"/>
      <c r="B8" s="1392"/>
      <c r="D8" s="1455"/>
      <c r="F8" s="1416" t="s">
        <v>242</v>
      </c>
      <c r="G8" s="1417"/>
      <c r="I8" s="1416" t="s">
        <v>243</v>
      </c>
      <c r="J8" s="1418"/>
      <c r="K8" s="1464" t="s">
        <v>372</v>
      </c>
      <c r="L8" s="1465"/>
      <c r="M8" s="1465"/>
      <c r="N8" s="1465"/>
      <c r="O8" s="1465"/>
      <c r="P8" s="1465"/>
      <c r="Q8" s="1465"/>
      <c r="R8" s="1465"/>
      <c r="S8" s="1465"/>
      <c r="T8" s="1465"/>
      <c r="U8" s="1465"/>
      <c r="V8" s="1466"/>
      <c r="AA8" s="1345"/>
      <c r="AB8" s="513"/>
      <c r="AC8" s="513"/>
      <c r="AD8" s="320"/>
    </row>
    <row r="9" spans="1:34" s="437" customFormat="1" ht="25.5" customHeight="1" x14ac:dyDescent="0.2">
      <c r="A9" s="488"/>
      <c r="B9" s="1392"/>
      <c r="D9" s="1427"/>
      <c r="E9" s="491"/>
      <c r="F9" s="1457"/>
      <c r="G9" s="1458"/>
      <c r="I9" s="1457"/>
      <c r="J9" s="1463"/>
      <c r="K9" s="1460" t="s">
        <v>373</v>
      </c>
      <c r="L9" s="1461"/>
      <c r="M9" s="1460" t="s">
        <v>374</v>
      </c>
      <c r="N9" s="1462"/>
      <c r="O9" s="1460" t="s">
        <v>375</v>
      </c>
      <c r="P9" s="1461"/>
      <c r="Q9" s="1468" t="s">
        <v>376</v>
      </c>
      <c r="R9" s="1468"/>
      <c r="S9" s="1469" t="s">
        <v>377</v>
      </c>
      <c r="T9" s="1470"/>
      <c r="U9" s="1471" t="s">
        <v>378</v>
      </c>
      <c r="V9" s="1472"/>
      <c r="AA9" s="1345"/>
      <c r="AB9" s="513"/>
      <c r="AC9" s="513"/>
      <c r="AD9" s="320"/>
    </row>
    <row r="10" spans="1:34" s="437" customFormat="1" ht="38.25" x14ac:dyDescent="0.2">
      <c r="A10" s="488"/>
      <c r="B10" s="1393"/>
      <c r="D10" s="600" t="s">
        <v>9</v>
      </c>
      <c r="E10" s="493"/>
      <c r="F10" s="455" t="s">
        <v>9</v>
      </c>
      <c r="G10" s="401" t="s">
        <v>212</v>
      </c>
      <c r="H10" s="494"/>
      <c r="I10" s="400" t="s">
        <v>9</v>
      </c>
      <c r="J10" s="406" t="s">
        <v>212</v>
      </c>
      <c r="K10" s="601" t="s">
        <v>9</v>
      </c>
      <c r="L10" s="403" t="s">
        <v>379</v>
      </c>
      <c r="M10" s="405" t="s">
        <v>9</v>
      </c>
      <c r="N10" s="403" t="s">
        <v>379</v>
      </c>
      <c r="O10" s="407" t="s">
        <v>9</v>
      </c>
      <c r="P10" s="403" t="s">
        <v>379</v>
      </c>
      <c r="Q10" s="406" t="s">
        <v>9</v>
      </c>
      <c r="R10" s="737" t="s">
        <v>379</v>
      </c>
      <c r="S10" s="406" t="s">
        <v>9</v>
      </c>
      <c r="T10" s="738" t="s">
        <v>379</v>
      </c>
      <c r="U10" s="407" t="s">
        <v>9</v>
      </c>
      <c r="V10" s="737" t="s">
        <v>379</v>
      </c>
      <c r="AA10" s="1346" t="s">
        <v>208</v>
      </c>
      <c r="AB10" s="602" t="s">
        <v>380</v>
      </c>
      <c r="AC10" s="603" t="s">
        <v>381</v>
      </c>
      <c r="AD10" s="320"/>
    </row>
    <row r="11" spans="1:34" s="328" customFormat="1" ht="8.25" customHeight="1" x14ac:dyDescent="0.2">
      <c r="A11" s="326"/>
      <c r="B11" s="327"/>
      <c r="D11" s="327"/>
      <c r="F11" s="327"/>
      <c r="G11" s="327"/>
      <c r="I11" s="327"/>
      <c r="J11" s="327"/>
      <c r="K11" s="319"/>
      <c r="L11" s="348"/>
      <c r="M11" s="329"/>
      <c r="N11" s="329"/>
      <c r="O11" s="329"/>
      <c r="P11" s="329"/>
      <c r="Q11" s="329"/>
      <c r="R11" s="329"/>
      <c r="S11" s="329"/>
      <c r="T11" s="329"/>
      <c r="U11" s="329"/>
      <c r="V11" s="329"/>
      <c r="X11" s="596"/>
      <c r="Y11" s="596"/>
      <c r="Z11" s="596"/>
      <c r="AA11" s="1346">
        <v>44286</v>
      </c>
      <c r="AB11" s="602">
        <v>27728</v>
      </c>
      <c r="AC11" s="602">
        <v>26286</v>
      </c>
      <c r="AD11" s="329"/>
    </row>
    <row r="12" spans="1:34" s="331" customFormat="1" x14ac:dyDescent="0.25">
      <c r="A12" s="330"/>
      <c r="B12" s="349" t="s">
        <v>8</v>
      </c>
      <c r="C12" s="350"/>
      <c r="D12" s="605">
        <v>409871</v>
      </c>
      <c r="E12" s="350"/>
      <c r="F12" s="355">
        <v>442</v>
      </c>
      <c r="G12" s="358">
        <v>0.10783880782002143</v>
      </c>
      <c r="H12" s="350"/>
      <c r="I12" s="355">
        <v>3977</v>
      </c>
      <c r="J12" s="358">
        <v>0.97030529117698006</v>
      </c>
      <c r="K12" s="355">
        <v>3146</v>
      </c>
      <c r="L12" s="358">
        <v>79.104852904199134</v>
      </c>
      <c r="M12" s="355">
        <v>59</v>
      </c>
      <c r="N12" s="358">
        <v>1.4835302992205179</v>
      </c>
      <c r="O12" s="355">
        <v>3</v>
      </c>
      <c r="P12" s="358">
        <v>7.5433744028161928E-2</v>
      </c>
      <c r="Q12" s="355">
        <v>548</v>
      </c>
      <c r="R12" s="358">
        <v>13.779230575810914</v>
      </c>
      <c r="S12" s="355">
        <v>129</v>
      </c>
      <c r="T12" s="358">
        <v>3.243650993210963</v>
      </c>
      <c r="U12" s="355">
        <v>92</v>
      </c>
      <c r="V12" s="358">
        <v>2.3133014835302994</v>
      </c>
      <c r="X12" s="606"/>
      <c r="Y12" s="606"/>
      <c r="Z12" s="606"/>
      <c r="AA12" s="1346">
        <v>44316</v>
      </c>
      <c r="AB12" s="602">
        <v>26001</v>
      </c>
      <c r="AC12" s="602">
        <v>20329</v>
      </c>
      <c r="AD12" s="360"/>
      <c r="AE12" s="360"/>
      <c r="AF12" s="360"/>
      <c r="AG12" s="361"/>
      <c r="AH12" s="607"/>
    </row>
    <row r="13" spans="1:34" s="331" customFormat="1" x14ac:dyDescent="0.25">
      <c r="A13" s="330"/>
      <c r="B13" s="363" t="s">
        <v>7</v>
      </c>
      <c r="C13" s="350"/>
      <c r="D13" s="608">
        <v>56234</v>
      </c>
      <c r="E13" s="350"/>
      <c r="F13" s="368">
        <v>1288</v>
      </c>
      <c r="G13" s="372">
        <v>2.2904292776612012</v>
      </c>
      <c r="H13" s="350"/>
      <c r="I13" s="368">
        <v>634</v>
      </c>
      <c r="J13" s="372">
        <v>1.1274318028239143</v>
      </c>
      <c r="K13" s="368">
        <v>608</v>
      </c>
      <c r="L13" s="372">
        <v>95.899053627760253</v>
      </c>
      <c r="M13" s="368">
        <v>8</v>
      </c>
      <c r="N13" s="372">
        <v>1.2618296529968454</v>
      </c>
      <c r="O13" s="368">
        <v>0</v>
      </c>
      <c r="P13" s="372">
        <v>0</v>
      </c>
      <c r="Q13" s="368">
        <v>2</v>
      </c>
      <c r="R13" s="372">
        <v>0.31545741324921134</v>
      </c>
      <c r="S13" s="368">
        <v>0</v>
      </c>
      <c r="T13" s="372">
        <v>0</v>
      </c>
      <c r="U13" s="368">
        <v>16</v>
      </c>
      <c r="V13" s="372">
        <v>2.5236593059936907</v>
      </c>
      <c r="X13" s="606"/>
      <c r="Y13" s="606"/>
      <c r="Z13" s="606"/>
      <c r="AA13" s="1346">
        <v>44347</v>
      </c>
      <c r="AB13" s="602">
        <v>27218</v>
      </c>
      <c r="AC13" s="602">
        <v>17469</v>
      </c>
      <c r="AD13" s="360"/>
      <c r="AE13" s="360"/>
      <c r="AF13" s="360"/>
      <c r="AG13" s="361"/>
      <c r="AH13" s="607"/>
    </row>
    <row r="14" spans="1:34" s="331" customFormat="1" x14ac:dyDescent="0.25">
      <c r="A14" s="330"/>
      <c r="B14" s="363" t="s">
        <v>37</v>
      </c>
      <c r="C14" s="350"/>
      <c r="D14" s="608">
        <v>47942</v>
      </c>
      <c r="E14" s="350"/>
      <c r="F14" s="368">
        <v>1121</v>
      </c>
      <c r="G14" s="372">
        <v>2.3382420424679822</v>
      </c>
      <c r="H14" s="350"/>
      <c r="I14" s="368">
        <v>700</v>
      </c>
      <c r="J14" s="372">
        <v>1.4600976179550289</v>
      </c>
      <c r="K14" s="368">
        <v>601</v>
      </c>
      <c r="L14" s="372">
        <v>85.857142857142861</v>
      </c>
      <c r="M14" s="368">
        <v>10</v>
      </c>
      <c r="N14" s="372">
        <v>1.4285714285714286</v>
      </c>
      <c r="O14" s="368">
        <v>43</v>
      </c>
      <c r="P14" s="372">
        <v>6.1428571428571432</v>
      </c>
      <c r="Q14" s="368">
        <v>5</v>
      </c>
      <c r="R14" s="372">
        <v>0.7142857142857143</v>
      </c>
      <c r="S14" s="368">
        <v>6</v>
      </c>
      <c r="T14" s="372">
        <v>0.85714285714285721</v>
      </c>
      <c r="U14" s="368">
        <v>35</v>
      </c>
      <c r="V14" s="372">
        <v>5</v>
      </c>
      <c r="X14" s="606"/>
      <c r="Y14" s="606"/>
      <c r="Z14" s="606"/>
      <c r="AA14" s="1346">
        <v>44377</v>
      </c>
      <c r="AB14" s="602">
        <v>28579</v>
      </c>
      <c r="AC14" s="602">
        <v>20931</v>
      </c>
      <c r="AD14" s="360"/>
      <c r="AE14" s="360"/>
      <c r="AF14" s="360"/>
      <c r="AG14" s="361"/>
      <c r="AH14" s="607"/>
    </row>
    <row r="15" spans="1:34" s="331" customFormat="1" x14ac:dyDescent="0.25">
      <c r="A15" s="330"/>
      <c r="B15" s="363" t="s">
        <v>38</v>
      </c>
      <c r="C15" s="350"/>
      <c r="D15" s="608">
        <v>44957</v>
      </c>
      <c r="E15" s="350"/>
      <c r="F15" s="368">
        <v>870</v>
      </c>
      <c r="G15" s="372">
        <v>1.9351825077296083</v>
      </c>
      <c r="H15" s="350"/>
      <c r="I15" s="368">
        <v>395</v>
      </c>
      <c r="J15" s="372">
        <v>0.87861734546344283</v>
      </c>
      <c r="K15" s="368">
        <v>393</v>
      </c>
      <c r="L15" s="372">
        <v>99.493670886075947</v>
      </c>
      <c r="M15" s="368">
        <v>2</v>
      </c>
      <c r="N15" s="372">
        <v>0.50632911392405067</v>
      </c>
      <c r="O15" s="368">
        <v>0</v>
      </c>
      <c r="P15" s="372">
        <v>0</v>
      </c>
      <c r="Q15" s="368">
        <v>0</v>
      </c>
      <c r="R15" s="372">
        <v>0</v>
      </c>
      <c r="S15" s="368">
        <v>0</v>
      </c>
      <c r="T15" s="372">
        <v>0</v>
      </c>
      <c r="U15" s="368">
        <v>0</v>
      </c>
      <c r="V15" s="372">
        <v>0</v>
      </c>
      <c r="X15" s="606"/>
      <c r="Y15" s="606"/>
      <c r="Z15" s="606"/>
      <c r="AA15" s="1346">
        <v>44408</v>
      </c>
      <c r="AB15" s="602">
        <v>30723</v>
      </c>
      <c r="AC15" s="602">
        <v>25882</v>
      </c>
      <c r="AD15" s="360"/>
      <c r="AE15" s="360"/>
      <c r="AF15" s="360"/>
      <c r="AG15" s="361"/>
      <c r="AH15" s="607"/>
    </row>
    <row r="16" spans="1:34" s="331" customFormat="1" x14ac:dyDescent="0.25">
      <c r="A16" s="330"/>
      <c r="B16" s="363" t="s">
        <v>6</v>
      </c>
      <c r="C16" s="350"/>
      <c r="D16" s="608">
        <v>67784</v>
      </c>
      <c r="E16" s="350"/>
      <c r="F16" s="368">
        <v>2122</v>
      </c>
      <c r="G16" s="372">
        <v>3.1305322790038947</v>
      </c>
      <c r="H16" s="350"/>
      <c r="I16" s="368">
        <v>767</v>
      </c>
      <c r="J16" s="372">
        <v>1.131535465596601</v>
      </c>
      <c r="K16" s="368">
        <v>632</v>
      </c>
      <c r="L16" s="372">
        <v>82.39895697522816</v>
      </c>
      <c r="M16" s="368">
        <v>5</v>
      </c>
      <c r="N16" s="372">
        <v>0.65189048239895697</v>
      </c>
      <c r="O16" s="368">
        <v>0</v>
      </c>
      <c r="P16" s="372">
        <v>0</v>
      </c>
      <c r="Q16" s="368">
        <v>1</v>
      </c>
      <c r="R16" s="372">
        <v>0.1303780964797914</v>
      </c>
      <c r="S16" s="368">
        <v>6</v>
      </c>
      <c r="T16" s="372">
        <v>0.78226857887874846</v>
      </c>
      <c r="U16" s="368">
        <v>123</v>
      </c>
      <c r="V16" s="372">
        <v>16.036505867014341</v>
      </c>
      <c r="X16" s="606"/>
      <c r="Y16" s="606"/>
      <c r="Z16" s="606"/>
      <c r="AA16" s="1346">
        <v>44439</v>
      </c>
      <c r="AB16" s="602">
        <v>23332</v>
      </c>
      <c r="AC16" s="602">
        <v>22391</v>
      </c>
      <c r="AD16" s="360"/>
      <c r="AE16" s="360"/>
      <c r="AF16" s="360"/>
      <c r="AG16" s="361"/>
      <c r="AH16" s="607"/>
    </row>
    <row r="17" spans="1:34" s="331" customFormat="1" x14ac:dyDescent="0.25">
      <c r="A17" s="330"/>
      <c r="B17" s="363" t="s">
        <v>5</v>
      </c>
      <c r="C17" s="350"/>
      <c r="D17" s="609">
        <v>23669</v>
      </c>
      <c r="E17" s="350"/>
      <c r="F17" s="377">
        <v>475</v>
      </c>
      <c r="G17" s="372">
        <v>2.0068443956229665</v>
      </c>
      <c r="H17" s="350"/>
      <c r="I17" s="377">
        <v>785</v>
      </c>
      <c r="J17" s="372">
        <v>3.3165744222400608</v>
      </c>
      <c r="K17" s="377">
        <v>220</v>
      </c>
      <c r="L17" s="372">
        <v>28.02547770700637</v>
      </c>
      <c r="M17" s="377">
        <v>8</v>
      </c>
      <c r="N17" s="372">
        <v>1.0191082802547771</v>
      </c>
      <c r="O17" s="377">
        <v>0</v>
      </c>
      <c r="P17" s="372">
        <v>0</v>
      </c>
      <c r="Q17" s="377">
        <v>557</v>
      </c>
      <c r="R17" s="372">
        <v>70.955414012738842</v>
      </c>
      <c r="S17" s="377">
        <v>0</v>
      </c>
      <c r="T17" s="372">
        <v>0</v>
      </c>
      <c r="U17" s="377">
        <v>0</v>
      </c>
      <c r="V17" s="372">
        <v>0</v>
      </c>
      <c r="X17" s="606"/>
      <c r="Y17" s="606"/>
      <c r="Z17" s="606"/>
      <c r="AA17" s="1346">
        <v>44469</v>
      </c>
      <c r="AB17" s="602">
        <v>26490</v>
      </c>
      <c r="AC17" s="602">
        <v>22335</v>
      </c>
      <c r="AD17" s="360"/>
      <c r="AE17" s="360"/>
      <c r="AF17" s="360"/>
      <c r="AG17" s="361"/>
      <c r="AH17" s="607"/>
    </row>
    <row r="18" spans="1:34" s="331" customFormat="1" x14ac:dyDescent="0.25">
      <c r="A18" s="330"/>
      <c r="B18" s="363" t="s">
        <v>4</v>
      </c>
      <c r="C18" s="350"/>
      <c r="D18" s="608">
        <v>159928</v>
      </c>
      <c r="E18" s="350"/>
      <c r="F18" s="368">
        <v>2316</v>
      </c>
      <c r="G18" s="372">
        <v>1.448151668250713</v>
      </c>
      <c r="H18" s="350"/>
      <c r="I18" s="368">
        <v>1777</v>
      </c>
      <c r="J18" s="372">
        <v>1.1111250062528137</v>
      </c>
      <c r="K18" s="368">
        <v>1577</v>
      </c>
      <c r="L18" s="372">
        <v>88.74507597073719</v>
      </c>
      <c r="M18" s="368">
        <v>58</v>
      </c>
      <c r="N18" s="372">
        <v>3.2639279684862124</v>
      </c>
      <c r="O18" s="368">
        <v>0</v>
      </c>
      <c r="P18" s="372">
        <v>0</v>
      </c>
      <c r="Q18" s="368">
        <v>35</v>
      </c>
      <c r="R18" s="372">
        <v>1.9696117051209903</v>
      </c>
      <c r="S18" s="368">
        <v>57</v>
      </c>
      <c r="T18" s="372">
        <v>3.2076533483398983</v>
      </c>
      <c r="U18" s="368">
        <v>50</v>
      </c>
      <c r="V18" s="372">
        <v>2.8137310073157007</v>
      </c>
      <c r="X18" s="606"/>
      <c r="Y18" s="606"/>
      <c r="Z18" s="606"/>
      <c r="AA18" s="1346">
        <v>44500</v>
      </c>
      <c r="AB18" s="602">
        <v>29231</v>
      </c>
      <c r="AC18" s="602">
        <v>19576</v>
      </c>
      <c r="AD18" s="360"/>
      <c r="AE18" s="360"/>
      <c r="AF18" s="360"/>
      <c r="AG18" s="361"/>
      <c r="AH18" s="607"/>
    </row>
    <row r="19" spans="1:34" s="331" customFormat="1" x14ac:dyDescent="0.25">
      <c r="A19" s="330"/>
      <c r="B19" s="363" t="s">
        <v>40</v>
      </c>
      <c r="C19" s="350"/>
      <c r="D19" s="608">
        <v>97887</v>
      </c>
      <c r="E19" s="350"/>
      <c r="F19" s="368">
        <v>1625</v>
      </c>
      <c r="G19" s="372">
        <v>1.6600774362274868</v>
      </c>
      <c r="H19" s="350"/>
      <c r="I19" s="368">
        <v>1264</v>
      </c>
      <c r="J19" s="372">
        <v>1.2912848488563344</v>
      </c>
      <c r="K19" s="368">
        <v>1016</v>
      </c>
      <c r="L19" s="372">
        <v>80.379746835443029</v>
      </c>
      <c r="M19" s="368">
        <v>45</v>
      </c>
      <c r="N19" s="372">
        <v>3.5601265822784813</v>
      </c>
      <c r="O19" s="368">
        <v>1</v>
      </c>
      <c r="P19" s="372">
        <v>7.9113924050632917E-2</v>
      </c>
      <c r="Q19" s="368">
        <v>45</v>
      </c>
      <c r="R19" s="372">
        <v>3.5601265822784813</v>
      </c>
      <c r="S19" s="368">
        <v>0</v>
      </c>
      <c r="T19" s="372">
        <v>0</v>
      </c>
      <c r="U19" s="368">
        <v>157</v>
      </c>
      <c r="V19" s="372">
        <v>12.420886075949367</v>
      </c>
      <c r="X19" s="606"/>
      <c r="Y19" s="606"/>
      <c r="Z19" s="606"/>
      <c r="AA19" s="1346">
        <v>44530</v>
      </c>
      <c r="AB19" s="602">
        <v>29856</v>
      </c>
      <c r="AC19" s="602">
        <v>21916</v>
      </c>
      <c r="AD19" s="360"/>
      <c r="AE19" s="360"/>
      <c r="AF19" s="360"/>
      <c r="AG19" s="361"/>
      <c r="AH19" s="607"/>
    </row>
    <row r="20" spans="1:34" s="331" customFormat="1" x14ac:dyDescent="0.25">
      <c r="A20" s="330"/>
      <c r="B20" s="363" t="s">
        <v>41</v>
      </c>
      <c r="C20" s="350"/>
      <c r="D20" s="608">
        <v>365710</v>
      </c>
      <c r="E20" s="350"/>
      <c r="F20" s="368">
        <v>6659</v>
      </c>
      <c r="G20" s="372">
        <v>1.8208416504880915</v>
      </c>
      <c r="H20" s="350"/>
      <c r="I20" s="368">
        <v>4476</v>
      </c>
      <c r="J20" s="372">
        <v>1.223920592819447</v>
      </c>
      <c r="K20" s="368">
        <v>3302</v>
      </c>
      <c r="L20" s="372">
        <v>73.771224307417341</v>
      </c>
      <c r="M20" s="368">
        <v>33</v>
      </c>
      <c r="N20" s="372">
        <v>0.73726541554959779</v>
      </c>
      <c r="O20" s="368">
        <v>461</v>
      </c>
      <c r="P20" s="372">
        <v>10.299374441465595</v>
      </c>
      <c r="Q20" s="368">
        <v>0</v>
      </c>
      <c r="R20" s="372">
        <v>0</v>
      </c>
      <c r="S20" s="368">
        <v>339</v>
      </c>
      <c r="T20" s="372">
        <v>7.5737265415549597</v>
      </c>
      <c r="U20" s="368">
        <v>341</v>
      </c>
      <c r="V20" s="372">
        <v>7.618409294012511</v>
      </c>
      <c r="X20" s="606"/>
      <c r="Y20" s="606"/>
      <c r="Z20" s="606"/>
      <c r="AA20" s="1346">
        <v>44561</v>
      </c>
      <c r="AB20" s="602">
        <v>24104</v>
      </c>
      <c r="AC20" s="602">
        <v>29010</v>
      </c>
      <c r="AD20" s="360"/>
      <c r="AE20" s="360"/>
      <c r="AF20" s="360"/>
      <c r="AG20" s="361"/>
      <c r="AH20" s="607"/>
    </row>
    <row r="21" spans="1:34" s="331" customFormat="1" x14ac:dyDescent="0.25">
      <c r="A21" s="330"/>
      <c r="B21" s="363" t="s">
        <v>3</v>
      </c>
      <c r="C21" s="350"/>
      <c r="D21" s="608">
        <v>207616</v>
      </c>
      <c r="E21" s="350"/>
      <c r="F21" s="368">
        <v>3396</v>
      </c>
      <c r="G21" s="372">
        <v>1.6357120838471024</v>
      </c>
      <c r="H21" s="350"/>
      <c r="I21" s="368">
        <v>1938</v>
      </c>
      <c r="J21" s="372">
        <v>0.93345406905055495</v>
      </c>
      <c r="K21" s="368">
        <v>1743</v>
      </c>
      <c r="L21" s="372">
        <v>89.938080495356033</v>
      </c>
      <c r="M21" s="368">
        <v>44</v>
      </c>
      <c r="N21" s="372">
        <v>2.2703818369453046</v>
      </c>
      <c r="O21" s="368">
        <v>0</v>
      </c>
      <c r="P21" s="372">
        <v>0</v>
      </c>
      <c r="Q21" s="368">
        <v>43</v>
      </c>
      <c r="R21" s="372">
        <v>2.2187822497420022</v>
      </c>
      <c r="S21" s="368">
        <v>19</v>
      </c>
      <c r="T21" s="372">
        <v>0.98039215686274506</v>
      </c>
      <c r="U21" s="368">
        <v>89</v>
      </c>
      <c r="V21" s="372">
        <v>4.5923632610939107</v>
      </c>
      <c r="X21" s="606"/>
      <c r="Y21" s="606"/>
      <c r="Z21" s="606"/>
      <c r="AA21" s="1346">
        <v>44592</v>
      </c>
      <c r="AB21" s="602">
        <v>22642</v>
      </c>
      <c r="AC21" s="602">
        <v>24609</v>
      </c>
      <c r="AD21" s="360"/>
      <c r="AE21" s="360"/>
      <c r="AF21" s="360"/>
      <c r="AG21" s="361"/>
      <c r="AH21" s="607"/>
    </row>
    <row r="22" spans="1:34" s="331" customFormat="1" x14ac:dyDescent="0.25">
      <c r="A22" s="330"/>
      <c r="B22" s="363" t="s">
        <v>2</v>
      </c>
      <c r="C22" s="350"/>
      <c r="D22" s="608">
        <v>58687</v>
      </c>
      <c r="E22" s="350"/>
      <c r="F22" s="368">
        <v>1059</v>
      </c>
      <c r="G22" s="372">
        <v>1.8044882171520098</v>
      </c>
      <c r="H22" s="350"/>
      <c r="I22" s="368">
        <v>1379</v>
      </c>
      <c r="J22" s="372">
        <v>2.3497537785199452</v>
      </c>
      <c r="K22" s="368">
        <v>567</v>
      </c>
      <c r="L22" s="372">
        <v>41.116751269035532</v>
      </c>
      <c r="M22" s="368">
        <v>23</v>
      </c>
      <c r="N22" s="372">
        <v>1.6678752719361856</v>
      </c>
      <c r="O22" s="368">
        <v>0</v>
      </c>
      <c r="P22" s="372">
        <v>0</v>
      </c>
      <c r="Q22" s="368">
        <v>220</v>
      </c>
      <c r="R22" s="372">
        <v>15.953589557650471</v>
      </c>
      <c r="S22" s="368">
        <v>55</v>
      </c>
      <c r="T22" s="372">
        <v>3.9883973894126177</v>
      </c>
      <c r="U22" s="368">
        <v>514</v>
      </c>
      <c r="V22" s="372">
        <v>37.273386511965192</v>
      </c>
      <c r="X22" s="606"/>
      <c r="Y22" s="606"/>
      <c r="Z22" s="606"/>
      <c r="AA22" s="1346">
        <v>44620</v>
      </c>
      <c r="AB22" s="602">
        <v>24889</v>
      </c>
      <c r="AC22" s="602">
        <v>26478</v>
      </c>
      <c r="AD22" s="360"/>
      <c r="AE22" s="360"/>
      <c r="AF22" s="360"/>
      <c r="AG22" s="361"/>
      <c r="AH22" s="607"/>
    </row>
    <row r="23" spans="1:34" s="331" customFormat="1" x14ac:dyDescent="0.25">
      <c r="A23" s="330"/>
      <c r="B23" s="363" t="s">
        <v>35</v>
      </c>
      <c r="C23" s="350"/>
      <c r="D23" s="608">
        <v>83637</v>
      </c>
      <c r="E23" s="350"/>
      <c r="F23" s="368">
        <v>1044</v>
      </c>
      <c r="G23" s="372">
        <v>1.2482513720004305</v>
      </c>
      <c r="H23" s="350"/>
      <c r="I23" s="368">
        <v>1073</v>
      </c>
      <c r="J23" s="372">
        <v>1.2829250212226646</v>
      </c>
      <c r="K23" s="368">
        <v>1000</v>
      </c>
      <c r="L23" s="372">
        <v>93.196644920782859</v>
      </c>
      <c r="M23" s="368">
        <v>8</v>
      </c>
      <c r="N23" s="372">
        <v>0.74557315936626278</v>
      </c>
      <c r="O23" s="368">
        <v>0</v>
      </c>
      <c r="P23" s="372">
        <v>0</v>
      </c>
      <c r="Q23" s="368">
        <v>55</v>
      </c>
      <c r="R23" s="372">
        <v>5.1258154706430563</v>
      </c>
      <c r="S23" s="368">
        <v>10</v>
      </c>
      <c r="T23" s="372">
        <v>0.93196644920782845</v>
      </c>
      <c r="U23" s="368">
        <v>0</v>
      </c>
      <c r="V23" s="372">
        <v>0</v>
      </c>
      <c r="X23" s="606"/>
      <c r="Y23" s="606"/>
      <c r="Z23" s="606"/>
      <c r="AA23" s="1346">
        <v>44651</v>
      </c>
      <c r="AB23" s="602">
        <v>30256</v>
      </c>
      <c r="AC23" s="602">
        <v>24903</v>
      </c>
      <c r="AD23" s="360"/>
      <c r="AE23" s="360"/>
      <c r="AF23" s="360"/>
      <c r="AG23" s="361"/>
      <c r="AH23" s="607"/>
    </row>
    <row r="24" spans="1:34" s="331" customFormat="1" x14ac:dyDescent="0.25">
      <c r="A24" s="330"/>
      <c r="B24" s="363" t="s">
        <v>42</v>
      </c>
      <c r="C24" s="350"/>
      <c r="D24" s="608">
        <v>249829</v>
      </c>
      <c r="E24" s="350"/>
      <c r="F24" s="368">
        <v>3229</v>
      </c>
      <c r="G24" s="372">
        <v>1.2924840590964219</v>
      </c>
      <c r="H24" s="350"/>
      <c r="I24" s="368">
        <v>2477</v>
      </c>
      <c r="J24" s="372">
        <v>0.99147817106901115</v>
      </c>
      <c r="K24" s="368">
        <v>2031</v>
      </c>
      <c r="L24" s="372">
        <v>81.994348001614853</v>
      </c>
      <c r="M24" s="368">
        <v>117</v>
      </c>
      <c r="N24" s="372">
        <v>4.7234557932983448</v>
      </c>
      <c r="O24" s="368">
        <v>0</v>
      </c>
      <c r="P24" s="372">
        <v>0</v>
      </c>
      <c r="Q24" s="368">
        <v>18</v>
      </c>
      <c r="R24" s="372">
        <v>0.72668550666128384</v>
      </c>
      <c r="S24" s="368">
        <v>0</v>
      </c>
      <c r="T24" s="372">
        <v>0</v>
      </c>
      <c r="U24" s="368">
        <v>311</v>
      </c>
      <c r="V24" s="372">
        <v>12.555510698425515</v>
      </c>
      <c r="X24" s="606"/>
      <c r="Y24" s="606"/>
      <c r="Z24" s="606"/>
      <c r="AA24" s="1346">
        <v>44681</v>
      </c>
      <c r="AB24" s="602">
        <v>32696</v>
      </c>
      <c r="AC24" s="602">
        <v>22635</v>
      </c>
      <c r="AD24" s="360"/>
      <c r="AE24" s="360"/>
      <c r="AF24" s="360"/>
      <c r="AG24" s="361"/>
      <c r="AH24" s="607"/>
    </row>
    <row r="25" spans="1:34" x14ac:dyDescent="0.25">
      <c r="A25" s="332"/>
      <c r="B25" s="363" t="s">
        <v>43</v>
      </c>
      <c r="C25" s="350"/>
      <c r="D25" s="608">
        <v>65560</v>
      </c>
      <c r="E25" s="350"/>
      <c r="F25" s="368">
        <v>1511</v>
      </c>
      <c r="G25" s="372">
        <v>2.3047589993898718</v>
      </c>
      <c r="H25" s="350"/>
      <c r="I25" s="368">
        <v>725</v>
      </c>
      <c r="J25" s="372">
        <v>1.1058572300183038</v>
      </c>
      <c r="K25" s="368">
        <v>445</v>
      </c>
      <c r="L25" s="372">
        <v>61.379310344827587</v>
      </c>
      <c r="M25" s="368">
        <v>10</v>
      </c>
      <c r="N25" s="372">
        <v>1.3793103448275863</v>
      </c>
      <c r="O25" s="368">
        <v>10</v>
      </c>
      <c r="P25" s="372">
        <v>1.3793103448275863</v>
      </c>
      <c r="Q25" s="368">
        <v>207</v>
      </c>
      <c r="R25" s="372">
        <v>28.551724137931032</v>
      </c>
      <c r="S25" s="368">
        <v>24</v>
      </c>
      <c r="T25" s="372">
        <v>3.3103448275862069</v>
      </c>
      <c r="U25" s="368">
        <v>29</v>
      </c>
      <c r="V25" s="372">
        <v>4</v>
      </c>
      <c r="X25" s="606"/>
      <c r="Y25" s="606"/>
      <c r="Z25" s="606"/>
      <c r="AA25" s="1346">
        <v>44712</v>
      </c>
      <c r="AB25" s="602">
        <v>38586</v>
      </c>
      <c r="AC25" s="602">
        <v>22335</v>
      </c>
      <c r="AD25" s="360"/>
      <c r="AE25" s="360"/>
      <c r="AF25" s="360"/>
      <c r="AG25" s="361"/>
      <c r="AH25" s="607"/>
    </row>
    <row r="26" spans="1:34" s="331" customFormat="1" x14ac:dyDescent="0.25">
      <c r="B26" s="363" t="s">
        <v>44</v>
      </c>
      <c r="C26" s="350"/>
      <c r="D26" s="610">
        <v>21596</v>
      </c>
      <c r="E26" s="350"/>
      <c r="F26" s="377">
        <v>13</v>
      </c>
      <c r="G26" s="372">
        <v>6.0196332654195217E-2</v>
      </c>
      <c r="H26" s="350"/>
      <c r="I26" s="377">
        <v>296</v>
      </c>
      <c r="J26" s="372">
        <v>1.3706241896647529</v>
      </c>
      <c r="K26" s="377">
        <v>295</v>
      </c>
      <c r="L26" s="372">
        <v>99.662162162162161</v>
      </c>
      <c r="M26" s="377">
        <v>1</v>
      </c>
      <c r="N26" s="372">
        <v>0.33783783783783783</v>
      </c>
      <c r="O26" s="377">
        <v>0</v>
      </c>
      <c r="P26" s="372">
        <v>0</v>
      </c>
      <c r="Q26" s="377">
        <v>0</v>
      </c>
      <c r="R26" s="372">
        <v>0</v>
      </c>
      <c r="S26" s="377">
        <v>0</v>
      </c>
      <c r="T26" s="372">
        <v>0</v>
      </c>
      <c r="U26" s="377">
        <v>0</v>
      </c>
      <c r="V26" s="372">
        <v>0</v>
      </c>
      <c r="X26" s="606"/>
      <c r="Y26" s="606"/>
      <c r="Z26" s="606"/>
      <c r="AA26" s="1346">
        <v>44742</v>
      </c>
      <c r="AB26" s="602">
        <v>41750</v>
      </c>
      <c r="AC26" s="602">
        <v>23105</v>
      </c>
      <c r="AD26" s="360"/>
      <c r="AE26" s="360"/>
      <c r="AF26" s="360"/>
      <c r="AG26" s="361"/>
      <c r="AH26" s="607"/>
    </row>
    <row r="27" spans="1:34" s="331" customFormat="1" x14ac:dyDescent="0.25">
      <c r="B27" s="363" t="s">
        <v>45</v>
      </c>
      <c r="C27" s="350"/>
      <c r="D27" s="610">
        <v>115512</v>
      </c>
      <c r="E27" s="350"/>
      <c r="F27" s="377">
        <v>2126</v>
      </c>
      <c r="G27" s="372">
        <v>1.840501419765912</v>
      </c>
      <c r="H27" s="350"/>
      <c r="I27" s="377">
        <v>1366</v>
      </c>
      <c r="J27" s="372">
        <v>1.1825611191910799</v>
      </c>
      <c r="K27" s="377">
        <v>1280</v>
      </c>
      <c r="L27" s="372">
        <v>93.704245973645683</v>
      </c>
      <c r="M27" s="377">
        <v>36</v>
      </c>
      <c r="N27" s="372">
        <v>2.6354319180087851</v>
      </c>
      <c r="O27" s="377">
        <v>0</v>
      </c>
      <c r="P27" s="372">
        <v>0</v>
      </c>
      <c r="Q27" s="377">
        <v>14</v>
      </c>
      <c r="R27" s="372">
        <v>1.0248901903367496</v>
      </c>
      <c r="S27" s="377">
        <v>32</v>
      </c>
      <c r="T27" s="372">
        <v>2.3426061493411421</v>
      </c>
      <c r="U27" s="377">
        <v>4</v>
      </c>
      <c r="V27" s="372">
        <v>0.29282576866764276</v>
      </c>
      <c r="X27" s="606"/>
      <c r="Y27" s="606"/>
      <c r="Z27" s="606"/>
      <c r="AA27" s="1346">
        <v>44773</v>
      </c>
      <c r="AB27" s="602">
        <v>30827</v>
      </c>
      <c r="AC27" s="602">
        <v>22962</v>
      </c>
      <c r="AD27" s="360"/>
      <c r="AE27" s="360"/>
      <c r="AF27" s="360"/>
      <c r="AG27" s="361"/>
      <c r="AH27" s="607"/>
    </row>
    <row r="28" spans="1:34" s="331" customFormat="1" x14ac:dyDescent="0.25">
      <c r="B28" s="363" t="s">
        <v>46</v>
      </c>
      <c r="C28" s="350"/>
      <c r="D28" s="610">
        <v>14777</v>
      </c>
      <c r="E28" s="350"/>
      <c r="F28" s="377">
        <v>331</v>
      </c>
      <c r="G28" s="383">
        <v>2.2399675170873659</v>
      </c>
      <c r="H28" s="350"/>
      <c r="I28" s="377">
        <v>175</v>
      </c>
      <c r="J28" s="383">
        <v>1.1842728564661298</v>
      </c>
      <c r="K28" s="377">
        <v>62</v>
      </c>
      <c r="L28" s="383">
        <v>35.428571428571423</v>
      </c>
      <c r="M28" s="377">
        <v>4</v>
      </c>
      <c r="N28" s="383">
        <v>2.2857142857142856</v>
      </c>
      <c r="O28" s="377">
        <v>108</v>
      </c>
      <c r="P28" s="383">
        <v>61.714285714285708</v>
      </c>
      <c r="Q28" s="377">
        <v>0</v>
      </c>
      <c r="R28" s="383">
        <v>0</v>
      </c>
      <c r="S28" s="377">
        <v>0</v>
      </c>
      <c r="T28" s="383">
        <v>0</v>
      </c>
      <c r="U28" s="377">
        <v>1</v>
      </c>
      <c r="V28" s="383">
        <v>0.5714285714285714</v>
      </c>
      <c r="X28" s="606"/>
      <c r="Y28" s="606"/>
      <c r="Z28" s="606"/>
      <c r="AA28" s="1346">
        <v>44804</v>
      </c>
      <c r="AB28" s="602">
        <v>26047</v>
      </c>
      <c r="AC28" s="602">
        <v>23877</v>
      </c>
      <c r="AD28" s="360"/>
      <c r="AE28" s="360"/>
      <c r="AF28" s="360"/>
      <c r="AG28" s="361"/>
      <c r="AH28" s="607"/>
    </row>
    <row r="29" spans="1:34" s="331" customFormat="1" x14ac:dyDescent="0.25">
      <c r="B29" s="384" t="s">
        <v>1</v>
      </c>
      <c r="C29" s="350"/>
      <c r="D29" s="611">
        <v>5438</v>
      </c>
      <c r="E29" s="350"/>
      <c r="F29" s="389">
        <v>95</v>
      </c>
      <c r="G29" s="393">
        <v>1.7469657962486209</v>
      </c>
      <c r="H29" s="350"/>
      <c r="I29" s="389">
        <v>62</v>
      </c>
      <c r="J29" s="393">
        <v>1.1401250459727841</v>
      </c>
      <c r="K29" s="389">
        <v>37</v>
      </c>
      <c r="L29" s="393">
        <v>59.677419354838712</v>
      </c>
      <c r="M29" s="389">
        <v>4</v>
      </c>
      <c r="N29" s="393">
        <v>6.4516129032258061</v>
      </c>
      <c r="O29" s="389">
        <v>1</v>
      </c>
      <c r="P29" s="393">
        <v>1.6129032258064515</v>
      </c>
      <c r="Q29" s="389">
        <v>14</v>
      </c>
      <c r="R29" s="393">
        <v>22.58064516129032</v>
      </c>
      <c r="S29" s="389">
        <v>3</v>
      </c>
      <c r="T29" s="393">
        <v>4.838709677419355</v>
      </c>
      <c r="U29" s="389">
        <v>3</v>
      </c>
      <c r="V29" s="393">
        <v>4.838709677419355</v>
      </c>
      <c r="X29" s="606"/>
      <c r="Y29" s="606"/>
      <c r="Z29" s="606"/>
      <c r="AA29" s="1346">
        <v>44834</v>
      </c>
      <c r="AB29" s="602">
        <v>32379</v>
      </c>
      <c r="AC29" s="602">
        <v>24010</v>
      </c>
      <c r="AD29" s="360"/>
      <c r="AE29" s="360"/>
      <c r="AF29" s="360"/>
      <c r="AG29" s="361"/>
      <c r="AH29" s="607"/>
    </row>
    <row r="30" spans="1:34" s="328" customFormat="1" ht="7.5" customHeight="1" x14ac:dyDescent="0.25">
      <c r="A30" s="326"/>
      <c r="B30" s="327"/>
      <c r="D30" s="327"/>
      <c r="F30" s="327"/>
      <c r="G30" s="335"/>
      <c r="I30" s="327"/>
      <c r="J30" s="335"/>
      <c r="K30" s="327"/>
      <c r="L30" s="335"/>
      <c r="M30" s="327"/>
      <c r="N30" s="335"/>
      <c r="O30" s="327"/>
      <c r="P30" s="335"/>
      <c r="Q30" s="327"/>
      <c r="R30" s="335"/>
      <c r="S30" s="327"/>
      <c r="T30" s="335"/>
      <c r="U30" s="327"/>
      <c r="V30" s="335"/>
      <c r="X30" s="596"/>
      <c r="Y30" s="596"/>
      <c r="Z30" s="606"/>
      <c r="AA30" s="1346">
        <v>44865</v>
      </c>
      <c r="AB30" s="602">
        <v>29932</v>
      </c>
      <c r="AC30" s="602">
        <v>19815</v>
      </c>
      <c r="AD30" s="329"/>
      <c r="AE30" s="329"/>
      <c r="AF30" s="360"/>
      <c r="AG30" s="361"/>
      <c r="AH30" s="607"/>
    </row>
    <row r="31" spans="1:34" s="329" customFormat="1" x14ac:dyDescent="0.25">
      <c r="B31" s="1243" t="s">
        <v>0</v>
      </c>
      <c r="C31" s="320"/>
      <c r="D31" s="1251">
        <v>2096634</v>
      </c>
      <c r="E31" s="320"/>
      <c r="F31" s="1249">
        <v>29722</v>
      </c>
      <c r="G31" s="1250">
        <v>1.4176055525189424</v>
      </c>
      <c r="H31" s="320"/>
      <c r="I31" s="1249">
        <v>24266</v>
      </c>
      <c r="J31" s="1250">
        <v>1.1573789225968862</v>
      </c>
      <c r="K31" s="1249">
        <v>18955</v>
      </c>
      <c r="L31" s="1250">
        <v>78.113409709057947</v>
      </c>
      <c r="M31" s="1249">
        <v>475</v>
      </c>
      <c r="N31" s="1250">
        <v>1.957471359103272</v>
      </c>
      <c r="O31" s="1249">
        <v>627</v>
      </c>
      <c r="P31" s="1250">
        <v>2.5838621940163193</v>
      </c>
      <c r="Q31" s="1249">
        <v>1764</v>
      </c>
      <c r="R31" s="1250">
        <v>7.2694304788593094</v>
      </c>
      <c r="S31" s="1249">
        <v>680</v>
      </c>
      <c r="T31" s="1250">
        <v>2.8022747877688947</v>
      </c>
      <c r="U31" s="1249">
        <v>1765</v>
      </c>
      <c r="V31" s="1250">
        <v>7.2735514711942635</v>
      </c>
      <c r="X31" s="360"/>
      <c r="Y31" s="360"/>
      <c r="AA31" s="1346">
        <v>44895</v>
      </c>
      <c r="AB31" s="602">
        <v>32038</v>
      </c>
      <c r="AC31" s="602">
        <v>20330</v>
      </c>
      <c r="AD31" s="360"/>
      <c r="AE31" s="360"/>
      <c r="AH31" s="395"/>
    </row>
    <row r="32" spans="1:34" s="328" customFormat="1" ht="5.25" customHeight="1" x14ac:dyDescent="0.2">
      <c r="B32" s="612"/>
      <c r="C32" s="509"/>
      <c r="D32" s="496"/>
      <c r="E32" s="509"/>
      <c r="F32" s="496"/>
      <c r="G32" s="496"/>
      <c r="H32" s="496"/>
      <c r="I32" s="496"/>
      <c r="J32" s="496"/>
      <c r="K32" s="496"/>
      <c r="L32" s="496"/>
      <c r="M32" s="496"/>
      <c r="N32" s="496"/>
      <c r="O32" s="496"/>
      <c r="P32" s="496"/>
      <c r="Q32" s="496"/>
      <c r="R32" s="496"/>
      <c r="S32" s="496"/>
      <c r="T32" s="496"/>
      <c r="U32" s="496"/>
      <c r="V32" s="496"/>
      <c r="X32" s="596"/>
      <c r="Y32" s="596"/>
      <c r="Z32" s="596"/>
      <c r="AA32" s="1346">
        <v>44926</v>
      </c>
      <c r="AB32" s="602">
        <v>25446</v>
      </c>
      <c r="AC32" s="602">
        <v>23015</v>
      </c>
      <c r="AD32" s="329"/>
    </row>
    <row r="33" spans="2:30" s="394" customFormat="1" x14ac:dyDescent="0.2">
      <c r="B33" s="1467" t="s">
        <v>382</v>
      </c>
      <c r="C33" s="1467"/>
      <c r="D33" s="1467"/>
      <c r="E33" s="1467"/>
      <c r="F33" s="1467"/>
      <c r="G33" s="1467"/>
      <c r="H33" s="1467"/>
      <c r="I33" s="1467"/>
      <c r="J33" s="1467"/>
      <c r="K33" s="1467"/>
      <c r="L33" s="1467"/>
      <c r="M33" s="1467"/>
      <c r="N33" s="1467"/>
      <c r="O33" s="1467"/>
      <c r="P33" s="1467"/>
      <c r="Q33" s="1467"/>
      <c r="R33" s="1467"/>
      <c r="S33" s="1467"/>
      <c r="T33" s="1467"/>
      <c r="U33" s="1467"/>
      <c r="V33" s="1467"/>
      <c r="X33" s="596"/>
      <c r="Y33" s="596"/>
      <c r="Z33" s="596"/>
      <c r="AA33" s="1346">
        <v>44957</v>
      </c>
      <c r="AB33" s="602">
        <v>28819</v>
      </c>
      <c r="AC33" s="602">
        <v>24165</v>
      </c>
      <c r="AD33" s="329"/>
    </row>
    <row r="34" spans="2:30" s="394" customFormat="1" ht="12" customHeight="1" x14ac:dyDescent="0.2">
      <c r="B34" s="1467"/>
      <c r="C34" s="1467"/>
      <c r="D34" s="1467"/>
      <c r="E34" s="1467"/>
      <c r="F34" s="1467"/>
      <c r="G34" s="1467"/>
      <c r="H34" s="1467"/>
      <c r="I34" s="1467"/>
      <c r="J34" s="1467"/>
      <c r="K34" s="1467"/>
      <c r="L34" s="1467"/>
      <c r="M34" s="1467"/>
      <c r="N34" s="1467"/>
      <c r="O34" s="1467"/>
      <c r="P34" s="1467"/>
      <c r="Q34" s="1467"/>
      <c r="R34" s="1467"/>
      <c r="S34" s="1467"/>
      <c r="T34" s="1467"/>
      <c r="U34" s="1467"/>
      <c r="V34" s="1467"/>
      <c r="X34" s="596"/>
      <c r="Y34" s="596"/>
      <c r="Z34" s="596"/>
      <c r="AA34" s="1346">
        <v>44985</v>
      </c>
      <c r="AB34" s="602">
        <v>34747</v>
      </c>
      <c r="AC34" s="602">
        <v>23214</v>
      </c>
      <c r="AD34" s="329"/>
    </row>
    <row r="35" spans="2:30" x14ac:dyDescent="0.2">
      <c r="B35" s="1433"/>
      <c r="C35" s="1433"/>
      <c r="D35" s="1433"/>
      <c r="AA35" s="1346">
        <v>45016</v>
      </c>
      <c r="AB35" s="602" t="e">
        <f>GETPIVOTDATA("Suma de AltasSol",[1]td!$A$3,"Fecha",$AA35)</f>
        <v>#REF!</v>
      </c>
      <c r="AC35" s="602" t="e">
        <f>GETPIVOTDATA("Suma de BajasSol",[1]td!$A$3,"Fecha",$AA35)</f>
        <v>#REF!</v>
      </c>
    </row>
    <row r="36" spans="2:30" x14ac:dyDescent="0.2">
      <c r="B36" s="1413"/>
      <c r="C36" s="1413"/>
      <c r="D36" s="1413"/>
      <c r="AA36" s="1346">
        <v>45046</v>
      </c>
      <c r="AB36" s="602" t="e">
        <f>GETPIVOTDATA("Suma de AltasSol",[1]td!$A$3,"Fecha",$AA36)</f>
        <v>#REF!</v>
      </c>
      <c r="AC36" s="602" t="e">
        <f>GETPIVOTDATA("Suma de BajasSol",[1]td!$A$3,"Fecha",$AA36)</f>
        <v>#REF!</v>
      </c>
    </row>
    <row r="37" spans="2:30" x14ac:dyDescent="0.2">
      <c r="AA37" s="1346">
        <v>45077</v>
      </c>
      <c r="AB37" s="602" t="e">
        <f>GETPIVOTDATA("Suma de AltasSol",[1]td!$A$3,"Fecha",$AA37)</f>
        <v>#REF!</v>
      </c>
      <c r="AC37" s="602" t="e">
        <f>GETPIVOTDATA("Suma de BajasSol",[1]td!$A$3,"Fecha",$AA37)</f>
        <v>#REF!</v>
      </c>
    </row>
    <row r="38" spans="2:30" x14ac:dyDescent="0.2">
      <c r="AA38" s="1346">
        <v>45107</v>
      </c>
      <c r="AB38" s="602" t="e">
        <f>GETPIVOTDATA("Suma de AltasSol",[1]td!$A$3,"Fecha",$AA38)</f>
        <v>#REF!</v>
      </c>
      <c r="AC38" s="602" t="e">
        <f>GETPIVOTDATA("Suma de BajasSol",[1]td!$A$3,"Fecha",$AA38)</f>
        <v>#REF!</v>
      </c>
    </row>
    <row r="39" spans="2:30" x14ac:dyDescent="0.2">
      <c r="AA39" s="1346">
        <v>45138</v>
      </c>
      <c r="AB39" s="602" t="e">
        <f>GETPIVOTDATA("Suma de AltasSol",[1]td!$A$3,"Fecha",$AA39)</f>
        <v>#REF!</v>
      </c>
      <c r="AC39" s="602" t="e">
        <f>GETPIVOTDATA("Suma de BajasSol",[1]td!$A$3,"Fecha",$AA39)</f>
        <v>#REF!</v>
      </c>
    </row>
    <row r="40" spans="2:30" x14ac:dyDescent="0.2">
      <c r="AA40" s="1346">
        <v>45169</v>
      </c>
      <c r="AB40" s="602" t="e">
        <f>GETPIVOTDATA("Suma de AltasSol",[1]td!$A$3,"Fecha",$AA40)</f>
        <v>#REF!</v>
      </c>
      <c r="AC40" s="602" t="e">
        <f>GETPIVOTDATA("Suma de BajasSol",[1]td!$A$3,"Fecha",$AA40)</f>
        <v>#REF!</v>
      </c>
    </row>
    <row r="41" spans="2:30" x14ac:dyDescent="0.2">
      <c r="AA41" s="1346">
        <v>45199</v>
      </c>
      <c r="AB41" s="602" t="e">
        <f>GETPIVOTDATA("Suma de AltasSol",[1]td!$A$3,"Fecha",$AA41)</f>
        <v>#REF!</v>
      </c>
      <c r="AC41" s="602" t="e">
        <f>GETPIVOTDATA("Suma de BajasSol",[1]td!$A$3,"Fecha",$AA41)</f>
        <v>#REF!</v>
      </c>
    </row>
    <row r="42" spans="2:30" x14ac:dyDescent="0.2">
      <c r="AA42" s="1346">
        <v>45230</v>
      </c>
      <c r="AB42" s="602" t="e">
        <f>GETPIVOTDATA("Suma de AltasSol",[1]td!$A$3,"Fecha",$AA42)</f>
        <v>#REF!</v>
      </c>
      <c r="AC42" s="602" t="e">
        <f>GETPIVOTDATA("Suma de BajasSol",[1]td!$A$3,"Fecha",$AA42)</f>
        <v>#REF!</v>
      </c>
    </row>
    <row r="43" spans="2:30" x14ac:dyDescent="0.2">
      <c r="AA43" s="1346">
        <v>45260</v>
      </c>
      <c r="AB43" s="602" t="e">
        <f>GETPIVOTDATA("Suma de AltasSol",[1]td!$A$3,"Fecha",$AA43)</f>
        <v>#REF!</v>
      </c>
      <c r="AC43" s="602" t="e">
        <f>GETPIVOTDATA("Suma de BajasSol",[1]td!$A$3,"Fecha",$AA43)</f>
        <v>#REF!</v>
      </c>
    </row>
    <row r="44" spans="2:30" x14ac:dyDescent="0.2">
      <c r="AA44" s="1346">
        <v>45291</v>
      </c>
      <c r="AB44" s="602" t="e">
        <f>GETPIVOTDATA("Suma de AltasSol",[1]td!$A$3,"Fecha",$AA44)</f>
        <v>#REF!</v>
      </c>
      <c r="AC44" s="602" t="e">
        <f>GETPIVOTDATA("Suma de BajasSol",[1]td!$A$3,"Fecha",$AA44)</f>
        <v>#REF!</v>
      </c>
    </row>
    <row r="45" spans="2:30" x14ac:dyDescent="0.2">
      <c r="AA45" s="1346">
        <v>45322</v>
      </c>
      <c r="AB45" s="602" t="e">
        <f>GETPIVOTDATA("Suma de AltasSol",[1]td!$A$3,"Fecha",$AA45)</f>
        <v>#REF!</v>
      </c>
      <c r="AC45" s="602" t="e">
        <f>GETPIVOTDATA("Suma de BajasSol",[1]td!$A$3,"Fecha",$AA45)</f>
        <v>#REF!</v>
      </c>
    </row>
    <row r="46" spans="2:30" x14ac:dyDescent="0.2">
      <c r="AA46" s="1346">
        <v>45351</v>
      </c>
      <c r="AB46" s="602" t="e">
        <f>GETPIVOTDATA("Suma de AltasSol",[1]td!$A$3,"Fecha",$AA46)</f>
        <v>#REF!</v>
      </c>
      <c r="AC46" s="602" t="e">
        <f>GETPIVOTDATA("Suma de BajasSol",[1]td!$A$3,"Fecha",$AA46)</f>
        <v>#REF!</v>
      </c>
    </row>
    <row r="47" spans="2:30" x14ac:dyDescent="0.2">
      <c r="AA47" s="1346">
        <v>45382</v>
      </c>
      <c r="AB47" s="602" t="e">
        <f>GETPIVOTDATA("Suma de AltasSol",[1]td!$A$3,"Fecha",$AA47)</f>
        <v>#REF!</v>
      </c>
      <c r="AC47" s="602" t="e">
        <f>GETPIVOTDATA("Suma de BajasSol",[1]td!$A$3,"Fecha",$AA47)</f>
        <v>#REF!</v>
      </c>
    </row>
    <row r="48" spans="2:30" x14ac:dyDescent="0.2">
      <c r="AA48" s="1346">
        <v>45412</v>
      </c>
      <c r="AB48" s="602" t="e">
        <f>GETPIVOTDATA("Suma de AltasSol",[1]td!$A$3,"Fecha",$AA48)</f>
        <v>#REF!</v>
      </c>
      <c r="AC48" s="602" t="e">
        <f>GETPIVOTDATA("Suma de BajasSol",[1]td!$A$3,"Fecha",$AA48)</f>
        <v>#REF!</v>
      </c>
    </row>
    <row r="49" spans="27:29" x14ac:dyDescent="0.2">
      <c r="AA49" s="1346">
        <v>45443</v>
      </c>
      <c r="AB49" s="602" t="e">
        <f>GETPIVOTDATA("Suma de AltasSol",[1]td!$A$3,"Fecha",$AA49)</f>
        <v>#REF!</v>
      </c>
      <c r="AC49" s="602" t="e">
        <f>GETPIVOTDATA("Suma de BajasSol",[1]td!$A$3,"Fecha",$AA49)</f>
        <v>#REF!</v>
      </c>
    </row>
    <row r="50" spans="27:29" x14ac:dyDescent="0.2">
      <c r="AA50" s="1346"/>
      <c r="AB50" s="602"/>
      <c r="AC50" s="602"/>
    </row>
    <row r="51" spans="27:29" x14ac:dyDescent="0.2">
      <c r="AA51" s="1346"/>
      <c r="AB51" s="602"/>
      <c r="AC51" s="602"/>
    </row>
    <row r="52" spans="27:29" x14ac:dyDescent="0.2">
      <c r="AA52" s="1346"/>
      <c r="AB52" s="602"/>
      <c r="AC52" s="602"/>
    </row>
  </sheetData>
  <mergeCells count="19">
    <mergeCell ref="B36:D36"/>
    <mergeCell ref="K9:L9"/>
    <mergeCell ref="M9:N9"/>
    <mergeCell ref="O9:P9"/>
    <mergeCell ref="I8:J9"/>
    <mergeCell ref="K8:V8"/>
    <mergeCell ref="B33:V34"/>
    <mergeCell ref="Q9:R9"/>
    <mergeCell ref="S9:T9"/>
    <mergeCell ref="U9:V9"/>
    <mergeCell ref="B35:D35"/>
    <mergeCell ref="B2:C2"/>
    <mergeCell ref="B3:C3"/>
    <mergeCell ref="B7:B10"/>
    <mergeCell ref="D7:D9"/>
    <mergeCell ref="F7:G7"/>
    <mergeCell ref="F8:G9"/>
    <mergeCell ref="A4:V4"/>
    <mergeCell ref="B5:V5"/>
  </mergeCells>
  <printOptions horizontalCentered="1"/>
  <pageMargins left="0" right="0" top="0.43307086614173229" bottom="0.43307086614173229" header="0" footer="0"/>
  <pageSetup paperSize="9" scale="74" orientation="landscape"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Hoja34">
    <tabColor theme="0"/>
    <pageSetUpPr fitToPage="1"/>
  </sheetPr>
  <dimension ref="B1:AD37"/>
  <sheetViews>
    <sheetView showGridLines="0" topLeftCell="A2" zoomScale="90" zoomScaleNormal="90" workbookViewId="0"/>
  </sheetViews>
  <sheetFormatPr baseColWidth="10" defaultColWidth="11.42578125" defaultRowHeight="15" x14ac:dyDescent="0.2"/>
  <cols>
    <col min="1" max="1" width="1.140625" style="615" customWidth="1"/>
    <col min="2" max="2" width="10" style="615" customWidth="1"/>
    <col min="3" max="3" width="1" style="615" customWidth="1"/>
    <col min="4" max="4" width="0.7109375" style="615" customWidth="1"/>
    <col min="5" max="5" width="7.5703125" style="615" customWidth="1"/>
    <col min="6" max="6" width="6" style="615" customWidth="1"/>
    <col min="7" max="7" width="0.5703125" style="615" customWidth="1"/>
    <col min="8" max="8" width="8" style="615" customWidth="1"/>
    <col min="9" max="9" width="6.140625" style="615" customWidth="1"/>
    <col min="10" max="10" width="0.5703125" style="615" customWidth="1"/>
    <col min="11" max="11" width="8.28515625" style="615" bestFit="1" customWidth="1"/>
    <col min="12" max="12" width="5.85546875" style="615" customWidth="1"/>
    <col min="13" max="13" width="0.5703125" style="615" customWidth="1"/>
    <col min="14" max="14" width="6.85546875" style="615" customWidth="1"/>
    <col min="15" max="15" width="6.140625" style="615" customWidth="1"/>
    <col min="16" max="16" width="0.5703125" style="615" customWidth="1"/>
    <col min="17" max="17" width="7" style="615" customWidth="1"/>
    <col min="18" max="18" width="5" style="615" customWidth="1"/>
    <col min="19" max="19" width="0.5703125" style="615" customWidth="1"/>
    <col min="20" max="20" width="8.140625" style="615" customWidth="1"/>
    <col min="21" max="21" width="5.42578125" style="615" customWidth="1"/>
    <col min="22" max="22" width="0.7109375" style="615" customWidth="1"/>
    <col min="23" max="23" width="8.28515625" style="615" bestFit="1" customWidth="1"/>
    <col min="24" max="24" width="6.140625" style="615" customWidth="1"/>
    <col min="25" max="25" width="0.5703125" style="615" customWidth="1"/>
    <col min="26" max="26" width="9.85546875" style="615" bestFit="1" customWidth="1"/>
    <col min="27" max="27" width="6.140625" style="615" customWidth="1"/>
    <col min="28" max="28" width="0.7109375" style="615" customWidth="1"/>
    <col min="29" max="29" width="9.85546875" style="615" bestFit="1" customWidth="1"/>
    <col min="30" max="30" width="7.7109375" style="615" bestFit="1" customWidth="1"/>
    <col min="31" max="16384" width="11.42578125" style="615"/>
  </cols>
  <sheetData>
    <row r="1" spans="2:30" hidden="1" x14ac:dyDescent="0.2">
      <c r="E1" s="616" t="s">
        <v>36</v>
      </c>
      <c r="F1" s="616"/>
      <c r="H1" s="616" t="s">
        <v>21</v>
      </c>
      <c r="K1" s="616" t="s">
        <v>20</v>
      </c>
      <c r="N1" s="616" t="s">
        <v>19</v>
      </c>
      <c r="Q1" s="616" t="s">
        <v>18</v>
      </c>
      <c r="T1" s="616" t="s">
        <v>17</v>
      </c>
      <c r="W1" s="616" t="s">
        <v>16</v>
      </c>
      <c r="Z1" s="616" t="s">
        <v>15</v>
      </c>
    </row>
    <row r="2" spans="2:30" s="613" customFormat="1" x14ac:dyDescent="0.2">
      <c r="C2" s="617"/>
      <c r="D2" s="617"/>
      <c r="AB2" s="617"/>
    </row>
    <row r="3" spans="2:30" s="619" customFormat="1" ht="47.25" customHeight="1" x14ac:dyDescent="0.25">
      <c r="B3" s="1476"/>
      <c r="C3" s="1476"/>
      <c r="D3" s="1476"/>
      <c r="E3" s="1476"/>
      <c r="F3" s="1476"/>
      <c r="G3" s="1476"/>
      <c r="H3" s="1476"/>
      <c r="I3" s="1476"/>
      <c r="J3" s="1476"/>
      <c r="K3" s="1476"/>
      <c r="L3" s="618"/>
      <c r="M3" s="618"/>
      <c r="W3" s="620"/>
      <c r="AA3" s="620"/>
      <c r="AD3" s="620"/>
    </row>
    <row r="4" spans="2:30" s="621" customFormat="1" ht="7.5" customHeight="1" x14ac:dyDescent="0.2">
      <c r="B4" s="1477"/>
      <c r="C4" s="1477"/>
      <c r="D4" s="1477"/>
      <c r="E4" s="1477"/>
      <c r="F4" s="1477"/>
      <c r="G4" s="1477"/>
      <c r="H4" s="1477"/>
      <c r="I4" s="1477"/>
      <c r="J4" s="1477"/>
      <c r="K4" s="1477"/>
      <c r="L4" s="1477"/>
      <c r="M4" s="1477"/>
      <c r="N4" s="1477"/>
      <c r="O4" s="1477"/>
      <c r="P4" s="1477"/>
      <c r="Q4" s="1477"/>
      <c r="R4" s="1477"/>
      <c r="S4" s="1477"/>
      <c r="T4" s="1477"/>
      <c r="U4" s="1477"/>
      <c r="V4" s="1477"/>
      <c r="W4" s="1477"/>
      <c r="X4" s="1477"/>
      <c r="Y4" s="1477"/>
      <c r="Z4" s="1477"/>
      <c r="AA4" s="1477"/>
      <c r="AB4" s="1477"/>
      <c r="AC4" s="1477"/>
      <c r="AD4" s="1477"/>
    </row>
    <row r="5" spans="2:30" s="621" customFormat="1" ht="21" x14ac:dyDescent="0.2">
      <c r="B5" s="1478" t="s">
        <v>398</v>
      </c>
      <c r="C5" s="1478"/>
      <c r="D5" s="1478"/>
      <c r="E5" s="1478"/>
      <c r="F5" s="1478"/>
      <c r="G5" s="1478"/>
      <c r="H5" s="1478"/>
      <c r="I5" s="1478"/>
      <c r="J5" s="1478"/>
      <c r="K5" s="1478"/>
      <c r="L5" s="1478"/>
      <c r="M5" s="1478"/>
      <c r="N5" s="1478"/>
      <c r="O5" s="1478"/>
      <c r="P5" s="1478"/>
      <c r="Q5" s="1478"/>
      <c r="R5" s="1478"/>
      <c r="S5" s="1478"/>
      <c r="T5" s="1478"/>
      <c r="U5" s="1478"/>
      <c r="V5" s="1478"/>
      <c r="W5" s="1478"/>
      <c r="X5" s="1478"/>
      <c r="Y5" s="1478"/>
      <c r="Z5" s="1478"/>
      <c r="AA5" s="1478"/>
      <c r="AB5" s="1478"/>
      <c r="AC5" s="1478"/>
      <c r="AD5" s="1478"/>
    </row>
    <row r="6" spans="2:30" s="621" customFormat="1" ht="16.5" customHeight="1" x14ac:dyDescent="0.2">
      <c r="B6" s="1415" t="str">
        <f>porsaad!$B$6</f>
        <v>Situación a 31 de mayo de 2024</v>
      </c>
      <c r="C6" s="1415"/>
      <c r="D6" s="1415"/>
      <c r="E6" s="1415"/>
      <c r="F6" s="1415"/>
      <c r="G6" s="1415"/>
      <c r="H6" s="1415"/>
      <c r="I6" s="1415"/>
      <c r="J6" s="1415"/>
      <c r="K6" s="1415"/>
      <c r="L6" s="1415"/>
      <c r="M6" s="1415"/>
      <c r="N6" s="1415"/>
      <c r="O6" s="1415"/>
      <c r="P6" s="1415"/>
      <c r="Q6" s="1415"/>
      <c r="R6" s="1415"/>
      <c r="S6" s="1415"/>
      <c r="T6" s="1415"/>
      <c r="U6" s="1415"/>
      <c r="V6" s="1415"/>
      <c r="W6" s="1415"/>
      <c r="X6" s="1415"/>
      <c r="Y6" s="1415"/>
      <c r="Z6" s="1415"/>
      <c r="AA6" s="1415"/>
      <c r="AB6" s="1415"/>
      <c r="AC6" s="1415"/>
      <c r="AD6" s="622"/>
    </row>
    <row r="7" spans="2:30" s="621" customFormat="1" ht="5.25" customHeight="1" x14ac:dyDescent="0.2">
      <c r="B7" s="623"/>
      <c r="C7" s="623"/>
      <c r="D7" s="623"/>
      <c r="E7" s="623"/>
      <c r="F7" s="623"/>
      <c r="G7" s="623"/>
      <c r="H7" s="623"/>
      <c r="I7" s="623"/>
      <c r="J7" s="623"/>
      <c r="K7" s="623"/>
      <c r="L7" s="623"/>
      <c r="M7" s="623"/>
      <c r="N7" s="623"/>
      <c r="O7" s="623"/>
      <c r="P7" s="623"/>
      <c r="Q7" s="623"/>
      <c r="R7" s="623"/>
      <c r="S7" s="623"/>
      <c r="T7" s="623"/>
      <c r="U7" s="623"/>
      <c r="V7" s="623"/>
      <c r="W7" s="623"/>
      <c r="X7" s="623"/>
      <c r="Y7" s="623"/>
      <c r="Z7" s="623"/>
      <c r="AA7" s="623"/>
      <c r="AB7" s="623"/>
      <c r="AC7" s="624"/>
      <c r="AD7" s="623"/>
    </row>
    <row r="8" spans="2:30" s="626" customFormat="1" ht="21.75" customHeight="1" x14ac:dyDescent="0.2">
      <c r="B8" s="1410" t="s">
        <v>27</v>
      </c>
      <c r="C8" s="625"/>
      <c r="D8" s="625"/>
      <c r="E8" s="1480" t="s">
        <v>26</v>
      </c>
      <c r="F8" s="1481"/>
      <c r="G8" s="1481"/>
      <c r="H8" s="1481"/>
      <c r="I8" s="1481"/>
      <c r="J8" s="1481"/>
      <c r="K8" s="1481"/>
      <c r="L8" s="1481"/>
      <c r="M8" s="1481"/>
      <c r="N8" s="1481"/>
      <c r="O8" s="1481"/>
      <c r="P8" s="1481"/>
      <c r="Q8" s="1481"/>
      <c r="R8" s="1481"/>
      <c r="S8" s="1481"/>
      <c r="T8" s="1481"/>
      <c r="U8" s="1481"/>
      <c r="V8" s="1481"/>
      <c r="W8" s="1481"/>
      <c r="X8" s="1481"/>
      <c r="Y8" s="1481"/>
      <c r="Z8" s="1481"/>
      <c r="AA8" s="1482"/>
      <c r="AB8" s="625"/>
      <c r="AC8" s="1408" t="s">
        <v>0</v>
      </c>
      <c r="AD8" s="1409"/>
    </row>
    <row r="9" spans="2:30" s="626" customFormat="1" ht="21.75" customHeight="1" x14ac:dyDescent="0.2">
      <c r="B9" s="1479"/>
      <c r="C9" s="625"/>
      <c r="D9" s="627"/>
      <c r="E9" s="1473" t="s">
        <v>22</v>
      </c>
      <c r="F9" s="1474"/>
      <c r="G9" s="627"/>
      <c r="H9" s="1473" t="s">
        <v>21</v>
      </c>
      <c r="I9" s="1474"/>
      <c r="J9" s="627"/>
      <c r="K9" s="1473" t="s">
        <v>20</v>
      </c>
      <c r="L9" s="1474"/>
      <c r="M9" s="627"/>
      <c r="N9" s="1473" t="s">
        <v>19</v>
      </c>
      <c r="O9" s="1474"/>
      <c r="P9" s="627"/>
      <c r="Q9" s="1473" t="s">
        <v>18</v>
      </c>
      <c r="R9" s="1474"/>
      <c r="S9" s="627"/>
      <c r="T9" s="1473" t="s">
        <v>17</v>
      </c>
      <c r="U9" s="1474"/>
      <c r="V9" s="627"/>
      <c r="W9" s="1473" t="s">
        <v>16</v>
      </c>
      <c r="X9" s="1474"/>
      <c r="Y9" s="627"/>
      <c r="Z9" s="1473" t="s">
        <v>15</v>
      </c>
      <c r="AA9" s="1474"/>
      <c r="AB9" s="625"/>
      <c r="AC9" s="1483"/>
      <c r="AD9" s="1484"/>
    </row>
    <row r="10" spans="2:30" s="626" customFormat="1" ht="21.75" customHeight="1" x14ac:dyDescent="0.2">
      <c r="B10" s="1411"/>
      <c r="C10" s="628"/>
      <c r="D10" s="627"/>
      <c r="E10" s="1221" t="s">
        <v>9</v>
      </c>
      <c r="F10" s="423" t="s">
        <v>25</v>
      </c>
      <c r="G10" s="629"/>
      <c r="H10" s="658" t="s">
        <v>9</v>
      </c>
      <c r="I10" s="423" t="s">
        <v>25</v>
      </c>
      <c r="J10" s="629"/>
      <c r="K10" s="658" t="s">
        <v>9</v>
      </c>
      <c r="L10" s="423" t="s">
        <v>25</v>
      </c>
      <c r="M10" s="629"/>
      <c r="N10" s="658" t="s">
        <v>9</v>
      </c>
      <c r="O10" s="423" t="s">
        <v>25</v>
      </c>
      <c r="P10" s="629"/>
      <c r="Q10" s="658" t="s">
        <v>9</v>
      </c>
      <c r="R10" s="423" t="s">
        <v>25</v>
      </c>
      <c r="S10" s="629"/>
      <c r="T10" s="658" t="s">
        <v>9</v>
      </c>
      <c r="U10" s="423" t="s">
        <v>25</v>
      </c>
      <c r="V10" s="629"/>
      <c r="W10" s="658" t="s">
        <v>9</v>
      </c>
      <c r="X10" s="423" t="s">
        <v>25</v>
      </c>
      <c r="Y10" s="629"/>
      <c r="Z10" s="658" t="s">
        <v>9</v>
      </c>
      <c r="AA10" s="423" t="s">
        <v>25</v>
      </c>
      <c r="AB10" s="628"/>
      <c r="AC10" s="659" t="s">
        <v>9</v>
      </c>
      <c r="AD10" s="660" t="s">
        <v>25</v>
      </c>
    </row>
    <row r="11" spans="2:30" s="631" customFormat="1" ht="9" customHeight="1" x14ac:dyDescent="0.2">
      <c r="B11" s="630"/>
      <c r="D11" s="630"/>
      <c r="E11" s="630"/>
      <c r="F11" s="630"/>
      <c r="G11" s="630"/>
      <c r="H11" s="630"/>
      <c r="I11" s="630"/>
      <c r="J11" s="630"/>
      <c r="K11" s="630"/>
      <c r="L11" s="630"/>
      <c r="M11" s="630"/>
      <c r="N11" s="630"/>
      <c r="O11" s="630"/>
      <c r="P11" s="630"/>
      <c r="Q11" s="630"/>
      <c r="R11" s="630"/>
      <c r="S11" s="630"/>
      <c r="T11" s="630"/>
      <c r="U11" s="630"/>
      <c r="V11" s="630"/>
      <c r="W11" s="630"/>
      <c r="X11" s="630"/>
      <c r="Y11" s="630"/>
      <c r="Z11" s="630"/>
      <c r="AA11" s="630"/>
      <c r="AC11" s="630"/>
      <c r="AD11" s="630"/>
    </row>
    <row r="12" spans="2:30" s="633" customFormat="1" ht="21" customHeight="1" x14ac:dyDescent="0.2">
      <c r="B12" s="632" t="s">
        <v>24</v>
      </c>
      <c r="D12" s="634"/>
      <c r="E12" s="635">
        <v>2803</v>
      </c>
      <c r="F12" s="636">
        <v>0.21430712206101826</v>
      </c>
      <c r="G12" s="634"/>
      <c r="H12" s="635">
        <v>43907</v>
      </c>
      <c r="I12" s="636">
        <v>3.3569685366868103</v>
      </c>
      <c r="J12" s="634"/>
      <c r="K12" s="635">
        <v>26296</v>
      </c>
      <c r="L12" s="636">
        <v>2.0104959264061848</v>
      </c>
      <c r="M12" s="634"/>
      <c r="N12" s="635">
        <v>37405</v>
      </c>
      <c r="O12" s="636">
        <v>2.8598494115920046</v>
      </c>
      <c r="P12" s="634"/>
      <c r="Q12" s="635">
        <v>45202</v>
      </c>
      <c r="R12" s="636">
        <v>3.4559794974677662</v>
      </c>
      <c r="S12" s="634"/>
      <c r="T12" s="635">
        <v>76583</v>
      </c>
      <c r="U12" s="636">
        <v>5.8552559146624912</v>
      </c>
      <c r="V12" s="634"/>
      <c r="W12" s="635">
        <v>283908</v>
      </c>
      <c r="X12" s="636">
        <v>21.706566682161817</v>
      </c>
      <c r="Y12" s="634"/>
      <c r="Z12" s="635">
        <v>791832</v>
      </c>
      <c r="AA12" s="636">
        <f>Z12*100/$AC$12</f>
        <v>60.54057690896191</v>
      </c>
      <c r="AB12" s="637"/>
      <c r="AC12" s="638">
        <f>E12+H12+K12+N12+Q12+T12+W12+Z12</f>
        <v>1307936</v>
      </c>
      <c r="AD12" s="446">
        <f>F12+I12+L12+O12+R12+U12+X12+AA12</f>
        <v>100</v>
      </c>
    </row>
    <row r="13" spans="2:30" s="633" customFormat="1" ht="20.25" customHeight="1" x14ac:dyDescent="0.2">
      <c r="B13" s="639" t="s">
        <v>23</v>
      </c>
      <c r="D13" s="634"/>
      <c r="E13" s="640">
        <v>3763</v>
      </c>
      <c r="F13" s="641">
        <v>0.47711544849866488</v>
      </c>
      <c r="G13" s="634"/>
      <c r="H13" s="640">
        <v>91596</v>
      </c>
      <c r="I13" s="641">
        <v>11.61357072035177</v>
      </c>
      <c r="J13" s="634"/>
      <c r="K13" s="640">
        <v>41951</v>
      </c>
      <c r="L13" s="641">
        <v>5.3190194472408958</v>
      </c>
      <c r="M13" s="634"/>
      <c r="N13" s="640">
        <v>48545</v>
      </c>
      <c r="O13" s="641">
        <v>6.1550809054923432</v>
      </c>
      <c r="P13" s="634"/>
      <c r="Q13" s="640">
        <v>50515</v>
      </c>
      <c r="R13" s="641">
        <v>6.4048596547728032</v>
      </c>
      <c r="S13" s="634"/>
      <c r="T13" s="640">
        <v>77202</v>
      </c>
      <c r="U13" s="641">
        <v>9.7885375644416488</v>
      </c>
      <c r="V13" s="634"/>
      <c r="W13" s="640">
        <v>169380</v>
      </c>
      <c r="X13" s="641">
        <v>21.47590078838795</v>
      </c>
      <c r="Y13" s="634"/>
      <c r="Z13" s="640">
        <v>305746</v>
      </c>
      <c r="AA13" s="641">
        <f>Z13*100/$AC$13</f>
        <v>38.765915470813923</v>
      </c>
      <c r="AB13" s="637"/>
      <c r="AC13" s="642">
        <f>E13+H13+K13+N13+Q13+T13+W13+Z13</f>
        <v>788698</v>
      </c>
      <c r="AD13" s="643">
        <f>F13+I13+L13+O13+R13+U13+X13+AA13</f>
        <v>100</v>
      </c>
    </row>
    <row r="14" spans="2:30" s="649" customFormat="1" ht="3" customHeight="1" x14ac:dyDescent="0.2">
      <c r="B14" s="644"/>
      <c r="C14" s="645"/>
      <c r="D14" s="637"/>
      <c r="E14" s="646"/>
      <c r="F14" s="647"/>
      <c r="G14" s="637"/>
      <c r="H14" s="646"/>
      <c r="I14" s="647"/>
      <c r="J14" s="637"/>
      <c r="K14" s="646"/>
      <c r="L14" s="647"/>
      <c r="M14" s="637"/>
      <c r="N14" s="646"/>
      <c r="O14" s="647"/>
      <c r="P14" s="637"/>
      <c r="Q14" s="646"/>
      <c r="R14" s="647"/>
      <c r="S14" s="637"/>
      <c r="T14" s="646"/>
      <c r="U14" s="647"/>
      <c r="V14" s="637"/>
      <c r="W14" s="646"/>
      <c r="X14" s="647"/>
      <c r="Y14" s="637"/>
      <c r="Z14" s="646"/>
      <c r="AA14" s="647"/>
      <c r="AB14" s="637"/>
      <c r="AC14" s="646"/>
      <c r="AD14" s="648"/>
    </row>
    <row r="15" spans="2:30" s="920" customFormat="1" ht="18" customHeight="1" x14ac:dyDescent="0.2">
      <c r="B15" s="1231" t="s">
        <v>0</v>
      </c>
      <c r="C15" s="1232"/>
      <c r="D15" s="1252"/>
      <c r="E15" s="1233">
        <f>SUM(E12:E13)</f>
        <v>6566</v>
      </c>
      <c r="F15" s="1253">
        <f>E15*100/$AC$15</f>
        <v>0.31316863124417521</v>
      </c>
      <c r="G15" s="1252"/>
      <c r="H15" s="1233">
        <f>SUM(H12:H13)</f>
        <v>135503</v>
      </c>
      <c r="I15" s="1253">
        <f>H15*100/$AC$15</f>
        <v>6.4628828875235262</v>
      </c>
      <c r="J15" s="1252"/>
      <c r="K15" s="1233">
        <f>SUM(K12:K13)</f>
        <v>68247</v>
      </c>
      <c r="L15" s="1253">
        <f>K15*100/$AC$15</f>
        <v>3.2550745623699702</v>
      </c>
      <c r="M15" s="1252"/>
      <c r="N15" s="1233">
        <f>SUM(N12:N13)</f>
        <v>85950</v>
      </c>
      <c r="O15" s="1253">
        <f>N15*100/$AC$15</f>
        <v>4.0994279402127409</v>
      </c>
      <c r="P15" s="1252"/>
      <c r="Q15" s="1233">
        <f>SUM(Q12:Q13)</f>
        <v>95717</v>
      </c>
      <c r="R15" s="1253">
        <f>Q15*100/$AC$15</f>
        <v>4.565269856350703</v>
      </c>
      <c r="S15" s="1252"/>
      <c r="T15" s="1233">
        <f>SUM(T12:T13)</f>
        <v>153785</v>
      </c>
      <c r="U15" s="1253">
        <f>T15*100/$AC$15</f>
        <v>7.3348519579478344</v>
      </c>
      <c r="V15" s="1252"/>
      <c r="W15" s="1233">
        <f>SUM(W12:W13)</f>
        <v>453288</v>
      </c>
      <c r="X15" s="1253">
        <f>W15*100/$AC$15</f>
        <v>21.61979630207275</v>
      </c>
      <c r="Y15" s="1252"/>
      <c r="Z15" s="1233">
        <f>SUM(Z12:Z13)</f>
        <v>1097578</v>
      </c>
      <c r="AA15" s="1253">
        <f>Z15*100/$AC$15</f>
        <v>52.3495278622783</v>
      </c>
      <c r="AB15" s="1252"/>
      <c r="AC15" s="1233">
        <f>E15+H15+K15+N15+Q15+T15+W15+Z15</f>
        <v>2096634</v>
      </c>
      <c r="AD15" s="1254">
        <f>F15+I15+L15+O15+R15+U15+X15+AA15</f>
        <v>100</v>
      </c>
    </row>
    <row r="16" spans="2:30" s="631" customFormat="1" ht="5.25" customHeight="1" x14ac:dyDescent="0.2">
      <c r="B16" s="651"/>
      <c r="C16" s="651"/>
      <c r="D16" s="651"/>
      <c r="E16" s="651"/>
      <c r="F16" s="651"/>
      <c r="G16" s="651"/>
      <c r="H16" s="651"/>
      <c r="I16" s="651"/>
      <c r="J16" s="651"/>
      <c r="K16" s="651"/>
      <c r="L16" s="651"/>
      <c r="M16" s="651"/>
      <c r="N16" s="651"/>
      <c r="O16" s="652"/>
      <c r="P16" s="652"/>
    </row>
    <row r="17" spans="2:16" s="631" customFormat="1" ht="12.75" customHeight="1" x14ac:dyDescent="0.2">
      <c r="B17" s="652"/>
      <c r="C17" s="652"/>
      <c r="D17" s="652"/>
      <c r="E17" s="652"/>
      <c r="F17" s="652"/>
      <c r="G17" s="652"/>
      <c r="H17" s="652"/>
      <c r="I17" s="652"/>
      <c r="J17" s="652"/>
      <c r="K17" s="652"/>
      <c r="L17" s="652"/>
      <c r="M17" s="652"/>
      <c r="N17" s="652"/>
      <c r="O17" s="652"/>
      <c r="P17" s="652"/>
    </row>
    <row r="18" spans="2:16" s="649" customFormat="1" ht="24.75" customHeight="1" x14ac:dyDescent="0.2">
      <c r="B18" s="653"/>
      <c r="C18" s="653"/>
      <c r="D18" s="653"/>
      <c r="E18" s="653" t="s">
        <v>22</v>
      </c>
      <c r="F18" s="653" t="s">
        <v>21</v>
      </c>
      <c r="G18" s="653"/>
      <c r="H18" s="653" t="s">
        <v>20</v>
      </c>
      <c r="I18" s="653" t="s">
        <v>19</v>
      </c>
      <c r="J18" s="653"/>
      <c r="K18" s="653" t="s">
        <v>18</v>
      </c>
      <c r="L18" s="653" t="s">
        <v>17</v>
      </c>
      <c r="M18" s="653"/>
      <c r="N18" s="653" t="s">
        <v>16</v>
      </c>
      <c r="O18" s="653" t="s">
        <v>15</v>
      </c>
      <c r="P18" s="653"/>
    </row>
    <row r="19" spans="2:16" s="649" customFormat="1" x14ac:dyDescent="0.2">
      <c r="B19" s="654"/>
      <c r="C19" s="654"/>
      <c r="D19" s="654"/>
      <c r="E19" s="654">
        <f>E15</f>
        <v>6566</v>
      </c>
      <c r="F19" s="655">
        <f>H15</f>
        <v>135503</v>
      </c>
      <c r="G19" s="655"/>
      <c r="H19" s="655">
        <f>K15</f>
        <v>68247</v>
      </c>
      <c r="I19" s="655">
        <f>N15</f>
        <v>85950</v>
      </c>
      <c r="J19" s="655"/>
      <c r="K19" s="655">
        <f>Q15</f>
        <v>95717</v>
      </c>
      <c r="L19" s="655">
        <f>T15</f>
        <v>153785</v>
      </c>
      <c r="M19" s="655"/>
      <c r="N19" s="655">
        <f>W15</f>
        <v>453288</v>
      </c>
      <c r="O19" s="655">
        <f>Z15</f>
        <v>1097578</v>
      </c>
      <c r="P19" s="655"/>
    </row>
    <row r="20" spans="2:16" s="631" customFormat="1" x14ac:dyDescent="0.2">
      <c r="B20" s="652"/>
      <c r="C20" s="652"/>
      <c r="D20" s="652"/>
      <c r="E20" s="652"/>
      <c r="F20" s="652"/>
      <c r="G20" s="652"/>
      <c r="H20" s="652"/>
      <c r="I20" s="652"/>
      <c r="J20" s="652"/>
      <c r="K20" s="652"/>
      <c r="L20" s="652"/>
      <c r="M20" s="652"/>
      <c r="N20" s="652"/>
      <c r="O20" s="652"/>
      <c r="P20" s="652"/>
    </row>
    <row r="21" spans="2:16" s="631" customFormat="1" x14ac:dyDescent="0.2">
      <c r="B21" s="652"/>
      <c r="C21" s="652"/>
      <c r="D21" s="652"/>
      <c r="E21" s="652"/>
      <c r="F21" s="652"/>
      <c r="G21" s="652"/>
      <c r="H21" s="652"/>
      <c r="I21" s="652"/>
      <c r="J21" s="652"/>
      <c r="K21" s="652"/>
      <c r="L21" s="652"/>
      <c r="M21" s="652"/>
      <c r="N21" s="652"/>
      <c r="O21" s="652"/>
      <c r="P21" s="652"/>
    </row>
    <row r="22" spans="2:16" s="631" customFormat="1" x14ac:dyDescent="0.2">
      <c r="B22" s="652"/>
      <c r="C22" s="652"/>
      <c r="D22" s="652"/>
      <c r="E22" s="652"/>
      <c r="F22" s="652"/>
      <c r="G22" s="652"/>
      <c r="H22" s="652"/>
      <c r="I22" s="652"/>
      <c r="J22" s="652"/>
      <c r="K22" s="652"/>
      <c r="L22" s="652"/>
      <c r="M22" s="652"/>
      <c r="N22" s="652"/>
      <c r="O22" s="652"/>
      <c r="P22" s="652"/>
    </row>
    <row r="23" spans="2:16" s="631" customFormat="1" x14ac:dyDescent="0.2">
      <c r="B23" s="652"/>
      <c r="C23" s="652"/>
      <c r="D23" s="652"/>
      <c r="E23" s="652"/>
      <c r="F23" s="652"/>
      <c r="G23" s="652"/>
      <c r="H23" s="652"/>
      <c r="I23" s="652"/>
      <c r="J23" s="652"/>
      <c r="K23" s="652"/>
      <c r="L23" s="652"/>
      <c r="M23" s="652"/>
      <c r="N23" s="652"/>
      <c r="O23" s="652"/>
      <c r="P23" s="652"/>
    </row>
    <row r="24" spans="2:16" s="631" customFormat="1" x14ac:dyDescent="0.2">
      <c r="B24" s="652"/>
      <c r="C24" s="652"/>
      <c r="D24" s="652"/>
      <c r="E24" s="652"/>
      <c r="F24" s="652"/>
      <c r="G24" s="652"/>
      <c r="H24" s="652"/>
      <c r="I24" s="652"/>
      <c r="J24" s="652"/>
      <c r="K24" s="652"/>
      <c r="L24" s="652"/>
      <c r="M24" s="652"/>
      <c r="N24" s="652"/>
      <c r="O24" s="652"/>
      <c r="P24" s="652"/>
    </row>
    <row r="25" spans="2:16" s="631" customFormat="1" x14ac:dyDescent="0.2">
      <c r="B25" s="652"/>
      <c r="C25" s="652"/>
      <c r="D25" s="652"/>
      <c r="E25" s="652"/>
      <c r="F25" s="652"/>
      <c r="G25" s="652"/>
      <c r="H25" s="652"/>
      <c r="I25" s="652"/>
      <c r="J25" s="652"/>
      <c r="K25" s="652"/>
      <c r="L25" s="652"/>
      <c r="M25" s="652"/>
      <c r="N25" s="652"/>
      <c r="O25" s="652"/>
      <c r="P25" s="652"/>
    </row>
    <row r="26" spans="2:16" s="631" customFormat="1" x14ac:dyDescent="0.2">
      <c r="B26" s="652"/>
      <c r="C26" s="652"/>
      <c r="D26" s="652"/>
      <c r="E26" s="652"/>
      <c r="F26" s="652"/>
      <c r="G26" s="652"/>
      <c r="H26" s="652"/>
      <c r="I26" s="652"/>
      <c r="J26" s="652"/>
      <c r="K26" s="652"/>
      <c r="L26" s="652"/>
      <c r="M26" s="652"/>
      <c r="N26" s="652"/>
      <c r="O26" s="652"/>
      <c r="P26" s="652"/>
    </row>
    <row r="27" spans="2:16" s="631" customFormat="1" x14ac:dyDescent="0.2">
      <c r="B27" s="652"/>
      <c r="C27" s="652"/>
      <c r="D27" s="652"/>
      <c r="E27" s="652"/>
      <c r="F27" s="652"/>
      <c r="G27" s="652"/>
      <c r="H27" s="652"/>
      <c r="I27" s="652"/>
      <c r="J27" s="652"/>
      <c r="K27" s="652"/>
      <c r="L27" s="652"/>
      <c r="M27" s="652"/>
      <c r="N27" s="652"/>
      <c r="O27" s="652"/>
      <c r="P27" s="652"/>
    </row>
    <row r="28" spans="2:16" s="631" customFormat="1" x14ac:dyDescent="0.2">
      <c r="B28" s="652"/>
      <c r="C28" s="652"/>
      <c r="D28" s="652"/>
      <c r="E28" s="652"/>
      <c r="F28" s="652"/>
      <c r="G28" s="652"/>
      <c r="H28" s="652"/>
      <c r="I28" s="652"/>
      <c r="J28" s="652"/>
      <c r="K28" s="652"/>
      <c r="L28" s="652"/>
      <c r="M28" s="652"/>
      <c r="N28" s="652"/>
      <c r="O28" s="652"/>
      <c r="P28" s="652"/>
    </row>
    <row r="29" spans="2:16" s="631" customFormat="1" x14ac:dyDescent="0.2">
      <c r="B29" s="652"/>
      <c r="C29" s="652"/>
      <c r="D29" s="652"/>
      <c r="E29" s="652"/>
      <c r="F29" s="652"/>
      <c r="G29" s="652"/>
      <c r="H29" s="652"/>
      <c r="I29" s="652"/>
      <c r="J29" s="652"/>
      <c r="K29" s="652"/>
      <c r="L29" s="652"/>
      <c r="M29" s="652"/>
      <c r="N29" s="652"/>
      <c r="O29" s="652"/>
      <c r="P29" s="652"/>
    </row>
    <row r="30" spans="2:16" s="631" customFormat="1" x14ac:dyDescent="0.2">
      <c r="B30" s="652"/>
      <c r="C30" s="652"/>
      <c r="D30" s="652"/>
      <c r="E30" s="652"/>
      <c r="F30" s="652"/>
      <c r="G30" s="652"/>
      <c r="H30" s="652"/>
      <c r="I30" s="652"/>
      <c r="J30" s="652"/>
      <c r="K30" s="652"/>
      <c r="L30" s="652"/>
      <c r="M30" s="652"/>
      <c r="N30" s="652"/>
      <c r="O30" s="652"/>
      <c r="P30" s="652"/>
    </row>
    <row r="31" spans="2:16" s="631" customFormat="1" ht="5.25" customHeight="1" x14ac:dyDescent="0.2">
      <c r="B31" s="652"/>
      <c r="C31" s="652"/>
      <c r="D31" s="652"/>
      <c r="E31" s="652"/>
      <c r="F31" s="652"/>
      <c r="G31" s="652"/>
      <c r="H31" s="652"/>
      <c r="I31" s="652"/>
      <c r="J31" s="652"/>
      <c r="K31" s="652"/>
      <c r="L31" s="652"/>
      <c r="M31" s="652"/>
      <c r="N31" s="652"/>
      <c r="O31" s="652"/>
      <c r="P31" s="652"/>
    </row>
    <row r="32" spans="2:16" s="631" customFormat="1" ht="5.25" customHeight="1" x14ac:dyDescent="0.2">
      <c r="B32" s="652"/>
      <c r="C32" s="652"/>
      <c r="D32" s="652"/>
      <c r="E32" s="652"/>
      <c r="F32" s="652"/>
      <c r="G32" s="652"/>
      <c r="H32" s="652"/>
      <c r="I32" s="652"/>
      <c r="J32" s="652"/>
      <c r="K32" s="652"/>
      <c r="L32" s="652"/>
      <c r="M32" s="652"/>
      <c r="N32" s="652"/>
      <c r="O32" s="652"/>
      <c r="P32" s="652"/>
    </row>
    <row r="33" spans="2:16" s="631" customFormat="1" ht="16.5" customHeight="1" x14ac:dyDescent="0.2">
      <c r="B33" s="652"/>
      <c r="C33" s="652"/>
      <c r="D33" s="652"/>
      <c r="E33" s="652"/>
      <c r="F33" s="652"/>
      <c r="G33" s="652"/>
      <c r="H33" s="652"/>
      <c r="I33" s="652"/>
      <c r="J33" s="652"/>
      <c r="K33" s="652"/>
      <c r="L33" s="652"/>
      <c r="M33" s="652"/>
      <c r="N33" s="652"/>
      <c r="O33" s="652"/>
      <c r="P33" s="652"/>
    </row>
    <row r="34" spans="2:16" s="631" customFormat="1" x14ac:dyDescent="0.2">
      <c r="B34" s="652"/>
      <c r="C34" s="652"/>
      <c r="D34" s="652"/>
      <c r="E34" s="652"/>
      <c r="F34" s="652"/>
      <c r="G34" s="652"/>
      <c r="H34" s="652"/>
      <c r="I34" s="652"/>
      <c r="J34" s="652"/>
      <c r="K34" s="652"/>
      <c r="L34" s="652"/>
      <c r="M34" s="652"/>
      <c r="N34" s="652"/>
      <c r="O34" s="652"/>
      <c r="P34" s="652"/>
    </row>
    <row r="35" spans="2:16" s="631" customFormat="1" x14ac:dyDescent="0.2"/>
    <row r="36" spans="2:16" s="650" customFormat="1" x14ac:dyDescent="0.2">
      <c r="B36" s="1475" t="s">
        <v>14</v>
      </c>
      <c r="C36" s="1475"/>
      <c r="D36" s="1475"/>
      <c r="E36" s="1475"/>
      <c r="F36" s="1475"/>
      <c r="G36" s="1475"/>
      <c r="H36" s="1475"/>
      <c r="I36" s="1475"/>
      <c r="J36" s="1475"/>
      <c r="K36" s="1475"/>
    </row>
    <row r="37" spans="2:16" s="657" customFormat="1" ht="12.75" customHeight="1" x14ac:dyDescent="0.2">
      <c r="B37" s="1485"/>
      <c r="C37" s="1486"/>
      <c r="D37" s="1486"/>
      <c r="E37" s="1486"/>
      <c r="F37" s="1486"/>
      <c r="G37" s="1486"/>
      <c r="H37" s="1486"/>
      <c r="I37" s="1486"/>
      <c r="J37" s="1486"/>
      <c r="K37" s="1486"/>
      <c r="L37" s="1486"/>
      <c r="M37" s="1486"/>
      <c r="N37" s="1486"/>
      <c r="O37" s="1486"/>
      <c r="P37" s="656"/>
    </row>
  </sheetData>
  <mergeCells count="17">
    <mergeCell ref="B37:O37"/>
    <mergeCell ref="N9:O9"/>
    <mergeCell ref="Q9:R9"/>
    <mergeCell ref="T9:U9"/>
    <mergeCell ref="W9:X9"/>
    <mergeCell ref="Z9:AA9"/>
    <mergeCell ref="B36:K36"/>
    <mergeCell ref="B3:K3"/>
    <mergeCell ref="B4:AD4"/>
    <mergeCell ref="B5:AD5"/>
    <mergeCell ref="B6:AC6"/>
    <mergeCell ref="B8:B10"/>
    <mergeCell ref="E8:AA8"/>
    <mergeCell ref="AC8:AD9"/>
    <mergeCell ref="E9:F9"/>
    <mergeCell ref="H9:I9"/>
    <mergeCell ref="K9:L9"/>
  </mergeCells>
  <printOptions horizontalCentered="1"/>
  <pageMargins left="0" right="0" top="0.43307086614173229" bottom="0.43307086614173229" header="0" footer="0"/>
  <pageSetup paperSize="9" scale="98"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105">
    <tabColor theme="0"/>
    <pageSetUpPr fitToPage="1"/>
  </sheetPr>
  <dimension ref="A1:U40"/>
  <sheetViews>
    <sheetView topLeftCell="A6" zoomScaleNormal="100" workbookViewId="0"/>
  </sheetViews>
  <sheetFormatPr baseColWidth="10" defaultColWidth="11.42578125" defaultRowHeight="15" x14ac:dyDescent="0.2"/>
  <cols>
    <col min="1" max="1" width="2" style="212" customWidth="1"/>
    <col min="2" max="2" width="4.5703125" style="212" customWidth="1"/>
    <col min="3" max="3" width="13.42578125" style="212" customWidth="1"/>
    <col min="4" max="4" width="0.85546875" style="212" customWidth="1"/>
    <col min="5" max="5" width="7" style="212" customWidth="1"/>
    <col min="6" max="6" width="7.140625" style="212" customWidth="1"/>
    <col min="7" max="7" width="7" style="212" customWidth="1"/>
    <col min="8" max="8" width="7.140625" style="212" customWidth="1"/>
    <col min="9" max="9" width="7" style="212" customWidth="1"/>
    <col min="10" max="10" width="7.140625" style="212" customWidth="1"/>
    <col min="11" max="11" width="7" style="212" customWidth="1"/>
    <col min="12" max="12" width="7.140625" style="212" customWidth="1"/>
    <col min="13" max="13" width="7" style="212" customWidth="1"/>
    <col min="14" max="14" width="7.140625" style="212" customWidth="1"/>
    <col min="15" max="15" width="7" style="209" customWidth="1"/>
    <col min="16" max="16" width="5.28515625" style="212" customWidth="1"/>
    <col min="17" max="17" width="7" style="209" customWidth="1"/>
    <col min="18" max="18" width="7.140625" style="212" customWidth="1"/>
    <col min="19" max="19" width="2.85546875" style="212" customWidth="1"/>
    <col min="20" max="20" width="11.140625" style="212" customWidth="1"/>
    <col min="21" max="16384" width="11.42578125" style="212"/>
  </cols>
  <sheetData>
    <row r="1" spans="1:20" s="209" customFormat="1" ht="13.5" customHeight="1" x14ac:dyDescent="0.2"/>
    <row r="2" spans="1:20" s="211" customFormat="1" ht="66.75" customHeight="1" x14ac:dyDescent="0.2">
      <c r="A2" s="210"/>
      <c r="B2" s="1355"/>
      <c r="C2" s="1355"/>
      <c r="D2" s="1355"/>
      <c r="E2" s="1355"/>
      <c r="F2" s="1355"/>
      <c r="G2" s="1355"/>
      <c r="H2" s="1355"/>
      <c r="I2" s="1355"/>
      <c r="J2" s="1355"/>
      <c r="K2" s="1355"/>
      <c r="L2" s="1355"/>
      <c r="M2" s="1355"/>
      <c r="N2" s="1355"/>
      <c r="O2" s="1355"/>
      <c r="P2" s="1355"/>
      <c r="Q2" s="1355"/>
      <c r="R2" s="1355"/>
      <c r="S2" s="210"/>
      <c r="T2" s="210"/>
    </row>
    <row r="3" spans="1:20" x14ac:dyDescent="0.2">
      <c r="C3" s="1356" t="s">
        <v>290</v>
      </c>
      <c r="D3" s="1356"/>
      <c r="E3" s="1356"/>
    </row>
    <row r="5" spans="1:20" ht="23.25" customHeight="1" x14ac:dyDescent="0.2">
      <c r="B5" s="1357" t="s">
        <v>291</v>
      </c>
      <c r="C5" s="1358"/>
      <c r="D5" s="1358"/>
      <c r="E5" s="1358"/>
      <c r="F5" s="1358"/>
      <c r="G5" s="1358"/>
      <c r="H5" s="1358"/>
      <c r="I5" s="1358"/>
      <c r="J5" s="1358"/>
      <c r="K5" s="1358"/>
      <c r="L5" s="1358"/>
      <c r="M5" s="1358"/>
      <c r="N5" s="1358"/>
      <c r="O5" s="1358"/>
      <c r="P5" s="1358"/>
      <c r="Q5" s="1359">
        <v>45443</v>
      </c>
      <c r="R5" s="1360"/>
      <c r="S5" s="1360"/>
    </row>
    <row r="6" spans="1:20" ht="18.95" customHeight="1" x14ac:dyDescent="0.2">
      <c r="B6" s="213"/>
      <c r="C6" s="213"/>
      <c r="D6" s="213"/>
      <c r="E6" s="213"/>
      <c r="F6" s="213"/>
      <c r="G6" s="213"/>
      <c r="H6" s="213"/>
      <c r="I6" s="213"/>
      <c r="J6" s="213"/>
      <c r="K6" s="213"/>
      <c r="L6" s="213"/>
      <c r="M6" s="213"/>
      <c r="N6" s="213"/>
      <c r="O6" s="213"/>
      <c r="P6" s="213"/>
      <c r="Q6" s="213"/>
      <c r="R6" s="213"/>
      <c r="S6" s="213"/>
    </row>
    <row r="7" spans="1:20" ht="18.75" customHeight="1" x14ac:dyDescent="0.2">
      <c r="B7" s="1361" t="s">
        <v>292</v>
      </c>
      <c r="C7" s="1361"/>
      <c r="D7" s="1361"/>
      <c r="E7" s="1361"/>
      <c r="F7" s="1361"/>
      <c r="G7" s="1361"/>
      <c r="H7" s="1361"/>
      <c r="I7" s="1361"/>
      <c r="J7" s="1361"/>
      <c r="K7" s="1361"/>
      <c r="L7" s="1361"/>
      <c r="M7" s="1361"/>
      <c r="N7" s="1361"/>
      <c r="O7" s="1361"/>
      <c r="P7" s="1361"/>
      <c r="Q7" s="1361"/>
      <c r="R7" s="1361"/>
      <c r="S7" s="1361"/>
    </row>
    <row r="8" spans="1:20" ht="18.75" customHeight="1" x14ac:dyDescent="0.2">
      <c r="B8" s="1354" t="s">
        <v>293</v>
      </c>
      <c r="C8" s="1354"/>
      <c r="D8" s="1354"/>
      <c r="E8" s="1354"/>
      <c r="F8" s="1354"/>
      <c r="G8" s="1354"/>
      <c r="H8" s="1354"/>
      <c r="I8" s="1354"/>
      <c r="J8" s="1354"/>
      <c r="K8" s="1354"/>
      <c r="L8" s="1354"/>
      <c r="M8" s="1354"/>
      <c r="N8" s="1354"/>
      <c r="O8" s="1354"/>
      <c r="P8" s="1354"/>
      <c r="Q8" s="1354"/>
      <c r="R8" s="1354"/>
      <c r="S8" s="1354"/>
    </row>
    <row r="9" spans="1:20" ht="18.75" customHeight="1" x14ac:dyDescent="0.2">
      <c r="B9" s="1354" t="s">
        <v>294</v>
      </c>
      <c r="C9" s="1354"/>
      <c r="D9" s="1354"/>
      <c r="E9" s="1354"/>
      <c r="F9" s="1354"/>
      <c r="G9" s="1354"/>
      <c r="H9" s="1354"/>
      <c r="I9" s="1354"/>
      <c r="J9" s="1354"/>
      <c r="K9" s="1354"/>
      <c r="L9" s="1354"/>
      <c r="M9" s="1354"/>
      <c r="N9" s="1354"/>
      <c r="O9" s="1354"/>
      <c r="P9" s="1354"/>
      <c r="Q9" s="1354"/>
      <c r="R9" s="1354"/>
      <c r="S9" s="1354"/>
    </row>
    <row r="10" spans="1:20" ht="18.75" customHeight="1" x14ac:dyDescent="0.2">
      <c r="B10" s="1354" t="s">
        <v>295</v>
      </c>
      <c r="C10" s="1354"/>
      <c r="D10" s="1354"/>
      <c r="E10" s="1354"/>
      <c r="F10" s="1354"/>
      <c r="G10" s="1354"/>
      <c r="H10" s="1354"/>
      <c r="I10" s="1354"/>
      <c r="J10" s="1354"/>
      <c r="K10" s="1354"/>
      <c r="L10" s="1354"/>
      <c r="M10" s="1354"/>
      <c r="N10" s="1354"/>
      <c r="O10" s="1354"/>
      <c r="P10" s="1354"/>
      <c r="Q10" s="1354"/>
      <c r="R10" s="1354"/>
      <c r="S10" s="1354"/>
    </row>
    <row r="11" spans="1:20" ht="18.75" customHeight="1" x14ac:dyDescent="0.2">
      <c r="B11" s="1354" t="s">
        <v>296</v>
      </c>
      <c r="C11" s="1354"/>
      <c r="D11" s="1354"/>
      <c r="E11" s="1354"/>
      <c r="F11" s="1354"/>
      <c r="G11" s="1354"/>
      <c r="H11" s="1354"/>
      <c r="I11" s="1354"/>
      <c r="J11" s="1354"/>
      <c r="K11" s="1354"/>
      <c r="L11" s="1354"/>
      <c r="M11" s="1354"/>
      <c r="N11" s="1354"/>
      <c r="O11" s="1354"/>
      <c r="P11" s="1354"/>
      <c r="Q11" s="1354"/>
      <c r="R11" s="1354"/>
      <c r="S11" s="1354"/>
    </row>
    <row r="12" spans="1:20" ht="18.75" customHeight="1" x14ac:dyDescent="0.2">
      <c r="B12" s="1354" t="s">
        <v>297</v>
      </c>
      <c r="C12" s="1354"/>
      <c r="D12" s="1354"/>
      <c r="E12" s="1354"/>
      <c r="F12" s="1354"/>
      <c r="G12" s="1354"/>
      <c r="H12" s="1354"/>
      <c r="I12" s="1354"/>
      <c r="J12" s="1354"/>
      <c r="K12" s="1354"/>
      <c r="L12" s="1354"/>
      <c r="M12" s="1354"/>
      <c r="N12" s="1354"/>
      <c r="O12" s="1354"/>
      <c r="P12" s="1354"/>
      <c r="Q12" s="1354"/>
      <c r="R12" s="1354"/>
      <c r="S12" s="1354"/>
    </row>
    <row r="13" spans="1:20" ht="18.75" customHeight="1" x14ac:dyDescent="0.2">
      <c r="B13" s="1354" t="s">
        <v>298</v>
      </c>
      <c r="C13" s="1354"/>
      <c r="D13" s="1354"/>
      <c r="E13" s="1354"/>
      <c r="F13" s="1354"/>
      <c r="G13" s="1354"/>
      <c r="H13" s="1354"/>
      <c r="I13" s="1354"/>
      <c r="J13" s="1354"/>
      <c r="K13" s="1354"/>
      <c r="L13" s="1354"/>
      <c r="M13" s="1354"/>
      <c r="N13" s="1354"/>
      <c r="O13" s="1354"/>
      <c r="P13" s="1354"/>
      <c r="Q13" s="1354"/>
      <c r="R13" s="1354"/>
      <c r="S13" s="1354"/>
    </row>
    <row r="14" spans="1:20" ht="18.75" customHeight="1" x14ac:dyDescent="0.2">
      <c r="B14" s="1354" t="s">
        <v>299</v>
      </c>
      <c r="C14" s="1354"/>
      <c r="D14" s="1354"/>
      <c r="E14" s="1354"/>
      <c r="F14" s="1354"/>
      <c r="G14" s="1354"/>
      <c r="H14" s="1354"/>
      <c r="I14" s="1354"/>
      <c r="J14" s="1354"/>
      <c r="K14" s="1354"/>
      <c r="L14" s="1354"/>
      <c r="M14" s="1354"/>
      <c r="N14" s="1354"/>
      <c r="O14" s="1354"/>
      <c r="P14" s="1354"/>
      <c r="Q14" s="1354"/>
      <c r="R14" s="1354"/>
      <c r="S14" s="1354"/>
    </row>
    <row r="15" spans="1:20" ht="18.75" customHeight="1" x14ac:dyDescent="0.2">
      <c r="B15" s="214"/>
      <c r="C15" s="214"/>
      <c r="D15" s="214"/>
      <c r="E15" s="214"/>
      <c r="F15" s="214"/>
      <c r="G15" s="214"/>
      <c r="H15" s="214"/>
      <c r="I15" s="214"/>
      <c r="J15" s="214"/>
      <c r="K15" s="214"/>
      <c r="L15" s="214"/>
      <c r="M15" s="214"/>
      <c r="N15" s="214"/>
      <c r="O15" s="214"/>
      <c r="P15" s="214"/>
      <c r="Q15" s="214"/>
      <c r="R15" s="214"/>
      <c r="S15" s="214"/>
    </row>
    <row r="16" spans="1:20" ht="18.75" customHeight="1" x14ac:dyDescent="0.2">
      <c r="B16" s="1361" t="s">
        <v>300</v>
      </c>
      <c r="C16" s="1361"/>
      <c r="D16" s="1361"/>
      <c r="E16" s="1361"/>
      <c r="F16" s="1361"/>
      <c r="G16" s="1361"/>
      <c r="H16" s="1361"/>
      <c r="I16" s="1361"/>
      <c r="J16" s="1361"/>
      <c r="K16" s="1361"/>
      <c r="L16" s="1361"/>
      <c r="M16" s="1361"/>
      <c r="N16" s="1361"/>
      <c r="O16" s="1361"/>
      <c r="P16" s="1361"/>
      <c r="Q16" s="1361"/>
      <c r="R16" s="1361"/>
      <c r="S16" s="1361"/>
    </row>
    <row r="17" spans="2:21" ht="18.75" customHeight="1" x14ac:dyDescent="0.2">
      <c r="B17" s="1354" t="s">
        <v>301</v>
      </c>
      <c r="C17" s="1354"/>
      <c r="D17" s="1354"/>
      <c r="E17" s="1354"/>
      <c r="F17" s="1354"/>
      <c r="G17" s="1354"/>
      <c r="H17" s="1354"/>
      <c r="I17" s="1354"/>
      <c r="J17" s="1354"/>
      <c r="K17" s="1354"/>
      <c r="L17" s="1354"/>
      <c r="M17" s="1354"/>
      <c r="N17" s="1354"/>
      <c r="O17" s="1354"/>
      <c r="P17" s="1354"/>
      <c r="Q17" s="1354"/>
      <c r="R17" s="1354"/>
      <c r="S17" s="1354"/>
      <c r="T17" s="214"/>
    </row>
    <row r="18" spans="2:21" ht="18.75" customHeight="1" x14ac:dyDescent="0.2">
      <c r="B18" s="1354" t="s">
        <v>302</v>
      </c>
      <c r="C18" s="1354"/>
      <c r="D18" s="1354"/>
      <c r="E18" s="1354"/>
      <c r="F18" s="1354"/>
      <c r="G18" s="1354"/>
      <c r="H18" s="1354"/>
      <c r="I18" s="1354"/>
      <c r="J18" s="1354"/>
      <c r="K18" s="1354"/>
      <c r="L18" s="1354"/>
      <c r="M18" s="1354"/>
      <c r="N18" s="1354"/>
      <c r="O18" s="1354"/>
      <c r="P18" s="1354"/>
      <c r="Q18" s="1354"/>
      <c r="R18" s="1354"/>
      <c r="S18" s="1354"/>
      <c r="T18" s="214"/>
    </row>
    <row r="19" spans="2:21" ht="18.75" customHeight="1" x14ac:dyDescent="0.2">
      <c r="B19" s="1354" t="s">
        <v>303</v>
      </c>
      <c r="C19" s="1354"/>
      <c r="D19" s="1354"/>
      <c r="E19" s="1354"/>
      <c r="F19" s="1354"/>
      <c r="G19" s="1354"/>
      <c r="H19" s="1354"/>
      <c r="I19" s="1354"/>
      <c r="J19" s="1354"/>
      <c r="K19" s="1354"/>
      <c r="L19" s="1354"/>
      <c r="M19" s="1354"/>
      <c r="N19" s="1354"/>
      <c r="O19" s="1354"/>
      <c r="P19" s="1354"/>
      <c r="Q19" s="1354"/>
      <c r="R19" s="1354"/>
      <c r="S19" s="1354"/>
      <c r="T19" s="214"/>
    </row>
    <row r="20" spans="2:21" ht="18.75" customHeight="1" x14ac:dyDescent="0.2">
      <c r="B20" s="1354" t="s">
        <v>304</v>
      </c>
      <c r="C20" s="1354"/>
      <c r="D20" s="1354"/>
      <c r="E20" s="1354"/>
      <c r="F20" s="1354"/>
      <c r="G20" s="1354"/>
      <c r="H20" s="1354"/>
      <c r="I20" s="1354"/>
      <c r="J20" s="1354"/>
      <c r="K20" s="1354"/>
      <c r="L20" s="1354"/>
      <c r="M20" s="1354"/>
      <c r="N20" s="1354"/>
      <c r="O20" s="1354"/>
      <c r="P20" s="1354"/>
      <c r="Q20" s="1354"/>
      <c r="R20" s="1354"/>
      <c r="S20" s="1354"/>
      <c r="T20" s="214"/>
    </row>
    <row r="21" spans="2:21" ht="18.75" customHeight="1" x14ac:dyDescent="0.2">
      <c r="B21" s="1354" t="s">
        <v>305</v>
      </c>
      <c r="C21" s="1354"/>
      <c r="D21" s="1354"/>
      <c r="E21" s="1354"/>
      <c r="F21" s="1354"/>
      <c r="G21" s="1354"/>
      <c r="H21" s="1354"/>
      <c r="I21" s="1354"/>
      <c r="J21" s="1354"/>
      <c r="K21" s="1354"/>
      <c r="L21" s="1354"/>
      <c r="M21" s="1354"/>
      <c r="N21" s="1354"/>
      <c r="O21" s="1354"/>
      <c r="P21" s="1354"/>
      <c r="Q21" s="1354"/>
      <c r="R21" s="1354"/>
      <c r="S21" s="1354"/>
      <c r="T21" s="1354"/>
    </row>
    <row r="22" spans="2:21" ht="18.75" customHeight="1" x14ac:dyDescent="0.2">
      <c r="B22" s="1354" t="s">
        <v>306</v>
      </c>
      <c r="C22" s="1354"/>
      <c r="D22" s="1354"/>
      <c r="E22" s="1354"/>
      <c r="F22" s="1354"/>
      <c r="G22" s="1354"/>
      <c r="H22" s="1354"/>
      <c r="I22" s="1354"/>
      <c r="J22" s="1354"/>
      <c r="K22" s="1354"/>
      <c r="L22" s="1354"/>
      <c r="M22" s="1354"/>
      <c r="N22" s="1354"/>
      <c r="O22" s="1354"/>
      <c r="P22" s="1354"/>
      <c r="Q22" s="1354"/>
      <c r="R22" s="1354"/>
      <c r="S22" s="1354"/>
      <c r="T22" s="214"/>
    </row>
    <row r="23" spans="2:21" ht="18.75" customHeight="1" x14ac:dyDescent="0.2">
      <c r="B23" s="1354" t="s">
        <v>307</v>
      </c>
      <c r="C23" s="1354"/>
      <c r="D23" s="1354"/>
      <c r="E23" s="1354"/>
      <c r="F23" s="1354"/>
      <c r="G23" s="1354"/>
      <c r="H23" s="1354"/>
      <c r="I23" s="1354"/>
      <c r="J23" s="1354"/>
      <c r="K23" s="1354"/>
      <c r="L23" s="1354"/>
      <c r="M23" s="1354"/>
      <c r="N23" s="1354"/>
      <c r="O23" s="1354"/>
      <c r="P23" s="1354"/>
      <c r="Q23" s="1354"/>
      <c r="R23" s="1354"/>
      <c r="S23" s="1354"/>
      <c r="T23" s="214"/>
    </row>
    <row r="24" spans="2:21" ht="18.75" customHeight="1" x14ac:dyDescent="0.2">
      <c r="B24" s="214"/>
      <c r="C24" s="214"/>
      <c r="D24" s="214"/>
      <c r="E24" s="214"/>
      <c r="F24" s="214"/>
      <c r="G24" s="214"/>
      <c r="H24" s="214"/>
      <c r="I24" s="214"/>
      <c r="J24" s="214"/>
      <c r="K24" s="214"/>
      <c r="L24" s="214"/>
      <c r="M24" s="214"/>
      <c r="N24" s="214"/>
      <c r="O24" s="214"/>
      <c r="P24" s="214"/>
      <c r="Q24" s="214"/>
      <c r="R24" s="214"/>
      <c r="S24" s="214"/>
    </row>
    <row r="25" spans="2:21" ht="18.75" customHeight="1" x14ac:dyDescent="0.2">
      <c r="B25" s="1361" t="s">
        <v>308</v>
      </c>
      <c r="C25" s="1361"/>
      <c r="D25" s="1361"/>
      <c r="E25" s="1361"/>
      <c r="F25" s="1361"/>
      <c r="G25" s="1361"/>
      <c r="H25" s="1361"/>
      <c r="I25" s="1361"/>
      <c r="J25" s="1361"/>
      <c r="K25" s="1361"/>
      <c r="L25" s="1361"/>
      <c r="M25" s="1361"/>
      <c r="N25" s="1361"/>
      <c r="O25" s="1361"/>
      <c r="P25" s="1361"/>
      <c r="Q25" s="1361"/>
      <c r="R25" s="1361"/>
      <c r="S25" s="1361"/>
    </row>
    <row r="26" spans="2:21" ht="18.75" customHeight="1" x14ac:dyDescent="0.2">
      <c r="B26" s="1354" t="s">
        <v>309</v>
      </c>
      <c r="C26" s="1354"/>
      <c r="D26" s="1354"/>
      <c r="E26" s="1354"/>
      <c r="F26" s="1354"/>
      <c r="G26" s="1354"/>
      <c r="H26" s="1354"/>
      <c r="I26" s="1354"/>
      <c r="J26" s="1354"/>
      <c r="K26" s="1354"/>
      <c r="L26" s="1354"/>
      <c r="M26" s="1354"/>
      <c r="N26" s="1354"/>
      <c r="O26" s="1354"/>
      <c r="P26" s="1354"/>
      <c r="Q26" s="1354"/>
      <c r="R26" s="1354"/>
      <c r="S26" s="1354"/>
      <c r="T26" s="1354"/>
      <c r="U26" s="1354"/>
    </row>
    <row r="27" spans="2:21" ht="18.75" customHeight="1" x14ac:dyDescent="0.2">
      <c r="B27" s="1354" t="s">
        <v>310</v>
      </c>
      <c r="C27" s="1354"/>
      <c r="D27" s="1354"/>
      <c r="E27" s="1354"/>
      <c r="F27" s="1354"/>
      <c r="G27" s="1354"/>
      <c r="H27" s="1354"/>
      <c r="I27" s="1354"/>
      <c r="J27" s="1354"/>
      <c r="K27" s="1354"/>
      <c r="L27" s="1354"/>
      <c r="M27" s="1354"/>
      <c r="N27" s="1354"/>
      <c r="O27" s="1354"/>
      <c r="P27" s="1354"/>
      <c r="Q27" s="1354"/>
      <c r="R27" s="1354"/>
      <c r="S27" s="1354"/>
      <c r="T27" s="1354"/>
      <c r="U27" s="1354"/>
    </row>
    <row r="28" spans="2:21" ht="18.75" customHeight="1" x14ac:dyDescent="0.2">
      <c r="B28" s="1354" t="s">
        <v>311</v>
      </c>
      <c r="C28" s="1354"/>
      <c r="D28" s="1354"/>
      <c r="E28" s="1354"/>
      <c r="F28" s="1354"/>
      <c r="G28" s="1354"/>
      <c r="H28" s="1354"/>
      <c r="I28" s="1354"/>
      <c r="J28" s="1354"/>
      <c r="K28" s="1354"/>
      <c r="L28" s="1354"/>
      <c r="M28" s="1354"/>
      <c r="N28" s="1354"/>
      <c r="O28" s="1354"/>
      <c r="P28" s="1354"/>
      <c r="Q28" s="1354"/>
      <c r="R28" s="1354"/>
      <c r="S28" s="1354"/>
      <c r="T28" s="1354"/>
      <c r="U28" s="1354"/>
    </row>
    <row r="29" spans="2:21" ht="18.75" customHeight="1" x14ac:dyDescent="0.2">
      <c r="B29" s="1354" t="s">
        <v>312</v>
      </c>
      <c r="C29" s="1354"/>
      <c r="D29" s="1354"/>
      <c r="E29" s="1354"/>
      <c r="F29" s="1354"/>
      <c r="G29" s="1354"/>
      <c r="H29" s="1354"/>
      <c r="I29" s="1354"/>
      <c r="J29" s="1354"/>
      <c r="K29" s="1354"/>
      <c r="L29" s="1354"/>
      <c r="M29" s="1354"/>
      <c r="N29" s="1354"/>
      <c r="O29" s="1354"/>
      <c r="P29" s="1354"/>
      <c r="Q29" s="1354"/>
      <c r="R29" s="1354"/>
      <c r="S29" s="1354"/>
      <c r="T29" s="1354"/>
      <c r="U29" s="1354"/>
    </row>
    <row r="30" spans="2:21" ht="15" customHeight="1" x14ac:dyDescent="0.2">
      <c r="B30" s="1354" t="s">
        <v>313</v>
      </c>
      <c r="C30" s="1354"/>
      <c r="D30" s="1354"/>
      <c r="E30" s="1354"/>
      <c r="F30" s="1354"/>
      <c r="G30" s="1354"/>
      <c r="H30" s="1354"/>
      <c r="I30" s="1354"/>
      <c r="J30" s="1354"/>
      <c r="K30" s="1354"/>
      <c r="L30" s="1354"/>
      <c r="M30" s="1354"/>
      <c r="N30" s="1354"/>
      <c r="O30" s="1354"/>
      <c r="P30" s="1354"/>
      <c r="Q30" s="1354"/>
      <c r="R30" s="1354"/>
      <c r="S30" s="1354"/>
      <c r="T30" s="1354"/>
      <c r="U30" s="1354"/>
    </row>
    <row r="31" spans="2:21" ht="18.75" customHeight="1" x14ac:dyDescent="0.2">
      <c r="B31" s="1354" t="s">
        <v>314</v>
      </c>
      <c r="C31" s="1354"/>
      <c r="D31" s="1354"/>
      <c r="E31" s="1354"/>
      <c r="F31" s="1354"/>
      <c r="G31" s="1354"/>
      <c r="H31" s="1354"/>
      <c r="I31" s="1354"/>
      <c r="J31" s="1354"/>
      <c r="K31" s="1354"/>
      <c r="L31" s="1354"/>
      <c r="M31" s="1354"/>
      <c r="N31" s="1354"/>
      <c r="O31" s="1354"/>
      <c r="P31" s="1354"/>
      <c r="Q31" s="1354"/>
      <c r="R31" s="1354"/>
      <c r="S31" s="1354"/>
      <c r="T31" s="1354"/>
      <c r="U31" s="1354"/>
    </row>
    <row r="32" spans="2:21" ht="18.75" customHeight="1" x14ac:dyDescent="0.2">
      <c r="B32" s="214"/>
      <c r="C32" s="214"/>
      <c r="D32" s="214"/>
      <c r="E32" s="214"/>
      <c r="F32" s="214"/>
      <c r="G32" s="214"/>
      <c r="H32" s="214"/>
      <c r="I32" s="214"/>
      <c r="J32" s="214"/>
      <c r="K32" s="214"/>
      <c r="L32" s="214"/>
      <c r="M32" s="214"/>
      <c r="N32" s="214"/>
      <c r="O32" s="214"/>
      <c r="P32" s="214"/>
      <c r="Q32" s="214"/>
      <c r="R32" s="214"/>
      <c r="S32" s="214"/>
    </row>
    <row r="33" spans="15:17" ht="15.95" customHeight="1" x14ac:dyDescent="0.2">
      <c r="O33" s="215"/>
      <c r="Q33" s="215"/>
    </row>
    <row r="34" spans="15:17" ht="15.95" customHeight="1" x14ac:dyDescent="0.2"/>
    <row r="35" spans="15:17" ht="15.95" customHeight="1" x14ac:dyDescent="0.2"/>
    <row r="36" spans="15:17" ht="15.95" customHeight="1" x14ac:dyDescent="0.2"/>
    <row r="37" spans="15:17" ht="15.95" customHeight="1" x14ac:dyDescent="0.2"/>
    <row r="38" spans="15:17" ht="15.95" customHeight="1" x14ac:dyDescent="0.2"/>
    <row r="39" spans="15:17" ht="15.95" customHeight="1" x14ac:dyDescent="0.2"/>
    <row r="40" spans="15:17" ht="18" customHeight="1" x14ac:dyDescent="0.2"/>
  </sheetData>
  <mergeCells count="27">
    <mergeCell ref="B29:U29"/>
    <mergeCell ref="B30:U30"/>
    <mergeCell ref="B31:U31"/>
    <mergeCell ref="B22:S22"/>
    <mergeCell ref="B23:S23"/>
    <mergeCell ref="B25:S25"/>
    <mergeCell ref="B26:U26"/>
    <mergeCell ref="B27:U27"/>
    <mergeCell ref="B28:U28"/>
    <mergeCell ref="B21:T21"/>
    <mergeCell ref="B9:S9"/>
    <mergeCell ref="B10:S10"/>
    <mergeCell ref="B11:S11"/>
    <mergeCell ref="B12:S12"/>
    <mergeCell ref="B13:S13"/>
    <mergeCell ref="B14:S14"/>
    <mergeCell ref="B16:S16"/>
    <mergeCell ref="B17:S17"/>
    <mergeCell ref="B18:S18"/>
    <mergeCell ref="B19:S19"/>
    <mergeCell ref="B20:S20"/>
    <mergeCell ref="B8:S8"/>
    <mergeCell ref="B2:R2"/>
    <mergeCell ref="C3:E3"/>
    <mergeCell ref="B5:P5"/>
    <mergeCell ref="Q5:S5"/>
    <mergeCell ref="B7:S7"/>
  </mergeCells>
  <hyperlinks>
    <hyperlink ref="B18:S18" location="'21solsaad'!A1" display="2.1. SOLICITUDES." xr:uid="{00000000-0004-0000-0F00-000000000000}"/>
    <hyperlink ref="B19:S19" location="'22solcasaadpot'!A1" display="2.2. SOLICITUDES EN RELACIÓN A LA POBLACIÓN POTENCIALMENTE DEPENDIENTE DE LAS COMUNIDADES AUTÓNOMAS." xr:uid="{00000000-0004-0000-0F00-000001000000}"/>
    <hyperlink ref="B17:T17" location="'20pobl'!A1" display="2.0. POBLACIÓN DE LAS COMUNIDADES AUTÓNOMAS POR SEXO Y TRAMOS DE EDAD" xr:uid="{00000000-0004-0000-0F00-000002000000}"/>
    <hyperlink ref="B20:T20" location="'23solcasaad'!A1" display="2.3. SOLICITUDES DE LAS COMUNIDADES AUTÓNOMAS POR SEXO Y TRAMOS DE EDAD" xr:uid="{00000000-0004-0000-0F00-000003000000}"/>
    <hyperlink ref="B27:S27" location="'8dictcasaadpot'!A1" display="1.8. RESOLUCIONES EN RELACIÓN A LA POBLACIÓN POTENCIALMENTE DEPENDIENTE DE LAS COMUNIDAES AUTÓNOMAS." xr:uid="{00000000-0004-0000-0F00-000004000000}"/>
    <hyperlink ref="B23:S23" location="'26perfsaad'!A1" display="2.6. PERFIL DE LA PERSONA SOLICITANTE: SEXO Y EDAD. " xr:uid="{00000000-0004-0000-0F00-000005000000}"/>
    <hyperlink ref="B26:S26" location="'6dictsaad'!A1" display="1.6., 1.6.a., 1.6.b. RESOLUCIONES. GRÁFICO DE RESOLUCIONES Y BENEFICIARIOS CON DERECHO POR GRADO" xr:uid="{00000000-0004-0000-0F00-000006000000}"/>
    <hyperlink ref="B28:T28" location="'33dictcasaad'!A1" display="3.3., 3.3.a.-3.3.d. RESOLUCIONES DE GRADO DE LAS COMUNIDADES AUTÓNOMAS POR SEXO, TRAMOS DE EDAD Y GRADO" xr:uid="{00000000-0004-0000-0F00-000007000000}"/>
    <hyperlink ref="B29:T29" location="'9adictcasaad'!A1" display="1.9.2.a., 1.9.2.b. RESOLUCIONES EN RELACIÓN A LA POBLACIÓN DE LAS COMUNIDADES AUTÓNOMAS POR TRAMOS DE EDAD. GRÁFICO" xr:uid="{00000000-0004-0000-0F00-000008000000}"/>
    <hyperlink ref="B31:S31" location="'36perfresol'!A1" display="3.6., 3.6.a., 3.6.b. PERFIL DE LA PERSONA CON RESOLUCIÓN DE GRADO: SEXO Y EDAD. GRÁFICO" xr:uid="{00000000-0004-0000-0F00-000009000000}"/>
    <hyperlink ref="B30:S30" location="'35ResolGraAltaBaj'!A1" display="3.5. ALTAS Y BAJAS DE RESOLUCIONES DE GRADO EN EL ÚLTIMO MES " xr:uid="{00000000-0004-0000-0F00-00000A000000}"/>
    <hyperlink ref="B8:S8" location="EVO!A1" display="1.1. EVOLUCIÓN DE LAS PRINCIPALES VARIABLES" xr:uid="{00000000-0004-0000-0F00-00000B000000}"/>
    <hyperlink ref="B9:S9" location="EVO!A1" display="1.1. EVOLUCIÓN DE LAS PRINCIPALES VARIABLES" xr:uid="{00000000-0004-0000-0F00-00000C000000}"/>
    <hyperlink ref="B10:S10" location="EVO_resol!A1" display="1.3. EVOLUCIÓN DE LAS RESOLUCIONES DE GRADO POR COMUNIDADES AUTÓNOMAS." xr:uid="{00000000-0004-0000-0F00-00000D000000}"/>
    <hyperlink ref="B11:S11" location="EVO_derecho!A1" display="1.4. EVOLUCIÓN DE LAS PERSONAS CON DERECHO A PRESTACIÓN POR COMUNIDADES AUTÓNOMAS." xr:uid="{00000000-0004-0000-0F00-00000E000000}"/>
    <hyperlink ref="B12:S12" location="EVO_resolPIA!A1" display="1.5. EVOLUCIÓN DE LAS RESOLUCIONES DE PIA POR COMUNIDADES AUTÓNOMAS." xr:uid="{00000000-0004-0000-0F00-00000F000000}"/>
    <hyperlink ref="B13:S13" location="EVO_sinPIA!A1" display="1.6. EVOLUCIÓN DE LAS PERSONAS CON DERECHO A PRESTACIÓN PENDIENTES DE PIA POR COMUNIDADES AUTÓNOMAS." xr:uid="{00000000-0004-0000-0F00-000010000000}"/>
    <hyperlink ref="B14:S14" location="EVO_prest!A1" display="1.7. EVOLUCIÓN DE LAS PRESTACIONES POR COMUNIDADES AUTÓNOMAS." xr:uid="{00000000-0004-0000-0F00-000011000000}"/>
    <hyperlink ref="B22:S22" location="'25solaltabaja'!A1" display="2.5. ALTAS Y BAJAS DE SOLICITUDES EN EL ÚLTIMO MES " xr:uid="{00000000-0004-0000-0F00-000012000000}"/>
    <hyperlink ref="B26:U26" location="'31dictsaad'!A1" display="3.1., 3.1.a., 3.1.b. RESOLUCIONES DE GRADO. GRÁFICO DE RESOLUCIONES DE GRADO Y PERSONAS BENEFICIARIAS CON DERECHO POR GRADO" xr:uid="{00000000-0004-0000-0F00-000013000000}"/>
    <hyperlink ref="B27:T27" location="'32dictcasaadpot'!A1" display="3.2. RESOLUCIONES DE GRADO EN RELACIÓN A LA POBLACIÓN POTENCIALMENTE DEPENDIENTE DE LAS COMUNIDAES AUTÓNOMAS." xr:uid="{00000000-0004-0000-0F00-000014000000}"/>
    <hyperlink ref="B29:U29" location="'34adictcasaad'!A1" display="3.4.a., 3.4.b. RESOLUCIONES DE GRADO EN RELACIÓN A LA POBLACIÓN DE LAS COMUNIDADES AUTÓNOMAS POR TRAMOS DE EDAD. GRÁFICO" xr:uid="{00000000-0004-0000-0F00-000015000000}"/>
    <hyperlink ref="B21:T21" location="'24solcasaad_pobl'!A1" display="2.4.a., 2.4.b. SOLICITUDES EN RELACIÓN A LA POBLACIÓN DE LAS COMUNIDADES AUTÓNOMAS POR TRAMOS DE EDAD. GRÁFICO" xr:uid="{00000000-0004-0000-0F00-000016000000}"/>
  </hyperlinks>
  <printOptions horizontalCentered="1"/>
  <pageMargins left="0" right="0" top="0.43307086614173229" bottom="0.43307086614173229" header="0" footer="0"/>
  <pageSetup paperSize="9" scale="89" orientation="landscape"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Hoja17">
    <tabColor theme="0"/>
    <pageSetUpPr fitToPage="1"/>
  </sheetPr>
  <dimension ref="A1:Z44"/>
  <sheetViews>
    <sheetView zoomScale="90" zoomScaleNormal="90" zoomScaleSheetLayoutView="100" workbookViewId="0"/>
  </sheetViews>
  <sheetFormatPr baseColWidth="10" defaultColWidth="11.42578125" defaultRowHeight="15" x14ac:dyDescent="0.25"/>
  <cols>
    <col min="1" max="1" width="1" style="666" customWidth="1"/>
    <col min="2" max="2" width="28.7109375" style="666" customWidth="1"/>
    <col min="3" max="3" width="0.5703125" style="666" customWidth="1"/>
    <col min="4" max="4" width="10.140625" style="666" customWidth="1"/>
    <col min="5" max="5" width="8.85546875" style="666" customWidth="1"/>
    <col min="6" max="6" width="0.5703125" style="666" customWidth="1"/>
    <col min="7" max="7" width="1.28515625" style="666" hidden="1" customWidth="1"/>
    <col min="8" max="8" width="10.42578125" style="666" customWidth="1"/>
    <col min="9" max="9" width="10.7109375" style="666" customWidth="1"/>
    <col min="10" max="10" width="0.5703125" style="666" customWidth="1"/>
    <col min="11" max="11" width="10.140625" style="666" customWidth="1"/>
    <col min="12" max="12" width="11.5703125" style="666" customWidth="1"/>
    <col min="13" max="13" width="0.5703125" style="666" customWidth="1"/>
    <col min="14" max="14" width="8.85546875" style="666" customWidth="1"/>
    <col min="15" max="15" width="8.42578125" style="666" customWidth="1"/>
    <col min="16" max="16" width="0.5703125" style="666" customWidth="1"/>
    <col min="17" max="17" width="9.7109375" style="666" customWidth="1"/>
    <col min="18" max="18" width="8.42578125" style="666" customWidth="1"/>
    <col min="19" max="19" width="0.28515625" style="666" customWidth="1"/>
    <col min="20" max="20" width="12.42578125" style="666" customWidth="1"/>
    <col min="21" max="21" width="8.42578125" style="666" customWidth="1"/>
    <col min="22" max="22" width="0.5703125" style="666" customWidth="1"/>
    <col min="23" max="23" width="9.7109375" style="666" customWidth="1"/>
    <col min="24" max="24" width="8.42578125" style="666" customWidth="1"/>
    <col min="25" max="25" width="11.42578125" style="666"/>
    <col min="26" max="26" width="11.42578125" style="700"/>
    <col min="27" max="16384" width="11.42578125" style="666"/>
  </cols>
  <sheetData>
    <row r="1" spans="1:26" ht="9.75" customHeight="1" x14ac:dyDescent="0.25"/>
    <row r="2" spans="1:26" s="619" customFormat="1" ht="49.5" customHeight="1" x14ac:dyDescent="0.25">
      <c r="B2" s="1476"/>
      <c r="C2" s="1476"/>
      <c r="D2" s="1476"/>
      <c r="E2" s="1476"/>
      <c r="F2" s="1476"/>
      <c r="G2" s="667"/>
      <c r="H2" s="1491"/>
      <c r="I2" s="1491"/>
      <c r="J2" s="1491"/>
      <c r="K2" s="1491"/>
      <c r="L2" s="1491"/>
      <c r="M2" s="1491"/>
      <c r="N2" s="1491"/>
      <c r="O2" s="1491"/>
      <c r="P2" s="667"/>
      <c r="Q2" s="667"/>
      <c r="R2" s="667"/>
      <c r="T2" s="618"/>
      <c r="U2" s="667"/>
      <c r="V2" s="667"/>
      <c r="W2" s="667"/>
      <c r="X2" s="667"/>
      <c r="Z2" s="1222"/>
    </row>
    <row r="3" spans="1:26" s="619" customFormat="1" ht="3" customHeight="1" x14ac:dyDescent="0.25">
      <c r="B3" s="618"/>
      <c r="C3" s="618"/>
      <c r="D3" s="618"/>
      <c r="E3" s="618"/>
      <c r="F3" s="618"/>
      <c r="G3" s="667"/>
      <c r="H3" s="667"/>
      <c r="I3" s="667"/>
      <c r="J3" s="667"/>
      <c r="K3" s="618"/>
      <c r="L3" s="667"/>
      <c r="M3" s="667"/>
      <c r="N3" s="618"/>
      <c r="O3" s="667"/>
      <c r="P3" s="667"/>
      <c r="Q3" s="667"/>
      <c r="R3" s="667"/>
      <c r="T3" s="618"/>
      <c r="U3" s="667"/>
      <c r="V3" s="667"/>
      <c r="W3" s="667"/>
      <c r="X3" s="667"/>
      <c r="Z3" s="1222"/>
    </row>
    <row r="4" spans="1:26" s="623" customFormat="1" ht="15" customHeight="1" x14ac:dyDescent="0.2">
      <c r="B4" s="1478" t="s">
        <v>399</v>
      </c>
      <c r="C4" s="1478"/>
      <c r="D4" s="1478"/>
      <c r="E4" s="1478"/>
      <c r="F4" s="1478"/>
      <c r="G4" s="1478"/>
      <c r="H4" s="1478"/>
      <c r="I4" s="1478"/>
      <c r="J4" s="1478"/>
      <c r="K4" s="1478"/>
      <c r="L4" s="1478"/>
      <c r="M4" s="1478"/>
      <c r="N4" s="1478"/>
      <c r="O4" s="1478"/>
      <c r="P4" s="1478"/>
      <c r="Q4" s="1478"/>
      <c r="R4" s="1478"/>
      <c r="S4" s="1478"/>
      <c r="T4" s="1478"/>
      <c r="U4" s="1478"/>
      <c r="V4" s="1478"/>
      <c r="W4" s="1478"/>
      <c r="X4" s="1478"/>
      <c r="Z4" s="1222"/>
    </row>
    <row r="5" spans="1:26" s="623" customFormat="1" ht="15" customHeight="1" x14ac:dyDescent="0.2">
      <c r="B5" s="1415" t="str">
        <f>porsaad!$B$6</f>
        <v>Situación a 31 de mayo de 2024</v>
      </c>
      <c r="C5" s="1415"/>
      <c r="D5" s="1415"/>
      <c r="E5" s="1415"/>
      <c r="F5" s="1415"/>
      <c r="G5" s="1415"/>
      <c r="H5" s="1415"/>
      <c r="I5" s="1415"/>
      <c r="J5" s="1415"/>
      <c r="K5" s="1415"/>
      <c r="L5" s="1415"/>
      <c r="M5" s="1415"/>
      <c r="N5" s="1415"/>
      <c r="O5" s="1415"/>
      <c r="P5" s="1415"/>
      <c r="Q5" s="1415"/>
      <c r="R5" s="1415"/>
      <c r="S5" s="1415"/>
      <c r="T5" s="1415"/>
      <c r="U5" s="1415"/>
      <c r="V5" s="1415"/>
      <c r="W5" s="1415"/>
      <c r="X5" s="1415"/>
      <c r="Z5" s="1222"/>
    </row>
    <row r="6" spans="1:26" s="623" customFormat="1" ht="4.5" customHeight="1" x14ac:dyDescent="0.2">
      <c r="G6" s="668"/>
      <c r="H6" s="668"/>
      <c r="I6" s="668"/>
      <c r="J6" s="668"/>
      <c r="K6" s="668"/>
      <c r="L6" s="668"/>
      <c r="M6" s="668"/>
      <c r="N6" s="668"/>
      <c r="O6" s="668"/>
      <c r="P6" s="668"/>
      <c r="Q6" s="668"/>
      <c r="R6" s="668"/>
      <c r="T6" s="668"/>
      <c r="U6" s="668"/>
      <c r="V6" s="668"/>
      <c r="W6" s="668"/>
      <c r="X6" s="668"/>
      <c r="Z6" s="1222"/>
    </row>
    <row r="7" spans="1:26" s="628" customFormat="1" ht="52.5" customHeight="1" x14ac:dyDescent="0.25">
      <c r="A7" s="661"/>
      <c r="B7" s="1492" t="s">
        <v>12</v>
      </c>
      <c r="C7" s="625"/>
      <c r="D7" s="1487" t="s">
        <v>29</v>
      </c>
      <c r="E7" s="1488"/>
      <c r="F7" s="669"/>
      <c r="G7" s="670"/>
      <c r="H7" s="1487" t="s">
        <v>244</v>
      </c>
      <c r="I7" s="1488"/>
      <c r="J7" s="627"/>
      <c r="K7" s="1487" t="s">
        <v>31</v>
      </c>
      <c r="L7" s="1488"/>
      <c r="M7" s="627"/>
      <c r="N7" s="1487" t="s">
        <v>49</v>
      </c>
      <c r="O7" s="1488"/>
      <c r="P7" s="627"/>
      <c r="Q7" s="1487" t="s">
        <v>50</v>
      </c>
      <c r="R7" s="1488"/>
      <c r="T7" s="1489" t="s">
        <v>51</v>
      </c>
      <c r="U7" s="1490"/>
      <c r="V7" s="627"/>
      <c r="W7" s="1487" t="s">
        <v>113</v>
      </c>
      <c r="X7" s="1488"/>
      <c r="Z7" s="1223"/>
    </row>
    <row r="8" spans="1:26" s="628" customFormat="1" ht="36" customHeight="1" x14ac:dyDescent="0.25">
      <c r="A8" s="661"/>
      <c r="B8" s="1493"/>
      <c r="D8" s="710" t="s">
        <v>9</v>
      </c>
      <c r="E8" s="712" t="s">
        <v>10</v>
      </c>
      <c r="F8" s="669"/>
      <c r="G8" s="670"/>
      <c r="H8" s="711" t="s">
        <v>9</v>
      </c>
      <c r="I8" s="713" t="s">
        <v>187</v>
      </c>
      <c r="J8" s="671"/>
      <c r="K8" s="710" t="s">
        <v>9</v>
      </c>
      <c r="L8" s="712" t="s">
        <v>479</v>
      </c>
      <c r="M8" s="671"/>
      <c r="N8" s="710" t="s">
        <v>9</v>
      </c>
      <c r="O8" s="712" t="s">
        <v>479</v>
      </c>
      <c r="P8" s="671"/>
      <c r="Q8" s="710" t="s">
        <v>9</v>
      </c>
      <c r="R8" s="712" t="s">
        <v>479</v>
      </c>
      <c r="T8" s="710" t="s">
        <v>9</v>
      </c>
      <c r="U8" s="712" t="s">
        <v>479</v>
      </c>
      <c r="V8" s="671"/>
      <c r="W8" s="710" t="s">
        <v>9</v>
      </c>
      <c r="X8" s="712" t="s">
        <v>479</v>
      </c>
      <c r="Z8" s="1223" t="s">
        <v>480</v>
      </c>
    </row>
    <row r="9" spans="1:26" s="631" customFormat="1" ht="4.5" customHeight="1" x14ac:dyDescent="0.25">
      <c r="A9" s="662"/>
      <c r="B9" s="630"/>
      <c r="D9" s="630"/>
      <c r="E9" s="630"/>
      <c r="F9" s="672"/>
      <c r="H9" s="672"/>
      <c r="I9" s="630"/>
      <c r="J9" s="630"/>
      <c r="K9" s="672"/>
      <c r="L9" s="630"/>
      <c r="M9" s="630"/>
      <c r="N9" s="672"/>
      <c r="O9" s="630"/>
      <c r="P9" s="630"/>
      <c r="Q9" s="630"/>
      <c r="R9" s="630"/>
      <c r="T9" s="672"/>
      <c r="U9" s="630"/>
      <c r="V9" s="630"/>
      <c r="W9" s="630"/>
      <c r="X9" s="630"/>
      <c r="Z9" s="697"/>
    </row>
    <row r="10" spans="1:26" s="633" customFormat="1" ht="18" customHeight="1" x14ac:dyDescent="0.2">
      <c r="A10" s="673"/>
      <c r="B10" s="674" t="s">
        <v>8</v>
      </c>
      <c r="D10" s="675">
        <v>409871</v>
      </c>
      <c r="E10" s="676">
        <v>19.549000922430906</v>
      </c>
      <c r="F10" s="677"/>
      <c r="G10" s="678"/>
      <c r="H10" s="675">
        <v>378522</v>
      </c>
      <c r="I10" s="676">
        <v>92.351495958484506</v>
      </c>
      <c r="J10" s="679"/>
      <c r="K10" s="675">
        <v>79578</v>
      </c>
      <c r="L10" s="676">
        <v>21.02334870892577</v>
      </c>
      <c r="M10" s="680">
        <v>53364</v>
      </c>
      <c r="N10" s="675">
        <v>138495</v>
      </c>
      <c r="O10" s="676">
        <v>36.58836210312743</v>
      </c>
      <c r="P10" s="678">
        <v>53364</v>
      </c>
      <c r="Q10" s="675">
        <v>91296</v>
      </c>
      <c r="R10" s="676">
        <f t="shared" ref="R10:R27" si="0">Q10*100/H10</f>
        <v>24.119073660183556</v>
      </c>
      <c r="S10" s="681"/>
      <c r="T10" s="675">
        <f t="shared" ref="T10:T27" si="1">K10+N10+Q10</f>
        <v>309369</v>
      </c>
      <c r="U10" s="676">
        <f>T10*100/H10</f>
        <v>81.730784472236749</v>
      </c>
      <c r="V10" s="678">
        <v>53364</v>
      </c>
      <c r="W10" s="675">
        <v>69153</v>
      </c>
      <c r="X10" s="676">
        <f>W10*100/H10</f>
        <v>18.269215527763247</v>
      </c>
      <c r="Z10" s="854"/>
    </row>
    <row r="11" spans="1:26" s="633" customFormat="1" ht="18" customHeight="1" x14ac:dyDescent="0.2">
      <c r="A11" s="673"/>
      <c r="B11" s="682" t="s">
        <v>7</v>
      </c>
      <c r="D11" s="683">
        <v>56234</v>
      </c>
      <c r="E11" s="684">
        <v>2.6821085606739183</v>
      </c>
      <c r="F11" s="677"/>
      <c r="G11" s="678"/>
      <c r="H11" s="683">
        <v>49012</v>
      </c>
      <c r="I11" s="684">
        <v>87.157235835971122</v>
      </c>
      <c r="J11" s="679"/>
      <c r="K11" s="683">
        <v>11991</v>
      </c>
      <c r="L11" s="684">
        <v>24.465437035827961</v>
      </c>
      <c r="M11" s="680">
        <v>5161</v>
      </c>
      <c r="N11" s="683">
        <v>14755</v>
      </c>
      <c r="O11" s="684">
        <v>30.104872276177264</v>
      </c>
      <c r="P11" s="678">
        <v>5161</v>
      </c>
      <c r="Q11" s="683">
        <v>14306</v>
      </c>
      <c r="R11" s="684">
        <f t="shared" si="0"/>
        <v>29.188770097119072</v>
      </c>
      <c r="S11" s="681"/>
      <c r="T11" s="683">
        <f t="shared" si="1"/>
        <v>41052</v>
      </c>
      <c r="U11" s="684">
        <f t="shared" ref="U11:U27" si="2">T11*100/H11</f>
        <v>83.759079409124297</v>
      </c>
      <c r="V11" s="678">
        <v>5161</v>
      </c>
      <c r="W11" s="683">
        <v>7960</v>
      </c>
      <c r="X11" s="684">
        <f t="shared" ref="X11:X27" si="3">W11*100/H11</f>
        <v>16.240920590875703</v>
      </c>
      <c r="Z11" s="854"/>
    </row>
    <row r="12" spans="1:26" s="633" customFormat="1" ht="18" customHeight="1" x14ac:dyDescent="0.2">
      <c r="A12" s="673"/>
      <c r="B12" s="682" t="s">
        <v>37</v>
      </c>
      <c r="D12" s="683">
        <v>47942</v>
      </c>
      <c r="E12" s="684">
        <v>2.2866175021486823</v>
      </c>
      <c r="F12" s="677"/>
      <c r="G12" s="678"/>
      <c r="H12" s="683">
        <v>40830</v>
      </c>
      <c r="I12" s="684">
        <v>85.165408201576909</v>
      </c>
      <c r="J12" s="679"/>
      <c r="K12" s="683">
        <v>7862</v>
      </c>
      <c r="L12" s="684">
        <v>19.255449424442812</v>
      </c>
      <c r="M12" s="680">
        <v>3593</v>
      </c>
      <c r="N12" s="683">
        <v>10840</v>
      </c>
      <c r="O12" s="684">
        <v>26.549106049473426</v>
      </c>
      <c r="P12" s="678">
        <v>3593</v>
      </c>
      <c r="Q12" s="683">
        <v>13518</v>
      </c>
      <c r="R12" s="684">
        <f t="shared" si="0"/>
        <v>33.10800881704629</v>
      </c>
      <c r="S12" s="681"/>
      <c r="T12" s="683">
        <f t="shared" si="1"/>
        <v>32220</v>
      </c>
      <c r="U12" s="684">
        <f t="shared" si="2"/>
        <v>78.912564290962521</v>
      </c>
      <c r="V12" s="678">
        <v>3593</v>
      </c>
      <c r="W12" s="683">
        <v>8610</v>
      </c>
      <c r="X12" s="684">
        <f t="shared" si="3"/>
        <v>21.087435709037472</v>
      </c>
      <c r="Z12" s="854"/>
    </row>
    <row r="13" spans="1:26" s="633" customFormat="1" ht="18" customHeight="1" x14ac:dyDescent="0.2">
      <c r="A13" s="673"/>
      <c r="B13" s="682" t="s">
        <v>38</v>
      </c>
      <c r="D13" s="683">
        <v>44957</v>
      </c>
      <c r="E13" s="684">
        <v>2.1442464445391995</v>
      </c>
      <c r="F13" s="677"/>
      <c r="G13" s="678"/>
      <c r="H13" s="683">
        <v>42312</v>
      </c>
      <c r="I13" s="684">
        <v>94.116600306959981</v>
      </c>
      <c r="J13" s="679"/>
      <c r="K13" s="683">
        <v>8509</v>
      </c>
      <c r="L13" s="684">
        <v>20.110134240877294</v>
      </c>
      <c r="M13" s="680">
        <v>2742</v>
      </c>
      <c r="N13" s="683">
        <v>11303</v>
      </c>
      <c r="O13" s="684">
        <v>26.713461902060882</v>
      </c>
      <c r="P13" s="678">
        <v>2742</v>
      </c>
      <c r="Q13" s="683">
        <v>14695</v>
      </c>
      <c r="R13" s="684">
        <f t="shared" si="0"/>
        <v>34.730100207978822</v>
      </c>
      <c r="S13" s="681"/>
      <c r="T13" s="683">
        <f t="shared" si="1"/>
        <v>34507</v>
      </c>
      <c r="U13" s="684">
        <f t="shared" si="2"/>
        <v>81.553696350916994</v>
      </c>
      <c r="V13" s="678">
        <v>2742</v>
      </c>
      <c r="W13" s="683">
        <v>7805</v>
      </c>
      <c r="X13" s="684">
        <f t="shared" si="3"/>
        <v>18.446303649083003</v>
      </c>
      <c r="Z13" s="854"/>
    </row>
    <row r="14" spans="1:26" s="633" customFormat="1" ht="18" customHeight="1" x14ac:dyDescent="0.2">
      <c r="A14" s="673"/>
      <c r="B14" s="682" t="s">
        <v>6</v>
      </c>
      <c r="D14" s="683">
        <v>67784</v>
      </c>
      <c r="E14" s="684">
        <v>3.2329915474040773</v>
      </c>
      <c r="F14" s="677"/>
      <c r="G14" s="678"/>
      <c r="H14" s="683">
        <v>54756</v>
      </c>
      <c r="I14" s="684">
        <v>80.780125103269214</v>
      </c>
      <c r="J14" s="679"/>
      <c r="K14" s="683">
        <v>15680</v>
      </c>
      <c r="L14" s="684">
        <v>28.636131200233763</v>
      </c>
      <c r="M14" s="680">
        <v>7296</v>
      </c>
      <c r="N14" s="683">
        <v>16934</v>
      </c>
      <c r="O14" s="684">
        <v>30.926291182701441</v>
      </c>
      <c r="P14" s="678">
        <v>7296</v>
      </c>
      <c r="Q14" s="683">
        <v>15544</v>
      </c>
      <c r="R14" s="684">
        <f t="shared" si="0"/>
        <v>28.387756592884799</v>
      </c>
      <c r="S14" s="681"/>
      <c r="T14" s="683">
        <f t="shared" si="1"/>
        <v>48158</v>
      </c>
      <c r="U14" s="684">
        <f t="shared" si="2"/>
        <v>87.950178975819995</v>
      </c>
      <c r="V14" s="678">
        <v>7296</v>
      </c>
      <c r="W14" s="683">
        <v>6598</v>
      </c>
      <c r="X14" s="684">
        <f t="shared" si="3"/>
        <v>12.049821024179998</v>
      </c>
      <c r="Z14" s="854"/>
    </row>
    <row r="15" spans="1:26" s="633" customFormat="1" ht="18" customHeight="1" x14ac:dyDescent="0.2">
      <c r="A15" s="673"/>
      <c r="B15" s="682" t="s">
        <v>5</v>
      </c>
      <c r="D15" s="683">
        <v>23669</v>
      </c>
      <c r="E15" s="684">
        <v>1.1289047110749897</v>
      </c>
      <c r="F15" s="677"/>
      <c r="G15" s="678"/>
      <c r="H15" s="683">
        <v>22789</v>
      </c>
      <c r="I15" s="684">
        <v>96.282056698635344</v>
      </c>
      <c r="J15" s="679"/>
      <c r="K15" s="683">
        <v>5342</v>
      </c>
      <c r="L15" s="684">
        <v>23.441133880380885</v>
      </c>
      <c r="M15" s="680">
        <v>3462</v>
      </c>
      <c r="N15" s="683">
        <v>7840</v>
      </c>
      <c r="O15" s="684">
        <v>34.402562639870112</v>
      </c>
      <c r="P15" s="678">
        <v>3462</v>
      </c>
      <c r="Q15" s="683">
        <v>5112</v>
      </c>
      <c r="R15" s="684">
        <f t="shared" si="0"/>
        <v>22.431875027425512</v>
      </c>
      <c r="S15" s="681"/>
      <c r="T15" s="683">
        <f t="shared" si="1"/>
        <v>18294</v>
      </c>
      <c r="U15" s="684">
        <f t="shared" si="2"/>
        <v>80.275571547676506</v>
      </c>
      <c r="V15" s="678">
        <v>3462</v>
      </c>
      <c r="W15" s="683">
        <v>4495</v>
      </c>
      <c r="X15" s="684">
        <f t="shared" si="3"/>
        <v>19.72442845232349</v>
      </c>
      <c r="Z15" s="854"/>
    </row>
    <row r="16" spans="1:26" s="633" customFormat="1" ht="18" customHeight="1" x14ac:dyDescent="0.2">
      <c r="A16" s="673"/>
      <c r="B16" s="682" t="s">
        <v>4</v>
      </c>
      <c r="D16" s="683">
        <v>159928</v>
      </c>
      <c r="E16" s="684">
        <v>7.6278453940935806</v>
      </c>
      <c r="F16" s="677"/>
      <c r="G16" s="678"/>
      <c r="H16" s="683">
        <v>152468</v>
      </c>
      <c r="I16" s="684">
        <v>95.335400930418686</v>
      </c>
      <c r="J16" s="679"/>
      <c r="K16" s="683">
        <v>34823</v>
      </c>
      <c r="L16" s="684">
        <v>22.839546658971063</v>
      </c>
      <c r="M16" s="680">
        <v>14325</v>
      </c>
      <c r="N16" s="683">
        <v>40950</v>
      </c>
      <c r="O16" s="684">
        <v>26.858094813337882</v>
      </c>
      <c r="P16" s="678">
        <v>14325</v>
      </c>
      <c r="Q16" s="683">
        <v>48972</v>
      </c>
      <c r="R16" s="684">
        <f t="shared" si="0"/>
        <v>32.119526720360994</v>
      </c>
      <c r="S16" s="681"/>
      <c r="T16" s="683">
        <f t="shared" si="1"/>
        <v>124745</v>
      </c>
      <c r="U16" s="684">
        <f t="shared" si="2"/>
        <v>81.817168192669939</v>
      </c>
      <c r="V16" s="678">
        <v>14325</v>
      </c>
      <c r="W16" s="683">
        <v>27723</v>
      </c>
      <c r="X16" s="684">
        <f t="shared" si="3"/>
        <v>18.182831807330064</v>
      </c>
      <c r="Z16" s="854"/>
    </row>
    <row r="17" spans="1:26" s="633" customFormat="1" ht="18" customHeight="1" x14ac:dyDescent="0.2">
      <c r="A17" s="673"/>
      <c r="B17" s="682" t="s">
        <v>40</v>
      </c>
      <c r="D17" s="683">
        <v>97887</v>
      </c>
      <c r="E17" s="684">
        <v>4.668769084160612</v>
      </c>
      <c r="F17" s="677"/>
      <c r="G17" s="678"/>
      <c r="H17" s="683">
        <v>93791</v>
      </c>
      <c r="I17" s="684">
        <v>95.815583274592129</v>
      </c>
      <c r="J17" s="679"/>
      <c r="K17" s="683">
        <v>22938</v>
      </c>
      <c r="L17" s="684">
        <v>24.45650435542856</v>
      </c>
      <c r="M17" s="680">
        <v>9188</v>
      </c>
      <c r="N17" s="683">
        <v>25222</v>
      </c>
      <c r="O17" s="684">
        <v>26.891706027230757</v>
      </c>
      <c r="P17" s="678">
        <v>9188</v>
      </c>
      <c r="Q17" s="683">
        <v>28681</v>
      </c>
      <c r="R17" s="684">
        <f t="shared" si="0"/>
        <v>30.579693147530147</v>
      </c>
      <c r="S17" s="681"/>
      <c r="T17" s="683">
        <f t="shared" si="1"/>
        <v>76841</v>
      </c>
      <c r="U17" s="684">
        <f t="shared" si="2"/>
        <v>81.927903530189468</v>
      </c>
      <c r="V17" s="678">
        <v>9188</v>
      </c>
      <c r="W17" s="683">
        <v>16950</v>
      </c>
      <c r="X17" s="684">
        <f t="shared" si="3"/>
        <v>18.072096469810536</v>
      </c>
      <c r="Z17" s="854"/>
    </row>
    <row r="18" spans="1:26" s="633" customFormat="1" ht="18" customHeight="1" x14ac:dyDescent="0.2">
      <c r="A18" s="673"/>
      <c r="B18" s="682" t="s">
        <v>41</v>
      </c>
      <c r="D18" s="683">
        <v>365710</v>
      </c>
      <c r="E18" s="684">
        <v>17.442720093254234</v>
      </c>
      <c r="F18" s="677"/>
      <c r="G18" s="678"/>
      <c r="H18" s="683">
        <v>335382</v>
      </c>
      <c r="I18" s="684">
        <v>91.707090317464662</v>
      </c>
      <c r="J18" s="679"/>
      <c r="K18" s="683">
        <v>49021</v>
      </c>
      <c r="L18" s="684">
        <v>14.616467192634071</v>
      </c>
      <c r="M18" s="680">
        <v>34612</v>
      </c>
      <c r="N18" s="683">
        <v>98205</v>
      </c>
      <c r="O18" s="684">
        <v>29.281535681700269</v>
      </c>
      <c r="P18" s="678">
        <v>34612</v>
      </c>
      <c r="Q18" s="683">
        <v>108835</v>
      </c>
      <c r="R18" s="684">
        <f t="shared" si="0"/>
        <v>32.451055810985679</v>
      </c>
      <c r="S18" s="681"/>
      <c r="T18" s="683">
        <f t="shared" si="1"/>
        <v>256061</v>
      </c>
      <c r="U18" s="684">
        <f t="shared" si="2"/>
        <v>76.349058685320017</v>
      </c>
      <c r="V18" s="678">
        <v>34612</v>
      </c>
      <c r="W18" s="683">
        <v>79321</v>
      </c>
      <c r="X18" s="684">
        <f t="shared" si="3"/>
        <v>23.650941314679976</v>
      </c>
      <c r="Z18" s="854"/>
    </row>
    <row r="19" spans="1:26" s="633" customFormat="1" ht="18" customHeight="1" x14ac:dyDescent="0.2">
      <c r="A19" s="673"/>
      <c r="B19" s="682" t="s">
        <v>3</v>
      </c>
      <c r="D19" s="683">
        <v>207616</v>
      </c>
      <c r="E19" s="684">
        <v>9.9023482400838674</v>
      </c>
      <c r="F19" s="677"/>
      <c r="G19" s="678"/>
      <c r="H19" s="683">
        <v>194038</v>
      </c>
      <c r="I19" s="684">
        <v>93.460041615289768</v>
      </c>
      <c r="J19" s="679"/>
      <c r="K19" s="683">
        <v>47893</v>
      </c>
      <c r="L19" s="684">
        <v>24.68227872890877</v>
      </c>
      <c r="M19" s="680">
        <v>13397</v>
      </c>
      <c r="N19" s="683">
        <v>62241</v>
      </c>
      <c r="O19" s="684">
        <v>32.076706624475619</v>
      </c>
      <c r="P19" s="678">
        <v>13397</v>
      </c>
      <c r="Q19" s="683">
        <v>56297</v>
      </c>
      <c r="R19" s="684">
        <f t="shared" si="0"/>
        <v>29.013389129964235</v>
      </c>
      <c r="S19" s="681"/>
      <c r="T19" s="683">
        <f t="shared" si="1"/>
        <v>166431</v>
      </c>
      <c r="U19" s="684">
        <f t="shared" si="2"/>
        <v>85.772374483348628</v>
      </c>
      <c r="V19" s="678">
        <v>13397</v>
      </c>
      <c r="W19" s="683">
        <v>27607</v>
      </c>
      <c r="X19" s="684">
        <f t="shared" si="3"/>
        <v>14.227625516651377</v>
      </c>
      <c r="Z19" s="854"/>
    </row>
    <row r="20" spans="1:26" s="633" customFormat="1" ht="18" customHeight="1" x14ac:dyDescent="0.2">
      <c r="A20" s="673"/>
      <c r="B20" s="682" t="s">
        <v>2</v>
      </c>
      <c r="D20" s="683">
        <v>58687</v>
      </c>
      <c r="E20" s="684">
        <v>2.799105614046133</v>
      </c>
      <c r="F20" s="677"/>
      <c r="G20" s="678"/>
      <c r="H20" s="683">
        <v>56113</v>
      </c>
      <c r="I20" s="684">
        <v>95.614020140746675</v>
      </c>
      <c r="J20" s="679"/>
      <c r="K20" s="683">
        <v>13136</v>
      </c>
      <c r="L20" s="684">
        <v>23.40990501309857</v>
      </c>
      <c r="M20" s="680">
        <v>6540</v>
      </c>
      <c r="N20" s="683">
        <v>13406</v>
      </c>
      <c r="O20" s="684">
        <v>23.891076934043806</v>
      </c>
      <c r="P20" s="678">
        <v>6540</v>
      </c>
      <c r="Q20" s="683">
        <v>13988</v>
      </c>
      <c r="R20" s="684">
        <f t="shared" si="0"/>
        <v>24.928269741414645</v>
      </c>
      <c r="S20" s="681"/>
      <c r="T20" s="683">
        <f t="shared" si="1"/>
        <v>40530</v>
      </c>
      <c r="U20" s="684">
        <f t="shared" si="2"/>
        <v>72.229251688557014</v>
      </c>
      <c r="V20" s="678">
        <v>6540</v>
      </c>
      <c r="W20" s="683">
        <v>15583</v>
      </c>
      <c r="X20" s="684">
        <f t="shared" si="3"/>
        <v>27.770748311442983</v>
      </c>
      <c r="Z20" s="854"/>
    </row>
    <row r="21" spans="1:26" s="633" customFormat="1" ht="18" customHeight="1" x14ac:dyDescent="0.2">
      <c r="A21" s="673"/>
      <c r="B21" s="682" t="s">
        <v>35</v>
      </c>
      <c r="D21" s="683">
        <v>83637</v>
      </c>
      <c r="E21" s="684">
        <v>3.9891082563766496</v>
      </c>
      <c r="F21" s="677"/>
      <c r="G21" s="678"/>
      <c r="H21" s="683">
        <v>83153</v>
      </c>
      <c r="I21" s="684">
        <v>99.421308750911678</v>
      </c>
      <c r="J21" s="679"/>
      <c r="K21" s="683">
        <v>25972</v>
      </c>
      <c r="L21" s="684">
        <v>31.233990355128498</v>
      </c>
      <c r="M21" s="680">
        <v>13798</v>
      </c>
      <c r="N21" s="683">
        <v>26123</v>
      </c>
      <c r="O21" s="684">
        <v>31.415583322309477</v>
      </c>
      <c r="P21" s="678">
        <v>13798</v>
      </c>
      <c r="Q21" s="683">
        <v>23853</v>
      </c>
      <c r="R21" s="684">
        <f t="shared" si="0"/>
        <v>28.685675802436471</v>
      </c>
      <c r="S21" s="681"/>
      <c r="T21" s="683">
        <f t="shared" si="1"/>
        <v>75948</v>
      </c>
      <c r="U21" s="684">
        <f t="shared" si="2"/>
        <v>91.335249479874449</v>
      </c>
      <c r="V21" s="678">
        <v>13798</v>
      </c>
      <c r="W21" s="683">
        <v>7205</v>
      </c>
      <c r="X21" s="684">
        <f t="shared" si="3"/>
        <v>8.6647505201255512</v>
      </c>
      <c r="Z21" s="854"/>
    </row>
    <row r="22" spans="1:26" s="633" customFormat="1" ht="18" customHeight="1" x14ac:dyDescent="0.2">
      <c r="A22" s="673"/>
      <c r="B22" s="682" t="s">
        <v>42</v>
      </c>
      <c r="D22" s="683">
        <v>249829</v>
      </c>
      <c r="E22" s="684">
        <v>11.915718241715053</v>
      </c>
      <c r="F22" s="677"/>
      <c r="G22" s="678"/>
      <c r="H22" s="683">
        <v>249317</v>
      </c>
      <c r="I22" s="684">
        <v>99.795059820917501</v>
      </c>
      <c r="J22" s="679"/>
      <c r="K22" s="683">
        <v>63350</v>
      </c>
      <c r="L22" s="684">
        <v>25.40941853142786</v>
      </c>
      <c r="M22" s="680">
        <v>24812</v>
      </c>
      <c r="N22" s="683">
        <v>72779</v>
      </c>
      <c r="O22" s="684">
        <v>29.191350770304471</v>
      </c>
      <c r="P22" s="678">
        <v>24812</v>
      </c>
      <c r="Q22" s="683">
        <v>59460</v>
      </c>
      <c r="R22" s="684">
        <f t="shared" si="0"/>
        <v>23.84915589390214</v>
      </c>
      <c r="S22" s="681"/>
      <c r="T22" s="683">
        <f t="shared" si="1"/>
        <v>195589</v>
      </c>
      <c r="U22" s="684">
        <f t="shared" si="2"/>
        <v>78.449925195634478</v>
      </c>
      <c r="V22" s="678">
        <v>24812</v>
      </c>
      <c r="W22" s="683">
        <v>53728</v>
      </c>
      <c r="X22" s="684">
        <f t="shared" si="3"/>
        <v>21.550074804365526</v>
      </c>
      <c r="Z22" s="854"/>
    </row>
    <row r="23" spans="1:26" s="633" customFormat="1" ht="18" customHeight="1" x14ac:dyDescent="0.2">
      <c r="A23" s="673">
        <v>47094</v>
      </c>
      <c r="B23" s="682" t="s">
        <v>43</v>
      </c>
      <c r="D23" s="683">
        <v>65560</v>
      </c>
      <c r="E23" s="684">
        <v>3.1269167627730923</v>
      </c>
      <c r="F23" s="677"/>
      <c r="G23" s="678"/>
      <c r="H23" s="683">
        <v>55940</v>
      </c>
      <c r="I23" s="684">
        <v>85.326418547895059</v>
      </c>
      <c r="J23" s="679"/>
      <c r="K23" s="683">
        <v>14803</v>
      </c>
      <c r="L23" s="684">
        <v>26.462281015373616</v>
      </c>
      <c r="M23" s="680">
        <v>10064</v>
      </c>
      <c r="N23" s="683">
        <v>18761</v>
      </c>
      <c r="O23" s="684">
        <v>33.537718984626387</v>
      </c>
      <c r="P23" s="678">
        <v>10064</v>
      </c>
      <c r="Q23" s="683">
        <v>15400</v>
      </c>
      <c r="R23" s="684">
        <f t="shared" si="0"/>
        <v>27.529495888451912</v>
      </c>
      <c r="S23" s="681"/>
      <c r="T23" s="683">
        <f t="shared" si="1"/>
        <v>48964</v>
      </c>
      <c r="U23" s="684">
        <f t="shared" si="2"/>
        <v>87.529495888451919</v>
      </c>
      <c r="V23" s="678">
        <v>10064</v>
      </c>
      <c r="W23" s="683">
        <v>6976</v>
      </c>
      <c r="X23" s="684">
        <f t="shared" si="3"/>
        <v>12.470504111548086</v>
      </c>
      <c r="Z23" s="854"/>
    </row>
    <row r="24" spans="1:26" s="633" customFormat="1" ht="18" customHeight="1" x14ac:dyDescent="0.2">
      <c r="B24" s="682" t="s">
        <v>44</v>
      </c>
      <c r="D24" s="685">
        <v>21596</v>
      </c>
      <c r="E24" s="684">
        <v>1.0300319464436807</v>
      </c>
      <c r="F24" s="677"/>
      <c r="G24" s="678"/>
      <c r="H24" s="683">
        <v>21512</v>
      </c>
      <c r="I24" s="684">
        <v>99.611039081311347</v>
      </c>
      <c r="J24" s="679"/>
      <c r="K24" s="685">
        <v>3375</v>
      </c>
      <c r="L24" s="684">
        <v>15.6889178133135</v>
      </c>
      <c r="M24" s="680">
        <v>1275</v>
      </c>
      <c r="N24" s="683">
        <v>6331</v>
      </c>
      <c r="O24" s="684">
        <v>29.430085533655635</v>
      </c>
      <c r="P24" s="678">
        <v>1275</v>
      </c>
      <c r="Q24" s="683">
        <v>6973</v>
      </c>
      <c r="R24" s="684">
        <f t="shared" si="0"/>
        <v>32.414466344365934</v>
      </c>
      <c r="S24" s="681"/>
      <c r="T24" s="685">
        <f t="shared" si="1"/>
        <v>16679</v>
      </c>
      <c r="U24" s="684">
        <f t="shared" si="2"/>
        <v>77.533469691335071</v>
      </c>
      <c r="V24" s="678">
        <v>1275</v>
      </c>
      <c r="W24" s="683">
        <v>4833</v>
      </c>
      <c r="X24" s="684">
        <f t="shared" si="3"/>
        <v>22.466530308664932</v>
      </c>
      <c r="Z24" s="854"/>
    </row>
    <row r="25" spans="1:26" s="633" customFormat="1" ht="18" customHeight="1" x14ac:dyDescent="0.2">
      <c r="B25" s="682" t="s">
        <v>45</v>
      </c>
      <c r="D25" s="685">
        <v>115512</v>
      </c>
      <c r="E25" s="684">
        <v>5.5094022132618283</v>
      </c>
      <c r="F25" s="677"/>
      <c r="G25" s="678"/>
      <c r="H25" s="683">
        <v>115341</v>
      </c>
      <c r="I25" s="684">
        <v>99.851963432370667</v>
      </c>
      <c r="J25" s="679"/>
      <c r="K25" s="685">
        <v>19649</v>
      </c>
      <c r="L25" s="684">
        <v>17.035572779844113</v>
      </c>
      <c r="M25" s="680">
        <v>8030</v>
      </c>
      <c r="N25" s="685">
        <v>26665</v>
      </c>
      <c r="O25" s="684">
        <v>23.118405423916908</v>
      </c>
      <c r="P25" s="678">
        <v>8030</v>
      </c>
      <c r="Q25" s="683">
        <v>37124</v>
      </c>
      <c r="R25" s="684">
        <f t="shared" si="0"/>
        <v>32.186299754640586</v>
      </c>
      <c r="S25" s="681"/>
      <c r="T25" s="685">
        <f t="shared" si="1"/>
        <v>83438</v>
      </c>
      <c r="U25" s="684">
        <f t="shared" si="2"/>
        <v>72.340277958401614</v>
      </c>
      <c r="V25" s="678">
        <v>8030</v>
      </c>
      <c r="W25" s="683">
        <v>31903</v>
      </c>
      <c r="X25" s="684">
        <f t="shared" si="3"/>
        <v>27.659722041598389</v>
      </c>
      <c r="Z25" s="854"/>
    </row>
    <row r="26" spans="1:26" s="633" customFormat="1" ht="18" customHeight="1" x14ac:dyDescent="0.2">
      <c r="B26" s="682" t="s">
        <v>46</v>
      </c>
      <c r="D26" s="685">
        <v>14777</v>
      </c>
      <c r="E26" s="686">
        <v>0.70479635453779721</v>
      </c>
      <c r="F26" s="677"/>
      <c r="G26" s="678"/>
      <c r="H26" s="683">
        <v>14758</v>
      </c>
      <c r="I26" s="686">
        <v>99.871421804155105</v>
      </c>
      <c r="J26" s="679"/>
      <c r="K26" s="685">
        <v>2523</v>
      </c>
      <c r="L26" s="684">
        <v>17.095812440710123</v>
      </c>
      <c r="M26" s="680">
        <v>1753</v>
      </c>
      <c r="N26" s="685">
        <v>4373</v>
      </c>
      <c r="O26" s="686">
        <v>29.631386366716356</v>
      </c>
      <c r="P26" s="687">
        <v>1753</v>
      </c>
      <c r="Q26" s="683">
        <v>3786</v>
      </c>
      <c r="R26" s="686">
        <f t="shared" si="0"/>
        <v>25.65388263992411</v>
      </c>
      <c r="S26" s="681"/>
      <c r="T26" s="685">
        <f t="shared" si="1"/>
        <v>10682</v>
      </c>
      <c r="U26" s="686">
        <f t="shared" si="2"/>
        <v>72.381081447350596</v>
      </c>
      <c r="V26" s="687">
        <v>1753</v>
      </c>
      <c r="W26" s="683">
        <v>4076</v>
      </c>
      <c r="X26" s="686">
        <f t="shared" si="3"/>
        <v>27.618918552649411</v>
      </c>
      <c r="Z26" s="854"/>
    </row>
    <row r="27" spans="1:26" s="633" customFormat="1" ht="18" customHeight="1" x14ac:dyDescent="0.2">
      <c r="B27" s="688" t="s">
        <v>1</v>
      </c>
      <c r="D27" s="689">
        <v>5438</v>
      </c>
      <c r="E27" s="690">
        <v>0.25936811098169732</v>
      </c>
      <c r="F27" s="677"/>
      <c r="G27" s="678"/>
      <c r="H27" s="691">
        <v>5230</v>
      </c>
      <c r="I27" s="690">
        <v>96.175064361897753</v>
      </c>
      <c r="J27" s="679"/>
      <c r="K27" s="689">
        <v>1262</v>
      </c>
      <c r="L27" s="692">
        <v>24.13001912045889</v>
      </c>
      <c r="M27" s="680">
        <v>384</v>
      </c>
      <c r="N27" s="689">
        <v>1402</v>
      </c>
      <c r="O27" s="690">
        <v>26.806883365200765</v>
      </c>
      <c r="P27" s="687">
        <v>384</v>
      </c>
      <c r="Q27" s="691">
        <v>1220</v>
      </c>
      <c r="R27" s="690">
        <f t="shared" si="0"/>
        <v>23.326959847036328</v>
      </c>
      <c r="S27" s="681"/>
      <c r="T27" s="689">
        <f t="shared" si="1"/>
        <v>3884</v>
      </c>
      <c r="U27" s="690">
        <f t="shared" si="2"/>
        <v>74.263862332695979</v>
      </c>
      <c r="V27" s="687">
        <v>384</v>
      </c>
      <c r="W27" s="691">
        <v>1346</v>
      </c>
      <c r="X27" s="690">
        <f t="shared" si="3"/>
        <v>25.736137667304014</v>
      </c>
      <c r="Z27" s="854"/>
    </row>
    <row r="28" spans="1:26" s="631" customFormat="1" ht="4.5" customHeight="1" x14ac:dyDescent="0.25">
      <c r="A28" s="662"/>
      <c r="B28" s="630"/>
      <c r="D28" s="630"/>
      <c r="E28" s="663"/>
      <c r="F28" s="666"/>
      <c r="G28" s="678"/>
      <c r="H28" s="693"/>
      <c r="I28" s="694"/>
      <c r="J28" s="679"/>
      <c r="K28" s="695"/>
      <c r="L28" s="694"/>
      <c r="M28" s="681"/>
      <c r="N28" s="695"/>
      <c r="O28" s="694"/>
      <c r="P28" s="681"/>
      <c r="Q28" s="696"/>
      <c r="R28" s="694"/>
      <c r="S28" s="681"/>
      <c r="T28" s="695"/>
      <c r="U28" s="694"/>
      <c r="V28" s="681"/>
      <c r="W28" s="696"/>
      <c r="X28" s="694"/>
      <c r="Z28" s="697"/>
    </row>
    <row r="29" spans="1:26" s="1255" customFormat="1" ht="18" customHeight="1" x14ac:dyDescent="0.2">
      <c r="B29" s="1256" t="s">
        <v>0</v>
      </c>
      <c r="D29" s="1257">
        <f>SUM(D10:D28)</f>
        <v>2096634</v>
      </c>
      <c r="E29" s="1258">
        <f>SUM(E10:E27)</f>
        <v>100</v>
      </c>
      <c r="F29" s="1259"/>
      <c r="G29" s="843"/>
      <c r="H29" s="1257">
        <f>SUM(H10:H28)</f>
        <v>1965264</v>
      </c>
      <c r="I29" s="1258">
        <f>H29*100/D29</f>
        <v>93.734242600282172</v>
      </c>
      <c r="J29" s="1260"/>
      <c r="K29" s="1257">
        <f>SUM(K10:K28)</f>
        <v>427707</v>
      </c>
      <c r="L29" s="1258">
        <f>K29*100/H29</f>
        <v>21.763335612925285</v>
      </c>
      <c r="M29" s="1261"/>
      <c r="N29" s="1257">
        <f>SUM(N10:N28)</f>
        <v>596625</v>
      </c>
      <c r="O29" s="1258">
        <f>N29*100/H29</f>
        <v>30.358516718364555</v>
      </c>
      <c r="P29" s="1261"/>
      <c r="Q29" s="1262">
        <f>SUM(Q10:Q28)</f>
        <v>559060</v>
      </c>
      <c r="R29" s="1258">
        <f>Q29*100/H29</f>
        <v>28.447068688990385</v>
      </c>
      <c r="S29" s="1261"/>
      <c r="T29" s="1257">
        <f>SUM(T10:T27)</f>
        <v>1583392</v>
      </c>
      <c r="U29" s="1258">
        <f>T29*100/H29</f>
        <v>80.568921020280229</v>
      </c>
      <c r="V29" s="1261"/>
      <c r="W29" s="1262">
        <f>SUM(W10:W28)</f>
        <v>381872</v>
      </c>
      <c r="X29" s="1258">
        <f>W29*100/H29</f>
        <v>19.431078979719771</v>
      </c>
    </row>
    <row r="30" spans="1:26" s="697" customFormat="1" ht="6.75" customHeight="1" x14ac:dyDescent="0.25">
      <c r="B30" s="698" t="s">
        <v>39</v>
      </c>
      <c r="C30" s="699"/>
      <c r="D30" s="699"/>
      <c r="E30" s="699"/>
      <c r="F30" s="699"/>
    </row>
    <row r="31" spans="1:26" s="700" customFormat="1" x14ac:dyDescent="0.25">
      <c r="B31" s="698" t="s">
        <v>47</v>
      </c>
      <c r="H31" s="701"/>
    </row>
    <row r="32" spans="1:26" s="700" customFormat="1" x14ac:dyDescent="0.25"/>
    <row r="33" spans="2:26" s="700" customFormat="1" x14ac:dyDescent="0.25"/>
    <row r="34" spans="2:26" s="700" customFormat="1" x14ac:dyDescent="0.25"/>
    <row r="35" spans="2:26" s="700" customFormat="1" x14ac:dyDescent="0.25"/>
    <row r="36" spans="2:26" s="700" customFormat="1" x14ac:dyDescent="0.25"/>
    <row r="37" spans="2:26" s="700" customFormat="1" x14ac:dyDescent="0.25">
      <c r="B37" s="702" t="s">
        <v>39</v>
      </c>
      <c r="C37" s="702"/>
      <c r="D37" s="702"/>
      <c r="E37" s="702"/>
      <c r="F37" s="702"/>
      <c r="G37" s="702"/>
      <c r="H37" s="702"/>
      <c r="I37" s="702"/>
      <c r="J37" s="702"/>
      <c r="K37" s="703" t="e">
        <f>GETPIVOTDATA("Cuenta número de expedientes",#REF!,"CCAA",$B37,"Grado",K$7)</f>
        <v>#REF!</v>
      </c>
      <c r="L37" s="560" t="e">
        <f>K37*100/H37</f>
        <v>#REF!</v>
      </c>
      <c r="M37" s="704">
        <v>1753</v>
      </c>
      <c r="N37" s="703" t="e">
        <f>GETPIVOTDATA("Cuenta número de expedientes",#REF!,"CCAA",$B37,"Grado",N$7)</f>
        <v>#REF!</v>
      </c>
      <c r="O37" s="705" t="e">
        <f>N37*100/H37</f>
        <v>#REF!</v>
      </c>
      <c r="P37" s="706">
        <v>1753</v>
      </c>
      <c r="Q37" s="707" t="e">
        <f>GETPIVOTDATA("Cuenta número de expedientes",#REF!,"CCAA",$B37,"Grado",Q$7)</f>
        <v>#REF!</v>
      </c>
      <c r="R37" s="705" t="e">
        <f>Q37*100/H37</f>
        <v>#REF!</v>
      </c>
      <c r="S37" s="708"/>
      <c r="T37" s="703" t="e">
        <f>K37+N37+Q37</f>
        <v>#REF!</v>
      </c>
      <c r="U37" s="705" t="e">
        <f>T37*100/H37</f>
        <v>#REF!</v>
      </c>
      <c r="V37" s="706">
        <v>1753</v>
      </c>
      <c r="W37" s="707" t="e">
        <f>GETPIVOTDATA("Cuenta número de expedientes",#REF!,"CCAA",$B37,"Grado",W$7)</f>
        <v>#REF!</v>
      </c>
      <c r="X37" s="705" t="e">
        <f>W37*100/H37</f>
        <v>#REF!</v>
      </c>
      <c r="Y37" s="702"/>
    </row>
    <row r="38" spans="2:26" s="700" customFormat="1" x14ac:dyDescent="0.25">
      <c r="B38" s="702" t="s">
        <v>47</v>
      </c>
      <c r="C38" s="702"/>
      <c r="D38" s="702"/>
      <c r="E38" s="702"/>
      <c r="F38" s="702"/>
      <c r="G38" s="702"/>
      <c r="H38" s="702"/>
      <c r="I38" s="702"/>
      <c r="J38" s="702"/>
      <c r="K38" s="703" t="e">
        <f>GETPIVOTDATA("Cuenta número de expedientes",#REF!,"CCAA",$B38,"Grado",K$7)</f>
        <v>#REF!</v>
      </c>
      <c r="L38" s="560" t="e">
        <f>K38*100/H38</f>
        <v>#REF!</v>
      </c>
      <c r="M38" s="704">
        <v>1753</v>
      </c>
      <c r="N38" s="703" t="e">
        <f>GETPIVOTDATA("Cuenta número de expedientes",#REF!,"CCAA",$B38,"Grado",N$7)</f>
        <v>#REF!</v>
      </c>
      <c r="O38" s="705" t="e">
        <f>N38*100/H38</f>
        <v>#REF!</v>
      </c>
      <c r="P38" s="706">
        <v>1753</v>
      </c>
      <c r="Q38" s="707" t="e">
        <f>GETPIVOTDATA("Cuenta número de expedientes",#REF!,"CCAA",$B38,"Grado",Q$7)</f>
        <v>#REF!</v>
      </c>
      <c r="R38" s="705" t="e">
        <f>Q38*100/H38</f>
        <v>#REF!</v>
      </c>
      <c r="S38" s="708"/>
      <c r="T38" s="703" t="e">
        <f>K38+N38+Q38</f>
        <v>#REF!</v>
      </c>
      <c r="U38" s="705" t="e">
        <f>T38*100/H38</f>
        <v>#REF!</v>
      </c>
      <c r="V38" s="706">
        <v>1753</v>
      </c>
      <c r="W38" s="707" t="e">
        <f>GETPIVOTDATA("Cuenta número de expedientes",#REF!,"CCAA",$B38,"Grado",W$7)</f>
        <v>#REF!</v>
      </c>
      <c r="X38" s="705" t="e">
        <f>W38*100/H38</f>
        <v>#REF!</v>
      </c>
      <c r="Y38" s="702"/>
    </row>
    <row r="39" spans="2:26" s="700" customFormat="1" x14ac:dyDescent="0.25"/>
    <row r="40" spans="2:26" s="700" customFormat="1" x14ac:dyDescent="0.25"/>
    <row r="41" spans="2:26" x14ac:dyDescent="0.25">
      <c r="Z41" s="666"/>
    </row>
    <row r="42" spans="2:26" x14ac:dyDescent="0.25">
      <c r="Z42" s="666"/>
    </row>
    <row r="43" spans="2:26" x14ac:dyDescent="0.25">
      <c r="Z43" s="666"/>
    </row>
    <row r="44" spans="2:26" s="709" customFormat="1" x14ac:dyDescent="0.25">
      <c r="Z44" s="700"/>
    </row>
  </sheetData>
  <mergeCells count="12">
    <mergeCell ref="H2:O2"/>
    <mergeCell ref="B2:F2"/>
    <mergeCell ref="B7:B8"/>
    <mergeCell ref="D7:E7"/>
    <mergeCell ref="H7:I7"/>
    <mergeCell ref="K7:L7"/>
    <mergeCell ref="W7:X7"/>
    <mergeCell ref="B4:X4"/>
    <mergeCell ref="B5:X5"/>
    <mergeCell ref="N7:O7"/>
    <mergeCell ref="Q7:R7"/>
    <mergeCell ref="T7:U7"/>
  </mergeCells>
  <conditionalFormatting sqref="H10:H27">
    <cfRule type="cellIs" dxfId="11" priority="13" stopIfTrue="1" operator="greaterThan">
      <formula>$D$10</formula>
    </cfRule>
  </conditionalFormatting>
  <conditionalFormatting sqref="I15:I27 J15:J29">
    <cfRule type="cellIs" dxfId="10" priority="18" stopIfTrue="1" operator="greaterThan">
      <formula>100</formula>
    </cfRule>
  </conditionalFormatting>
  <conditionalFormatting sqref="I10:J14">
    <cfRule type="cellIs" dxfId="9" priority="17" stopIfTrue="1" operator="greaterThan">
      <formula>100</formula>
    </cfRule>
  </conditionalFormatting>
  <conditionalFormatting sqref="L10:L27 O10:P27">
    <cfRule type="cellIs" dxfId="8" priority="15" stopIfTrue="1" operator="greaterThan">
      <formula>100</formula>
    </cfRule>
  </conditionalFormatting>
  <conditionalFormatting sqref="L37:L38 O37:P38">
    <cfRule type="cellIs" dxfId="7" priority="3" stopIfTrue="1" operator="greaterThan">
      <formula>100</formula>
    </cfRule>
  </conditionalFormatting>
  <conditionalFormatting sqref="R10:R27">
    <cfRule type="cellIs" dxfId="6" priority="16" stopIfTrue="1" operator="greaterThan">
      <formula>100</formula>
    </cfRule>
  </conditionalFormatting>
  <conditionalFormatting sqref="R37:R38">
    <cfRule type="cellIs" dxfId="5" priority="4" stopIfTrue="1" operator="greaterThan">
      <formula>100</formula>
    </cfRule>
  </conditionalFormatting>
  <conditionalFormatting sqref="U10:V27">
    <cfRule type="cellIs" dxfId="4" priority="11" stopIfTrue="1" operator="greaterThan">
      <formula>100</formula>
    </cfRule>
  </conditionalFormatting>
  <conditionalFormatting sqref="U37:V38">
    <cfRule type="cellIs" dxfId="3" priority="1" stopIfTrue="1" operator="greaterThan">
      <formula>100</formula>
    </cfRule>
  </conditionalFormatting>
  <conditionalFormatting sqref="X10:X27">
    <cfRule type="cellIs" dxfId="2" priority="12" stopIfTrue="1" operator="greaterThan">
      <formula>100</formula>
    </cfRule>
  </conditionalFormatting>
  <conditionalFormatting sqref="X37:X38">
    <cfRule type="cellIs" dxfId="1" priority="2" stopIfTrue="1" operator="greaterThan">
      <formula>100</formula>
    </cfRule>
  </conditionalFormatting>
  <printOptions horizontalCentered="1"/>
  <pageMargins left="0" right="0" top="0.43307086614173229" bottom="0.43307086614173229" header="0" footer="0"/>
  <pageSetup paperSize="9" scale="76" orientation="landscape"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Hoja36">
    <tabColor theme="0"/>
    <pageSetUpPr fitToPage="1"/>
  </sheetPr>
  <dimension ref="A1:Y56"/>
  <sheetViews>
    <sheetView zoomScaleNormal="100" workbookViewId="0"/>
  </sheetViews>
  <sheetFormatPr baseColWidth="10" defaultColWidth="11.42578125" defaultRowHeight="15" x14ac:dyDescent="0.2"/>
  <cols>
    <col min="1" max="1" width="0.7109375" style="615" customWidth="1"/>
    <col min="2" max="2" width="21.7109375" style="615" customWidth="1"/>
    <col min="3" max="3" width="0.5703125" style="615" customWidth="1"/>
    <col min="4" max="4" width="9.7109375" style="615" customWidth="1"/>
    <col min="5" max="5" width="0.7109375" style="615" customWidth="1"/>
    <col min="6" max="6" width="8" style="615" customWidth="1"/>
    <col min="7" max="7" width="5.5703125" style="615" customWidth="1"/>
    <col min="8" max="8" width="7.5703125" style="615" customWidth="1"/>
    <col min="9" max="9" width="5.42578125" style="615" customWidth="1"/>
    <col min="10" max="10" width="7.5703125" style="615" customWidth="1"/>
    <col min="11" max="11" width="5.42578125" style="615" customWidth="1"/>
    <col min="12" max="12" width="7.85546875" style="615" customWidth="1"/>
    <col min="13" max="13" width="5.7109375" style="615" customWidth="1"/>
    <col min="14" max="14" width="8.85546875" style="615" customWidth="1"/>
    <col min="15" max="15" width="7.28515625" style="615" customWidth="1"/>
    <col min="16" max="16" width="7.140625" style="615" customWidth="1"/>
    <col min="17" max="17" width="6" style="615" customWidth="1"/>
    <col min="18" max="18" width="7.28515625" style="615" customWidth="1"/>
    <col min="19" max="19" width="5.42578125" style="615" customWidth="1"/>
    <col min="20" max="20" width="5.5703125" style="615" customWidth="1"/>
    <col min="21" max="21" width="5.42578125" style="615" customWidth="1"/>
    <col min="22" max="22" width="8.5703125" style="615" customWidth="1"/>
    <col min="23" max="23" width="6.7109375" style="615" customWidth="1"/>
    <col min="24" max="24" width="0.5703125" style="734" customWidth="1"/>
    <col min="25" max="25" width="10.42578125" style="734" customWidth="1"/>
    <col min="26" max="26" width="1.42578125" style="615" customWidth="1"/>
    <col min="27" max="16384" width="11.42578125" style="615"/>
  </cols>
  <sheetData>
    <row r="1" spans="2:25" s="613" customFormat="1" ht="9" customHeight="1" x14ac:dyDescent="0.2">
      <c r="C1" s="617"/>
      <c r="D1" s="617"/>
      <c r="E1" s="617"/>
      <c r="F1" s="718" t="s">
        <v>64</v>
      </c>
      <c r="G1" s="718"/>
      <c r="H1" s="718" t="s">
        <v>55</v>
      </c>
      <c r="I1" s="718"/>
      <c r="J1" s="718" t="s">
        <v>56</v>
      </c>
      <c r="K1" s="718"/>
      <c r="L1" s="718" t="s">
        <v>63</v>
      </c>
      <c r="M1" s="718"/>
      <c r="N1" s="718" t="s">
        <v>58</v>
      </c>
      <c r="O1" s="718"/>
      <c r="P1" s="718" t="s">
        <v>67</v>
      </c>
      <c r="Q1" s="718"/>
      <c r="R1" s="718" t="s">
        <v>66</v>
      </c>
      <c r="S1" s="718"/>
      <c r="T1" s="718" t="s">
        <v>65</v>
      </c>
      <c r="U1" s="718"/>
      <c r="X1" s="719"/>
      <c r="Y1" s="719"/>
    </row>
    <row r="2" spans="2:25" s="619" customFormat="1" ht="49.5" customHeight="1" x14ac:dyDescent="0.25">
      <c r="B2" s="720"/>
      <c r="C2" s="720"/>
      <c r="D2" s="720"/>
      <c r="E2" s="720"/>
      <c r="F2" s="720"/>
      <c r="G2" s="720"/>
      <c r="H2" s="720"/>
      <c r="I2" s="720"/>
      <c r="J2" s="720"/>
      <c r="K2" s="720"/>
      <c r="X2" s="667"/>
      <c r="Y2" s="667"/>
    </row>
    <row r="3" spans="2:25" s="623" customFormat="1" ht="39.75" customHeight="1" x14ac:dyDescent="0.2">
      <c r="B3" s="1494" t="s">
        <v>400</v>
      </c>
      <c r="C3" s="1494"/>
      <c r="D3" s="1494"/>
      <c r="E3" s="1494"/>
      <c r="F3" s="1494"/>
      <c r="G3" s="1494"/>
      <c r="H3" s="1494"/>
      <c r="I3" s="1494"/>
      <c r="J3" s="1494"/>
      <c r="K3" s="1494"/>
      <c r="L3" s="1494"/>
      <c r="M3" s="1494"/>
      <c r="N3" s="1494"/>
      <c r="O3" s="1494"/>
      <c r="P3" s="1494"/>
      <c r="Q3" s="1494"/>
      <c r="R3" s="1494"/>
      <c r="S3" s="1494"/>
      <c r="T3" s="1494"/>
      <c r="U3" s="1494"/>
      <c r="V3" s="1494"/>
      <c r="W3" s="1494"/>
      <c r="X3" s="1494"/>
      <c r="Y3" s="721"/>
    </row>
    <row r="4" spans="2:25" s="623" customFormat="1" ht="14.25" customHeight="1" x14ac:dyDescent="0.2">
      <c r="B4" s="1415" t="str">
        <f>porsaad!$B$6</f>
        <v>Situación a 31 de mayo de 2024</v>
      </c>
      <c r="C4" s="1415"/>
      <c r="D4" s="1415"/>
      <c r="E4" s="1415"/>
      <c r="F4" s="1415"/>
      <c r="G4" s="1415"/>
      <c r="H4" s="1415"/>
      <c r="I4" s="1415"/>
      <c r="J4" s="1415"/>
      <c r="K4" s="1415"/>
      <c r="L4" s="1415"/>
      <c r="M4" s="1415"/>
      <c r="N4" s="1415"/>
      <c r="O4" s="1415"/>
      <c r="P4" s="1415"/>
      <c r="Q4" s="1415"/>
      <c r="R4" s="1415"/>
      <c r="S4" s="1415"/>
      <c r="T4" s="1415"/>
      <c r="U4" s="1415"/>
      <c r="V4" s="1415"/>
      <c r="W4" s="1415"/>
      <c r="X4" s="622"/>
      <c r="Y4" s="622"/>
    </row>
    <row r="5" spans="2:25" s="621" customFormat="1" ht="5.25" customHeight="1" x14ac:dyDescent="0.2">
      <c r="B5" s="722"/>
      <c r="C5" s="722"/>
      <c r="D5" s="722"/>
      <c r="E5" s="722"/>
      <c r="F5" s="722"/>
      <c r="G5" s="722"/>
      <c r="H5" s="722"/>
      <c r="I5" s="722"/>
      <c r="J5" s="722"/>
      <c r="K5" s="722"/>
      <c r="L5" s="722"/>
      <c r="M5" s="722"/>
      <c r="N5" s="722"/>
      <c r="O5" s="722"/>
      <c r="P5" s="722"/>
      <c r="Q5" s="722"/>
      <c r="R5" s="722"/>
      <c r="S5" s="722"/>
      <c r="T5" s="722"/>
      <c r="U5" s="722"/>
      <c r="V5" s="722"/>
      <c r="W5" s="722"/>
      <c r="X5" s="723"/>
      <c r="Y5" s="723"/>
    </row>
    <row r="6" spans="2:25" s="724" customFormat="1" ht="19.5" customHeight="1" x14ac:dyDescent="0.2">
      <c r="F6" s="1495" t="s">
        <v>52</v>
      </c>
      <c r="G6" s="1495"/>
      <c r="H6" s="1495"/>
      <c r="I6" s="1495"/>
      <c r="J6" s="1495"/>
      <c r="K6" s="1495"/>
      <c r="L6" s="1495"/>
      <c r="M6" s="1495"/>
      <c r="N6" s="1495"/>
      <c r="O6" s="1495"/>
      <c r="P6" s="1495"/>
      <c r="Q6" s="1495"/>
      <c r="R6" s="1495"/>
      <c r="S6" s="1495"/>
      <c r="T6" s="1495"/>
      <c r="U6" s="1495"/>
      <c r="V6" s="1495"/>
      <c r="W6" s="1495"/>
      <c r="X6" s="725"/>
      <c r="Y6" s="725"/>
    </row>
    <row r="7" spans="2:25" s="724" customFormat="1" ht="64.5" customHeight="1" x14ac:dyDescent="0.2">
      <c r="B7" s="1496" t="s">
        <v>12</v>
      </c>
      <c r="C7" s="717"/>
      <c r="D7" s="715"/>
      <c r="E7" s="717"/>
      <c r="F7" s="1496" t="s">
        <v>32</v>
      </c>
      <c r="G7" s="1496"/>
      <c r="H7" s="1496" t="s">
        <v>33</v>
      </c>
      <c r="I7" s="1496"/>
      <c r="J7" s="1496" t="s">
        <v>48</v>
      </c>
      <c r="K7" s="1496"/>
      <c r="L7" s="1496" t="s">
        <v>34</v>
      </c>
      <c r="M7" s="1496"/>
      <c r="N7" s="1496" t="s">
        <v>190</v>
      </c>
      <c r="O7" s="1496"/>
      <c r="P7" s="715"/>
      <c r="Q7" s="715"/>
    </row>
    <row r="8" spans="2:25" s="717" customFormat="1" ht="20.25" customHeight="1" x14ac:dyDescent="0.2">
      <c r="B8" s="1496"/>
      <c r="D8" s="715"/>
      <c r="F8" s="715" t="s">
        <v>9</v>
      </c>
      <c r="G8" s="715" t="s">
        <v>28</v>
      </c>
      <c r="H8" s="715" t="s">
        <v>9</v>
      </c>
      <c r="I8" s="715" t="s">
        <v>28</v>
      </c>
      <c r="J8" s="715" t="s">
        <v>9</v>
      </c>
      <c r="K8" s="715" t="s">
        <v>28</v>
      </c>
      <c r="L8" s="715" t="s">
        <v>9</v>
      </c>
      <c r="M8" s="715" t="s">
        <v>28</v>
      </c>
      <c r="N8" s="715" t="s">
        <v>9</v>
      </c>
      <c r="O8" s="715" t="s">
        <v>28</v>
      </c>
      <c r="P8" s="715"/>
      <c r="Q8" s="715"/>
    </row>
    <row r="9" spans="2:25" s="717" customFormat="1" ht="8.25" customHeight="1" x14ac:dyDescent="0.2">
      <c r="B9" s="715"/>
      <c r="C9" s="697"/>
      <c r="E9" s="697"/>
      <c r="F9" s="715"/>
      <c r="G9" s="715"/>
      <c r="H9" s="715"/>
      <c r="I9" s="715"/>
      <c r="J9" s="715"/>
      <c r="K9" s="715"/>
      <c r="L9" s="715"/>
      <c r="M9" s="715"/>
      <c r="N9" s="715"/>
      <c r="O9" s="715"/>
      <c r="P9" s="715"/>
      <c r="Q9" s="715"/>
    </row>
    <row r="10" spans="2:25" s="697" customFormat="1" ht="18" customHeight="1" x14ac:dyDescent="0.2">
      <c r="B10" s="716" t="s">
        <v>8</v>
      </c>
      <c r="D10" s="703"/>
      <c r="F10" s="707">
        <f>'31dictsaad'!K10</f>
        <v>79578</v>
      </c>
      <c r="G10" s="560">
        <f t="shared" ref="G10:G27" si="0">F10*100/$N10</f>
        <v>21.02334870892577</v>
      </c>
      <c r="H10" s="707">
        <f>'31dictsaad'!N10</f>
        <v>138495</v>
      </c>
      <c r="I10" s="560">
        <f t="shared" ref="I10:I27" si="1">H10*100/$N10</f>
        <v>36.58836210312743</v>
      </c>
      <c r="J10" s="707">
        <f>'31dictsaad'!Q10</f>
        <v>91296</v>
      </c>
      <c r="K10" s="560">
        <f t="shared" ref="K10:K27" si="2">J10*100/$N10</f>
        <v>24.119073660183556</v>
      </c>
      <c r="L10" s="707">
        <f>'31dictsaad'!W10</f>
        <v>69153</v>
      </c>
      <c r="M10" s="560">
        <f t="shared" ref="M10:M27" si="3">L10*100/$N10</f>
        <v>18.269215527763247</v>
      </c>
      <c r="N10" s="707">
        <f>F10+H10+J10+L10</f>
        <v>378522</v>
      </c>
      <c r="O10" s="560">
        <f>G10+I10+K10+M10</f>
        <v>100.00000000000001</v>
      </c>
      <c r="P10" s="726"/>
      <c r="Q10" s="726"/>
    </row>
    <row r="11" spans="2:25" s="697" customFormat="1" ht="18" customHeight="1" x14ac:dyDescent="0.2">
      <c r="B11" s="716" t="s">
        <v>7</v>
      </c>
      <c r="D11" s="703"/>
      <c r="F11" s="707">
        <f>'31dictsaad'!K11</f>
        <v>11991</v>
      </c>
      <c r="G11" s="560">
        <f t="shared" si="0"/>
        <v>24.465437035827961</v>
      </c>
      <c r="H11" s="707">
        <f>'31dictsaad'!N11</f>
        <v>14755</v>
      </c>
      <c r="I11" s="560">
        <f t="shared" si="1"/>
        <v>30.104872276177264</v>
      </c>
      <c r="J11" s="707">
        <f>'31dictsaad'!Q11</f>
        <v>14306</v>
      </c>
      <c r="K11" s="560">
        <f t="shared" si="2"/>
        <v>29.188770097119072</v>
      </c>
      <c r="L11" s="707">
        <f>'31dictsaad'!W11</f>
        <v>7960</v>
      </c>
      <c r="M11" s="560">
        <f t="shared" si="3"/>
        <v>16.240920590875703</v>
      </c>
      <c r="N11" s="707">
        <f t="shared" ref="N11:O27" si="4">F11+H11+J11+L11</f>
        <v>49012</v>
      </c>
      <c r="O11" s="560">
        <f t="shared" si="4"/>
        <v>100</v>
      </c>
      <c r="P11" s="726"/>
      <c r="Q11" s="726"/>
    </row>
    <row r="12" spans="2:25" s="697" customFormat="1" ht="22.5" customHeight="1" x14ac:dyDescent="0.2">
      <c r="B12" s="716" t="s">
        <v>37</v>
      </c>
      <c r="D12" s="703"/>
      <c r="F12" s="703">
        <f>'31dictsaad'!K12</f>
        <v>7862</v>
      </c>
      <c r="G12" s="560">
        <f t="shared" si="0"/>
        <v>19.255449424442812</v>
      </c>
      <c r="H12" s="703">
        <f>'31dictsaad'!N12</f>
        <v>10840</v>
      </c>
      <c r="I12" s="560">
        <f t="shared" si="1"/>
        <v>26.549106049473426</v>
      </c>
      <c r="J12" s="703">
        <f>'31dictsaad'!Q12</f>
        <v>13518</v>
      </c>
      <c r="K12" s="560">
        <f t="shared" si="2"/>
        <v>33.10800881704629</v>
      </c>
      <c r="L12" s="703">
        <f>'31dictsaad'!W12</f>
        <v>8610</v>
      </c>
      <c r="M12" s="560">
        <f t="shared" si="3"/>
        <v>21.087435709037472</v>
      </c>
      <c r="N12" s="707">
        <f t="shared" si="4"/>
        <v>40830</v>
      </c>
      <c r="O12" s="560">
        <f t="shared" si="4"/>
        <v>100</v>
      </c>
      <c r="P12" s="726"/>
      <c r="Q12" s="726"/>
    </row>
    <row r="13" spans="2:25" s="697" customFormat="1" ht="18" customHeight="1" x14ac:dyDescent="0.2">
      <c r="B13" s="716" t="s">
        <v>38</v>
      </c>
      <c r="D13" s="703"/>
      <c r="F13" s="707">
        <f>'31dictsaad'!K13</f>
        <v>8509</v>
      </c>
      <c r="G13" s="560">
        <f t="shared" si="0"/>
        <v>20.110134240877294</v>
      </c>
      <c r="H13" s="707">
        <f>'31dictsaad'!N13</f>
        <v>11303</v>
      </c>
      <c r="I13" s="560">
        <f t="shared" si="1"/>
        <v>26.713461902060882</v>
      </c>
      <c r="J13" s="707">
        <f>'31dictsaad'!Q13</f>
        <v>14695</v>
      </c>
      <c r="K13" s="560">
        <f t="shared" si="2"/>
        <v>34.730100207978822</v>
      </c>
      <c r="L13" s="707">
        <f>'31dictsaad'!W13</f>
        <v>7805</v>
      </c>
      <c r="M13" s="560">
        <f t="shared" si="3"/>
        <v>18.446303649083003</v>
      </c>
      <c r="N13" s="707">
        <f t="shared" si="4"/>
        <v>42312</v>
      </c>
      <c r="O13" s="560">
        <f t="shared" si="4"/>
        <v>100</v>
      </c>
      <c r="P13" s="726"/>
      <c r="Q13" s="726"/>
    </row>
    <row r="14" spans="2:25" s="697" customFormat="1" ht="18" customHeight="1" x14ac:dyDescent="0.2">
      <c r="B14" s="716" t="s">
        <v>6</v>
      </c>
      <c r="D14" s="703"/>
      <c r="F14" s="707">
        <f>'31dictsaad'!K14</f>
        <v>15680</v>
      </c>
      <c r="G14" s="560">
        <f t="shared" si="0"/>
        <v>28.636131200233763</v>
      </c>
      <c r="H14" s="707">
        <f>'31dictsaad'!N14</f>
        <v>16934</v>
      </c>
      <c r="I14" s="560">
        <f t="shared" si="1"/>
        <v>30.926291182701441</v>
      </c>
      <c r="J14" s="707">
        <f>'31dictsaad'!Q14</f>
        <v>15544</v>
      </c>
      <c r="K14" s="560">
        <f t="shared" si="2"/>
        <v>28.387756592884799</v>
      </c>
      <c r="L14" s="707">
        <f>'31dictsaad'!W14</f>
        <v>6598</v>
      </c>
      <c r="M14" s="560">
        <f t="shared" si="3"/>
        <v>12.049821024179998</v>
      </c>
      <c r="N14" s="707">
        <f t="shared" si="4"/>
        <v>54756</v>
      </c>
      <c r="O14" s="560">
        <f t="shared" si="4"/>
        <v>100</v>
      </c>
      <c r="P14" s="726"/>
      <c r="Q14" s="726"/>
    </row>
    <row r="15" spans="2:25" s="697" customFormat="1" ht="18" customHeight="1" x14ac:dyDescent="0.2">
      <c r="B15" s="716" t="s">
        <v>5</v>
      </c>
      <c r="D15" s="703"/>
      <c r="F15" s="703">
        <f>'31dictsaad'!K15</f>
        <v>5342</v>
      </c>
      <c r="G15" s="560">
        <f t="shared" si="0"/>
        <v>23.441133880380885</v>
      </c>
      <c r="H15" s="703">
        <f>'31dictsaad'!N15</f>
        <v>7840</v>
      </c>
      <c r="I15" s="560">
        <f t="shared" si="1"/>
        <v>34.402562639870112</v>
      </c>
      <c r="J15" s="703">
        <f>'31dictsaad'!Q15</f>
        <v>5112</v>
      </c>
      <c r="K15" s="560">
        <f t="shared" si="2"/>
        <v>22.431875027425512</v>
      </c>
      <c r="L15" s="703">
        <f>'31dictsaad'!W15</f>
        <v>4495</v>
      </c>
      <c r="M15" s="560">
        <f t="shared" si="3"/>
        <v>19.72442845232349</v>
      </c>
      <c r="N15" s="707">
        <f t="shared" si="4"/>
        <v>22789</v>
      </c>
      <c r="O15" s="560">
        <f t="shared" si="4"/>
        <v>100.00000000000001</v>
      </c>
      <c r="P15" s="726"/>
      <c r="Q15" s="726"/>
    </row>
    <row r="16" spans="2:25" s="697" customFormat="1" ht="18" customHeight="1" x14ac:dyDescent="0.2">
      <c r="B16" s="716" t="s">
        <v>4</v>
      </c>
      <c r="D16" s="703"/>
      <c r="F16" s="707">
        <f>'31dictsaad'!K16</f>
        <v>34823</v>
      </c>
      <c r="G16" s="560">
        <f t="shared" si="0"/>
        <v>22.839546658971063</v>
      </c>
      <c r="H16" s="707">
        <f>'31dictsaad'!N16</f>
        <v>40950</v>
      </c>
      <c r="I16" s="560">
        <f t="shared" si="1"/>
        <v>26.858094813337882</v>
      </c>
      <c r="J16" s="707">
        <f>'31dictsaad'!Q16</f>
        <v>48972</v>
      </c>
      <c r="K16" s="560">
        <f t="shared" si="2"/>
        <v>32.119526720360994</v>
      </c>
      <c r="L16" s="707">
        <f>'31dictsaad'!W16</f>
        <v>27723</v>
      </c>
      <c r="M16" s="560">
        <f t="shared" si="3"/>
        <v>18.182831807330064</v>
      </c>
      <c r="N16" s="707">
        <f t="shared" si="4"/>
        <v>152468</v>
      </c>
      <c r="O16" s="560">
        <f t="shared" si="4"/>
        <v>100</v>
      </c>
      <c r="P16" s="726"/>
      <c r="Q16" s="726"/>
    </row>
    <row r="17" spans="2:25" s="697" customFormat="1" ht="18" customHeight="1" x14ac:dyDescent="0.2">
      <c r="B17" s="716" t="s">
        <v>40</v>
      </c>
      <c r="D17" s="703"/>
      <c r="F17" s="707">
        <f>'31dictsaad'!K17</f>
        <v>22938</v>
      </c>
      <c r="G17" s="560">
        <f t="shared" si="0"/>
        <v>24.45650435542856</v>
      </c>
      <c r="H17" s="707">
        <f>'31dictsaad'!N17</f>
        <v>25222</v>
      </c>
      <c r="I17" s="560">
        <f t="shared" si="1"/>
        <v>26.891706027230757</v>
      </c>
      <c r="J17" s="707">
        <f>'31dictsaad'!Q17</f>
        <v>28681</v>
      </c>
      <c r="K17" s="560">
        <f t="shared" si="2"/>
        <v>30.579693147530147</v>
      </c>
      <c r="L17" s="707">
        <f>'31dictsaad'!W17</f>
        <v>16950</v>
      </c>
      <c r="M17" s="560">
        <f t="shared" si="3"/>
        <v>18.072096469810536</v>
      </c>
      <c r="N17" s="707">
        <f t="shared" si="4"/>
        <v>93791</v>
      </c>
      <c r="O17" s="560">
        <f t="shared" si="4"/>
        <v>100</v>
      </c>
      <c r="P17" s="726"/>
      <c r="Q17" s="726"/>
    </row>
    <row r="18" spans="2:25" s="697" customFormat="1" ht="18" customHeight="1" x14ac:dyDescent="0.2">
      <c r="B18" s="716" t="s">
        <v>41</v>
      </c>
      <c r="D18" s="703"/>
      <c r="F18" s="707">
        <f>'31dictsaad'!K18</f>
        <v>49021</v>
      </c>
      <c r="G18" s="560">
        <f t="shared" si="0"/>
        <v>14.616467192634071</v>
      </c>
      <c r="H18" s="707">
        <f>'31dictsaad'!N18</f>
        <v>98205</v>
      </c>
      <c r="I18" s="560">
        <f t="shared" si="1"/>
        <v>29.281535681700269</v>
      </c>
      <c r="J18" s="707">
        <f>'31dictsaad'!Q18</f>
        <v>108835</v>
      </c>
      <c r="K18" s="560">
        <f t="shared" si="2"/>
        <v>32.451055810985679</v>
      </c>
      <c r="L18" s="707">
        <f>'31dictsaad'!W18</f>
        <v>79321</v>
      </c>
      <c r="M18" s="560">
        <f t="shared" si="3"/>
        <v>23.650941314679976</v>
      </c>
      <c r="N18" s="707">
        <f t="shared" si="4"/>
        <v>335382</v>
      </c>
      <c r="O18" s="560">
        <f t="shared" si="4"/>
        <v>100</v>
      </c>
      <c r="P18" s="726"/>
      <c r="Q18" s="726"/>
    </row>
    <row r="19" spans="2:25" s="697" customFormat="1" ht="18" customHeight="1" x14ac:dyDescent="0.2">
      <c r="B19" s="716" t="s">
        <v>3</v>
      </c>
      <c r="D19" s="703"/>
      <c r="F19" s="707">
        <f>'31dictsaad'!K19</f>
        <v>47893</v>
      </c>
      <c r="G19" s="560">
        <f t="shared" si="0"/>
        <v>24.68227872890877</v>
      </c>
      <c r="H19" s="707">
        <f>'31dictsaad'!N19</f>
        <v>62241</v>
      </c>
      <c r="I19" s="560">
        <f>H19*100/$N19</f>
        <v>32.076706624475619</v>
      </c>
      <c r="J19" s="707">
        <f>'31dictsaad'!Q19</f>
        <v>56297</v>
      </c>
      <c r="K19" s="560">
        <f>J19*100/$N19</f>
        <v>29.013389129964235</v>
      </c>
      <c r="L19" s="707">
        <f>'31dictsaad'!W19</f>
        <v>27607</v>
      </c>
      <c r="M19" s="560">
        <f t="shared" si="3"/>
        <v>14.227625516651377</v>
      </c>
      <c r="N19" s="707">
        <f t="shared" si="4"/>
        <v>194038</v>
      </c>
      <c r="O19" s="560">
        <f t="shared" si="4"/>
        <v>100</v>
      </c>
      <c r="P19" s="726"/>
      <c r="Q19" s="726"/>
    </row>
    <row r="20" spans="2:25" s="697" customFormat="1" ht="18" customHeight="1" x14ac:dyDescent="0.2">
      <c r="B20" s="716" t="s">
        <v>2</v>
      </c>
      <c r="D20" s="703"/>
      <c r="F20" s="707">
        <f>'31dictsaad'!K20</f>
        <v>13136</v>
      </c>
      <c r="G20" s="560">
        <f t="shared" si="0"/>
        <v>23.40990501309857</v>
      </c>
      <c r="H20" s="707">
        <f>'31dictsaad'!N20</f>
        <v>13406</v>
      </c>
      <c r="I20" s="560">
        <f>H20*100/$N20</f>
        <v>23.891076934043806</v>
      </c>
      <c r="J20" s="707">
        <f>'31dictsaad'!Q20</f>
        <v>13988</v>
      </c>
      <c r="K20" s="560">
        <f>J20*100/$N20</f>
        <v>24.928269741414645</v>
      </c>
      <c r="L20" s="707">
        <f>'31dictsaad'!W20</f>
        <v>15583</v>
      </c>
      <c r="M20" s="560">
        <f t="shared" si="3"/>
        <v>27.770748311442983</v>
      </c>
      <c r="N20" s="707">
        <f t="shared" si="4"/>
        <v>56113</v>
      </c>
      <c r="O20" s="560">
        <f t="shared" si="4"/>
        <v>100</v>
      </c>
      <c r="P20" s="726"/>
      <c r="Q20" s="726"/>
    </row>
    <row r="21" spans="2:25" s="697" customFormat="1" ht="18" customHeight="1" x14ac:dyDescent="0.2">
      <c r="B21" s="716" t="s">
        <v>35</v>
      </c>
      <c r="D21" s="703"/>
      <c r="F21" s="707">
        <f>'31dictsaad'!K21</f>
        <v>25972</v>
      </c>
      <c r="G21" s="560">
        <f t="shared" si="0"/>
        <v>31.233990355128498</v>
      </c>
      <c r="H21" s="707">
        <f>'31dictsaad'!N21</f>
        <v>26123</v>
      </c>
      <c r="I21" s="560">
        <f>H21*100/$N21</f>
        <v>31.415583322309477</v>
      </c>
      <c r="J21" s="707">
        <f>'31dictsaad'!Q21</f>
        <v>23853</v>
      </c>
      <c r="K21" s="560">
        <f>J21*100/$N21</f>
        <v>28.685675802436471</v>
      </c>
      <c r="L21" s="707">
        <f>'31dictsaad'!W21</f>
        <v>7205</v>
      </c>
      <c r="M21" s="560">
        <f t="shared" si="3"/>
        <v>8.6647505201255512</v>
      </c>
      <c r="N21" s="707">
        <f t="shared" si="4"/>
        <v>83153</v>
      </c>
      <c r="O21" s="560">
        <f t="shared" si="4"/>
        <v>100</v>
      </c>
      <c r="P21" s="726"/>
      <c r="Q21" s="726"/>
    </row>
    <row r="22" spans="2:25" s="697" customFormat="1" ht="21" customHeight="1" x14ac:dyDescent="0.2">
      <c r="B22" s="716" t="s">
        <v>42</v>
      </c>
      <c r="D22" s="703"/>
      <c r="F22" s="707">
        <f>'31dictsaad'!K22</f>
        <v>63350</v>
      </c>
      <c r="G22" s="560">
        <f t="shared" si="0"/>
        <v>25.40941853142786</v>
      </c>
      <c r="H22" s="707">
        <f>'31dictsaad'!N22</f>
        <v>72779</v>
      </c>
      <c r="I22" s="560">
        <f>H22*100/$N22</f>
        <v>29.191350770304471</v>
      </c>
      <c r="J22" s="707">
        <f>'31dictsaad'!Q22</f>
        <v>59460</v>
      </c>
      <c r="K22" s="560">
        <f>J22*100/$N22</f>
        <v>23.84915589390214</v>
      </c>
      <c r="L22" s="707">
        <f>'31dictsaad'!W22</f>
        <v>53728</v>
      </c>
      <c r="M22" s="560">
        <f t="shared" si="3"/>
        <v>21.550074804365526</v>
      </c>
      <c r="N22" s="707">
        <f t="shared" si="4"/>
        <v>249317</v>
      </c>
      <c r="O22" s="560">
        <f t="shared" si="4"/>
        <v>99.999999999999986</v>
      </c>
      <c r="P22" s="726"/>
      <c r="Q22" s="726"/>
    </row>
    <row r="23" spans="2:25" s="697" customFormat="1" ht="18" customHeight="1" x14ac:dyDescent="0.2">
      <c r="B23" s="716" t="s">
        <v>43</v>
      </c>
      <c r="D23" s="703"/>
      <c r="F23" s="707">
        <f>'31dictsaad'!K23</f>
        <v>14803</v>
      </c>
      <c r="G23" s="560">
        <f t="shared" si="0"/>
        <v>26.462281015373616</v>
      </c>
      <c r="H23" s="707">
        <f>'31dictsaad'!N23</f>
        <v>18761</v>
      </c>
      <c r="I23" s="560">
        <f>H23*100/$N23</f>
        <v>33.537718984626387</v>
      </c>
      <c r="J23" s="707">
        <f>'31dictsaad'!Q23</f>
        <v>15400</v>
      </c>
      <c r="K23" s="560">
        <f>J23*100/$N23</f>
        <v>27.529495888451912</v>
      </c>
      <c r="L23" s="707">
        <f>'31dictsaad'!W23</f>
        <v>6976</v>
      </c>
      <c r="M23" s="560">
        <f t="shared" si="3"/>
        <v>12.470504111548086</v>
      </c>
      <c r="N23" s="707">
        <f t="shared" si="4"/>
        <v>55940</v>
      </c>
      <c r="O23" s="560">
        <f t="shared" si="4"/>
        <v>100</v>
      </c>
      <c r="P23" s="726"/>
      <c r="Q23" s="726"/>
    </row>
    <row r="24" spans="2:25" s="697" customFormat="1" ht="22.5" customHeight="1" x14ac:dyDescent="0.2">
      <c r="B24" s="716" t="s">
        <v>44</v>
      </c>
      <c r="D24" s="703"/>
      <c r="F24" s="703">
        <f>'31dictsaad'!K24</f>
        <v>3375</v>
      </c>
      <c r="G24" s="705">
        <f t="shared" si="0"/>
        <v>15.6889178133135</v>
      </c>
      <c r="H24" s="703">
        <f>'31dictsaad'!N24</f>
        <v>6331</v>
      </c>
      <c r="I24" s="560">
        <f t="shared" si="1"/>
        <v>29.430085533655635</v>
      </c>
      <c r="J24" s="703">
        <f>'31dictsaad'!Q24</f>
        <v>6973</v>
      </c>
      <c r="K24" s="560">
        <f t="shared" si="2"/>
        <v>32.414466344365934</v>
      </c>
      <c r="L24" s="703">
        <f>'31dictsaad'!W24</f>
        <v>4833</v>
      </c>
      <c r="M24" s="560">
        <f t="shared" si="3"/>
        <v>22.466530308664932</v>
      </c>
      <c r="N24" s="703">
        <f t="shared" si="4"/>
        <v>21512</v>
      </c>
      <c r="O24" s="560">
        <f t="shared" si="4"/>
        <v>100</v>
      </c>
      <c r="P24" s="726"/>
      <c r="Q24" s="726"/>
    </row>
    <row r="25" spans="2:25" s="697" customFormat="1" ht="18" customHeight="1" x14ac:dyDescent="0.2">
      <c r="B25" s="716" t="s">
        <v>45</v>
      </c>
      <c r="D25" s="703"/>
      <c r="F25" s="703">
        <f>'31dictsaad'!K25</f>
        <v>19649</v>
      </c>
      <c r="G25" s="705">
        <f t="shared" si="0"/>
        <v>17.035572779844113</v>
      </c>
      <c r="H25" s="703">
        <f>'31dictsaad'!N25</f>
        <v>26665</v>
      </c>
      <c r="I25" s="560">
        <f t="shared" si="1"/>
        <v>23.118405423916908</v>
      </c>
      <c r="J25" s="703">
        <f>'31dictsaad'!Q25</f>
        <v>37124</v>
      </c>
      <c r="K25" s="560">
        <f t="shared" si="2"/>
        <v>32.186299754640586</v>
      </c>
      <c r="L25" s="703">
        <f>'31dictsaad'!W25</f>
        <v>31903</v>
      </c>
      <c r="M25" s="560">
        <f t="shared" si="3"/>
        <v>27.659722041598389</v>
      </c>
      <c r="N25" s="703">
        <f t="shared" si="4"/>
        <v>115341</v>
      </c>
      <c r="O25" s="560">
        <f t="shared" si="4"/>
        <v>99.999999999999986</v>
      </c>
      <c r="P25" s="726"/>
      <c r="Q25" s="726"/>
    </row>
    <row r="26" spans="2:25" s="697" customFormat="1" ht="18" customHeight="1" x14ac:dyDescent="0.2">
      <c r="B26" s="716" t="s">
        <v>46</v>
      </c>
      <c r="D26" s="703"/>
      <c r="F26" s="703">
        <f>'31dictsaad'!K26</f>
        <v>2523</v>
      </c>
      <c r="G26" s="705">
        <f t="shared" si="0"/>
        <v>17.095812440710123</v>
      </c>
      <c r="H26" s="703">
        <f>'31dictsaad'!N26</f>
        <v>4373</v>
      </c>
      <c r="I26" s="560">
        <f t="shared" si="1"/>
        <v>29.631386366716356</v>
      </c>
      <c r="J26" s="703">
        <f>'31dictsaad'!Q26</f>
        <v>3786</v>
      </c>
      <c r="K26" s="560">
        <f t="shared" si="2"/>
        <v>25.65388263992411</v>
      </c>
      <c r="L26" s="703">
        <f>'31dictsaad'!W26</f>
        <v>4076</v>
      </c>
      <c r="M26" s="560">
        <f t="shared" si="3"/>
        <v>27.618918552649411</v>
      </c>
      <c r="N26" s="703">
        <f t="shared" si="4"/>
        <v>14758</v>
      </c>
      <c r="O26" s="560">
        <f t="shared" si="4"/>
        <v>100</v>
      </c>
      <c r="P26" s="726"/>
      <c r="Q26" s="726"/>
    </row>
    <row r="27" spans="2:25" s="697" customFormat="1" ht="18" customHeight="1" x14ac:dyDescent="0.2">
      <c r="B27" s="716" t="s">
        <v>1</v>
      </c>
      <c r="D27" s="703"/>
      <c r="F27" s="703">
        <f>'31dictsaad'!K27</f>
        <v>1262</v>
      </c>
      <c r="G27" s="705">
        <f t="shared" si="0"/>
        <v>24.13001912045889</v>
      </c>
      <c r="H27" s="703">
        <f>'31dictsaad'!N27</f>
        <v>1402</v>
      </c>
      <c r="I27" s="560">
        <f t="shared" si="1"/>
        <v>26.806883365200765</v>
      </c>
      <c r="J27" s="703">
        <f>'31dictsaad'!Q27</f>
        <v>1220</v>
      </c>
      <c r="K27" s="560">
        <f t="shared" si="2"/>
        <v>23.326959847036328</v>
      </c>
      <c r="L27" s="703">
        <f>'31dictsaad'!W27</f>
        <v>1346</v>
      </c>
      <c r="M27" s="560">
        <f t="shared" si="3"/>
        <v>25.736137667304014</v>
      </c>
      <c r="N27" s="707">
        <f t="shared" si="4"/>
        <v>5230</v>
      </c>
      <c r="O27" s="560">
        <f t="shared" si="4"/>
        <v>100</v>
      </c>
      <c r="P27" s="726"/>
      <c r="Q27" s="726"/>
    </row>
    <row r="28" spans="2:25" s="697" customFormat="1" ht="8.25" customHeight="1" x14ac:dyDescent="0.2">
      <c r="B28" s="716"/>
      <c r="D28" s="727"/>
      <c r="F28" s="703"/>
      <c r="G28" s="706"/>
      <c r="H28" s="703"/>
      <c r="I28" s="706"/>
      <c r="J28" s="703"/>
      <c r="K28" s="706"/>
      <c r="L28" s="703"/>
      <c r="M28" s="706"/>
      <c r="N28" s="707"/>
      <c r="O28" s="726"/>
      <c r="P28" s="726"/>
      <c r="Q28" s="706"/>
    </row>
    <row r="29" spans="2:25" s="697" customFormat="1" x14ac:dyDescent="0.2">
      <c r="B29" s="716" t="s">
        <v>0</v>
      </c>
      <c r="D29" s="728"/>
      <c r="F29" s="729">
        <f>SUM(F10:F27)</f>
        <v>427707</v>
      </c>
      <c r="G29" s="715">
        <f>F29*100/$N29</f>
        <v>21.763335612925285</v>
      </c>
      <c r="H29" s="729">
        <f>SUM(H10:H27)</f>
        <v>596625</v>
      </c>
      <c r="I29" s="715">
        <f>H29*100/$N29</f>
        <v>30.358516718364555</v>
      </c>
      <c r="J29" s="729">
        <f>SUM(J10:J27)</f>
        <v>559060</v>
      </c>
      <c r="K29" s="715">
        <f>J29*100/$N29</f>
        <v>28.447068688990385</v>
      </c>
      <c r="L29" s="729">
        <f>SUM(L10:L27)</f>
        <v>381872</v>
      </c>
      <c r="M29" s="715">
        <f>L29*100/$N29</f>
        <v>19.431078979719771</v>
      </c>
      <c r="N29" s="729">
        <f>SUM(N10:N27)</f>
        <v>1965264</v>
      </c>
      <c r="O29" s="715">
        <f>N29*100/$N29</f>
        <v>100</v>
      </c>
      <c r="P29" s="715"/>
      <c r="Q29" s="715"/>
    </row>
    <row r="30" spans="2:25" s="697" customFormat="1" ht="20.25" customHeight="1" x14ac:dyDescent="0.2">
      <c r="B30" s="716" t="s">
        <v>0</v>
      </c>
      <c r="C30" s="717"/>
      <c r="D30" s="729">
        <f>SUM(D10:D29)</f>
        <v>0</v>
      </c>
      <c r="E30" s="717"/>
      <c r="F30" s="729">
        <f>SUM(F10:F27)</f>
        <v>427707</v>
      </c>
      <c r="G30" s="730">
        <f>F30*100/$N30</f>
        <v>21.763335612925285</v>
      </c>
      <c r="H30" s="729">
        <f>SUM(H10:H27)</f>
        <v>596625</v>
      </c>
      <c r="I30" s="730">
        <f>H30*100/$N30</f>
        <v>30.358516718364555</v>
      </c>
      <c r="J30" s="729">
        <f>SUM(J10:J27)</f>
        <v>559060</v>
      </c>
      <c r="K30" s="730">
        <f>J30*100/$N30</f>
        <v>28.447068688990385</v>
      </c>
      <c r="L30" s="729">
        <f>SUM(L10:L28)</f>
        <v>381872</v>
      </c>
      <c r="M30" s="730">
        <f>L30*100/$N30</f>
        <v>19.431078979719771</v>
      </c>
      <c r="N30" s="729">
        <f>F30+H30+J30+L30</f>
        <v>1965264</v>
      </c>
      <c r="O30" s="730">
        <f>G30+I30+K30+M30</f>
        <v>100</v>
      </c>
      <c r="P30" s="731"/>
      <c r="Q30" s="731" t="e">
        <f>(N30/D30)</f>
        <v>#DIV/0!</v>
      </c>
    </row>
    <row r="31" spans="2:25" s="697" customFormat="1" ht="5.25" customHeight="1" x14ac:dyDescent="0.2">
      <c r="B31" s="716"/>
      <c r="C31" s="717"/>
      <c r="D31" s="729"/>
      <c r="E31" s="717"/>
      <c r="F31" s="729"/>
      <c r="G31" s="731"/>
      <c r="H31" s="729"/>
      <c r="I31" s="731"/>
      <c r="J31" s="729"/>
      <c r="K31" s="731"/>
      <c r="L31" s="729"/>
      <c r="M31" s="731"/>
      <c r="N31" s="729"/>
      <c r="O31" s="731"/>
      <c r="P31" s="729"/>
      <c r="Q31" s="731"/>
      <c r="R31" s="729"/>
      <c r="S31" s="731"/>
      <c r="T31" s="729"/>
      <c r="U31" s="731"/>
      <c r="V31" s="729"/>
      <c r="W31" s="731"/>
      <c r="X31" s="731"/>
      <c r="Y31" s="731"/>
    </row>
    <row r="32" spans="2:25" s="697" customFormat="1" ht="18.75" customHeight="1" x14ac:dyDescent="0.2">
      <c r="B32" s="732" t="s">
        <v>39</v>
      </c>
      <c r="C32" s="733"/>
      <c r="D32" s="733"/>
      <c r="E32" s="733"/>
      <c r="F32" s="733"/>
      <c r="G32" s="733"/>
      <c r="H32" s="733"/>
      <c r="I32" s="733"/>
      <c r="J32" s="733"/>
      <c r="K32" s="733"/>
      <c r="L32" s="733"/>
      <c r="N32" s="733"/>
      <c r="O32" s="733"/>
      <c r="P32" s="733"/>
      <c r="Q32" s="733"/>
      <c r="R32" s="733"/>
      <c r="S32" s="733"/>
      <c r="T32" s="733"/>
      <c r="U32" s="733"/>
      <c r="V32" s="733"/>
      <c r="W32" s="733"/>
    </row>
    <row r="33" spans="1:25" x14ac:dyDescent="0.25">
      <c r="A33" s="734"/>
      <c r="B33" s="735" t="s">
        <v>47</v>
      </c>
    </row>
    <row r="36" spans="1:25" x14ac:dyDescent="0.2">
      <c r="D36" s="736"/>
      <c r="T36" s="734"/>
      <c r="U36" s="734"/>
      <c r="X36" s="615"/>
      <c r="Y36" s="615"/>
    </row>
    <row r="37" spans="1:25" x14ac:dyDescent="0.2">
      <c r="T37" s="734"/>
      <c r="U37" s="734"/>
      <c r="X37" s="615"/>
      <c r="Y37" s="615"/>
    </row>
    <row r="38" spans="1:25" x14ac:dyDescent="0.2">
      <c r="T38" s="734"/>
      <c r="U38" s="734"/>
      <c r="X38" s="615"/>
      <c r="Y38" s="615"/>
    </row>
    <row r="39" spans="1:25" x14ac:dyDescent="0.2">
      <c r="T39" s="734"/>
      <c r="U39" s="734"/>
      <c r="X39" s="615"/>
      <c r="Y39" s="615"/>
    </row>
    <row r="40" spans="1:25" x14ac:dyDescent="0.2">
      <c r="T40" s="734"/>
      <c r="U40" s="734"/>
      <c r="X40" s="615"/>
      <c r="Y40" s="615"/>
    </row>
    <row r="41" spans="1:25" x14ac:dyDescent="0.2">
      <c r="T41" s="734"/>
      <c r="U41" s="734"/>
      <c r="X41" s="615"/>
      <c r="Y41" s="615"/>
    </row>
    <row r="42" spans="1:25" x14ac:dyDescent="0.2">
      <c r="T42" s="734"/>
      <c r="U42" s="734"/>
      <c r="X42" s="615"/>
      <c r="Y42" s="615"/>
    </row>
    <row r="43" spans="1:25" x14ac:dyDescent="0.2">
      <c r="T43" s="734"/>
      <c r="U43" s="734"/>
      <c r="X43" s="615"/>
      <c r="Y43" s="615"/>
    </row>
    <row r="44" spans="1:25" x14ac:dyDescent="0.2">
      <c r="T44" s="734"/>
      <c r="U44" s="734"/>
      <c r="X44" s="615"/>
      <c r="Y44" s="615"/>
    </row>
    <row r="45" spans="1:25" x14ac:dyDescent="0.2">
      <c r="T45" s="734"/>
      <c r="U45" s="734"/>
      <c r="X45" s="615"/>
      <c r="Y45" s="615"/>
    </row>
    <row r="46" spans="1:25" x14ac:dyDescent="0.2">
      <c r="T46" s="734"/>
      <c r="U46" s="734"/>
      <c r="X46" s="615"/>
      <c r="Y46" s="615"/>
    </row>
    <row r="47" spans="1:25" x14ac:dyDescent="0.2">
      <c r="T47" s="734"/>
      <c r="U47" s="734"/>
      <c r="X47" s="615"/>
      <c r="Y47" s="615"/>
    </row>
    <row r="48" spans="1:25" x14ac:dyDescent="0.2">
      <c r="T48" s="734"/>
      <c r="U48" s="734"/>
      <c r="X48" s="615"/>
      <c r="Y48" s="615"/>
    </row>
    <row r="49" spans="20:25" x14ac:dyDescent="0.2">
      <c r="T49" s="734"/>
      <c r="U49" s="734"/>
      <c r="X49" s="615"/>
      <c r="Y49" s="615"/>
    </row>
    <row r="50" spans="20:25" x14ac:dyDescent="0.2">
      <c r="T50" s="734"/>
      <c r="U50" s="734"/>
      <c r="X50" s="615"/>
      <c r="Y50" s="615"/>
    </row>
    <row r="51" spans="20:25" x14ac:dyDescent="0.2">
      <c r="T51" s="734"/>
      <c r="U51" s="734"/>
      <c r="X51" s="615"/>
      <c r="Y51" s="615"/>
    </row>
    <row r="52" spans="20:25" x14ac:dyDescent="0.2">
      <c r="T52" s="734"/>
      <c r="U52" s="734"/>
      <c r="X52" s="615"/>
      <c r="Y52" s="615"/>
    </row>
    <row r="53" spans="20:25" x14ac:dyDescent="0.2">
      <c r="T53" s="734"/>
      <c r="U53" s="734"/>
      <c r="X53" s="615"/>
      <c r="Y53" s="615"/>
    </row>
    <row r="54" spans="20:25" x14ac:dyDescent="0.2">
      <c r="T54" s="734"/>
      <c r="U54" s="734"/>
      <c r="X54" s="615"/>
      <c r="Y54" s="615"/>
    </row>
    <row r="55" spans="20:25" x14ac:dyDescent="0.2">
      <c r="T55" s="734"/>
      <c r="U55" s="734"/>
      <c r="X55" s="615"/>
      <c r="Y55" s="615"/>
    </row>
    <row r="56" spans="20:25" x14ac:dyDescent="0.2">
      <c r="T56" s="734"/>
      <c r="U56" s="734"/>
      <c r="X56" s="615"/>
      <c r="Y56" s="615"/>
    </row>
  </sheetData>
  <mergeCells count="9">
    <mergeCell ref="B3:X3"/>
    <mergeCell ref="B4:W4"/>
    <mergeCell ref="F6:W6"/>
    <mergeCell ref="B7:B8"/>
    <mergeCell ref="F7:G7"/>
    <mergeCell ref="H7:I7"/>
    <mergeCell ref="J7:K7"/>
    <mergeCell ref="L7:M7"/>
    <mergeCell ref="N7:O7"/>
  </mergeCells>
  <printOptions horizontalCentered="1"/>
  <pageMargins left="0" right="0" top="0.43307086614173229" bottom="0.43307086614173229" header="0" footer="0"/>
  <pageSetup paperSize="9" scale="89" orientation="landscape" r:id="rId1"/>
  <headerFooter alignWithMargins="0"/>
  <rowBreaks count="1" manualBreakCount="1">
    <brk id="32" max="21" man="1"/>
  </row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Hoja89">
    <tabColor theme="0"/>
    <pageSetUpPr fitToPage="1"/>
  </sheetPr>
  <dimension ref="A1:Y56"/>
  <sheetViews>
    <sheetView zoomScaleNormal="100" workbookViewId="0"/>
  </sheetViews>
  <sheetFormatPr baseColWidth="10" defaultColWidth="11.42578125" defaultRowHeight="15" x14ac:dyDescent="0.2"/>
  <cols>
    <col min="1" max="1" width="0.7109375" style="1" customWidth="1"/>
    <col min="2" max="2" width="21.7109375" style="1" customWidth="1"/>
    <col min="3" max="3" width="0.5703125" style="1" customWidth="1"/>
    <col min="4" max="4" width="9.7109375" style="1" customWidth="1"/>
    <col min="5" max="5" width="0.7109375" style="1" customWidth="1"/>
    <col min="6" max="6" width="8" style="1" customWidth="1"/>
    <col min="7" max="7" width="5.5703125" style="1" customWidth="1"/>
    <col min="8" max="8" width="7.5703125" style="1" customWidth="1"/>
    <col min="9" max="9" width="5.42578125" style="1" customWidth="1"/>
    <col min="10" max="10" width="7.5703125" style="1" customWidth="1"/>
    <col min="11" max="11" width="5.42578125" style="1" customWidth="1"/>
    <col min="12" max="12" width="7.85546875" style="1" customWidth="1"/>
    <col min="13" max="13" width="5.7109375" style="1" customWidth="1"/>
    <col min="14" max="14" width="8.85546875" style="1" customWidth="1"/>
    <col min="15" max="15" width="7.28515625" style="1" customWidth="1"/>
    <col min="16" max="16" width="7.140625" style="1" customWidth="1"/>
    <col min="17" max="17" width="6" style="1" customWidth="1"/>
    <col min="18" max="18" width="7.28515625" style="1" customWidth="1"/>
    <col min="19" max="19" width="5.42578125" style="1" customWidth="1"/>
    <col min="20" max="20" width="5.5703125" style="1" customWidth="1"/>
    <col min="21" max="21" width="5.42578125" style="1" customWidth="1"/>
    <col min="22" max="22" width="8.5703125" style="1" customWidth="1"/>
    <col min="23" max="23" width="6.7109375" style="1" customWidth="1"/>
    <col min="24" max="24" width="0.5703125" style="22" customWidth="1"/>
    <col min="25" max="25" width="10.42578125" style="22" customWidth="1"/>
    <col min="26" max="26" width="1.42578125" style="1" customWidth="1"/>
    <col min="27" max="16384" width="11.42578125" style="1"/>
  </cols>
  <sheetData>
    <row r="1" spans="1:25" s="2" customFormat="1" ht="9" customHeight="1" x14ac:dyDescent="0.2">
      <c r="B1" s="6"/>
      <c r="C1" s="13"/>
      <c r="D1" s="13"/>
      <c r="E1" s="13"/>
      <c r="F1" s="26" t="s">
        <v>64</v>
      </c>
      <c r="G1" s="26"/>
      <c r="H1" s="26" t="s">
        <v>55</v>
      </c>
      <c r="I1" s="26"/>
      <c r="J1" s="26" t="s">
        <v>56</v>
      </c>
      <c r="K1" s="26"/>
      <c r="L1" s="26" t="s">
        <v>63</v>
      </c>
      <c r="M1" s="26"/>
      <c r="N1" s="26" t="s">
        <v>58</v>
      </c>
      <c r="O1" s="26"/>
      <c r="P1" s="26" t="s">
        <v>67</v>
      </c>
      <c r="Q1" s="26"/>
      <c r="R1" s="26" t="s">
        <v>66</v>
      </c>
      <c r="S1" s="26"/>
      <c r="T1" s="26" t="s">
        <v>65</v>
      </c>
      <c r="U1" s="26"/>
      <c r="X1" s="24"/>
      <c r="Y1" s="24"/>
    </row>
    <row r="2" spans="1:25" s="11" customFormat="1" ht="49.5" customHeight="1" x14ac:dyDescent="0.2">
      <c r="B2" s="18"/>
      <c r="C2" s="18"/>
      <c r="D2" s="18"/>
      <c r="E2" s="18"/>
      <c r="F2" s="18"/>
      <c r="G2" s="18"/>
      <c r="H2" s="18"/>
      <c r="I2" s="18"/>
      <c r="J2" s="18"/>
      <c r="K2" s="18"/>
      <c r="X2" s="17"/>
      <c r="Y2" s="17"/>
    </row>
    <row r="3" spans="1:25" s="740" customFormat="1" ht="21" x14ac:dyDescent="0.2">
      <c r="B3" s="1494" t="s">
        <v>401</v>
      </c>
      <c r="C3" s="1494"/>
      <c r="D3" s="1494"/>
      <c r="E3" s="1494"/>
      <c r="F3" s="1494"/>
      <c r="G3" s="1494"/>
      <c r="H3" s="1494"/>
      <c r="I3" s="1494"/>
      <c r="J3" s="1494"/>
      <c r="K3" s="1494"/>
      <c r="L3" s="1494"/>
      <c r="M3" s="1494"/>
      <c r="N3" s="1494"/>
      <c r="O3" s="1494"/>
      <c r="P3" s="1494"/>
      <c r="Q3" s="1494"/>
      <c r="R3" s="1494"/>
      <c r="S3" s="1494"/>
      <c r="T3" s="1494"/>
      <c r="U3" s="1494"/>
      <c r="V3" s="1494"/>
      <c r="W3" s="1494"/>
      <c r="X3" s="1494"/>
      <c r="Y3" s="714"/>
    </row>
    <row r="4" spans="1:25" s="740" customFormat="1" ht="14.25" customHeight="1" x14ac:dyDescent="0.2">
      <c r="B4" s="1415" t="str">
        <f>porsaad!$B$6</f>
        <v>Situación a 31 de mayo de 2024</v>
      </c>
      <c r="C4" s="1415"/>
      <c r="D4" s="1415"/>
      <c r="E4" s="1415"/>
      <c r="F4" s="1415"/>
      <c r="G4" s="1415"/>
      <c r="H4" s="1415"/>
      <c r="I4" s="1415"/>
      <c r="J4" s="1415"/>
      <c r="K4" s="1415"/>
      <c r="L4" s="1415"/>
      <c r="M4" s="1415"/>
      <c r="N4" s="1415"/>
      <c r="O4" s="1415"/>
      <c r="P4" s="1415"/>
      <c r="Q4" s="1415"/>
      <c r="R4" s="1415"/>
      <c r="S4" s="1415"/>
      <c r="T4" s="1415"/>
      <c r="U4" s="1415"/>
      <c r="V4" s="1415"/>
      <c r="W4" s="1415"/>
      <c r="X4" s="741"/>
      <c r="Y4" s="741"/>
    </row>
    <row r="5" spans="1:25" s="4" customFormat="1" ht="5.25" customHeight="1" x14ac:dyDescent="0.2">
      <c r="B5" s="19"/>
      <c r="C5" s="19"/>
      <c r="D5" s="19"/>
      <c r="E5" s="19"/>
      <c r="F5" s="19"/>
      <c r="G5" s="19"/>
      <c r="H5" s="19"/>
      <c r="I5" s="19"/>
      <c r="J5" s="19"/>
      <c r="K5" s="19"/>
      <c r="L5" s="19"/>
      <c r="M5" s="19"/>
      <c r="N5" s="19"/>
      <c r="O5" s="19"/>
      <c r="P5" s="19"/>
      <c r="Q5" s="19"/>
      <c r="R5" s="19"/>
      <c r="S5" s="19"/>
      <c r="T5" s="19"/>
      <c r="U5" s="19"/>
      <c r="V5" s="19"/>
      <c r="W5" s="19"/>
      <c r="X5" s="20"/>
      <c r="Y5" s="20"/>
    </row>
    <row r="6" spans="1:25" s="133" customFormat="1" ht="19.5" customHeight="1" x14ac:dyDescent="0.2">
      <c r="A6" s="132"/>
      <c r="F6" s="1497" t="s">
        <v>52</v>
      </c>
      <c r="G6" s="1497"/>
      <c r="H6" s="1497"/>
      <c r="I6" s="1497"/>
      <c r="J6" s="1497"/>
      <c r="K6" s="1497"/>
      <c r="L6" s="1497"/>
      <c r="M6" s="1497"/>
      <c r="N6" s="1497"/>
      <c r="O6" s="1497"/>
      <c r="P6" s="1497"/>
      <c r="Q6" s="1497"/>
      <c r="R6" s="1497"/>
      <c r="S6" s="1497"/>
      <c r="T6" s="1497"/>
      <c r="U6" s="1497"/>
      <c r="V6" s="1497"/>
      <c r="W6" s="1497"/>
      <c r="X6" s="154"/>
      <c r="Y6" s="154"/>
    </row>
    <row r="7" spans="1:25" s="133" customFormat="1" ht="64.5" customHeight="1" x14ac:dyDescent="0.2">
      <c r="A7" s="132"/>
      <c r="B7" s="1498" t="s">
        <v>12</v>
      </c>
      <c r="C7" s="155"/>
      <c r="D7" s="156"/>
      <c r="E7" s="155"/>
      <c r="F7" s="1499" t="s">
        <v>32</v>
      </c>
      <c r="G7" s="1499"/>
      <c r="H7" s="1499" t="s">
        <v>33</v>
      </c>
      <c r="I7" s="1499"/>
      <c r="J7" s="1499" t="s">
        <v>48</v>
      </c>
      <c r="K7" s="1499"/>
      <c r="L7" s="1499"/>
      <c r="M7" s="1499"/>
      <c r="N7" s="1499" t="s">
        <v>224</v>
      </c>
      <c r="O7" s="1499"/>
      <c r="P7" s="156"/>
      <c r="Q7" s="156"/>
    </row>
    <row r="8" spans="1:25" s="155" customFormat="1" ht="20.25" customHeight="1" x14ac:dyDescent="0.2">
      <c r="A8" s="189"/>
      <c r="B8" s="1498"/>
      <c r="C8" s="157"/>
      <c r="D8" s="156"/>
      <c r="E8" s="157"/>
      <c r="F8" s="156" t="s">
        <v>9</v>
      </c>
      <c r="G8" s="156" t="s">
        <v>28</v>
      </c>
      <c r="H8" s="156" t="s">
        <v>9</v>
      </c>
      <c r="I8" s="156" t="s">
        <v>28</v>
      </c>
      <c r="J8" s="156" t="s">
        <v>9</v>
      </c>
      <c r="K8" s="156" t="s">
        <v>28</v>
      </c>
      <c r="L8" s="156"/>
      <c r="M8" s="156"/>
      <c r="N8" s="156" t="s">
        <v>9</v>
      </c>
      <c r="O8" s="156" t="s">
        <v>28</v>
      </c>
      <c r="P8" s="156"/>
      <c r="Q8" s="156"/>
    </row>
    <row r="9" spans="1:25" s="157" customFormat="1" ht="8.25" customHeight="1" x14ac:dyDescent="0.2">
      <c r="A9" s="190"/>
      <c r="B9" s="158"/>
      <c r="C9" s="159"/>
      <c r="D9" s="160"/>
      <c r="E9" s="159"/>
      <c r="F9" s="161"/>
      <c r="G9" s="161"/>
      <c r="H9" s="161"/>
      <c r="I9" s="161"/>
      <c r="J9" s="161"/>
      <c r="K9" s="161"/>
      <c r="L9" s="161"/>
      <c r="M9" s="161"/>
      <c r="N9" s="161"/>
      <c r="O9" s="161"/>
      <c r="P9" s="161"/>
      <c r="Q9" s="161"/>
    </row>
    <row r="10" spans="1:25" s="162" customFormat="1" ht="18" customHeight="1" x14ac:dyDescent="0.2">
      <c r="A10" s="191"/>
      <c r="B10" s="146" t="s">
        <v>8</v>
      </c>
      <c r="C10" s="159"/>
      <c r="D10" s="163"/>
      <c r="F10" s="164">
        <f>'31dictsaad'!K10</f>
        <v>79578</v>
      </c>
      <c r="G10" s="165">
        <f t="shared" ref="G10:G27" si="0">F10*100/$N10</f>
        <v>25.722680682292019</v>
      </c>
      <c r="H10" s="164">
        <f>'31dictsaad'!N10</f>
        <v>138495</v>
      </c>
      <c r="I10" s="165">
        <f t="shared" ref="I10:I27" si="1">H10*100/$N10</f>
        <v>44.76692881316486</v>
      </c>
      <c r="J10" s="164">
        <f>'31dictsaad'!Q10</f>
        <v>91296</v>
      </c>
      <c r="K10" s="165">
        <f t="shared" ref="K10:K27" si="2">J10*100/$N10</f>
        <v>29.510390504543118</v>
      </c>
      <c r="L10" s="164"/>
      <c r="M10" s="165"/>
      <c r="N10" s="164">
        <f>F10+H10+J10+L10</f>
        <v>309369</v>
      </c>
      <c r="O10" s="165">
        <f>G10+I10+K10+M10</f>
        <v>100</v>
      </c>
      <c r="P10" s="166"/>
      <c r="Q10" s="166"/>
    </row>
    <row r="11" spans="1:25" s="162" customFormat="1" ht="18" customHeight="1" x14ac:dyDescent="0.2">
      <c r="A11" s="191"/>
      <c r="B11" s="146" t="s">
        <v>7</v>
      </c>
      <c r="C11" s="159"/>
      <c r="D11" s="163"/>
      <c r="F11" s="164">
        <f>'31dictsaad'!K11</f>
        <v>11991</v>
      </c>
      <c r="G11" s="165">
        <f t="shared" si="0"/>
        <v>29.209295527623503</v>
      </c>
      <c r="H11" s="164">
        <f>'31dictsaad'!N11</f>
        <v>14755</v>
      </c>
      <c r="I11" s="165">
        <f t="shared" si="1"/>
        <v>35.942219623891653</v>
      </c>
      <c r="J11" s="164">
        <f>'31dictsaad'!Q11</f>
        <v>14306</v>
      </c>
      <c r="K11" s="165">
        <f t="shared" si="2"/>
        <v>34.848484848484851</v>
      </c>
      <c r="L11" s="164"/>
      <c r="M11" s="165"/>
      <c r="N11" s="164">
        <f t="shared" ref="N11:O27" si="3">F11+H11+J11+L11</f>
        <v>41052</v>
      </c>
      <c r="O11" s="165">
        <f t="shared" si="3"/>
        <v>100</v>
      </c>
      <c r="P11" s="166"/>
      <c r="Q11" s="166"/>
    </row>
    <row r="12" spans="1:25" s="162" customFormat="1" ht="22.5" customHeight="1" x14ac:dyDescent="0.2">
      <c r="A12" s="191"/>
      <c r="B12" s="146" t="s">
        <v>37</v>
      </c>
      <c r="C12" s="159"/>
      <c r="D12" s="163"/>
      <c r="F12" s="163">
        <f>'31dictsaad'!K12</f>
        <v>7862</v>
      </c>
      <c r="G12" s="165">
        <f t="shared" si="0"/>
        <v>24.400993171942893</v>
      </c>
      <c r="H12" s="163">
        <f>'31dictsaad'!N12</f>
        <v>10840</v>
      </c>
      <c r="I12" s="165">
        <f t="shared" si="1"/>
        <v>33.643699565487275</v>
      </c>
      <c r="J12" s="163">
        <f>'31dictsaad'!Q12</f>
        <v>13518</v>
      </c>
      <c r="K12" s="165">
        <f t="shared" si="2"/>
        <v>41.955307262569832</v>
      </c>
      <c r="L12" s="163"/>
      <c r="M12" s="165"/>
      <c r="N12" s="164">
        <f t="shared" si="3"/>
        <v>32220</v>
      </c>
      <c r="O12" s="165">
        <f t="shared" si="3"/>
        <v>100</v>
      </c>
      <c r="P12" s="166"/>
      <c r="Q12" s="166"/>
    </row>
    <row r="13" spans="1:25" s="162" customFormat="1" ht="18" customHeight="1" x14ac:dyDescent="0.2">
      <c r="A13" s="191"/>
      <c r="B13" s="146" t="s">
        <v>38</v>
      </c>
      <c r="C13" s="159"/>
      <c r="D13" s="163"/>
      <c r="F13" s="164">
        <f>'31dictsaad'!K13</f>
        <v>8509</v>
      </c>
      <c r="G13" s="165">
        <f t="shared" si="0"/>
        <v>24.658764888283535</v>
      </c>
      <c r="H13" s="164">
        <f>'31dictsaad'!N13</f>
        <v>11303</v>
      </c>
      <c r="I13" s="165">
        <f t="shared" si="1"/>
        <v>32.755672762048277</v>
      </c>
      <c r="J13" s="164">
        <f>'31dictsaad'!Q13</f>
        <v>14695</v>
      </c>
      <c r="K13" s="165">
        <f t="shared" si="2"/>
        <v>42.58556234966818</v>
      </c>
      <c r="L13" s="164"/>
      <c r="M13" s="165"/>
      <c r="N13" s="164">
        <f t="shared" si="3"/>
        <v>34507</v>
      </c>
      <c r="O13" s="165">
        <f t="shared" si="3"/>
        <v>100</v>
      </c>
      <c r="P13" s="166"/>
      <c r="Q13" s="166"/>
    </row>
    <row r="14" spans="1:25" s="162" customFormat="1" ht="18" customHeight="1" x14ac:dyDescent="0.2">
      <c r="A14" s="191"/>
      <c r="B14" s="146" t="s">
        <v>6</v>
      </c>
      <c r="C14" s="159"/>
      <c r="D14" s="163"/>
      <c r="F14" s="164">
        <f>'31dictsaad'!K14</f>
        <v>15680</v>
      </c>
      <c r="G14" s="165">
        <f t="shared" si="0"/>
        <v>32.559491673242242</v>
      </c>
      <c r="H14" s="164">
        <f>'31dictsaad'!N14</f>
        <v>16934</v>
      </c>
      <c r="I14" s="165">
        <f t="shared" si="1"/>
        <v>35.163420407824248</v>
      </c>
      <c r="J14" s="164">
        <f>'31dictsaad'!Q14</f>
        <v>15544</v>
      </c>
      <c r="K14" s="165">
        <f t="shared" si="2"/>
        <v>32.27708791893351</v>
      </c>
      <c r="L14" s="164"/>
      <c r="M14" s="165"/>
      <c r="N14" s="164">
        <f t="shared" si="3"/>
        <v>48158</v>
      </c>
      <c r="O14" s="165">
        <f t="shared" si="3"/>
        <v>100</v>
      </c>
      <c r="P14" s="166"/>
      <c r="Q14" s="166"/>
    </row>
    <row r="15" spans="1:25" s="162" customFormat="1" ht="18" customHeight="1" x14ac:dyDescent="0.2">
      <c r="A15" s="191"/>
      <c r="B15" s="146" t="s">
        <v>5</v>
      </c>
      <c r="C15" s="159"/>
      <c r="D15" s="163"/>
      <c r="F15" s="163">
        <f>'31dictsaad'!K15</f>
        <v>5342</v>
      </c>
      <c r="G15" s="165">
        <f t="shared" si="0"/>
        <v>29.200830873510441</v>
      </c>
      <c r="H15" s="163">
        <f>'31dictsaad'!N15</f>
        <v>7840</v>
      </c>
      <c r="I15" s="165">
        <f t="shared" si="1"/>
        <v>42.855581064829998</v>
      </c>
      <c r="J15" s="163">
        <f>'31dictsaad'!Q15</f>
        <v>5112</v>
      </c>
      <c r="K15" s="165">
        <f t="shared" si="2"/>
        <v>27.943588061659561</v>
      </c>
      <c r="L15" s="163"/>
      <c r="M15" s="165"/>
      <c r="N15" s="164">
        <f t="shared" si="3"/>
        <v>18294</v>
      </c>
      <c r="O15" s="165">
        <f t="shared" si="3"/>
        <v>100</v>
      </c>
      <c r="P15" s="166"/>
      <c r="Q15" s="166"/>
    </row>
    <row r="16" spans="1:25" s="162" customFormat="1" ht="18" customHeight="1" x14ac:dyDescent="0.2">
      <c r="A16" s="191"/>
      <c r="B16" s="146" t="s">
        <v>4</v>
      </c>
      <c r="C16" s="159"/>
      <c r="D16" s="163"/>
      <c r="F16" s="164">
        <f>'31dictsaad'!K16</f>
        <v>34823</v>
      </c>
      <c r="G16" s="165">
        <f t="shared" si="0"/>
        <v>27.915347308509361</v>
      </c>
      <c r="H16" s="164">
        <f>'31dictsaad'!N16</f>
        <v>40950</v>
      </c>
      <c r="I16" s="165">
        <f t="shared" si="1"/>
        <v>32.826967012705921</v>
      </c>
      <c r="J16" s="164">
        <f>'31dictsaad'!Q16</f>
        <v>48972</v>
      </c>
      <c r="K16" s="165">
        <f t="shared" si="2"/>
        <v>39.257685678784718</v>
      </c>
      <c r="L16" s="164"/>
      <c r="M16" s="165"/>
      <c r="N16" s="164">
        <f t="shared" si="3"/>
        <v>124745</v>
      </c>
      <c r="O16" s="165">
        <f t="shared" si="3"/>
        <v>100</v>
      </c>
      <c r="P16" s="166"/>
      <c r="Q16" s="166"/>
    </row>
    <row r="17" spans="1:25" s="162" customFormat="1" ht="18" customHeight="1" x14ac:dyDescent="0.2">
      <c r="A17" s="191"/>
      <c r="B17" s="146" t="s">
        <v>40</v>
      </c>
      <c r="C17" s="159"/>
      <c r="D17" s="163"/>
      <c r="F17" s="164">
        <f>'31dictsaad'!K17</f>
        <v>22938</v>
      </c>
      <c r="G17" s="165">
        <f t="shared" si="0"/>
        <v>29.851251285121226</v>
      </c>
      <c r="H17" s="164">
        <f>'31dictsaad'!N17</f>
        <v>25222</v>
      </c>
      <c r="I17" s="165">
        <f t="shared" si="1"/>
        <v>32.823622805533503</v>
      </c>
      <c r="J17" s="164">
        <f>'31dictsaad'!Q17</f>
        <v>28681</v>
      </c>
      <c r="K17" s="165">
        <f t="shared" si="2"/>
        <v>37.325125909345275</v>
      </c>
      <c r="L17" s="164"/>
      <c r="M17" s="165"/>
      <c r="N17" s="164">
        <f t="shared" si="3"/>
        <v>76841</v>
      </c>
      <c r="O17" s="165">
        <f t="shared" si="3"/>
        <v>100</v>
      </c>
      <c r="P17" s="166"/>
      <c r="Q17" s="166"/>
    </row>
    <row r="18" spans="1:25" s="162" customFormat="1" ht="18" customHeight="1" x14ac:dyDescent="0.2">
      <c r="A18" s="191"/>
      <c r="B18" s="146" t="s">
        <v>41</v>
      </c>
      <c r="C18" s="159"/>
      <c r="D18" s="163"/>
      <c r="F18" s="164">
        <f>'31dictsaad'!K18</f>
        <v>49021</v>
      </c>
      <c r="G18" s="165">
        <f t="shared" si="0"/>
        <v>19.144266405270621</v>
      </c>
      <c r="H18" s="164">
        <f>'31dictsaad'!N18</f>
        <v>98205</v>
      </c>
      <c r="I18" s="165">
        <f t="shared" si="1"/>
        <v>38.352189517341571</v>
      </c>
      <c r="J18" s="164">
        <f>'31dictsaad'!Q18</f>
        <v>108835</v>
      </c>
      <c r="K18" s="165">
        <f t="shared" si="2"/>
        <v>42.503544077387808</v>
      </c>
      <c r="L18" s="164"/>
      <c r="M18" s="165"/>
      <c r="N18" s="164">
        <f t="shared" si="3"/>
        <v>256061</v>
      </c>
      <c r="O18" s="165">
        <f t="shared" si="3"/>
        <v>100</v>
      </c>
      <c r="P18" s="166"/>
      <c r="Q18" s="166"/>
    </row>
    <row r="19" spans="1:25" s="162" customFormat="1" ht="18" customHeight="1" x14ac:dyDescent="0.2">
      <c r="A19" s="191"/>
      <c r="B19" s="146" t="s">
        <v>3</v>
      </c>
      <c r="C19" s="159"/>
      <c r="D19" s="163"/>
      <c r="F19" s="164">
        <f>'31dictsaad'!K19</f>
        <v>47893</v>
      </c>
      <c r="G19" s="165">
        <f t="shared" si="0"/>
        <v>28.776489956798915</v>
      </c>
      <c r="H19" s="164">
        <f>'31dictsaad'!N19</f>
        <v>62241</v>
      </c>
      <c r="I19" s="165">
        <f>H19*100/$N19</f>
        <v>37.397480036771995</v>
      </c>
      <c r="J19" s="164">
        <f>'31dictsaad'!Q19</f>
        <v>56297</v>
      </c>
      <c r="K19" s="165">
        <f>J19*100/$N19</f>
        <v>33.826030006429093</v>
      </c>
      <c r="L19" s="164"/>
      <c r="M19" s="165"/>
      <c r="N19" s="164">
        <f t="shared" si="3"/>
        <v>166431</v>
      </c>
      <c r="O19" s="165">
        <f t="shared" si="3"/>
        <v>100</v>
      </c>
      <c r="P19" s="166"/>
      <c r="Q19" s="166"/>
    </row>
    <row r="20" spans="1:25" s="162" customFormat="1" ht="18" customHeight="1" x14ac:dyDescent="0.2">
      <c r="A20" s="191"/>
      <c r="B20" s="146" t="s">
        <v>2</v>
      </c>
      <c r="C20" s="159"/>
      <c r="D20" s="163"/>
      <c r="F20" s="164">
        <f>'31dictsaad'!K20</f>
        <v>13136</v>
      </c>
      <c r="G20" s="165">
        <f t="shared" si="0"/>
        <v>32.410560078953864</v>
      </c>
      <c r="H20" s="164">
        <f>'31dictsaad'!N20</f>
        <v>13406</v>
      </c>
      <c r="I20" s="165">
        <f>H20*100/$N20</f>
        <v>33.076733283987167</v>
      </c>
      <c r="J20" s="164">
        <f>'31dictsaad'!Q20</f>
        <v>13988</v>
      </c>
      <c r="K20" s="165">
        <f>J20*100/$N20</f>
        <v>34.512706637058969</v>
      </c>
      <c r="L20" s="164"/>
      <c r="M20" s="165"/>
      <c r="N20" s="164">
        <f t="shared" si="3"/>
        <v>40530</v>
      </c>
      <c r="O20" s="165">
        <f t="shared" si="3"/>
        <v>100</v>
      </c>
      <c r="P20" s="166"/>
      <c r="Q20" s="166"/>
    </row>
    <row r="21" spans="1:25" s="162" customFormat="1" ht="18" customHeight="1" x14ac:dyDescent="0.2">
      <c r="A21" s="191"/>
      <c r="B21" s="146" t="s">
        <v>35</v>
      </c>
      <c r="C21" s="159"/>
      <c r="D21" s="163"/>
      <c r="F21" s="164">
        <f>'31dictsaad'!K21</f>
        <v>25972</v>
      </c>
      <c r="G21" s="165">
        <f t="shared" si="0"/>
        <v>34.197082214146519</v>
      </c>
      <c r="H21" s="164">
        <f>'31dictsaad'!N21</f>
        <v>26123</v>
      </c>
      <c r="I21" s="165">
        <f>H21*100/$N21</f>
        <v>34.395902459577606</v>
      </c>
      <c r="J21" s="164">
        <f>'31dictsaad'!Q21</f>
        <v>23853</v>
      </c>
      <c r="K21" s="165">
        <f>J21*100/$N21</f>
        <v>31.407015326275872</v>
      </c>
      <c r="L21" s="164"/>
      <c r="M21" s="165"/>
      <c r="N21" s="164">
        <f t="shared" si="3"/>
        <v>75948</v>
      </c>
      <c r="O21" s="165">
        <f t="shared" si="3"/>
        <v>99.999999999999986</v>
      </c>
      <c r="P21" s="166"/>
      <c r="Q21" s="166"/>
    </row>
    <row r="22" spans="1:25" s="162" customFormat="1" ht="21" customHeight="1" x14ac:dyDescent="0.2">
      <c r="A22" s="191"/>
      <c r="B22" s="146" t="s">
        <v>42</v>
      </c>
      <c r="C22" s="159"/>
      <c r="D22" s="163"/>
      <c r="F22" s="164">
        <f>'31dictsaad'!K22</f>
        <v>63350</v>
      </c>
      <c r="G22" s="165">
        <f t="shared" si="0"/>
        <v>32.38934704916943</v>
      </c>
      <c r="H22" s="164">
        <f>'31dictsaad'!N22</f>
        <v>72779</v>
      </c>
      <c r="I22" s="165">
        <f>H22*100/$N22</f>
        <v>37.210170306101055</v>
      </c>
      <c r="J22" s="164">
        <f>'31dictsaad'!Q22</f>
        <v>59460</v>
      </c>
      <c r="K22" s="165">
        <f>J22*100/$N22</f>
        <v>30.400482644729511</v>
      </c>
      <c r="L22" s="164"/>
      <c r="M22" s="165"/>
      <c r="N22" s="164">
        <f t="shared" si="3"/>
        <v>195589</v>
      </c>
      <c r="O22" s="165">
        <f t="shared" si="3"/>
        <v>99.999999999999986</v>
      </c>
      <c r="P22" s="166"/>
      <c r="Q22" s="166"/>
    </row>
    <row r="23" spans="1:25" s="162" customFormat="1" ht="18" customHeight="1" x14ac:dyDescent="0.2">
      <c r="A23" s="191"/>
      <c r="B23" s="146" t="s">
        <v>43</v>
      </c>
      <c r="C23" s="159"/>
      <c r="D23" s="163"/>
      <c r="F23" s="164">
        <f>'31dictsaad'!K23</f>
        <v>14803</v>
      </c>
      <c r="G23" s="165">
        <f t="shared" si="0"/>
        <v>30.232415652315986</v>
      </c>
      <c r="H23" s="164">
        <f>'31dictsaad'!N23</f>
        <v>18761</v>
      </c>
      <c r="I23" s="165">
        <f>H23*100/$N23</f>
        <v>38.315905563270974</v>
      </c>
      <c r="J23" s="164">
        <f>'31dictsaad'!Q23</f>
        <v>15400</v>
      </c>
      <c r="K23" s="165">
        <f>J23*100/$N23</f>
        <v>31.451678784413037</v>
      </c>
      <c r="L23" s="164"/>
      <c r="M23" s="165"/>
      <c r="N23" s="164">
        <f t="shared" si="3"/>
        <v>48964</v>
      </c>
      <c r="O23" s="165">
        <f t="shared" si="3"/>
        <v>99.999999999999986</v>
      </c>
      <c r="P23" s="166"/>
      <c r="Q23" s="166"/>
    </row>
    <row r="24" spans="1:25" s="162" customFormat="1" ht="22.5" customHeight="1" x14ac:dyDescent="0.2">
      <c r="A24" s="191"/>
      <c r="B24" s="146" t="s">
        <v>44</v>
      </c>
      <c r="C24" s="159"/>
      <c r="D24" s="163"/>
      <c r="F24" s="163">
        <f>'31dictsaad'!K24</f>
        <v>3375</v>
      </c>
      <c r="G24" s="167">
        <f t="shared" si="0"/>
        <v>20.235026080700283</v>
      </c>
      <c r="H24" s="163">
        <f>'31dictsaad'!N24</f>
        <v>6331</v>
      </c>
      <c r="I24" s="165">
        <f t="shared" si="1"/>
        <v>37.957911145752142</v>
      </c>
      <c r="J24" s="163">
        <f>'31dictsaad'!Q24</f>
        <v>6973</v>
      </c>
      <c r="K24" s="165">
        <f t="shared" si="2"/>
        <v>41.807062773547578</v>
      </c>
      <c r="L24" s="163"/>
      <c r="M24" s="165"/>
      <c r="N24" s="163">
        <f t="shared" si="3"/>
        <v>16679</v>
      </c>
      <c r="O24" s="165">
        <f t="shared" si="3"/>
        <v>100</v>
      </c>
      <c r="P24" s="166"/>
      <c r="Q24" s="166"/>
    </row>
    <row r="25" spans="1:25" s="162" customFormat="1" ht="18" customHeight="1" x14ac:dyDescent="0.2">
      <c r="A25" s="191"/>
      <c r="B25" s="146" t="s">
        <v>45</v>
      </c>
      <c r="C25" s="159"/>
      <c r="D25" s="163"/>
      <c r="F25" s="163">
        <f>'31dictsaad'!K25</f>
        <v>19649</v>
      </c>
      <c r="G25" s="167">
        <f t="shared" si="0"/>
        <v>23.549222176945754</v>
      </c>
      <c r="H25" s="163">
        <f>'31dictsaad'!N25</f>
        <v>26665</v>
      </c>
      <c r="I25" s="165">
        <f t="shared" si="1"/>
        <v>31.957860926676094</v>
      </c>
      <c r="J25" s="163">
        <f>'31dictsaad'!Q25</f>
        <v>37124</v>
      </c>
      <c r="K25" s="165">
        <f t="shared" si="2"/>
        <v>44.492916896378148</v>
      </c>
      <c r="L25" s="163"/>
      <c r="M25" s="165"/>
      <c r="N25" s="163">
        <f t="shared" si="3"/>
        <v>83438</v>
      </c>
      <c r="O25" s="165">
        <f t="shared" si="3"/>
        <v>100</v>
      </c>
      <c r="P25" s="166"/>
      <c r="Q25" s="166"/>
    </row>
    <row r="26" spans="1:25" s="162" customFormat="1" ht="18" customHeight="1" x14ac:dyDescent="0.2">
      <c r="A26" s="191"/>
      <c r="B26" s="146" t="s">
        <v>46</v>
      </c>
      <c r="C26" s="159"/>
      <c r="D26" s="163"/>
      <c r="F26" s="163">
        <f>'31dictsaad'!K26</f>
        <v>2523</v>
      </c>
      <c r="G26" s="167">
        <f t="shared" si="0"/>
        <v>23.619172439618048</v>
      </c>
      <c r="H26" s="163">
        <f>'31dictsaad'!N26</f>
        <v>4373</v>
      </c>
      <c r="I26" s="165">
        <f t="shared" si="1"/>
        <v>40.938026586781504</v>
      </c>
      <c r="J26" s="163">
        <f>'31dictsaad'!Q26</f>
        <v>3786</v>
      </c>
      <c r="K26" s="165">
        <f t="shared" si="2"/>
        <v>35.442800973600448</v>
      </c>
      <c r="L26" s="163"/>
      <c r="M26" s="165"/>
      <c r="N26" s="163">
        <f t="shared" si="3"/>
        <v>10682</v>
      </c>
      <c r="O26" s="165">
        <f t="shared" si="3"/>
        <v>100</v>
      </c>
      <c r="P26" s="166"/>
      <c r="Q26" s="166"/>
    </row>
    <row r="27" spans="1:25" s="162" customFormat="1" ht="18" customHeight="1" x14ac:dyDescent="0.2">
      <c r="A27" s="191"/>
      <c r="B27" s="146" t="s">
        <v>1</v>
      </c>
      <c r="C27" s="159"/>
      <c r="D27" s="163"/>
      <c r="F27" s="163">
        <f>'31dictsaad'!K27</f>
        <v>1262</v>
      </c>
      <c r="G27" s="167">
        <f t="shared" si="0"/>
        <v>32.492276004119468</v>
      </c>
      <c r="H27" s="163">
        <f>'31dictsaad'!N27</f>
        <v>1402</v>
      </c>
      <c r="I27" s="165">
        <f t="shared" si="1"/>
        <v>36.096807415036047</v>
      </c>
      <c r="J27" s="163">
        <f>'31dictsaad'!Q27</f>
        <v>1220</v>
      </c>
      <c r="K27" s="165">
        <f t="shared" si="2"/>
        <v>31.410916580844489</v>
      </c>
      <c r="L27" s="163"/>
      <c r="M27" s="165"/>
      <c r="N27" s="164">
        <f t="shared" si="3"/>
        <v>3884</v>
      </c>
      <c r="O27" s="165">
        <f t="shared" si="3"/>
        <v>100</v>
      </c>
      <c r="P27" s="166"/>
      <c r="Q27" s="166"/>
    </row>
    <row r="28" spans="1:25" s="162" customFormat="1" ht="8.25" customHeight="1" x14ac:dyDescent="0.2">
      <c r="A28" s="191"/>
      <c r="B28" s="168"/>
      <c r="C28" s="159"/>
      <c r="D28" s="169"/>
      <c r="F28" s="163"/>
      <c r="G28" s="170"/>
      <c r="H28" s="163"/>
      <c r="I28" s="170"/>
      <c r="J28" s="163"/>
      <c r="K28" s="170"/>
      <c r="L28" s="163"/>
      <c r="M28" s="170"/>
      <c r="N28" s="164"/>
      <c r="O28" s="166"/>
      <c r="P28" s="166"/>
      <c r="Q28" s="170"/>
    </row>
    <row r="29" spans="1:25" s="162" customFormat="1" x14ac:dyDescent="0.2">
      <c r="B29" s="208" t="s">
        <v>0</v>
      </c>
      <c r="C29" s="159"/>
      <c r="D29" s="171"/>
      <c r="F29" s="147">
        <f>SUM(F10:F27)</f>
        <v>427707</v>
      </c>
      <c r="G29" s="172">
        <f>F29*100/$N29</f>
        <v>27.012072815828297</v>
      </c>
      <c r="H29" s="147">
        <f>SUM(H10:H27)</f>
        <v>596625</v>
      </c>
      <c r="I29" s="172">
        <f>H29*100/$N29</f>
        <v>37.680182797437404</v>
      </c>
      <c r="J29" s="147">
        <f>SUM(J10:J27)</f>
        <v>559060</v>
      </c>
      <c r="K29" s="172">
        <f>J29*100/$N29</f>
        <v>35.307744386734299</v>
      </c>
      <c r="L29" s="147"/>
      <c r="M29" s="172"/>
      <c r="N29" s="147">
        <f>SUM(N10:N27)</f>
        <v>1583392</v>
      </c>
      <c r="O29" s="172">
        <f>N29*100/$N29</f>
        <v>100</v>
      </c>
      <c r="P29" s="172"/>
      <c r="Q29" s="172"/>
    </row>
    <row r="30" spans="1:25" s="162" customFormat="1" ht="20.25" customHeight="1" x14ac:dyDescent="0.2">
      <c r="B30" s="146" t="s">
        <v>0</v>
      </c>
      <c r="C30" s="173"/>
      <c r="D30" s="147">
        <f>SUM(D10:D29)</f>
        <v>0</v>
      </c>
      <c r="E30" s="174"/>
      <c r="F30" s="147">
        <f>SUM(F10:F27)</f>
        <v>427707</v>
      </c>
      <c r="G30" s="175">
        <f>F30*100/$N30</f>
        <v>27.012072815828297</v>
      </c>
      <c r="H30" s="147">
        <f>SUM(H10:H27)</f>
        <v>596625</v>
      </c>
      <c r="I30" s="175">
        <f>H30*100/$N30</f>
        <v>37.680182797437404</v>
      </c>
      <c r="J30" s="147">
        <f>SUM(J10:J27)</f>
        <v>559060</v>
      </c>
      <c r="K30" s="175">
        <f>J30*100/$N30</f>
        <v>35.307744386734299</v>
      </c>
      <c r="L30" s="147">
        <f>SUM(L10:L28)</f>
        <v>0</v>
      </c>
      <c r="M30" s="175">
        <f>L30*100/$N30</f>
        <v>0</v>
      </c>
      <c r="N30" s="147">
        <f>F30+H30+J30+L30</f>
        <v>1583392</v>
      </c>
      <c r="O30" s="175">
        <f>G30+I30+K30+M30</f>
        <v>100</v>
      </c>
      <c r="P30" s="176"/>
      <c r="Q30" s="176" t="e">
        <f>(N30/D30)</f>
        <v>#DIV/0!</v>
      </c>
    </row>
    <row r="31" spans="1:25" s="162" customFormat="1" ht="5.25" customHeight="1" x14ac:dyDescent="0.2">
      <c r="B31" s="146"/>
      <c r="C31" s="173"/>
      <c r="D31" s="147"/>
      <c r="E31" s="174"/>
      <c r="F31" s="147"/>
      <c r="G31" s="176"/>
      <c r="H31" s="147"/>
      <c r="I31" s="176"/>
      <c r="J31" s="147"/>
      <c r="K31" s="176"/>
      <c r="L31" s="147"/>
      <c r="M31" s="176"/>
      <c r="N31" s="147"/>
      <c r="O31" s="176"/>
      <c r="P31" s="147"/>
      <c r="Q31" s="176"/>
      <c r="R31" s="147"/>
      <c r="S31" s="176"/>
      <c r="T31" s="147"/>
      <c r="U31" s="176"/>
      <c r="V31" s="147"/>
      <c r="W31" s="176"/>
      <c r="X31" s="176"/>
      <c r="Y31" s="176"/>
    </row>
    <row r="32" spans="1:25" s="151" customFormat="1" ht="18.75" customHeight="1" x14ac:dyDescent="0.2">
      <c r="B32" s="153" t="s">
        <v>39</v>
      </c>
      <c r="C32" s="177"/>
      <c r="D32" s="177"/>
      <c r="E32" s="177"/>
      <c r="F32" s="177"/>
      <c r="G32" s="177"/>
      <c r="H32" s="177"/>
      <c r="I32" s="177"/>
      <c r="J32" s="177"/>
      <c r="K32" s="177"/>
      <c r="L32" s="177"/>
      <c r="N32" s="177"/>
      <c r="O32" s="177"/>
      <c r="P32" s="177"/>
      <c r="Q32" s="177"/>
      <c r="R32" s="177"/>
      <c r="S32" s="177"/>
      <c r="T32" s="177"/>
      <c r="U32" s="177"/>
      <c r="V32" s="177"/>
      <c r="W32" s="177"/>
    </row>
    <row r="33" spans="2:25" x14ac:dyDescent="0.2">
      <c r="B33" s="27" t="s">
        <v>47</v>
      </c>
      <c r="F33" s="25"/>
      <c r="G33" s="25"/>
      <c r="H33" s="25"/>
      <c r="I33" s="25"/>
      <c r="J33" s="25"/>
      <c r="K33" s="25"/>
      <c r="L33" s="25"/>
      <c r="M33" s="25"/>
      <c r="N33" s="25"/>
      <c r="O33" s="25"/>
      <c r="P33" s="25"/>
      <c r="Q33" s="25"/>
      <c r="R33" s="25"/>
      <c r="S33" s="25"/>
      <c r="T33" s="25"/>
      <c r="U33" s="25"/>
    </row>
    <row r="34" spans="2:25" x14ac:dyDescent="0.2">
      <c r="F34" s="14"/>
      <c r="G34" s="14"/>
      <c r="H34" s="14"/>
      <c r="I34" s="14"/>
      <c r="J34" s="14"/>
    </row>
    <row r="36" spans="2:25" x14ac:dyDescent="0.2">
      <c r="D36" s="8"/>
      <c r="T36" s="22"/>
      <c r="U36" s="22"/>
      <c r="X36" s="1"/>
      <c r="Y36" s="1"/>
    </row>
    <row r="37" spans="2:25" x14ac:dyDescent="0.2">
      <c r="T37" s="22"/>
      <c r="U37" s="22"/>
      <c r="X37" s="1"/>
      <c r="Y37" s="1"/>
    </row>
    <row r="38" spans="2:25" x14ac:dyDescent="0.2">
      <c r="T38" s="22"/>
      <c r="U38" s="22"/>
      <c r="X38" s="1"/>
      <c r="Y38" s="1"/>
    </row>
    <row r="39" spans="2:25" x14ac:dyDescent="0.2">
      <c r="T39" s="22"/>
      <c r="U39" s="22"/>
      <c r="X39" s="1"/>
      <c r="Y39" s="1"/>
    </row>
    <row r="40" spans="2:25" x14ac:dyDescent="0.2">
      <c r="T40" s="22"/>
      <c r="U40" s="22"/>
      <c r="X40" s="1"/>
      <c r="Y40" s="1"/>
    </row>
    <row r="41" spans="2:25" x14ac:dyDescent="0.2">
      <c r="T41" s="22"/>
      <c r="U41" s="22"/>
      <c r="X41" s="1"/>
      <c r="Y41" s="1"/>
    </row>
    <row r="42" spans="2:25" x14ac:dyDescent="0.2">
      <c r="T42" s="22"/>
      <c r="U42" s="22"/>
      <c r="X42" s="1"/>
      <c r="Y42" s="1"/>
    </row>
    <row r="43" spans="2:25" x14ac:dyDescent="0.2">
      <c r="T43" s="22"/>
      <c r="U43" s="22"/>
      <c r="X43" s="1"/>
      <c r="Y43" s="1"/>
    </row>
    <row r="44" spans="2:25" x14ac:dyDescent="0.2">
      <c r="T44" s="22"/>
      <c r="U44" s="22"/>
      <c r="X44" s="1"/>
      <c r="Y44" s="1"/>
    </row>
    <row r="45" spans="2:25" x14ac:dyDescent="0.2">
      <c r="T45" s="22"/>
      <c r="U45" s="22"/>
      <c r="X45" s="1"/>
      <c r="Y45" s="1"/>
    </row>
    <row r="46" spans="2:25" x14ac:dyDescent="0.2">
      <c r="T46" s="22"/>
      <c r="U46" s="22"/>
      <c r="X46" s="1"/>
      <c r="Y46" s="1"/>
    </row>
    <row r="47" spans="2:25" x14ac:dyDescent="0.2">
      <c r="T47" s="22"/>
      <c r="U47" s="22"/>
      <c r="X47" s="1"/>
      <c r="Y47" s="1"/>
    </row>
    <row r="48" spans="2:25" x14ac:dyDescent="0.2">
      <c r="T48" s="22"/>
      <c r="U48" s="22"/>
      <c r="X48" s="1"/>
      <c r="Y48" s="1"/>
    </row>
    <row r="49" spans="20:25" x14ac:dyDescent="0.2">
      <c r="T49" s="22"/>
      <c r="U49" s="22"/>
      <c r="X49" s="1"/>
      <c r="Y49" s="1"/>
    </row>
    <row r="50" spans="20:25" x14ac:dyDescent="0.2">
      <c r="T50" s="22"/>
      <c r="U50" s="22"/>
      <c r="X50" s="1"/>
      <c r="Y50" s="1"/>
    </row>
    <row r="51" spans="20:25" x14ac:dyDescent="0.2">
      <c r="T51" s="22"/>
      <c r="U51" s="22"/>
      <c r="X51" s="1"/>
      <c r="Y51" s="1"/>
    </row>
    <row r="52" spans="20:25" x14ac:dyDescent="0.2">
      <c r="T52" s="22"/>
      <c r="U52" s="22"/>
      <c r="X52" s="1"/>
      <c r="Y52" s="1"/>
    </row>
    <row r="53" spans="20:25" x14ac:dyDescent="0.2">
      <c r="T53" s="22"/>
      <c r="U53" s="22"/>
      <c r="X53" s="1"/>
      <c r="Y53" s="1"/>
    </row>
    <row r="54" spans="20:25" x14ac:dyDescent="0.2">
      <c r="T54" s="22"/>
      <c r="U54" s="22"/>
      <c r="X54" s="1"/>
      <c r="Y54" s="1"/>
    </row>
    <row r="55" spans="20:25" x14ac:dyDescent="0.2">
      <c r="T55" s="22"/>
      <c r="U55" s="22"/>
      <c r="X55" s="1"/>
      <c r="Y55" s="1"/>
    </row>
    <row r="56" spans="20:25" x14ac:dyDescent="0.2">
      <c r="T56" s="22"/>
      <c r="U56" s="22"/>
      <c r="X56" s="1"/>
      <c r="Y56" s="1"/>
    </row>
  </sheetData>
  <mergeCells count="9">
    <mergeCell ref="B3:X3"/>
    <mergeCell ref="B4:W4"/>
    <mergeCell ref="F6:W6"/>
    <mergeCell ref="B7:B8"/>
    <mergeCell ref="F7:G7"/>
    <mergeCell ref="H7:I7"/>
    <mergeCell ref="J7:K7"/>
    <mergeCell ref="L7:M7"/>
    <mergeCell ref="N7:O7"/>
  </mergeCells>
  <printOptions horizontalCentered="1"/>
  <pageMargins left="0" right="0" top="0.43307086614173229" bottom="0.43307086614173229" header="0" footer="0"/>
  <pageSetup paperSize="9" scale="92" orientation="landscape" r:id="rId1"/>
  <headerFooter alignWithMargins="0"/>
  <rowBreaks count="1" manualBreakCount="1">
    <brk id="32" max="21" man="1"/>
  </rowBreaks>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Hoja18">
    <tabColor theme="0"/>
    <pageSetUpPr fitToPage="1"/>
  </sheetPr>
  <dimension ref="A1:IZ53"/>
  <sheetViews>
    <sheetView zoomScaleNormal="100" workbookViewId="0"/>
  </sheetViews>
  <sheetFormatPr baseColWidth="10" defaultColWidth="11.42578125" defaultRowHeight="15" x14ac:dyDescent="0.2"/>
  <cols>
    <col min="1" max="1" width="0.85546875" style="333" customWidth="1"/>
    <col min="2" max="2" width="28.7109375" style="333" customWidth="1"/>
    <col min="3" max="3" width="0.7109375" style="333" customWidth="1"/>
    <col min="4" max="4" width="11.85546875" style="333" customWidth="1"/>
    <col min="5" max="5" width="7.7109375" style="333" customWidth="1"/>
    <col min="6" max="6" width="0.42578125" style="333" customWidth="1"/>
    <col min="7" max="7" width="16.5703125" style="333" customWidth="1"/>
    <col min="8" max="8" width="7.28515625" style="333" customWidth="1"/>
    <col min="9" max="9" width="0.7109375" style="333" customWidth="1"/>
    <col min="10" max="10" width="10.42578125" style="333" customWidth="1"/>
    <col min="11" max="11" width="9.5703125" style="333" customWidth="1"/>
    <col min="12" max="12" width="11" style="333" customWidth="1"/>
    <col min="13" max="19" width="11.42578125" style="333"/>
    <col min="20" max="20" width="2.28515625" style="333" customWidth="1"/>
    <col min="21" max="16384" width="11.42578125" style="333"/>
  </cols>
  <sheetData>
    <row r="1" spans="1:260" s="613" customFormat="1" ht="9" customHeight="1" x14ac:dyDescent="0.25">
      <c r="A1" s="340"/>
      <c r="B1" s="311"/>
      <c r="C1" s="341"/>
      <c r="D1" s="340"/>
      <c r="E1" s="340"/>
      <c r="F1" s="341"/>
      <c r="G1" s="340"/>
      <c r="H1" s="340"/>
      <c r="I1" s="341"/>
      <c r="J1" s="340"/>
      <c r="K1" s="340"/>
      <c r="L1" s="750"/>
      <c r="M1" s="750"/>
      <c r="N1" s="750"/>
      <c r="O1" s="750"/>
      <c r="P1" s="340"/>
      <c r="Q1" s="340"/>
      <c r="R1" s="340"/>
      <c r="S1" s="750"/>
      <c r="T1" s="750"/>
      <c r="U1" s="340"/>
      <c r="V1" s="340"/>
      <c r="W1" s="340"/>
      <c r="X1" s="340"/>
      <c r="Y1" s="340"/>
      <c r="Z1" s="340"/>
      <c r="AA1" s="340"/>
      <c r="AB1" s="340"/>
      <c r="AC1" s="340"/>
      <c r="AD1" s="340"/>
      <c r="AE1" s="340"/>
      <c r="AF1" s="340"/>
      <c r="AG1" s="340"/>
      <c r="AH1" s="340"/>
      <c r="AI1" s="340"/>
      <c r="AJ1" s="340"/>
      <c r="AK1" s="340"/>
      <c r="AL1" s="340"/>
      <c r="AM1" s="340"/>
      <c r="AN1" s="340"/>
      <c r="AO1" s="340"/>
      <c r="AP1" s="340"/>
      <c r="AQ1" s="340"/>
      <c r="AR1" s="340"/>
      <c r="AS1" s="340"/>
      <c r="AT1" s="340"/>
      <c r="AU1" s="340"/>
      <c r="AV1" s="340"/>
      <c r="AW1" s="340"/>
      <c r="AX1" s="340"/>
      <c r="AY1" s="340"/>
      <c r="AZ1" s="340"/>
      <c r="BA1" s="340"/>
      <c r="BB1" s="340"/>
      <c r="BC1" s="340"/>
      <c r="BD1" s="340"/>
      <c r="BE1" s="340"/>
      <c r="BF1" s="340"/>
      <c r="BG1" s="340"/>
      <c r="BH1" s="340"/>
      <c r="BI1" s="340"/>
      <c r="BJ1" s="340"/>
      <c r="BK1" s="340"/>
      <c r="BL1" s="340"/>
      <c r="BM1" s="340"/>
      <c r="BN1" s="340"/>
      <c r="BO1" s="340"/>
      <c r="BP1" s="340"/>
      <c r="BQ1" s="340"/>
      <c r="BR1" s="340"/>
      <c r="BS1" s="340"/>
      <c r="BT1" s="340"/>
      <c r="BU1" s="340"/>
      <c r="BV1" s="340"/>
      <c r="BW1" s="340"/>
      <c r="BX1" s="340"/>
      <c r="BY1" s="340"/>
      <c r="BZ1" s="340"/>
      <c r="CA1" s="340"/>
      <c r="CB1" s="340"/>
      <c r="CC1" s="340"/>
      <c r="CD1" s="340"/>
      <c r="CE1" s="340"/>
      <c r="CF1" s="340"/>
      <c r="CG1" s="340"/>
      <c r="CH1" s="340"/>
      <c r="CI1" s="340"/>
      <c r="CJ1" s="340"/>
      <c r="CK1" s="340"/>
      <c r="CL1" s="340"/>
      <c r="CM1" s="340"/>
      <c r="CN1" s="340"/>
      <c r="CO1" s="340"/>
      <c r="CP1" s="340"/>
      <c r="CQ1" s="340"/>
      <c r="CR1" s="340"/>
      <c r="CS1" s="340"/>
      <c r="CT1" s="340"/>
      <c r="CU1" s="340"/>
      <c r="CV1" s="340"/>
      <c r="CW1" s="340"/>
      <c r="CX1" s="340"/>
      <c r="CY1" s="340"/>
      <c r="CZ1" s="340"/>
      <c r="DA1" s="340"/>
      <c r="DB1" s="340"/>
      <c r="DC1" s="340"/>
      <c r="DD1" s="340"/>
      <c r="DE1" s="340"/>
      <c r="DF1" s="340"/>
      <c r="DG1" s="340"/>
      <c r="DH1" s="340"/>
      <c r="DI1" s="340"/>
      <c r="DJ1" s="340"/>
      <c r="DK1" s="340"/>
      <c r="DL1" s="340"/>
      <c r="DM1" s="340"/>
      <c r="DN1" s="340"/>
      <c r="DO1" s="340"/>
      <c r="DP1" s="340"/>
      <c r="DQ1" s="340"/>
      <c r="DR1" s="340"/>
      <c r="DS1" s="340"/>
      <c r="DT1" s="340"/>
      <c r="DU1" s="340"/>
      <c r="DV1" s="340"/>
      <c r="DW1" s="340"/>
      <c r="DX1" s="340"/>
      <c r="DY1" s="340"/>
      <c r="DZ1" s="340"/>
      <c r="EA1" s="340"/>
      <c r="EB1" s="340"/>
      <c r="EC1" s="340"/>
      <c r="ED1" s="340"/>
      <c r="EE1" s="340"/>
      <c r="EF1" s="340"/>
      <c r="EG1" s="340"/>
      <c r="EH1" s="340"/>
      <c r="EI1" s="340"/>
      <c r="EJ1" s="340"/>
      <c r="EK1" s="340"/>
      <c r="EL1" s="340"/>
      <c r="EM1" s="340"/>
      <c r="EN1" s="340"/>
      <c r="EO1" s="340"/>
      <c r="EP1" s="340"/>
      <c r="EQ1" s="340"/>
      <c r="ER1" s="340"/>
      <c r="ES1" s="340"/>
      <c r="ET1" s="340"/>
      <c r="EU1" s="340"/>
      <c r="EV1" s="340"/>
      <c r="EW1" s="340"/>
      <c r="EX1" s="340"/>
      <c r="EY1" s="340"/>
      <c r="EZ1" s="340"/>
      <c r="FA1" s="340"/>
      <c r="FB1" s="340"/>
      <c r="FC1" s="340"/>
      <c r="FD1" s="340"/>
      <c r="FE1" s="340"/>
      <c r="FF1" s="340"/>
      <c r="FG1" s="340"/>
      <c r="FH1" s="340"/>
      <c r="FI1" s="340"/>
      <c r="FJ1" s="340"/>
      <c r="FK1" s="340"/>
      <c r="FL1" s="340"/>
      <c r="FM1" s="340"/>
      <c r="FN1" s="340"/>
      <c r="FO1" s="340"/>
      <c r="FP1" s="340"/>
      <c r="FQ1" s="340"/>
      <c r="FR1" s="340"/>
      <c r="FS1" s="340"/>
      <c r="FT1" s="340"/>
      <c r="FU1" s="340"/>
      <c r="FV1" s="340"/>
      <c r="FW1" s="340"/>
      <c r="FX1" s="340"/>
      <c r="FY1" s="340"/>
      <c r="FZ1" s="340"/>
      <c r="GA1" s="340"/>
      <c r="GB1" s="340"/>
      <c r="GC1" s="340"/>
      <c r="GD1" s="340"/>
      <c r="GE1" s="340"/>
      <c r="GF1" s="340"/>
      <c r="GG1" s="340"/>
      <c r="GH1" s="340"/>
      <c r="GI1" s="340"/>
      <c r="GJ1" s="340"/>
      <c r="GK1" s="340"/>
      <c r="GL1" s="340"/>
      <c r="GM1" s="340"/>
      <c r="GN1" s="340"/>
      <c r="GO1" s="340"/>
      <c r="GP1" s="340"/>
      <c r="GQ1" s="340"/>
      <c r="GR1" s="340"/>
      <c r="GS1" s="340"/>
      <c r="GT1" s="340"/>
      <c r="GU1" s="340"/>
      <c r="GV1" s="340"/>
      <c r="GW1" s="340"/>
      <c r="GX1" s="340"/>
      <c r="GY1" s="340"/>
      <c r="GZ1" s="340"/>
      <c r="HA1" s="340"/>
      <c r="HB1" s="340"/>
      <c r="HC1" s="340"/>
      <c r="HD1" s="340"/>
      <c r="HE1" s="340"/>
      <c r="HF1" s="340"/>
      <c r="HG1" s="340"/>
      <c r="HH1" s="340"/>
      <c r="HI1" s="340"/>
      <c r="HJ1" s="340"/>
      <c r="HK1" s="340"/>
      <c r="HL1" s="340"/>
      <c r="HM1" s="340"/>
      <c r="HN1" s="340"/>
      <c r="HO1" s="340"/>
      <c r="HP1" s="340"/>
      <c r="HQ1" s="340"/>
      <c r="HR1" s="340"/>
      <c r="HS1" s="340"/>
      <c r="HT1" s="340"/>
      <c r="HU1" s="340"/>
      <c r="HV1" s="340"/>
      <c r="HW1" s="340"/>
      <c r="HX1" s="340"/>
      <c r="HY1" s="340"/>
      <c r="HZ1" s="340"/>
      <c r="IA1" s="340"/>
      <c r="IB1" s="340"/>
      <c r="IC1" s="340"/>
      <c r="ID1" s="340"/>
      <c r="IE1" s="340"/>
      <c r="IF1" s="340"/>
      <c r="IG1" s="340"/>
      <c r="IH1" s="340"/>
      <c r="II1" s="340"/>
      <c r="IJ1" s="340"/>
      <c r="IK1" s="340"/>
      <c r="IL1" s="340"/>
      <c r="IM1" s="340"/>
      <c r="IN1" s="340"/>
      <c r="IO1" s="340"/>
      <c r="IP1" s="340"/>
      <c r="IQ1" s="340"/>
      <c r="IR1" s="340"/>
      <c r="IS1" s="340"/>
      <c r="IT1" s="340"/>
      <c r="IU1" s="340"/>
      <c r="IV1" s="340"/>
      <c r="IW1" s="340"/>
      <c r="IX1" s="340"/>
      <c r="IY1" s="340"/>
      <c r="IZ1" s="340"/>
    </row>
    <row r="2" spans="1:260" s="619" customFormat="1" ht="49.5" customHeight="1" x14ac:dyDescent="0.25">
      <c r="A2" s="343"/>
      <c r="B2" s="751"/>
      <c r="C2" s="751"/>
      <c r="D2" s="751"/>
      <c r="E2" s="751"/>
      <c r="F2" s="751"/>
      <c r="G2" s="751"/>
      <c r="H2" s="751"/>
      <c r="I2" s="751"/>
      <c r="J2" s="343"/>
      <c r="K2" s="343"/>
      <c r="L2" s="750"/>
      <c r="M2" s="750"/>
      <c r="N2" s="750"/>
      <c r="O2" s="750"/>
      <c r="P2" s="343"/>
      <c r="Q2" s="343"/>
      <c r="R2" s="343"/>
      <c r="S2" s="343"/>
      <c r="T2" s="343"/>
      <c r="U2" s="343"/>
      <c r="V2" s="343"/>
      <c r="W2" s="343"/>
      <c r="X2" s="343"/>
      <c r="Y2" s="343"/>
      <c r="Z2" s="343"/>
      <c r="AA2" s="343"/>
      <c r="AB2" s="343"/>
      <c r="AC2" s="343"/>
      <c r="AD2" s="343"/>
      <c r="AE2" s="343"/>
      <c r="AF2" s="343"/>
      <c r="AG2" s="343"/>
      <c r="AH2" s="343"/>
      <c r="AI2" s="343"/>
      <c r="AJ2" s="343"/>
      <c r="AK2" s="343"/>
      <c r="AL2" s="343"/>
      <c r="AM2" s="343"/>
      <c r="AN2" s="343"/>
      <c r="AO2" s="343"/>
      <c r="AP2" s="343"/>
      <c r="AQ2" s="343"/>
      <c r="AR2" s="343"/>
      <c r="AS2" s="343"/>
      <c r="AT2" s="343"/>
      <c r="AU2" s="343"/>
      <c r="AV2" s="343"/>
      <c r="AW2" s="343"/>
      <c r="AX2" s="343"/>
      <c r="AY2" s="343"/>
      <c r="AZ2" s="343"/>
      <c r="BA2" s="343"/>
      <c r="BB2" s="343"/>
      <c r="BC2" s="343"/>
      <c r="BD2" s="343"/>
      <c r="BE2" s="343"/>
      <c r="BF2" s="343"/>
      <c r="BG2" s="343"/>
      <c r="BH2" s="343"/>
      <c r="BI2" s="343"/>
      <c r="BJ2" s="343"/>
      <c r="BK2" s="343"/>
      <c r="BL2" s="343"/>
      <c r="BM2" s="343"/>
      <c r="BN2" s="343"/>
      <c r="BO2" s="343"/>
      <c r="BP2" s="343"/>
      <c r="BQ2" s="343"/>
      <c r="BR2" s="343"/>
      <c r="BS2" s="343"/>
      <c r="BT2" s="343"/>
      <c r="BU2" s="343"/>
      <c r="BV2" s="343"/>
      <c r="BW2" s="343"/>
      <c r="BX2" s="343"/>
      <c r="BY2" s="343"/>
      <c r="BZ2" s="343"/>
      <c r="CA2" s="343"/>
      <c r="CB2" s="343"/>
      <c r="CC2" s="343"/>
      <c r="CD2" s="343"/>
      <c r="CE2" s="343"/>
      <c r="CF2" s="343"/>
      <c r="CG2" s="343"/>
      <c r="CH2" s="343"/>
      <c r="CI2" s="343"/>
      <c r="CJ2" s="343"/>
      <c r="CK2" s="343"/>
      <c r="CL2" s="343"/>
      <c r="CM2" s="343"/>
      <c r="CN2" s="343"/>
      <c r="CO2" s="343"/>
      <c r="CP2" s="343"/>
      <c r="CQ2" s="343"/>
      <c r="CR2" s="343"/>
      <c r="CS2" s="343"/>
      <c r="CT2" s="343"/>
      <c r="CU2" s="343"/>
      <c r="CV2" s="343"/>
      <c r="CW2" s="343"/>
      <c r="CX2" s="343"/>
      <c r="CY2" s="343"/>
      <c r="CZ2" s="343"/>
      <c r="DA2" s="343"/>
      <c r="DB2" s="343"/>
      <c r="DC2" s="343"/>
      <c r="DD2" s="343"/>
      <c r="DE2" s="343"/>
      <c r="DF2" s="343"/>
      <c r="DG2" s="343"/>
      <c r="DH2" s="343"/>
      <c r="DI2" s="343"/>
      <c r="DJ2" s="343"/>
      <c r="DK2" s="343"/>
      <c r="DL2" s="343"/>
      <c r="DM2" s="343"/>
      <c r="DN2" s="343"/>
      <c r="DO2" s="343"/>
      <c r="DP2" s="343"/>
      <c r="DQ2" s="343"/>
      <c r="DR2" s="343"/>
      <c r="DS2" s="343"/>
      <c r="DT2" s="343"/>
      <c r="DU2" s="343"/>
      <c r="DV2" s="343"/>
      <c r="DW2" s="343"/>
      <c r="DX2" s="343"/>
      <c r="DY2" s="343"/>
      <c r="DZ2" s="343"/>
      <c r="EA2" s="343"/>
      <c r="EB2" s="343"/>
      <c r="EC2" s="343"/>
      <c r="ED2" s="343"/>
      <c r="EE2" s="343"/>
      <c r="EF2" s="343"/>
      <c r="EG2" s="343"/>
      <c r="EH2" s="343"/>
      <c r="EI2" s="343"/>
      <c r="EJ2" s="343"/>
      <c r="EK2" s="343"/>
      <c r="EL2" s="343"/>
      <c r="EM2" s="343"/>
      <c r="EN2" s="343"/>
      <c r="EO2" s="343"/>
      <c r="EP2" s="343"/>
      <c r="EQ2" s="343"/>
      <c r="ER2" s="343"/>
      <c r="ES2" s="343"/>
      <c r="ET2" s="343"/>
      <c r="EU2" s="343"/>
      <c r="EV2" s="343"/>
      <c r="EW2" s="343"/>
      <c r="EX2" s="343"/>
      <c r="EY2" s="343"/>
      <c r="EZ2" s="343"/>
      <c r="FA2" s="343"/>
      <c r="FB2" s="343"/>
      <c r="FC2" s="343"/>
      <c r="FD2" s="343"/>
      <c r="FE2" s="343"/>
      <c r="FF2" s="343"/>
      <c r="FG2" s="343"/>
      <c r="FH2" s="343"/>
      <c r="FI2" s="343"/>
      <c r="FJ2" s="343"/>
      <c r="FK2" s="343"/>
      <c r="FL2" s="343"/>
      <c r="FM2" s="343"/>
      <c r="FN2" s="343"/>
      <c r="FO2" s="343"/>
      <c r="FP2" s="343"/>
      <c r="FQ2" s="343"/>
      <c r="FR2" s="343"/>
      <c r="FS2" s="343"/>
      <c r="FT2" s="343"/>
      <c r="FU2" s="343"/>
      <c r="FV2" s="343"/>
      <c r="FW2" s="343"/>
      <c r="FX2" s="343"/>
      <c r="FY2" s="343"/>
      <c r="FZ2" s="343"/>
      <c r="GA2" s="343"/>
      <c r="GB2" s="343"/>
      <c r="GC2" s="343"/>
      <c r="GD2" s="343"/>
      <c r="GE2" s="343"/>
      <c r="GF2" s="343"/>
      <c r="GG2" s="343"/>
      <c r="GH2" s="343"/>
      <c r="GI2" s="343"/>
      <c r="GJ2" s="343"/>
      <c r="GK2" s="343"/>
      <c r="GL2" s="343"/>
      <c r="GM2" s="343"/>
      <c r="GN2" s="343"/>
      <c r="GO2" s="343"/>
      <c r="GP2" s="343"/>
      <c r="GQ2" s="343"/>
      <c r="GR2" s="343"/>
      <c r="GS2" s="343"/>
      <c r="GT2" s="343"/>
      <c r="GU2" s="343"/>
      <c r="GV2" s="343"/>
      <c r="GW2" s="343"/>
      <c r="GX2" s="343"/>
      <c r="GY2" s="343"/>
      <c r="GZ2" s="343"/>
      <c r="HA2" s="343"/>
      <c r="HB2" s="343"/>
      <c r="HC2" s="343"/>
      <c r="HD2" s="343"/>
      <c r="HE2" s="343"/>
      <c r="HF2" s="343"/>
      <c r="HG2" s="343"/>
      <c r="HH2" s="343"/>
      <c r="HI2" s="343"/>
      <c r="HJ2" s="343"/>
      <c r="HK2" s="343"/>
      <c r="HL2" s="343"/>
      <c r="HM2" s="343"/>
      <c r="HN2" s="343"/>
      <c r="HO2" s="343"/>
      <c r="HP2" s="343"/>
      <c r="HQ2" s="343"/>
      <c r="HR2" s="343"/>
      <c r="HS2" s="343"/>
      <c r="HT2" s="343"/>
      <c r="HU2" s="343"/>
      <c r="HV2" s="343"/>
      <c r="HW2" s="343"/>
      <c r="HX2" s="343"/>
      <c r="HY2" s="343"/>
      <c r="HZ2" s="343"/>
      <c r="IA2" s="343"/>
      <c r="IB2" s="343"/>
      <c r="IC2" s="343"/>
      <c r="ID2" s="343"/>
      <c r="IE2" s="343"/>
      <c r="IF2" s="343"/>
      <c r="IG2" s="343"/>
      <c r="IH2" s="343"/>
      <c r="II2" s="343"/>
      <c r="IJ2" s="343"/>
      <c r="IK2" s="343"/>
      <c r="IL2" s="343"/>
      <c r="IM2" s="343"/>
      <c r="IN2" s="343"/>
      <c r="IO2" s="343"/>
      <c r="IP2" s="343"/>
      <c r="IQ2" s="343"/>
      <c r="IR2" s="343"/>
      <c r="IS2" s="343"/>
      <c r="IT2" s="343"/>
      <c r="IU2" s="343"/>
      <c r="IV2" s="343"/>
      <c r="IW2" s="343"/>
      <c r="IX2" s="343"/>
      <c r="IY2" s="343"/>
      <c r="IZ2" s="343"/>
    </row>
    <row r="3" spans="1:260" s="621" customFormat="1" ht="6.95" customHeight="1" x14ac:dyDescent="0.25">
      <c r="A3" s="345"/>
      <c r="B3" s="1388"/>
      <c r="C3" s="1388"/>
      <c r="D3" s="1388"/>
      <c r="E3" s="1388"/>
      <c r="F3" s="1388"/>
      <c r="G3" s="1388"/>
      <c r="H3" s="1388"/>
      <c r="I3" s="1388"/>
      <c r="J3" s="345"/>
      <c r="K3" s="345"/>
      <c r="L3" s="750"/>
      <c r="M3" s="750"/>
      <c r="N3" s="750"/>
      <c r="O3" s="750"/>
      <c r="P3" s="345"/>
      <c r="Q3" s="345"/>
      <c r="R3" s="345"/>
      <c r="S3" s="343"/>
      <c r="T3" s="343"/>
      <c r="U3" s="345"/>
      <c r="V3" s="345"/>
      <c r="W3" s="345"/>
      <c r="X3" s="345"/>
      <c r="Y3" s="345"/>
      <c r="Z3" s="345"/>
      <c r="AA3" s="345"/>
      <c r="AB3" s="345"/>
      <c r="AC3" s="345"/>
      <c r="AD3" s="345"/>
      <c r="AE3" s="345"/>
      <c r="AF3" s="345"/>
      <c r="AG3" s="345"/>
      <c r="AH3" s="345"/>
      <c r="AI3" s="345"/>
      <c r="AJ3" s="345"/>
      <c r="AK3" s="345"/>
      <c r="AL3" s="345"/>
      <c r="AM3" s="345"/>
      <c r="AN3" s="345"/>
      <c r="AO3" s="345"/>
      <c r="AP3" s="345"/>
      <c r="AQ3" s="345"/>
      <c r="AR3" s="345"/>
      <c r="AS3" s="345"/>
      <c r="AT3" s="345"/>
      <c r="AU3" s="345"/>
      <c r="AV3" s="345"/>
      <c r="AW3" s="345"/>
      <c r="AX3" s="345"/>
      <c r="AY3" s="345"/>
      <c r="AZ3" s="345"/>
      <c r="BA3" s="345"/>
      <c r="BB3" s="345"/>
      <c r="BC3" s="345"/>
      <c r="BD3" s="345"/>
      <c r="BE3" s="345"/>
      <c r="BF3" s="345"/>
      <c r="BG3" s="345"/>
      <c r="BH3" s="345"/>
      <c r="BI3" s="345"/>
      <c r="BJ3" s="345"/>
      <c r="BK3" s="345"/>
      <c r="BL3" s="345"/>
      <c r="BM3" s="345"/>
      <c r="BN3" s="345"/>
      <c r="BO3" s="345"/>
      <c r="BP3" s="345"/>
      <c r="BQ3" s="345"/>
      <c r="BR3" s="345"/>
      <c r="BS3" s="345"/>
      <c r="BT3" s="345"/>
      <c r="BU3" s="345"/>
      <c r="BV3" s="345"/>
      <c r="BW3" s="345"/>
      <c r="BX3" s="345"/>
      <c r="BY3" s="345"/>
      <c r="BZ3" s="345"/>
      <c r="CA3" s="345"/>
      <c r="CB3" s="345"/>
      <c r="CC3" s="345"/>
      <c r="CD3" s="345"/>
      <c r="CE3" s="345"/>
      <c r="CF3" s="345"/>
      <c r="CG3" s="345"/>
      <c r="CH3" s="345"/>
      <c r="CI3" s="345"/>
      <c r="CJ3" s="345"/>
      <c r="CK3" s="345"/>
      <c r="CL3" s="345"/>
      <c r="CM3" s="345"/>
      <c r="CN3" s="345"/>
      <c r="CO3" s="345"/>
      <c r="CP3" s="345"/>
      <c r="CQ3" s="345"/>
      <c r="CR3" s="345"/>
      <c r="CS3" s="345"/>
      <c r="CT3" s="345"/>
      <c r="CU3" s="345"/>
      <c r="CV3" s="345"/>
      <c r="CW3" s="345"/>
      <c r="CX3" s="345"/>
      <c r="CY3" s="345"/>
      <c r="CZ3" s="345"/>
      <c r="DA3" s="345"/>
      <c r="DB3" s="345"/>
      <c r="DC3" s="345"/>
      <c r="DD3" s="345"/>
      <c r="DE3" s="345"/>
      <c r="DF3" s="345"/>
      <c r="DG3" s="345"/>
      <c r="DH3" s="345"/>
      <c r="DI3" s="345"/>
      <c r="DJ3" s="345"/>
      <c r="DK3" s="345"/>
      <c r="DL3" s="345"/>
      <c r="DM3" s="345"/>
      <c r="DN3" s="345"/>
      <c r="DO3" s="345"/>
      <c r="DP3" s="345"/>
      <c r="DQ3" s="345"/>
      <c r="DR3" s="345"/>
      <c r="DS3" s="345"/>
      <c r="DT3" s="345"/>
      <c r="DU3" s="345"/>
      <c r="DV3" s="345"/>
      <c r="DW3" s="345"/>
      <c r="DX3" s="345"/>
      <c r="DY3" s="345"/>
      <c r="DZ3" s="345"/>
      <c r="EA3" s="345"/>
      <c r="EB3" s="345"/>
      <c r="EC3" s="345"/>
      <c r="ED3" s="345"/>
      <c r="EE3" s="345"/>
      <c r="EF3" s="345"/>
      <c r="EG3" s="345"/>
      <c r="EH3" s="345"/>
      <c r="EI3" s="345"/>
      <c r="EJ3" s="345"/>
      <c r="EK3" s="345"/>
      <c r="EL3" s="345"/>
      <c r="EM3" s="345"/>
      <c r="EN3" s="345"/>
      <c r="EO3" s="345"/>
      <c r="EP3" s="345"/>
      <c r="EQ3" s="345"/>
      <c r="ER3" s="345"/>
      <c r="ES3" s="345"/>
      <c r="ET3" s="345"/>
      <c r="EU3" s="345"/>
      <c r="EV3" s="345"/>
      <c r="EW3" s="345"/>
      <c r="EX3" s="345"/>
      <c r="EY3" s="345"/>
      <c r="EZ3" s="345"/>
      <c r="FA3" s="345"/>
      <c r="FB3" s="345"/>
      <c r="FC3" s="345"/>
      <c r="FD3" s="345"/>
      <c r="FE3" s="345"/>
      <c r="FF3" s="345"/>
      <c r="FG3" s="345"/>
      <c r="FH3" s="345"/>
      <c r="FI3" s="345"/>
      <c r="FJ3" s="345"/>
      <c r="FK3" s="345"/>
      <c r="FL3" s="345"/>
      <c r="FM3" s="345"/>
      <c r="FN3" s="345"/>
      <c r="FO3" s="345"/>
      <c r="FP3" s="345"/>
      <c r="FQ3" s="345"/>
      <c r="FR3" s="345"/>
      <c r="FS3" s="345"/>
      <c r="FT3" s="345"/>
      <c r="FU3" s="345"/>
      <c r="FV3" s="345"/>
      <c r="FW3" s="345"/>
      <c r="FX3" s="345"/>
      <c r="FY3" s="345"/>
      <c r="FZ3" s="345"/>
      <c r="GA3" s="345"/>
      <c r="GB3" s="345"/>
      <c r="GC3" s="345"/>
      <c r="GD3" s="345"/>
      <c r="GE3" s="345"/>
      <c r="GF3" s="345"/>
      <c r="GG3" s="345"/>
      <c r="GH3" s="345"/>
      <c r="GI3" s="345"/>
      <c r="GJ3" s="345"/>
      <c r="GK3" s="345"/>
      <c r="GL3" s="345"/>
      <c r="GM3" s="345"/>
      <c r="GN3" s="345"/>
      <c r="GO3" s="345"/>
      <c r="GP3" s="345"/>
      <c r="GQ3" s="345"/>
      <c r="GR3" s="345"/>
      <c r="GS3" s="345"/>
      <c r="GT3" s="345"/>
      <c r="GU3" s="345"/>
      <c r="GV3" s="345"/>
      <c r="GW3" s="345"/>
      <c r="GX3" s="345"/>
      <c r="GY3" s="345"/>
      <c r="GZ3" s="345"/>
      <c r="HA3" s="345"/>
      <c r="HB3" s="345"/>
      <c r="HC3" s="345"/>
      <c r="HD3" s="345"/>
      <c r="HE3" s="345"/>
      <c r="HF3" s="345"/>
      <c r="HG3" s="345"/>
      <c r="HH3" s="345"/>
      <c r="HI3" s="345"/>
      <c r="HJ3" s="345"/>
      <c r="HK3" s="345"/>
      <c r="HL3" s="345"/>
      <c r="HM3" s="345"/>
      <c r="HN3" s="345"/>
      <c r="HO3" s="345"/>
      <c r="HP3" s="345"/>
      <c r="HQ3" s="345"/>
      <c r="HR3" s="345"/>
      <c r="HS3" s="345"/>
      <c r="HT3" s="345"/>
      <c r="HU3" s="345"/>
      <c r="HV3" s="345"/>
      <c r="HW3" s="345"/>
      <c r="HX3" s="345"/>
      <c r="HY3" s="345"/>
      <c r="HZ3" s="345"/>
      <c r="IA3" s="345"/>
      <c r="IB3" s="345"/>
      <c r="IC3" s="345"/>
      <c r="ID3" s="345"/>
      <c r="IE3" s="345"/>
      <c r="IF3" s="345"/>
      <c r="IG3" s="345"/>
      <c r="IH3" s="345"/>
      <c r="II3" s="345"/>
      <c r="IJ3" s="345"/>
      <c r="IK3" s="345"/>
      <c r="IL3" s="345"/>
      <c r="IM3" s="345"/>
      <c r="IN3" s="345"/>
      <c r="IO3" s="345"/>
      <c r="IP3" s="345"/>
      <c r="IQ3" s="345"/>
      <c r="IR3" s="345"/>
      <c r="IS3" s="345"/>
      <c r="IT3" s="345"/>
      <c r="IU3" s="345"/>
      <c r="IV3" s="345"/>
      <c r="IW3" s="345"/>
      <c r="IX3" s="345"/>
      <c r="IY3" s="345"/>
      <c r="IZ3" s="345"/>
    </row>
    <row r="4" spans="1:260" s="623" customFormat="1" ht="20.25" customHeight="1" x14ac:dyDescent="0.2">
      <c r="A4" s="1459" t="s">
        <v>402</v>
      </c>
      <c r="B4" s="1459"/>
      <c r="C4" s="1459"/>
      <c r="D4" s="1459"/>
      <c r="E4" s="1459"/>
      <c r="F4" s="1459"/>
      <c r="G4" s="1459"/>
      <c r="H4" s="1459"/>
      <c r="I4" s="1459"/>
      <c r="J4" s="1459"/>
      <c r="K4" s="1459"/>
      <c r="L4" s="1459"/>
      <c r="M4" s="1459"/>
      <c r="N4" s="1459"/>
      <c r="O4" s="1459"/>
      <c r="P4" s="1459"/>
      <c r="Q4" s="1459"/>
      <c r="R4" s="1459"/>
      <c r="S4" s="437"/>
      <c r="T4" s="492"/>
      <c r="U4" s="492"/>
      <c r="V4" s="492"/>
      <c r="W4" s="492"/>
      <c r="X4" s="492"/>
      <c r="Y4" s="492"/>
      <c r="Z4" s="492"/>
      <c r="AA4" s="492"/>
      <c r="AB4" s="492"/>
      <c r="AC4" s="492"/>
      <c r="AD4" s="492"/>
      <c r="AE4" s="492"/>
      <c r="AF4" s="492"/>
      <c r="AG4" s="492"/>
      <c r="AH4" s="492"/>
      <c r="AI4" s="492"/>
      <c r="AJ4" s="492"/>
      <c r="AK4" s="492"/>
      <c r="AL4" s="492"/>
      <c r="AM4" s="492"/>
      <c r="AN4" s="492"/>
      <c r="AO4" s="492"/>
      <c r="AP4" s="492"/>
      <c r="AQ4" s="492"/>
      <c r="AR4" s="492"/>
      <c r="AS4" s="492"/>
      <c r="AT4" s="492"/>
      <c r="AU4" s="492"/>
      <c r="AV4" s="492"/>
      <c r="AW4" s="492"/>
      <c r="AX4" s="492"/>
      <c r="AY4" s="492"/>
      <c r="AZ4" s="492"/>
      <c r="BA4" s="492"/>
      <c r="BB4" s="492"/>
      <c r="BC4" s="492"/>
      <c r="BD4" s="492"/>
      <c r="BE4" s="492"/>
      <c r="BF4" s="492"/>
      <c r="BG4" s="492"/>
      <c r="BH4" s="492"/>
      <c r="BI4" s="492"/>
      <c r="BJ4" s="492"/>
      <c r="BK4" s="492"/>
      <c r="BL4" s="492"/>
      <c r="BM4" s="492"/>
      <c r="BN4" s="492"/>
      <c r="BO4" s="492"/>
      <c r="BP4" s="492"/>
      <c r="BQ4" s="492"/>
      <c r="BR4" s="492"/>
      <c r="BS4" s="492"/>
      <c r="BT4" s="492"/>
      <c r="BU4" s="492"/>
      <c r="BV4" s="492"/>
      <c r="BW4" s="492"/>
      <c r="BX4" s="492"/>
      <c r="BY4" s="492"/>
      <c r="BZ4" s="492"/>
      <c r="CA4" s="492"/>
      <c r="CB4" s="492"/>
      <c r="CC4" s="492"/>
      <c r="CD4" s="492"/>
      <c r="CE4" s="492"/>
      <c r="CF4" s="492"/>
      <c r="CG4" s="492"/>
      <c r="CH4" s="492"/>
      <c r="CI4" s="492"/>
      <c r="CJ4" s="492"/>
      <c r="CK4" s="492"/>
      <c r="CL4" s="492"/>
      <c r="CM4" s="492"/>
      <c r="CN4" s="492"/>
      <c r="CO4" s="492"/>
      <c r="CP4" s="492"/>
      <c r="CQ4" s="492"/>
      <c r="CR4" s="492"/>
      <c r="CS4" s="492"/>
      <c r="CT4" s="492"/>
      <c r="CU4" s="492"/>
      <c r="CV4" s="492"/>
      <c r="CW4" s="492"/>
      <c r="CX4" s="492"/>
      <c r="CY4" s="492"/>
      <c r="CZ4" s="492"/>
      <c r="DA4" s="492"/>
      <c r="DB4" s="492"/>
      <c r="DC4" s="492"/>
      <c r="DD4" s="492"/>
      <c r="DE4" s="492"/>
      <c r="DF4" s="492"/>
      <c r="DG4" s="492"/>
      <c r="DH4" s="492"/>
      <c r="DI4" s="492"/>
      <c r="DJ4" s="492"/>
      <c r="DK4" s="492"/>
      <c r="DL4" s="492"/>
      <c r="DM4" s="492"/>
      <c r="DN4" s="492"/>
      <c r="DO4" s="492"/>
      <c r="DP4" s="492"/>
      <c r="DQ4" s="492"/>
      <c r="DR4" s="492"/>
      <c r="DS4" s="492"/>
      <c r="DT4" s="492"/>
      <c r="DU4" s="492"/>
      <c r="DV4" s="492"/>
      <c r="DW4" s="492"/>
      <c r="DX4" s="492"/>
      <c r="DY4" s="492"/>
      <c r="DZ4" s="492"/>
      <c r="EA4" s="492"/>
      <c r="EB4" s="492"/>
      <c r="EC4" s="492"/>
      <c r="ED4" s="492"/>
      <c r="EE4" s="492"/>
      <c r="EF4" s="492"/>
      <c r="EG4" s="492"/>
      <c r="EH4" s="492"/>
      <c r="EI4" s="492"/>
      <c r="EJ4" s="492"/>
      <c r="EK4" s="492"/>
      <c r="EL4" s="492"/>
      <c r="EM4" s="492"/>
      <c r="EN4" s="492"/>
      <c r="EO4" s="492"/>
      <c r="EP4" s="492"/>
      <c r="EQ4" s="492"/>
      <c r="ER4" s="492"/>
      <c r="ES4" s="492"/>
      <c r="ET4" s="492"/>
      <c r="EU4" s="492"/>
      <c r="EV4" s="492"/>
      <c r="EW4" s="492"/>
      <c r="EX4" s="492"/>
      <c r="EY4" s="492"/>
      <c r="EZ4" s="492"/>
      <c r="FA4" s="492"/>
      <c r="FB4" s="492"/>
      <c r="FC4" s="492"/>
      <c r="FD4" s="492"/>
      <c r="FE4" s="492"/>
      <c r="FF4" s="492"/>
      <c r="FG4" s="492"/>
      <c r="FH4" s="492"/>
      <c r="FI4" s="492"/>
      <c r="FJ4" s="492"/>
      <c r="FK4" s="492"/>
      <c r="FL4" s="492"/>
      <c r="FM4" s="492"/>
      <c r="FN4" s="492"/>
      <c r="FO4" s="492"/>
      <c r="FP4" s="492"/>
      <c r="FQ4" s="492"/>
      <c r="FR4" s="492"/>
      <c r="FS4" s="492"/>
      <c r="FT4" s="492"/>
      <c r="FU4" s="492"/>
      <c r="FV4" s="492"/>
      <c r="FW4" s="492"/>
      <c r="FX4" s="492"/>
      <c r="FY4" s="492"/>
      <c r="FZ4" s="492"/>
      <c r="GA4" s="492"/>
      <c r="GB4" s="492"/>
      <c r="GC4" s="492"/>
      <c r="GD4" s="492"/>
      <c r="GE4" s="492"/>
      <c r="GF4" s="492"/>
      <c r="GG4" s="492"/>
      <c r="GH4" s="492"/>
      <c r="GI4" s="492"/>
      <c r="GJ4" s="492"/>
      <c r="GK4" s="492"/>
      <c r="GL4" s="492"/>
      <c r="GM4" s="492"/>
      <c r="GN4" s="492"/>
      <c r="GO4" s="492"/>
      <c r="GP4" s="492"/>
      <c r="GQ4" s="492"/>
      <c r="GR4" s="492"/>
      <c r="GS4" s="492"/>
      <c r="GT4" s="492"/>
      <c r="GU4" s="492"/>
      <c r="GV4" s="492"/>
      <c r="GW4" s="492"/>
      <c r="GX4" s="492"/>
      <c r="GY4" s="492"/>
      <c r="GZ4" s="492"/>
      <c r="HA4" s="492"/>
      <c r="HB4" s="492"/>
      <c r="HC4" s="492"/>
      <c r="HD4" s="492"/>
      <c r="HE4" s="492"/>
      <c r="HF4" s="492"/>
      <c r="HG4" s="492"/>
      <c r="HH4" s="492"/>
      <c r="HI4" s="492"/>
      <c r="HJ4" s="492"/>
      <c r="HK4" s="492"/>
      <c r="HL4" s="492"/>
      <c r="HM4" s="492"/>
      <c r="HN4" s="492"/>
      <c r="HO4" s="492"/>
      <c r="HP4" s="492"/>
      <c r="HQ4" s="492"/>
      <c r="HR4" s="492"/>
      <c r="HS4" s="492"/>
      <c r="HT4" s="492"/>
      <c r="HU4" s="492"/>
      <c r="HV4" s="492"/>
      <c r="HW4" s="492"/>
      <c r="HX4" s="492"/>
      <c r="HY4" s="492"/>
      <c r="HZ4" s="492"/>
      <c r="IA4" s="492"/>
      <c r="IB4" s="492"/>
      <c r="IC4" s="492"/>
      <c r="ID4" s="492"/>
      <c r="IE4" s="492"/>
      <c r="IF4" s="492"/>
      <c r="IG4" s="492"/>
      <c r="IH4" s="492"/>
      <c r="II4" s="492"/>
      <c r="IJ4" s="492"/>
      <c r="IK4" s="492"/>
      <c r="IL4" s="492"/>
      <c r="IM4" s="492"/>
      <c r="IN4" s="492"/>
      <c r="IO4" s="492"/>
      <c r="IP4" s="492"/>
      <c r="IQ4" s="492"/>
      <c r="IR4" s="492"/>
      <c r="IS4" s="492"/>
      <c r="IT4" s="492"/>
      <c r="IU4" s="492"/>
      <c r="IV4" s="492"/>
      <c r="IW4" s="492"/>
      <c r="IX4" s="492"/>
      <c r="IY4" s="492"/>
      <c r="IZ4" s="492"/>
    </row>
    <row r="5" spans="1:260" s="623" customFormat="1" ht="12" customHeight="1" x14ac:dyDescent="0.2">
      <c r="A5" s="492"/>
      <c r="B5" s="1415" t="str">
        <f>porsaad!$B$6</f>
        <v>Situación a 31 de mayo de 2024</v>
      </c>
      <c r="C5" s="1415"/>
      <c r="D5" s="1415"/>
      <c r="E5" s="1415"/>
      <c r="F5" s="1415"/>
      <c r="G5" s="1415"/>
      <c r="H5" s="1415"/>
      <c r="I5" s="1415"/>
      <c r="J5" s="1415"/>
      <c r="K5" s="1415"/>
      <c r="L5" s="1415"/>
      <c r="M5" s="1415"/>
      <c r="N5" s="1415"/>
      <c r="O5" s="1415"/>
      <c r="P5" s="1415"/>
      <c r="Q5" s="1415"/>
      <c r="R5" s="1415"/>
      <c r="S5" s="752"/>
      <c r="T5" s="752"/>
      <c r="U5" s="492"/>
      <c r="V5" s="492"/>
      <c r="W5" s="492"/>
      <c r="X5" s="492"/>
      <c r="Y5" s="492"/>
      <c r="Z5" s="492"/>
      <c r="AA5" s="492"/>
      <c r="AB5" s="492"/>
      <c r="AC5" s="492"/>
      <c r="AD5" s="492"/>
      <c r="AE5" s="492"/>
      <c r="AF5" s="492"/>
      <c r="AG5" s="492"/>
      <c r="AH5" s="492"/>
      <c r="AI5" s="492"/>
      <c r="AJ5" s="492"/>
      <c r="AK5" s="492"/>
      <c r="AL5" s="492"/>
      <c r="AM5" s="492"/>
      <c r="AN5" s="492"/>
      <c r="AO5" s="492"/>
      <c r="AP5" s="492"/>
      <c r="AQ5" s="492"/>
      <c r="AR5" s="492"/>
      <c r="AS5" s="492"/>
      <c r="AT5" s="492"/>
      <c r="AU5" s="492"/>
      <c r="AV5" s="492"/>
      <c r="AW5" s="492"/>
      <c r="AX5" s="492"/>
      <c r="AY5" s="492"/>
      <c r="AZ5" s="492"/>
      <c r="BA5" s="492"/>
      <c r="BB5" s="492"/>
      <c r="BC5" s="492"/>
      <c r="BD5" s="492"/>
      <c r="BE5" s="492"/>
      <c r="BF5" s="492"/>
      <c r="BG5" s="492"/>
      <c r="BH5" s="492"/>
      <c r="BI5" s="492"/>
      <c r="BJ5" s="492"/>
      <c r="BK5" s="492"/>
      <c r="BL5" s="492"/>
      <c r="BM5" s="492"/>
      <c r="BN5" s="492"/>
      <c r="BO5" s="492"/>
      <c r="BP5" s="492"/>
      <c r="BQ5" s="492"/>
      <c r="BR5" s="492"/>
      <c r="BS5" s="492"/>
      <c r="BT5" s="492"/>
      <c r="BU5" s="492"/>
      <c r="BV5" s="492"/>
      <c r="BW5" s="492"/>
      <c r="BX5" s="492"/>
      <c r="BY5" s="492"/>
      <c r="BZ5" s="492"/>
      <c r="CA5" s="492"/>
      <c r="CB5" s="492"/>
      <c r="CC5" s="492"/>
      <c r="CD5" s="492"/>
      <c r="CE5" s="492"/>
      <c r="CF5" s="492"/>
      <c r="CG5" s="492"/>
      <c r="CH5" s="492"/>
      <c r="CI5" s="492"/>
      <c r="CJ5" s="492"/>
      <c r="CK5" s="492"/>
      <c r="CL5" s="492"/>
      <c r="CM5" s="492"/>
      <c r="CN5" s="492"/>
      <c r="CO5" s="492"/>
      <c r="CP5" s="492"/>
      <c r="CQ5" s="492"/>
      <c r="CR5" s="492"/>
      <c r="CS5" s="492"/>
      <c r="CT5" s="492"/>
      <c r="CU5" s="492"/>
      <c r="CV5" s="492"/>
      <c r="CW5" s="492"/>
      <c r="CX5" s="492"/>
      <c r="CY5" s="492"/>
      <c r="CZ5" s="492"/>
      <c r="DA5" s="492"/>
      <c r="DB5" s="492"/>
      <c r="DC5" s="492"/>
      <c r="DD5" s="492"/>
      <c r="DE5" s="492"/>
      <c r="DF5" s="492"/>
      <c r="DG5" s="492"/>
      <c r="DH5" s="492"/>
      <c r="DI5" s="492"/>
      <c r="DJ5" s="492"/>
      <c r="DK5" s="492"/>
      <c r="DL5" s="492"/>
      <c r="DM5" s="492"/>
      <c r="DN5" s="492"/>
      <c r="DO5" s="492"/>
      <c r="DP5" s="492"/>
      <c r="DQ5" s="492"/>
      <c r="DR5" s="492"/>
      <c r="DS5" s="492"/>
      <c r="DT5" s="492"/>
      <c r="DU5" s="492"/>
      <c r="DV5" s="492"/>
      <c r="DW5" s="492"/>
      <c r="DX5" s="492"/>
      <c r="DY5" s="492"/>
      <c r="DZ5" s="492"/>
      <c r="EA5" s="492"/>
      <c r="EB5" s="492"/>
      <c r="EC5" s="492"/>
      <c r="ED5" s="492"/>
      <c r="EE5" s="492"/>
      <c r="EF5" s="492"/>
      <c r="EG5" s="492"/>
      <c r="EH5" s="492"/>
      <c r="EI5" s="492"/>
      <c r="EJ5" s="492"/>
      <c r="EK5" s="492"/>
      <c r="EL5" s="492"/>
      <c r="EM5" s="492"/>
      <c r="EN5" s="492"/>
      <c r="EO5" s="492"/>
      <c r="EP5" s="492"/>
      <c r="EQ5" s="492"/>
      <c r="ER5" s="492"/>
      <c r="ES5" s="492"/>
      <c r="ET5" s="492"/>
      <c r="EU5" s="492"/>
      <c r="EV5" s="492"/>
      <c r="EW5" s="492"/>
      <c r="EX5" s="492"/>
      <c r="EY5" s="492"/>
      <c r="EZ5" s="492"/>
      <c r="FA5" s="492"/>
      <c r="FB5" s="492"/>
      <c r="FC5" s="492"/>
      <c r="FD5" s="492"/>
      <c r="FE5" s="492"/>
      <c r="FF5" s="492"/>
      <c r="FG5" s="492"/>
      <c r="FH5" s="492"/>
      <c r="FI5" s="492"/>
      <c r="FJ5" s="492"/>
      <c r="FK5" s="492"/>
      <c r="FL5" s="492"/>
      <c r="FM5" s="492"/>
      <c r="FN5" s="492"/>
      <c r="FO5" s="492"/>
      <c r="FP5" s="492"/>
      <c r="FQ5" s="492"/>
      <c r="FR5" s="492"/>
      <c r="FS5" s="492"/>
      <c r="FT5" s="492"/>
      <c r="FU5" s="492"/>
      <c r="FV5" s="492"/>
      <c r="FW5" s="492"/>
      <c r="FX5" s="492"/>
      <c r="FY5" s="492"/>
      <c r="FZ5" s="492"/>
      <c r="GA5" s="492"/>
      <c r="GB5" s="492"/>
      <c r="GC5" s="492"/>
      <c r="GD5" s="492"/>
      <c r="GE5" s="492"/>
      <c r="GF5" s="492"/>
      <c r="GG5" s="492"/>
      <c r="GH5" s="492"/>
      <c r="GI5" s="492"/>
      <c r="GJ5" s="492"/>
      <c r="GK5" s="492"/>
      <c r="GL5" s="492"/>
      <c r="GM5" s="492"/>
      <c r="GN5" s="492"/>
      <c r="GO5" s="492"/>
      <c r="GP5" s="492"/>
      <c r="GQ5" s="492"/>
      <c r="GR5" s="492"/>
      <c r="GS5" s="492"/>
      <c r="GT5" s="492"/>
      <c r="GU5" s="492"/>
      <c r="GV5" s="492"/>
      <c r="GW5" s="492"/>
      <c r="GX5" s="492"/>
      <c r="GY5" s="492"/>
      <c r="GZ5" s="492"/>
      <c r="HA5" s="492"/>
      <c r="HB5" s="492"/>
      <c r="HC5" s="492"/>
      <c r="HD5" s="492"/>
      <c r="HE5" s="492"/>
      <c r="HF5" s="492"/>
      <c r="HG5" s="492"/>
      <c r="HH5" s="492"/>
      <c r="HI5" s="492"/>
      <c r="HJ5" s="492"/>
      <c r="HK5" s="492"/>
      <c r="HL5" s="492"/>
      <c r="HM5" s="492"/>
      <c r="HN5" s="492"/>
      <c r="HO5" s="492"/>
      <c r="HP5" s="492"/>
      <c r="HQ5" s="492"/>
      <c r="HR5" s="492"/>
      <c r="HS5" s="492"/>
      <c r="HT5" s="492"/>
      <c r="HU5" s="492"/>
      <c r="HV5" s="492"/>
      <c r="HW5" s="492"/>
      <c r="HX5" s="492"/>
      <c r="HY5" s="492"/>
      <c r="HZ5" s="492"/>
      <c r="IA5" s="492"/>
      <c r="IB5" s="492"/>
      <c r="IC5" s="492"/>
      <c r="ID5" s="492"/>
      <c r="IE5" s="492"/>
      <c r="IF5" s="492"/>
      <c r="IG5" s="492"/>
      <c r="IH5" s="492"/>
      <c r="II5" s="492"/>
      <c r="IJ5" s="492"/>
      <c r="IK5" s="492"/>
      <c r="IL5" s="492"/>
      <c r="IM5" s="492"/>
      <c r="IN5" s="492"/>
      <c r="IO5" s="492"/>
      <c r="IP5" s="492"/>
      <c r="IQ5" s="492"/>
      <c r="IR5" s="492"/>
      <c r="IS5" s="492"/>
      <c r="IT5" s="492"/>
      <c r="IU5" s="492"/>
      <c r="IV5" s="492"/>
      <c r="IW5" s="492"/>
      <c r="IX5" s="492"/>
      <c r="IY5" s="492"/>
      <c r="IZ5" s="492"/>
    </row>
    <row r="6" spans="1:260" s="621" customFormat="1" ht="6.95" customHeight="1" x14ac:dyDescent="0.2">
      <c r="A6" s="345"/>
      <c r="B6" s="345"/>
      <c r="C6" s="345"/>
      <c r="D6" s="487"/>
      <c r="E6" s="487"/>
      <c r="F6" s="345"/>
      <c r="G6" s="345"/>
      <c r="H6" s="345"/>
      <c r="I6" s="345"/>
      <c r="J6" s="345"/>
      <c r="K6" s="345"/>
      <c r="L6" s="345"/>
      <c r="M6" s="753"/>
      <c r="N6" s="753"/>
      <c r="O6" s="345"/>
      <c r="P6" s="345"/>
      <c r="Q6" s="345"/>
      <c r="R6" s="345"/>
      <c r="S6" s="345"/>
      <c r="T6" s="345"/>
      <c r="U6" s="345"/>
      <c r="V6" s="345"/>
      <c r="W6" s="345"/>
      <c r="X6" s="345"/>
      <c r="Y6" s="345"/>
      <c r="Z6" s="345"/>
      <c r="AA6" s="345"/>
      <c r="AB6" s="345"/>
      <c r="AC6" s="345"/>
      <c r="AD6" s="345"/>
      <c r="AE6" s="345"/>
      <c r="AF6" s="345"/>
      <c r="AG6" s="345"/>
      <c r="AH6" s="345"/>
      <c r="AI6" s="345"/>
      <c r="AJ6" s="345"/>
      <c r="AK6" s="345"/>
      <c r="AL6" s="345"/>
      <c r="AM6" s="345"/>
      <c r="AN6" s="345"/>
      <c r="AO6" s="345"/>
      <c r="AP6" s="345"/>
      <c r="AQ6" s="345"/>
      <c r="AR6" s="345"/>
      <c r="AS6" s="345"/>
      <c r="AT6" s="345"/>
      <c r="AU6" s="345"/>
      <c r="AV6" s="345"/>
      <c r="AW6" s="345"/>
      <c r="AX6" s="345"/>
      <c r="AY6" s="345"/>
      <c r="AZ6" s="345"/>
      <c r="BA6" s="345"/>
      <c r="BB6" s="345"/>
      <c r="BC6" s="345"/>
      <c r="BD6" s="345"/>
      <c r="BE6" s="345"/>
      <c r="BF6" s="345"/>
      <c r="BG6" s="345"/>
      <c r="BH6" s="345"/>
      <c r="BI6" s="345"/>
      <c r="BJ6" s="345"/>
      <c r="BK6" s="345"/>
      <c r="BL6" s="345"/>
      <c r="BM6" s="345"/>
      <c r="BN6" s="345"/>
      <c r="BO6" s="345"/>
      <c r="BP6" s="345"/>
      <c r="BQ6" s="345"/>
      <c r="BR6" s="345"/>
      <c r="BS6" s="345"/>
      <c r="BT6" s="345"/>
      <c r="BU6" s="345"/>
      <c r="BV6" s="345"/>
      <c r="BW6" s="345"/>
      <c r="BX6" s="345"/>
      <c r="BY6" s="345"/>
      <c r="BZ6" s="345"/>
      <c r="CA6" s="345"/>
      <c r="CB6" s="345"/>
      <c r="CC6" s="345"/>
      <c r="CD6" s="345"/>
      <c r="CE6" s="345"/>
      <c r="CF6" s="345"/>
      <c r="CG6" s="345"/>
      <c r="CH6" s="345"/>
      <c r="CI6" s="345"/>
      <c r="CJ6" s="345"/>
      <c r="CK6" s="345"/>
      <c r="CL6" s="345"/>
      <c r="CM6" s="345"/>
      <c r="CN6" s="345"/>
      <c r="CO6" s="345"/>
      <c r="CP6" s="345"/>
      <c r="CQ6" s="345"/>
      <c r="CR6" s="345"/>
      <c r="CS6" s="345"/>
      <c r="CT6" s="345"/>
      <c r="CU6" s="345"/>
      <c r="CV6" s="345"/>
      <c r="CW6" s="345"/>
      <c r="CX6" s="345"/>
      <c r="CY6" s="345"/>
      <c r="CZ6" s="345"/>
      <c r="DA6" s="345"/>
      <c r="DB6" s="345"/>
      <c r="DC6" s="345"/>
      <c r="DD6" s="345"/>
      <c r="DE6" s="345"/>
      <c r="DF6" s="345"/>
      <c r="DG6" s="345"/>
      <c r="DH6" s="345"/>
      <c r="DI6" s="345"/>
      <c r="DJ6" s="345"/>
      <c r="DK6" s="345"/>
      <c r="DL6" s="345"/>
      <c r="DM6" s="345"/>
      <c r="DN6" s="345"/>
      <c r="DO6" s="345"/>
      <c r="DP6" s="345"/>
      <c r="DQ6" s="345"/>
      <c r="DR6" s="345"/>
      <c r="DS6" s="345"/>
      <c r="DT6" s="345"/>
      <c r="DU6" s="345"/>
      <c r="DV6" s="345"/>
      <c r="DW6" s="345"/>
      <c r="DX6" s="345"/>
      <c r="DY6" s="345"/>
      <c r="DZ6" s="345"/>
      <c r="EA6" s="345"/>
      <c r="EB6" s="345"/>
      <c r="EC6" s="345"/>
      <c r="ED6" s="345"/>
      <c r="EE6" s="345"/>
      <c r="EF6" s="345"/>
      <c r="EG6" s="345"/>
      <c r="EH6" s="345"/>
      <c r="EI6" s="345"/>
      <c r="EJ6" s="345"/>
      <c r="EK6" s="345"/>
      <c r="EL6" s="345"/>
      <c r="EM6" s="345"/>
      <c r="EN6" s="345"/>
      <c r="EO6" s="345"/>
      <c r="EP6" s="345"/>
      <c r="EQ6" s="345"/>
      <c r="ER6" s="345"/>
      <c r="ES6" s="345"/>
      <c r="ET6" s="345"/>
      <c r="EU6" s="345"/>
      <c r="EV6" s="345"/>
      <c r="EW6" s="345"/>
      <c r="EX6" s="345"/>
      <c r="EY6" s="345"/>
      <c r="EZ6" s="345"/>
      <c r="FA6" s="345"/>
      <c r="FB6" s="345"/>
      <c r="FC6" s="345"/>
      <c r="FD6" s="345"/>
      <c r="FE6" s="345"/>
      <c r="FF6" s="345"/>
      <c r="FG6" s="345"/>
      <c r="FH6" s="345"/>
      <c r="FI6" s="345"/>
      <c r="FJ6" s="345"/>
      <c r="FK6" s="345"/>
      <c r="FL6" s="345"/>
      <c r="FM6" s="345"/>
      <c r="FN6" s="345"/>
      <c r="FO6" s="345"/>
      <c r="FP6" s="345"/>
      <c r="FQ6" s="345"/>
      <c r="FR6" s="345"/>
      <c r="FS6" s="345"/>
      <c r="FT6" s="345"/>
      <c r="FU6" s="345"/>
      <c r="FV6" s="345"/>
      <c r="FW6" s="345"/>
      <c r="FX6" s="345"/>
      <c r="FY6" s="345"/>
      <c r="FZ6" s="345"/>
      <c r="GA6" s="345"/>
      <c r="GB6" s="345"/>
      <c r="GC6" s="345"/>
      <c r="GD6" s="345"/>
      <c r="GE6" s="345"/>
      <c r="GF6" s="345"/>
      <c r="GG6" s="345"/>
      <c r="GH6" s="345"/>
      <c r="GI6" s="345"/>
      <c r="GJ6" s="345"/>
      <c r="GK6" s="345"/>
      <c r="GL6" s="345"/>
      <c r="GM6" s="345"/>
      <c r="GN6" s="345"/>
      <c r="GO6" s="345"/>
      <c r="GP6" s="345"/>
      <c r="GQ6" s="345"/>
      <c r="GR6" s="345"/>
      <c r="GS6" s="345"/>
      <c r="GT6" s="345"/>
      <c r="GU6" s="345"/>
      <c r="GV6" s="345"/>
      <c r="GW6" s="345"/>
      <c r="GX6" s="345"/>
      <c r="GY6" s="345"/>
      <c r="GZ6" s="345"/>
      <c r="HA6" s="345"/>
      <c r="HB6" s="345"/>
      <c r="HC6" s="345"/>
      <c r="HD6" s="345"/>
      <c r="HE6" s="345"/>
      <c r="HF6" s="345"/>
      <c r="HG6" s="345"/>
      <c r="HH6" s="345"/>
      <c r="HI6" s="345"/>
      <c r="HJ6" s="345"/>
      <c r="HK6" s="345"/>
      <c r="HL6" s="345"/>
      <c r="HM6" s="345"/>
      <c r="HN6" s="345"/>
      <c r="HO6" s="345"/>
      <c r="HP6" s="345"/>
      <c r="HQ6" s="345"/>
      <c r="HR6" s="345"/>
      <c r="HS6" s="345"/>
      <c r="HT6" s="345"/>
      <c r="HU6" s="345"/>
      <c r="HV6" s="345"/>
      <c r="HW6" s="345"/>
      <c r="HX6" s="345"/>
      <c r="HY6" s="345"/>
      <c r="HZ6" s="345"/>
      <c r="IA6" s="345"/>
      <c r="IB6" s="345"/>
      <c r="IC6" s="345"/>
      <c r="ID6" s="345"/>
      <c r="IE6" s="345"/>
      <c r="IF6" s="345"/>
      <c r="IG6" s="345"/>
      <c r="IH6" s="345"/>
      <c r="II6" s="345"/>
      <c r="IJ6" s="345"/>
      <c r="IK6" s="345"/>
      <c r="IL6" s="345"/>
      <c r="IM6" s="345"/>
      <c r="IN6" s="345"/>
      <c r="IO6" s="345"/>
      <c r="IP6" s="345"/>
      <c r="IQ6" s="345"/>
      <c r="IR6" s="345"/>
      <c r="IS6" s="345"/>
      <c r="IT6" s="345"/>
      <c r="IU6" s="345"/>
      <c r="IV6" s="345"/>
      <c r="IW6" s="345"/>
      <c r="IX6" s="345"/>
      <c r="IY6" s="345"/>
      <c r="IZ6" s="345"/>
    </row>
    <row r="7" spans="1:260" s="621" customFormat="1" ht="4.5" customHeight="1" x14ac:dyDescent="0.2">
      <c r="A7" s="345"/>
      <c r="B7" s="345"/>
      <c r="C7" s="345"/>
      <c r="D7" s="345"/>
      <c r="E7" s="345"/>
      <c r="F7" s="322"/>
      <c r="G7" s="345"/>
      <c r="H7" s="345"/>
      <c r="I7" s="345"/>
      <c r="J7" s="345"/>
      <c r="K7" s="345"/>
      <c r="L7" s="345"/>
      <c r="M7" s="742"/>
      <c r="N7" s="742"/>
      <c r="O7" s="322"/>
      <c r="P7" s="322"/>
      <c r="Q7" s="322"/>
      <c r="R7" s="322"/>
      <c r="S7" s="322"/>
      <c r="T7" s="322"/>
      <c r="U7" s="345"/>
      <c r="V7" s="345"/>
      <c r="W7" s="345"/>
      <c r="X7" s="345"/>
      <c r="Y7" s="345"/>
      <c r="Z7" s="345"/>
      <c r="AA7" s="345"/>
      <c r="AB7" s="345"/>
      <c r="AC7" s="345"/>
      <c r="AD7" s="345"/>
      <c r="AE7" s="345"/>
      <c r="AF7" s="345"/>
      <c r="AG7" s="345"/>
      <c r="AH7" s="345"/>
      <c r="AI7" s="345"/>
      <c r="AJ7" s="345"/>
      <c r="AK7" s="345"/>
      <c r="AL7" s="345"/>
      <c r="AM7" s="345"/>
      <c r="AN7" s="345"/>
      <c r="AO7" s="345"/>
      <c r="AP7" s="345"/>
      <c r="AQ7" s="345"/>
      <c r="AR7" s="345"/>
      <c r="AS7" s="345"/>
      <c r="AT7" s="345"/>
      <c r="AU7" s="345"/>
      <c r="AV7" s="345"/>
      <c r="AW7" s="345"/>
      <c r="AX7" s="345"/>
      <c r="AY7" s="345"/>
      <c r="AZ7" s="345"/>
      <c r="BA7" s="345"/>
      <c r="BB7" s="345"/>
      <c r="BC7" s="345"/>
      <c r="BD7" s="345"/>
      <c r="BE7" s="345"/>
      <c r="BF7" s="345"/>
      <c r="BG7" s="345"/>
      <c r="BH7" s="345"/>
      <c r="BI7" s="345"/>
      <c r="BJ7" s="345"/>
      <c r="BK7" s="345"/>
      <c r="BL7" s="345"/>
      <c r="BM7" s="345"/>
      <c r="BN7" s="345"/>
      <c r="BO7" s="345"/>
      <c r="BP7" s="345"/>
      <c r="BQ7" s="345"/>
      <c r="BR7" s="345"/>
      <c r="BS7" s="345"/>
      <c r="BT7" s="345"/>
      <c r="BU7" s="345"/>
      <c r="BV7" s="345"/>
      <c r="BW7" s="345"/>
      <c r="BX7" s="345"/>
      <c r="BY7" s="345"/>
      <c r="BZ7" s="345"/>
      <c r="CA7" s="345"/>
      <c r="CB7" s="345"/>
      <c r="CC7" s="345"/>
      <c r="CD7" s="345"/>
      <c r="CE7" s="345"/>
      <c r="CF7" s="345"/>
      <c r="CG7" s="345"/>
      <c r="CH7" s="345"/>
      <c r="CI7" s="345"/>
      <c r="CJ7" s="345"/>
      <c r="CK7" s="345"/>
      <c r="CL7" s="345"/>
      <c r="CM7" s="345"/>
      <c r="CN7" s="345"/>
      <c r="CO7" s="345"/>
      <c r="CP7" s="345"/>
      <c r="CQ7" s="345"/>
      <c r="CR7" s="345"/>
      <c r="CS7" s="345"/>
      <c r="CT7" s="345"/>
      <c r="CU7" s="345"/>
      <c r="CV7" s="345"/>
      <c r="CW7" s="345"/>
      <c r="CX7" s="345"/>
      <c r="CY7" s="345"/>
      <c r="CZ7" s="345"/>
      <c r="DA7" s="345"/>
      <c r="DB7" s="345"/>
      <c r="DC7" s="345"/>
      <c r="DD7" s="345"/>
      <c r="DE7" s="345"/>
      <c r="DF7" s="345"/>
      <c r="DG7" s="345"/>
      <c r="DH7" s="345"/>
      <c r="DI7" s="345"/>
      <c r="DJ7" s="345"/>
      <c r="DK7" s="345"/>
      <c r="DL7" s="345"/>
      <c r="DM7" s="345"/>
      <c r="DN7" s="345"/>
      <c r="DO7" s="345"/>
      <c r="DP7" s="345"/>
      <c r="DQ7" s="345"/>
      <c r="DR7" s="345"/>
      <c r="DS7" s="345"/>
      <c r="DT7" s="345"/>
      <c r="DU7" s="345"/>
      <c r="DV7" s="345"/>
      <c r="DW7" s="345"/>
      <c r="DX7" s="345"/>
      <c r="DY7" s="345"/>
      <c r="DZ7" s="345"/>
      <c r="EA7" s="345"/>
      <c r="EB7" s="345"/>
      <c r="EC7" s="345"/>
      <c r="ED7" s="345"/>
      <c r="EE7" s="345"/>
      <c r="EF7" s="345"/>
      <c r="EG7" s="345"/>
      <c r="EH7" s="345"/>
      <c r="EI7" s="345"/>
      <c r="EJ7" s="345"/>
      <c r="EK7" s="345"/>
      <c r="EL7" s="345"/>
      <c r="EM7" s="345"/>
      <c r="EN7" s="345"/>
      <c r="EO7" s="345"/>
      <c r="EP7" s="345"/>
      <c r="EQ7" s="345"/>
      <c r="ER7" s="345"/>
      <c r="ES7" s="345"/>
      <c r="ET7" s="345"/>
      <c r="EU7" s="345"/>
      <c r="EV7" s="345"/>
      <c r="EW7" s="345"/>
      <c r="EX7" s="345"/>
      <c r="EY7" s="345"/>
      <c r="EZ7" s="345"/>
      <c r="FA7" s="345"/>
      <c r="FB7" s="345"/>
      <c r="FC7" s="345"/>
      <c r="FD7" s="345"/>
      <c r="FE7" s="345"/>
      <c r="FF7" s="345"/>
      <c r="FG7" s="345"/>
      <c r="FH7" s="345"/>
      <c r="FI7" s="345"/>
      <c r="FJ7" s="345"/>
      <c r="FK7" s="345"/>
      <c r="FL7" s="345"/>
      <c r="FM7" s="345"/>
      <c r="FN7" s="345"/>
      <c r="FO7" s="345"/>
      <c r="FP7" s="345"/>
      <c r="FQ7" s="345"/>
      <c r="FR7" s="345"/>
      <c r="FS7" s="345"/>
      <c r="FT7" s="345"/>
      <c r="FU7" s="345"/>
      <c r="FV7" s="345"/>
      <c r="FW7" s="345"/>
      <c r="FX7" s="345"/>
      <c r="FY7" s="345"/>
      <c r="FZ7" s="345"/>
      <c r="GA7" s="345"/>
      <c r="GB7" s="345"/>
      <c r="GC7" s="345"/>
      <c r="GD7" s="345"/>
      <c r="GE7" s="345"/>
      <c r="GF7" s="345"/>
      <c r="GG7" s="345"/>
      <c r="GH7" s="345"/>
      <c r="GI7" s="345"/>
      <c r="GJ7" s="345"/>
      <c r="GK7" s="345"/>
      <c r="GL7" s="345"/>
      <c r="GM7" s="345"/>
      <c r="GN7" s="345"/>
      <c r="GO7" s="345"/>
      <c r="GP7" s="345"/>
      <c r="GQ7" s="345"/>
      <c r="GR7" s="345"/>
      <c r="GS7" s="345"/>
      <c r="GT7" s="345"/>
      <c r="GU7" s="345"/>
      <c r="GV7" s="345"/>
      <c r="GW7" s="345"/>
      <c r="GX7" s="345"/>
      <c r="GY7" s="345"/>
      <c r="GZ7" s="345"/>
      <c r="HA7" s="345"/>
      <c r="HB7" s="345"/>
      <c r="HC7" s="345"/>
      <c r="HD7" s="345"/>
      <c r="HE7" s="345"/>
      <c r="HF7" s="345"/>
      <c r="HG7" s="345"/>
      <c r="HH7" s="345"/>
      <c r="HI7" s="345"/>
      <c r="HJ7" s="345"/>
      <c r="HK7" s="345"/>
      <c r="HL7" s="345"/>
      <c r="HM7" s="345"/>
      <c r="HN7" s="345"/>
      <c r="HO7" s="345"/>
      <c r="HP7" s="345"/>
      <c r="HQ7" s="345"/>
      <c r="HR7" s="345"/>
      <c r="HS7" s="345"/>
      <c r="HT7" s="345"/>
      <c r="HU7" s="345"/>
      <c r="HV7" s="345"/>
      <c r="HW7" s="345"/>
      <c r="HX7" s="345"/>
      <c r="HY7" s="345"/>
      <c r="HZ7" s="345"/>
      <c r="IA7" s="345"/>
      <c r="IB7" s="345"/>
      <c r="IC7" s="345"/>
      <c r="ID7" s="345"/>
      <c r="IE7" s="345"/>
      <c r="IF7" s="345"/>
      <c r="IG7" s="345"/>
      <c r="IH7" s="345"/>
      <c r="II7" s="345"/>
      <c r="IJ7" s="345"/>
      <c r="IK7" s="345"/>
      <c r="IL7" s="345"/>
      <c r="IM7" s="345"/>
      <c r="IN7" s="345"/>
      <c r="IO7" s="345"/>
      <c r="IP7" s="345"/>
      <c r="IQ7" s="345"/>
      <c r="IR7" s="345"/>
      <c r="IS7" s="345"/>
      <c r="IT7" s="345"/>
      <c r="IU7" s="345"/>
      <c r="IV7" s="345"/>
      <c r="IW7" s="345"/>
      <c r="IX7" s="345"/>
      <c r="IY7" s="345"/>
      <c r="IZ7" s="345"/>
    </row>
    <row r="8" spans="1:260" s="623" customFormat="1" ht="30" customHeight="1" x14ac:dyDescent="0.2">
      <c r="A8" s="492"/>
      <c r="B8" s="1500" t="s">
        <v>12</v>
      </c>
      <c r="C8" s="437"/>
      <c r="D8" s="1502" t="s">
        <v>478</v>
      </c>
      <c r="E8" s="1503"/>
      <c r="F8" s="437"/>
      <c r="G8" s="1502" t="s">
        <v>477</v>
      </c>
      <c r="H8" s="1503"/>
      <c r="I8" s="437"/>
      <c r="J8" s="1504" t="s">
        <v>244</v>
      </c>
      <c r="K8" s="1505"/>
      <c r="L8" s="1505"/>
      <c r="M8" s="755"/>
      <c r="N8" s="755"/>
      <c r="O8" s="437"/>
      <c r="P8" s="437"/>
      <c r="Q8" s="437"/>
      <c r="R8" s="437"/>
      <c r="S8" s="437"/>
      <c r="T8" s="437"/>
      <c r="U8" s="492"/>
      <c r="V8" s="492"/>
      <c r="W8" s="492"/>
      <c r="X8" s="492"/>
      <c r="Y8" s="492"/>
      <c r="Z8" s="492"/>
      <c r="AA8" s="492"/>
      <c r="AB8" s="492"/>
      <c r="AC8" s="492"/>
      <c r="AD8" s="492"/>
      <c r="AE8" s="492"/>
      <c r="AF8" s="492"/>
      <c r="AG8" s="492"/>
      <c r="AH8" s="492"/>
      <c r="AI8" s="492"/>
      <c r="AJ8" s="492"/>
      <c r="AK8" s="492"/>
      <c r="AL8" s="492"/>
      <c r="AM8" s="492"/>
      <c r="AN8" s="492"/>
      <c r="AO8" s="492"/>
      <c r="AP8" s="492"/>
      <c r="AQ8" s="492"/>
      <c r="AR8" s="492"/>
      <c r="AS8" s="492"/>
      <c r="AT8" s="492"/>
      <c r="AU8" s="492"/>
      <c r="AV8" s="492"/>
      <c r="AW8" s="492"/>
      <c r="AX8" s="492"/>
      <c r="AY8" s="492"/>
      <c r="AZ8" s="492"/>
      <c r="BA8" s="492"/>
      <c r="BB8" s="492"/>
      <c r="BC8" s="492"/>
      <c r="BD8" s="492"/>
      <c r="BE8" s="492"/>
      <c r="BF8" s="492"/>
      <c r="BG8" s="492"/>
      <c r="BH8" s="492"/>
      <c r="BI8" s="492"/>
      <c r="BJ8" s="492"/>
      <c r="BK8" s="492"/>
      <c r="BL8" s="492"/>
      <c r="BM8" s="492"/>
      <c r="BN8" s="492"/>
      <c r="BO8" s="492"/>
      <c r="BP8" s="492"/>
      <c r="BQ8" s="492"/>
      <c r="BR8" s="492"/>
      <c r="BS8" s="492"/>
      <c r="BT8" s="492"/>
      <c r="BU8" s="492"/>
      <c r="BV8" s="492"/>
      <c r="BW8" s="492"/>
      <c r="BX8" s="492"/>
      <c r="BY8" s="492"/>
      <c r="BZ8" s="492"/>
      <c r="CA8" s="492"/>
      <c r="CB8" s="492"/>
      <c r="CC8" s="492"/>
      <c r="CD8" s="492"/>
      <c r="CE8" s="492"/>
      <c r="CF8" s="492"/>
      <c r="CG8" s="492"/>
      <c r="CH8" s="492"/>
      <c r="CI8" s="492"/>
      <c r="CJ8" s="492"/>
      <c r="CK8" s="492"/>
      <c r="CL8" s="492"/>
      <c r="CM8" s="492"/>
      <c r="CN8" s="492"/>
      <c r="CO8" s="492"/>
      <c r="CP8" s="492"/>
      <c r="CQ8" s="492"/>
      <c r="CR8" s="492"/>
      <c r="CS8" s="492"/>
      <c r="CT8" s="492"/>
      <c r="CU8" s="492"/>
      <c r="CV8" s="492"/>
      <c r="CW8" s="492"/>
      <c r="CX8" s="492"/>
      <c r="CY8" s="492"/>
      <c r="CZ8" s="492"/>
      <c r="DA8" s="492"/>
      <c r="DB8" s="492"/>
      <c r="DC8" s="492"/>
      <c r="DD8" s="492"/>
      <c r="DE8" s="492"/>
      <c r="DF8" s="492"/>
      <c r="DG8" s="492"/>
      <c r="DH8" s="492"/>
      <c r="DI8" s="492"/>
      <c r="DJ8" s="492"/>
      <c r="DK8" s="492"/>
      <c r="DL8" s="492"/>
      <c r="DM8" s="492"/>
      <c r="DN8" s="492"/>
      <c r="DO8" s="492"/>
      <c r="DP8" s="492"/>
      <c r="DQ8" s="492"/>
      <c r="DR8" s="492"/>
      <c r="DS8" s="492"/>
      <c r="DT8" s="492"/>
      <c r="DU8" s="492"/>
      <c r="DV8" s="492"/>
      <c r="DW8" s="492"/>
      <c r="DX8" s="492"/>
      <c r="DY8" s="492"/>
      <c r="DZ8" s="492"/>
      <c r="EA8" s="492"/>
      <c r="EB8" s="492"/>
      <c r="EC8" s="492"/>
      <c r="ED8" s="492"/>
      <c r="EE8" s="492"/>
      <c r="EF8" s="492"/>
      <c r="EG8" s="492"/>
      <c r="EH8" s="492"/>
      <c r="EI8" s="492"/>
      <c r="EJ8" s="492"/>
      <c r="EK8" s="492"/>
      <c r="EL8" s="492"/>
      <c r="EM8" s="492"/>
      <c r="EN8" s="492"/>
      <c r="EO8" s="492"/>
      <c r="EP8" s="492"/>
      <c r="EQ8" s="492"/>
      <c r="ER8" s="492"/>
      <c r="ES8" s="492"/>
      <c r="ET8" s="492"/>
      <c r="EU8" s="492"/>
      <c r="EV8" s="492"/>
      <c r="EW8" s="492"/>
      <c r="EX8" s="492"/>
      <c r="EY8" s="492"/>
      <c r="EZ8" s="492"/>
      <c r="FA8" s="492"/>
      <c r="FB8" s="492"/>
      <c r="FC8" s="492"/>
      <c r="FD8" s="492"/>
      <c r="FE8" s="492"/>
      <c r="FF8" s="492"/>
      <c r="FG8" s="492"/>
      <c r="FH8" s="492"/>
      <c r="FI8" s="492"/>
      <c r="FJ8" s="492"/>
      <c r="FK8" s="492"/>
      <c r="FL8" s="492"/>
      <c r="FM8" s="492"/>
      <c r="FN8" s="492"/>
      <c r="FO8" s="492"/>
      <c r="FP8" s="492"/>
      <c r="FQ8" s="492"/>
      <c r="FR8" s="492"/>
      <c r="FS8" s="492"/>
      <c r="FT8" s="492"/>
      <c r="FU8" s="492"/>
      <c r="FV8" s="492"/>
      <c r="FW8" s="492"/>
      <c r="FX8" s="492"/>
      <c r="FY8" s="492"/>
      <c r="FZ8" s="492"/>
      <c r="GA8" s="492"/>
      <c r="GB8" s="492"/>
      <c r="GC8" s="492"/>
      <c r="GD8" s="492"/>
      <c r="GE8" s="492"/>
      <c r="GF8" s="492"/>
      <c r="GG8" s="492"/>
      <c r="GH8" s="492"/>
      <c r="GI8" s="492"/>
      <c r="GJ8" s="492"/>
      <c r="GK8" s="492"/>
      <c r="GL8" s="492"/>
      <c r="GM8" s="492"/>
      <c r="GN8" s="492"/>
      <c r="GO8" s="492"/>
      <c r="GP8" s="492"/>
      <c r="GQ8" s="492"/>
      <c r="GR8" s="492"/>
      <c r="GS8" s="492"/>
      <c r="GT8" s="492"/>
      <c r="GU8" s="492"/>
      <c r="GV8" s="492"/>
      <c r="GW8" s="492"/>
      <c r="GX8" s="492"/>
      <c r="GY8" s="492"/>
      <c r="GZ8" s="492"/>
      <c r="HA8" s="492"/>
      <c r="HB8" s="492"/>
      <c r="HC8" s="492"/>
      <c r="HD8" s="492"/>
      <c r="HE8" s="492"/>
      <c r="HF8" s="492"/>
      <c r="HG8" s="492"/>
      <c r="HH8" s="492"/>
      <c r="HI8" s="492"/>
      <c r="HJ8" s="492"/>
      <c r="HK8" s="492"/>
      <c r="HL8" s="492"/>
      <c r="HM8" s="492"/>
      <c r="HN8" s="492"/>
      <c r="HO8" s="492"/>
      <c r="HP8" s="492"/>
      <c r="HQ8" s="492"/>
      <c r="HR8" s="492"/>
      <c r="HS8" s="492"/>
      <c r="HT8" s="492"/>
      <c r="HU8" s="492"/>
      <c r="HV8" s="492"/>
      <c r="HW8" s="492"/>
      <c r="HX8" s="492"/>
      <c r="HY8" s="492"/>
      <c r="HZ8" s="492"/>
      <c r="IA8" s="492"/>
      <c r="IB8" s="492"/>
      <c r="IC8" s="492"/>
      <c r="ID8" s="492"/>
      <c r="IE8" s="492"/>
      <c r="IF8" s="492"/>
      <c r="IG8" s="492"/>
      <c r="IH8" s="492"/>
      <c r="II8" s="492"/>
      <c r="IJ8" s="492"/>
      <c r="IK8" s="492"/>
      <c r="IL8" s="492"/>
      <c r="IM8" s="492"/>
      <c r="IN8" s="492"/>
      <c r="IO8" s="492"/>
      <c r="IP8" s="492"/>
      <c r="IQ8" s="492"/>
      <c r="IR8" s="492"/>
      <c r="IS8" s="492"/>
      <c r="IT8" s="492"/>
      <c r="IU8" s="492"/>
      <c r="IV8" s="492"/>
      <c r="IW8" s="492"/>
      <c r="IX8" s="492"/>
      <c r="IY8" s="492"/>
      <c r="IZ8" s="492"/>
    </row>
    <row r="9" spans="1:260" s="628" customFormat="1" ht="30.75" customHeight="1" x14ac:dyDescent="0.2">
      <c r="A9" s="437"/>
      <c r="B9" s="1501"/>
      <c r="C9" s="437"/>
      <c r="D9" s="791" t="s">
        <v>9</v>
      </c>
      <c r="E9" s="792" t="s">
        <v>10</v>
      </c>
      <c r="F9" s="496"/>
      <c r="G9" s="791" t="s">
        <v>9</v>
      </c>
      <c r="H9" s="1224" t="s">
        <v>10</v>
      </c>
      <c r="I9" s="437"/>
      <c r="J9" s="791" t="s">
        <v>9</v>
      </c>
      <c r="K9" s="792" t="s">
        <v>111</v>
      </c>
      <c r="L9" s="1225" t="s">
        <v>110</v>
      </c>
      <c r="M9" s="743"/>
      <c r="N9" s="743"/>
      <c r="O9" s="496"/>
      <c r="P9" s="496"/>
      <c r="Q9" s="496"/>
      <c r="R9" s="496"/>
      <c r="S9" s="496"/>
      <c r="T9" s="496"/>
      <c r="U9" s="437"/>
      <c r="V9" s="437"/>
      <c r="W9" s="437"/>
      <c r="X9" s="437"/>
      <c r="Y9" s="437"/>
      <c r="Z9" s="437"/>
      <c r="AA9" s="437"/>
      <c r="AB9" s="437"/>
      <c r="AC9" s="437"/>
      <c r="AD9" s="437"/>
      <c r="AE9" s="437"/>
      <c r="AF9" s="437"/>
      <c r="AG9" s="437"/>
      <c r="AH9" s="437"/>
      <c r="AI9" s="437"/>
      <c r="AJ9" s="437"/>
      <c r="AK9" s="437"/>
      <c r="AL9" s="437"/>
      <c r="AM9" s="437"/>
      <c r="AN9" s="437"/>
      <c r="AO9" s="437"/>
      <c r="AP9" s="437"/>
      <c r="AQ9" s="437"/>
      <c r="AR9" s="437"/>
      <c r="AS9" s="437"/>
      <c r="AT9" s="437"/>
      <c r="AU9" s="437"/>
      <c r="AV9" s="437"/>
      <c r="AW9" s="437"/>
      <c r="AX9" s="437"/>
      <c r="AY9" s="437"/>
      <c r="AZ9" s="437"/>
      <c r="BA9" s="437"/>
      <c r="BB9" s="437"/>
      <c r="BC9" s="437"/>
      <c r="BD9" s="437"/>
      <c r="BE9" s="437"/>
      <c r="BF9" s="437"/>
      <c r="BG9" s="437"/>
      <c r="BH9" s="437"/>
      <c r="BI9" s="437"/>
      <c r="BJ9" s="437"/>
      <c r="BK9" s="437"/>
      <c r="BL9" s="437"/>
      <c r="BM9" s="437"/>
      <c r="BN9" s="437"/>
      <c r="BO9" s="437"/>
      <c r="BP9" s="437"/>
      <c r="BQ9" s="437"/>
      <c r="BR9" s="437"/>
      <c r="BS9" s="437"/>
      <c r="BT9" s="437"/>
      <c r="BU9" s="437"/>
      <c r="BV9" s="437"/>
      <c r="BW9" s="437"/>
      <c r="BX9" s="437"/>
      <c r="BY9" s="437"/>
      <c r="BZ9" s="437"/>
      <c r="CA9" s="437"/>
      <c r="CB9" s="437"/>
      <c r="CC9" s="437"/>
      <c r="CD9" s="437"/>
      <c r="CE9" s="437"/>
      <c r="CF9" s="437"/>
      <c r="CG9" s="437"/>
      <c r="CH9" s="437"/>
      <c r="CI9" s="437"/>
      <c r="CJ9" s="437"/>
      <c r="CK9" s="437"/>
      <c r="CL9" s="437"/>
      <c r="CM9" s="437"/>
      <c r="CN9" s="437"/>
      <c r="CO9" s="437"/>
      <c r="CP9" s="437"/>
      <c r="CQ9" s="437"/>
      <c r="CR9" s="437"/>
      <c r="CS9" s="437"/>
      <c r="CT9" s="437"/>
      <c r="CU9" s="437"/>
      <c r="CV9" s="437"/>
      <c r="CW9" s="437"/>
      <c r="CX9" s="437"/>
      <c r="CY9" s="437"/>
      <c r="CZ9" s="437"/>
      <c r="DA9" s="437"/>
      <c r="DB9" s="437"/>
      <c r="DC9" s="437"/>
      <c r="DD9" s="437"/>
      <c r="DE9" s="437"/>
      <c r="DF9" s="437"/>
      <c r="DG9" s="437"/>
      <c r="DH9" s="437"/>
      <c r="DI9" s="437"/>
      <c r="DJ9" s="437"/>
      <c r="DK9" s="437"/>
      <c r="DL9" s="437"/>
      <c r="DM9" s="437"/>
      <c r="DN9" s="437"/>
      <c r="DO9" s="437"/>
      <c r="DP9" s="437"/>
      <c r="DQ9" s="437"/>
      <c r="DR9" s="437"/>
      <c r="DS9" s="437"/>
      <c r="DT9" s="437"/>
      <c r="DU9" s="437"/>
      <c r="DV9" s="437"/>
      <c r="DW9" s="437"/>
      <c r="DX9" s="437"/>
      <c r="DY9" s="437"/>
      <c r="DZ9" s="437"/>
      <c r="EA9" s="437"/>
      <c r="EB9" s="437"/>
      <c r="EC9" s="437"/>
      <c r="ED9" s="437"/>
      <c r="EE9" s="437"/>
      <c r="EF9" s="437"/>
      <c r="EG9" s="437"/>
      <c r="EH9" s="437"/>
      <c r="EI9" s="437"/>
      <c r="EJ9" s="437"/>
      <c r="EK9" s="437"/>
      <c r="EL9" s="437"/>
      <c r="EM9" s="437"/>
      <c r="EN9" s="437"/>
      <c r="EO9" s="437"/>
      <c r="EP9" s="437"/>
      <c r="EQ9" s="437"/>
      <c r="ER9" s="437"/>
      <c r="ES9" s="437"/>
      <c r="ET9" s="437"/>
      <c r="EU9" s="437"/>
      <c r="EV9" s="437"/>
      <c r="EW9" s="437"/>
      <c r="EX9" s="437"/>
      <c r="EY9" s="437"/>
      <c r="EZ9" s="437"/>
      <c r="FA9" s="437"/>
      <c r="FB9" s="437"/>
      <c r="FC9" s="437"/>
      <c r="FD9" s="437"/>
      <c r="FE9" s="437"/>
      <c r="FF9" s="437"/>
      <c r="FG9" s="437"/>
      <c r="FH9" s="437"/>
      <c r="FI9" s="437"/>
      <c r="FJ9" s="437"/>
      <c r="FK9" s="437"/>
      <c r="FL9" s="437"/>
      <c r="FM9" s="437"/>
      <c r="FN9" s="437"/>
      <c r="FO9" s="437"/>
      <c r="FP9" s="437"/>
      <c r="FQ9" s="437"/>
      <c r="FR9" s="437"/>
      <c r="FS9" s="437"/>
      <c r="FT9" s="437"/>
      <c r="FU9" s="437"/>
      <c r="FV9" s="437"/>
      <c r="FW9" s="437"/>
      <c r="FX9" s="437"/>
      <c r="FY9" s="437"/>
      <c r="FZ9" s="437"/>
      <c r="GA9" s="437"/>
      <c r="GB9" s="437"/>
      <c r="GC9" s="437"/>
      <c r="GD9" s="437"/>
      <c r="GE9" s="437"/>
      <c r="GF9" s="437"/>
      <c r="GG9" s="437"/>
      <c r="GH9" s="437"/>
      <c r="GI9" s="437"/>
      <c r="GJ9" s="437"/>
      <c r="GK9" s="437"/>
      <c r="GL9" s="437"/>
      <c r="GM9" s="437"/>
      <c r="GN9" s="437"/>
      <c r="GO9" s="437"/>
      <c r="GP9" s="437"/>
      <c r="GQ9" s="437"/>
      <c r="GR9" s="437"/>
      <c r="GS9" s="437"/>
      <c r="GT9" s="437"/>
      <c r="GU9" s="437"/>
      <c r="GV9" s="437"/>
      <c r="GW9" s="437"/>
      <c r="GX9" s="437"/>
      <c r="GY9" s="437"/>
      <c r="GZ9" s="437"/>
      <c r="HA9" s="437"/>
      <c r="HB9" s="437"/>
      <c r="HC9" s="437"/>
      <c r="HD9" s="437"/>
      <c r="HE9" s="437"/>
      <c r="HF9" s="437"/>
      <c r="HG9" s="437"/>
      <c r="HH9" s="437"/>
      <c r="HI9" s="437"/>
      <c r="HJ9" s="437"/>
      <c r="HK9" s="437"/>
      <c r="HL9" s="437"/>
      <c r="HM9" s="437"/>
      <c r="HN9" s="437"/>
      <c r="HO9" s="437"/>
      <c r="HP9" s="437"/>
      <c r="HQ9" s="437"/>
      <c r="HR9" s="437"/>
      <c r="HS9" s="437"/>
      <c r="HT9" s="437"/>
      <c r="HU9" s="437"/>
      <c r="HV9" s="437"/>
      <c r="HW9" s="437"/>
      <c r="HX9" s="437"/>
      <c r="HY9" s="437"/>
      <c r="HZ9" s="437"/>
      <c r="IA9" s="437"/>
      <c r="IB9" s="437"/>
      <c r="IC9" s="437"/>
      <c r="ID9" s="437"/>
      <c r="IE9" s="437"/>
      <c r="IF9" s="437"/>
      <c r="IG9" s="437"/>
      <c r="IH9" s="437"/>
      <c r="II9" s="437"/>
      <c r="IJ9" s="437"/>
      <c r="IK9" s="437"/>
      <c r="IL9" s="437"/>
      <c r="IM9" s="437"/>
      <c r="IN9" s="437"/>
      <c r="IO9" s="437"/>
      <c r="IP9" s="437"/>
      <c r="IQ9" s="437"/>
      <c r="IR9" s="437"/>
      <c r="IS9" s="437"/>
      <c r="IT9" s="437"/>
      <c r="IU9" s="437"/>
      <c r="IV9" s="437"/>
      <c r="IW9" s="437"/>
      <c r="IX9" s="437"/>
      <c r="IY9" s="437"/>
      <c r="IZ9" s="437"/>
    </row>
    <row r="10" spans="1:260" s="626" customFormat="1" ht="7.5" customHeight="1" x14ac:dyDescent="0.2">
      <c r="A10" s="322"/>
      <c r="B10" s="322"/>
      <c r="C10" s="322"/>
      <c r="D10" s="327"/>
      <c r="E10" s="327"/>
      <c r="F10" s="350"/>
      <c r="G10" s="322"/>
      <c r="H10" s="322"/>
      <c r="I10" s="322"/>
      <c r="J10" s="322"/>
      <c r="K10" s="322"/>
      <c r="L10" s="322"/>
      <c r="M10" s="548"/>
      <c r="N10" s="756"/>
      <c r="O10" s="331"/>
      <c r="P10" s="331"/>
      <c r="Q10" s="331"/>
      <c r="R10" s="331"/>
      <c r="S10" s="331"/>
      <c r="T10" s="331"/>
      <c r="U10" s="322"/>
      <c r="V10" s="322"/>
      <c r="W10" s="322"/>
      <c r="X10" s="322"/>
      <c r="Y10" s="322"/>
      <c r="Z10" s="322"/>
      <c r="AA10" s="322"/>
      <c r="AB10" s="322"/>
      <c r="AC10" s="322"/>
      <c r="AD10" s="322"/>
      <c r="AE10" s="322"/>
      <c r="AF10" s="322"/>
      <c r="AG10" s="322"/>
      <c r="AH10" s="322"/>
      <c r="AI10" s="322"/>
      <c r="AJ10" s="322"/>
      <c r="AK10" s="322"/>
      <c r="AL10" s="322"/>
      <c r="AM10" s="322"/>
      <c r="AN10" s="322"/>
      <c r="AO10" s="322"/>
      <c r="AP10" s="322"/>
      <c r="AQ10" s="322"/>
      <c r="AR10" s="322"/>
      <c r="AS10" s="322"/>
      <c r="AT10" s="322"/>
      <c r="AU10" s="322"/>
      <c r="AV10" s="322"/>
      <c r="AW10" s="322"/>
      <c r="AX10" s="322"/>
      <c r="AY10" s="322"/>
      <c r="AZ10" s="322"/>
      <c r="BA10" s="322"/>
      <c r="BB10" s="322"/>
      <c r="BC10" s="322"/>
      <c r="BD10" s="322"/>
      <c r="BE10" s="322"/>
      <c r="BF10" s="322"/>
      <c r="BG10" s="322"/>
      <c r="BH10" s="322"/>
      <c r="BI10" s="322"/>
      <c r="BJ10" s="322"/>
      <c r="BK10" s="322"/>
      <c r="BL10" s="322"/>
      <c r="BM10" s="322"/>
      <c r="BN10" s="322"/>
      <c r="BO10" s="322"/>
      <c r="BP10" s="322"/>
      <c r="BQ10" s="322"/>
      <c r="BR10" s="322"/>
      <c r="BS10" s="322"/>
      <c r="BT10" s="322"/>
      <c r="BU10" s="322"/>
      <c r="BV10" s="322"/>
      <c r="BW10" s="322"/>
      <c r="BX10" s="322"/>
      <c r="BY10" s="322"/>
      <c r="BZ10" s="322"/>
      <c r="CA10" s="322"/>
      <c r="CB10" s="322"/>
      <c r="CC10" s="322"/>
      <c r="CD10" s="322"/>
      <c r="CE10" s="322"/>
      <c r="CF10" s="322"/>
      <c r="CG10" s="322"/>
      <c r="CH10" s="322"/>
      <c r="CI10" s="322"/>
      <c r="CJ10" s="322"/>
      <c r="CK10" s="322"/>
      <c r="CL10" s="322"/>
      <c r="CM10" s="322"/>
      <c r="CN10" s="322"/>
      <c r="CO10" s="322"/>
      <c r="CP10" s="322"/>
      <c r="CQ10" s="322"/>
      <c r="CR10" s="322"/>
      <c r="CS10" s="322"/>
      <c r="CT10" s="322"/>
      <c r="CU10" s="322"/>
      <c r="CV10" s="322"/>
      <c r="CW10" s="322"/>
      <c r="CX10" s="322"/>
      <c r="CY10" s="322"/>
      <c r="CZ10" s="322"/>
      <c r="DA10" s="322"/>
      <c r="DB10" s="322"/>
      <c r="DC10" s="322"/>
      <c r="DD10" s="322"/>
      <c r="DE10" s="322"/>
      <c r="DF10" s="322"/>
      <c r="DG10" s="322"/>
      <c r="DH10" s="322"/>
      <c r="DI10" s="322"/>
      <c r="DJ10" s="322"/>
      <c r="DK10" s="322"/>
      <c r="DL10" s="322"/>
      <c r="DM10" s="322"/>
      <c r="DN10" s="322"/>
      <c r="DO10" s="322"/>
      <c r="DP10" s="322"/>
      <c r="DQ10" s="322"/>
      <c r="DR10" s="322"/>
      <c r="DS10" s="322"/>
      <c r="DT10" s="322"/>
      <c r="DU10" s="322"/>
      <c r="DV10" s="322"/>
      <c r="DW10" s="322"/>
      <c r="DX10" s="322"/>
      <c r="DY10" s="322"/>
      <c r="DZ10" s="322"/>
      <c r="EA10" s="322"/>
      <c r="EB10" s="322"/>
      <c r="EC10" s="322"/>
      <c r="ED10" s="322"/>
      <c r="EE10" s="322"/>
      <c r="EF10" s="322"/>
      <c r="EG10" s="322"/>
      <c r="EH10" s="322"/>
      <c r="EI10" s="322"/>
      <c r="EJ10" s="322"/>
      <c r="EK10" s="322"/>
      <c r="EL10" s="322"/>
      <c r="EM10" s="322"/>
      <c r="EN10" s="322"/>
      <c r="EO10" s="322"/>
      <c r="EP10" s="322"/>
      <c r="EQ10" s="322"/>
      <c r="ER10" s="322"/>
      <c r="ES10" s="322"/>
      <c r="ET10" s="322"/>
      <c r="EU10" s="322"/>
      <c r="EV10" s="322"/>
      <c r="EW10" s="322"/>
      <c r="EX10" s="322"/>
      <c r="EY10" s="322"/>
      <c r="EZ10" s="322"/>
      <c r="FA10" s="322"/>
      <c r="FB10" s="322"/>
      <c r="FC10" s="322"/>
      <c r="FD10" s="322"/>
      <c r="FE10" s="322"/>
      <c r="FF10" s="322"/>
      <c r="FG10" s="322"/>
      <c r="FH10" s="322"/>
      <c r="FI10" s="322"/>
      <c r="FJ10" s="322"/>
      <c r="FK10" s="322"/>
      <c r="FL10" s="322"/>
      <c r="FM10" s="322"/>
      <c r="FN10" s="322"/>
      <c r="FO10" s="322"/>
      <c r="FP10" s="322"/>
      <c r="FQ10" s="322"/>
      <c r="FR10" s="322"/>
      <c r="FS10" s="322"/>
      <c r="FT10" s="322"/>
      <c r="FU10" s="322"/>
      <c r="FV10" s="322"/>
      <c r="FW10" s="322"/>
      <c r="FX10" s="322"/>
      <c r="FY10" s="322"/>
      <c r="FZ10" s="322"/>
      <c r="GA10" s="322"/>
      <c r="GB10" s="322"/>
      <c r="GC10" s="322"/>
      <c r="GD10" s="322"/>
      <c r="GE10" s="322"/>
      <c r="GF10" s="322"/>
      <c r="GG10" s="322"/>
      <c r="GH10" s="322"/>
      <c r="GI10" s="322"/>
      <c r="GJ10" s="322"/>
      <c r="GK10" s="322"/>
      <c r="GL10" s="322"/>
      <c r="GM10" s="322"/>
      <c r="GN10" s="322"/>
      <c r="GO10" s="322"/>
      <c r="GP10" s="322"/>
      <c r="GQ10" s="322"/>
      <c r="GR10" s="322"/>
      <c r="GS10" s="322"/>
      <c r="GT10" s="322"/>
      <c r="GU10" s="322"/>
      <c r="GV10" s="322"/>
      <c r="GW10" s="322"/>
      <c r="GX10" s="322"/>
      <c r="GY10" s="322"/>
      <c r="GZ10" s="322"/>
      <c r="HA10" s="322"/>
      <c r="HB10" s="322"/>
      <c r="HC10" s="322"/>
      <c r="HD10" s="322"/>
      <c r="HE10" s="322"/>
      <c r="HF10" s="322"/>
      <c r="HG10" s="322"/>
      <c r="HH10" s="322"/>
      <c r="HI10" s="322"/>
      <c r="HJ10" s="322"/>
      <c r="HK10" s="322"/>
      <c r="HL10" s="322"/>
      <c r="HM10" s="322"/>
      <c r="HN10" s="322"/>
      <c r="HO10" s="322"/>
      <c r="HP10" s="322"/>
      <c r="HQ10" s="322"/>
      <c r="HR10" s="322"/>
      <c r="HS10" s="322"/>
      <c r="HT10" s="322"/>
      <c r="HU10" s="322"/>
      <c r="HV10" s="322"/>
      <c r="HW10" s="322"/>
      <c r="HX10" s="322"/>
      <c r="HY10" s="322"/>
      <c r="HZ10" s="322"/>
      <c r="IA10" s="322"/>
      <c r="IB10" s="322"/>
      <c r="IC10" s="322"/>
      <c r="ID10" s="322"/>
      <c r="IE10" s="322"/>
      <c r="IF10" s="322"/>
      <c r="IG10" s="322"/>
      <c r="IH10" s="322"/>
      <c r="II10" s="322"/>
      <c r="IJ10" s="322"/>
      <c r="IK10" s="322"/>
      <c r="IL10" s="322"/>
      <c r="IM10" s="322"/>
      <c r="IN10" s="322"/>
      <c r="IO10" s="322"/>
      <c r="IP10" s="322"/>
      <c r="IQ10" s="322"/>
      <c r="IR10" s="322"/>
      <c r="IS10" s="322"/>
      <c r="IT10" s="322"/>
      <c r="IU10" s="322"/>
      <c r="IV10" s="322"/>
      <c r="IW10" s="322"/>
      <c r="IX10" s="322"/>
      <c r="IY10" s="322"/>
      <c r="IZ10" s="322"/>
    </row>
    <row r="11" spans="1:260" s="631" customFormat="1" ht="18" customHeight="1" x14ac:dyDescent="0.2">
      <c r="A11" s="328"/>
      <c r="B11" s="757" t="s">
        <v>8</v>
      </c>
      <c r="C11" s="758"/>
      <c r="D11" s="759">
        <v>8584147</v>
      </c>
      <c r="E11" s="676">
        <v>17.851892595752791</v>
      </c>
      <c r="F11" s="350"/>
      <c r="G11" s="760">
        <v>1014321</v>
      </c>
      <c r="H11" s="761">
        <v>16.031753056369972</v>
      </c>
      <c r="I11" s="758"/>
      <c r="J11" s="762">
        <v>378522</v>
      </c>
      <c r="K11" s="763">
        <f>J11*100/D11</f>
        <v>4.4095470406086941</v>
      </c>
      <c r="L11" s="761">
        <f>J11*100/G11</f>
        <v>37.317772184545127</v>
      </c>
      <c r="M11" s="396"/>
      <c r="N11" s="396">
        <f>_xlfn.RANK.EQ(L11,L$11:L$31,0)</f>
        <v>1</v>
      </c>
      <c r="O11" s="396">
        <v>1</v>
      </c>
      <c r="P11" s="396">
        <f>MATCH(O11,N$11:N$31,0)</f>
        <v>1</v>
      </c>
      <c r="Q11" s="568" t="str">
        <f>INDEX(B$11:B$31,P11,1)</f>
        <v>Andalucía</v>
      </c>
      <c r="R11" s="764">
        <f>INDEX(L$11:L$31,P11,1)</f>
        <v>37.317772184545127</v>
      </c>
      <c r="S11" s="331"/>
      <c r="T11" s="331"/>
      <c r="U11" s="328"/>
      <c r="V11" s="328"/>
      <c r="W11" s="328"/>
      <c r="X11" s="328"/>
      <c r="Y11" s="328"/>
      <c r="Z11" s="328"/>
      <c r="AA11" s="328"/>
      <c r="AB11" s="328"/>
      <c r="AC11" s="328"/>
      <c r="AD11" s="328"/>
      <c r="AE11" s="328"/>
      <c r="AF11" s="328"/>
      <c r="AG11" s="328"/>
      <c r="AH11" s="328"/>
      <c r="AI11" s="328"/>
      <c r="AJ11" s="328"/>
      <c r="AK11" s="328"/>
      <c r="AL11" s="328"/>
      <c r="AM11" s="328"/>
      <c r="AN11" s="328"/>
      <c r="AO11" s="328"/>
      <c r="AP11" s="328"/>
      <c r="AQ11" s="328"/>
      <c r="AR11" s="328"/>
      <c r="AS11" s="328"/>
      <c r="AT11" s="328"/>
      <c r="AU11" s="328"/>
      <c r="AV11" s="328"/>
      <c r="AW11" s="328"/>
      <c r="AX11" s="328"/>
      <c r="AY11" s="328"/>
      <c r="AZ11" s="328"/>
      <c r="BA11" s="328"/>
      <c r="BB11" s="328"/>
      <c r="BC11" s="328"/>
      <c r="BD11" s="328"/>
      <c r="BE11" s="328"/>
      <c r="BF11" s="328"/>
      <c r="BG11" s="328"/>
      <c r="BH11" s="328"/>
      <c r="BI11" s="328"/>
      <c r="BJ11" s="328"/>
      <c r="BK11" s="328"/>
      <c r="BL11" s="328"/>
      <c r="BM11" s="328"/>
      <c r="BN11" s="328"/>
      <c r="BO11" s="328"/>
      <c r="BP11" s="328"/>
      <c r="BQ11" s="328"/>
      <c r="BR11" s="328"/>
      <c r="BS11" s="328"/>
      <c r="BT11" s="328"/>
      <c r="BU11" s="328"/>
      <c r="BV11" s="328"/>
      <c r="BW11" s="328"/>
      <c r="BX11" s="328"/>
      <c r="BY11" s="328"/>
      <c r="BZ11" s="328"/>
      <c r="CA11" s="328"/>
      <c r="CB11" s="328"/>
      <c r="CC11" s="328"/>
      <c r="CD11" s="328"/>
      <c r="CE11" s="328"/>
      <c r="CF11" s="328"/>
      <c r="CG11" s="328"/>
      <c r="CH11" s="328"/>
      <c r="CI11" s="328"/>
      <c r="CJ11" s="328"/>
      <c r="CK11" s="328"/>
      <c r="CL11" s="328"/>
      <c r="CM11" s="328"/>
      <c r="CN11" s="328"/>
      <c r="CO11" s="328"/>
      <c r="CP11" s="328"/>
      <c r="CQ11" s="328"/>
      <c r="CR11" s="328"/>
      <c r="CS11" s="328"/>
      <c r="CT11" s="328"/>
      <c r="CU11" s="328"/>
      <c r="CV11" s="328"/>
      <c r="CW11" s="328"/>
      <c r="CX11" s="328"/>
      <c r="CY11" s="328"/>
      <c r="CZ11" s="328"/>
      <c r="DA11" s="328"/>
      <c r="DB11" s="328"/>
      <c r="DC11" s="328"/>
      <c r="DD11" s="328"/>
      <c r="DE11" s="328"/>
      <c r="DF11" s="328"/>
      <c r="DG11" s="328"/>
      <c r="DH11" s="328"/>
      <c r="DI11" s="328"/>
      <c r="DJ11" s="328"/>
      <c r="DK11" s="328"/>
      <c r="DL11" s="328"/>
      <c r="DM11" s="328"/>
      <c r="DN11" s="328"/>
      <c r="DO11" s="328"/>
      <c r="DP11" s="328"/>
      <c r="DQ11" s="328"/>
      <c r="DR11" s="328"/>
      <c r="DS11" s="328"/>
      <c r="DT11" s="328"/>
      <c r="DU11" s="328"/>
      <c r="DV11" s="328"/>
      <c r="DW11" s="328"/>
      <c r="DX11" s="328"/>
      <c r="DY11" s="328"/>
      <c r="DZ11" s="328"/>
      <c r="EA11" s="328"/>
      <c r="EB11" s="328"/>
      <c r="EC11" s="328"/>
      <c r="ED11" s="328"/>
      <c r="EE11" s="328"/>
      <c r="EF11" s="328"/>
      <c r="EG11" s="328"/>
      <c r="EH11" s="328"/>
      <c r="EI11" s="328"/>
      <c r="EJ11" s="328"/>
      <c r="EK11" s="328"/>
      <c r="EL11" s="328"/>
      <c r="EM11" s="328"/>
      <c r="EN11" s="328"/>
      <c r="EO11" s="328"/>
      <c r="EP11" s="328"/>
      <c r="EQ11" s="328"/>
      <c r="ER11" s="328"/>
      <c r="ES11" s="328"/>
      <c r="ET11" s="328"/>
      <c r="EU11" s="328"/>
      <c r="EV11" s="328"/>
      <c r="EW11" s="328"/>
      <c r="EX11" s="328"/>
      <c r="EY11" s="328"/>
      <c r="EZ11" s="328"/>
      <c r="FA11" s="328"/>
      <c r="FB11" s="328"/>
      <c r="FC11" s="328"/>
      <c r="FD11" s="328"/>
      <c r="FE11" s="328"/>
      <c r="FF11" s="328"/>
      <c r="FG11" s="328"/>
      <c r="FH11" s="328"/>
      <c r="FI11" s="328"/>
      <c r="FJ11" s="328"/>
      <c r="FK11" s="328"/>
      <c r="FL11" s="328"/>
      <c r="FM11" s="328"/>
      <c r="FN11" s="328"/>
      <c r="FO11" s="328"/>
      <c r="FP11" s="328"/>
      <c r="FQ11" s="328"/>
      <c r="FR11" s="328"/>
      <c r="FS11" s="328"/>
      <c r="FT11" s="328"/>
      <c r="FU11" s="328"/>
      <c r="FV11" s="328"/>
      <c r="FW11" s="328"/>
      <c r="FX11" s="328"/>
      <c r="FY11" s="328"/>
      <c r="FZ11" s="328"/>
      <c r="GA11" s="328"/>
      <c r="GB11" s="328"/>
      <c r="GC11" s="328"/>
      <c r="GD11" s="328"/>
      <c r="GE11" s="328"/>
      <c r="GF11" s="328"/>
      <c r="GG11" s="328"/>
      <c r="GH11" s="328"/>
      <c r="GI11" s="328"/>
      <c r="GJ11" s="328"/>
      <c r="GK11" s="328"/>
      <c r="GL11" s="328"/>
      <c r="GM11" s="328"/>
      <c r="GN11" s="328"/>
      <c r="GO11" s="328"/>
      <c r="GP11" s="328"/>
      <c r="GQ11" s="328"/>
      <c r="GR11" s="328"/>
      <c r="GS11" s="328"/>
      <c r="GT11" s="328"/>
      <c r="GU11" s="328"/>
      <c r="GV11" s="328"/>
      <c r="GW11" s="328"/>
      <c r="GX11" s="328"/>
      <c r="GY11" s="328"/>
      <c r="GZ11" s="328"/>
      <c r="HA11" s="328"/>
      <c r="HB11" s="328"/>
      <c r="HC11" s="328"/>
      <c r="HD11" s="328"/>
      <c r="HE11" s="328"/>
      <c r="HF11" s="328"/>
      <c r="HG11" s="328"/>
      <c r="HH11" s="328"/>
      <c r="HI11" s="328"/>
      <c r="HJ11" s="328"/>
      <c r="HK11" s="328"/>
      <c r="HL11" s="328"/>
      <c r="HM11" s="328"/>
      <c r="HN11" s="328"/>
      <c r="HO11" s="328"/>
      <c r="HP11" s="328"/>
      <c r="HQ11" s="328"/>
      <c r="HR11" s="328"/>
      <c r="HS11" s="328"/>
      <c r="HT11" s="328"/>
      <c r="HU11" s="328"/>
      <c r="HV11" s="328"/>
      <c r="HW11" s="328"/>
      <c r="HX11" s="328"/>
      <c r="HY11" s="328"/>
      <c r="HZ11" s="328"/>
      <c r="IA11" s="328"/>
      <c r="IB11" s="328"/>
      <c r="IC11" s="328"/>
      <c r="ID11" s="328"/>
      <c r="IE11" s="328"/>
      <c r="IF11" s="328"/>
      <c r="IG11" s="328"/>
      <c r="IH11" s="328"/>
      <c r="II11" s="328"/>
      <c r="IJ11" s="328"/>
      <c r="IK11" s="328"/>
      <c r="IL11" s="328"/>
      <c r="IM11" s="328"/>
      <c r="IN11" s="328"/>
      <c r="IO11" s="328"/>
      <c r="IP11" s="328"/>
      <c r="IQ11" s="328"/>
      <c r="IR11" s="328"/>
      <c r="IS11" s="328"/>
      <c r="IT11" s="328"/>
      <c r="IU11" s="328"/>
      <c r="IV11" s="328"/>
      <c r="IW11" s="328"/>
      <c r="IX11" s="328"/>
      <c r="IY11" s="328"/>
      <c r="IZ11" s="328"/>
    </row>
    <row r="12" spans="1:260" s="633" customFormat="1" ht="18" customHeight="1" x14ac:dyDescent="0.2">
      <c r="A12" s="331"/>
      <c r="B12" s="765" t="s">
        <v>7</v>
      </c>
      <c r="C12" s="758"/>
      <c r="D12" s="766">
        <v>1341289</v>
      </c>
      <c r="E12" s="684">
        <v>2.7893915572350596</v>
      </c>
      <c r="F12" s="350"/>
      <c r="G12" s="767">
        <v>186533</v>
      </c>
      <c r="H12" s="768">
        <v>2.9482293996317339</v>
      </c>
      <c r="I12" s="758"/>
      <c r="J12" s="769">
        <v>49012</v>
      </c>
      <c r="K12" s="448">
        <f t="shared" ref="K12:K28" si="0">J12*100/D12</f>
        <v>3.6540969172191824</v>
      </c>
      <c r="L12" s="768">
        <f t="shared" ref="L12:L28" si="1">J12*100/G12</f>
        <v>26.275243522593858</v>
      </c>
      <c r="M12" s="396"/>
      <c r="N12" s="396">
        <f t="shared" ref="N12:N31" si="2">_xlfn.RANK.EQ(L12,L$11:L$31,0)</f>
        <v>14</v>
      </c>
      <c r="O12" s="396">
        <v>2</v>
      </c>
      <c r="P12" s="396">
        <f t="shared" ref="P12:P29" si="3">MATCH(O12,N$11:N$31,0)</f>
        <v>11</v>
      </c>
      <c r="Q12" s="568" t="str">
        <f t="shared" ref="Q12:Q29" si="4">INDEX(B$11:B$31,P12,1)</f>
        <v>Extremadura</v>
      </c>
      <c r="R12" s="764">
        <f t="shared" ref="R12:R29" si="5">INDEX(L$11:L$31,P12,1)</f>
        <v>37.275221374147222</v>
      </c>
      <c r="S12" s="331"/>
      <c r="T12" s="331"/>
      <c r="U12" s="331"/>
      <c r="V12" s="331"/>
      <c r="W12" s="331"/>
      <c r="X12" s="331"/>
      <c r="Y12" s="331"/>
      <c r="Z12" s="331"/>
      <c r="AA12" s="331"/>
      <c r="AB12" s="331"/>
      <c r="AC12" s="331"/>
      <c r="AD12" s="331"/>
      <c r="AE12" s="331"/>
      <c r="AF12" s="331"/>
      <c r="AG12" s="331"/>
      <c r="AH12" s="331"/>
      <c r="AI12" s="331"/>
      <c r="AJ12" s="331"/>
      <c r="AK12" s="331"/>
      <c r="AL12" s="331"/>
      <c r="AM12" s="331"/>
      <c r="AN12" s="331"/>
      <c r="AO12" s="331"/>
      <c r="AP12" s="331"/>
      <c r="AQ12" s="331"/>
      <c r="AR12" s="331"/>
      <c r="AS12" s="331"/>
      <c r="AT12" s="331"/>
      <c r="AU12" s="331"/>
      <c r="AV12" s="331"/>
      <c r="AW12" s="331"/>
      <c r="AX12" s="331"/>
      <c r="AY12" s="331"/>
      <c r="AZ12" s="331"/>
      <c r="BA12" s="331"/>
      <c r="BB12" s="331"/>
      <c r="BC12" s="331"/>
      <c r="BD12" s="331"/>
      <c r="BE12" s="331"/>
      <c r="BF12" s="331"/>
      <c r="BG12" s="331"/>
      <c r="BH12" s="331"/>
      <c r="BI12" s="331"/>
      <c r="BJ12" s="331"/>
      <c r="BK12" s="331"/>
      <c r="BL12" s="331"/>
      <c r="BM12" s="331"/>
      <c r="BN12" s="331"/>
      <c r="BO12" s="331"/>
      <c r="BP12" s="331"/>
      <c r="BQ12" s="331"/>
      <c r="BR12" s="331"/>
      <c r="BS12" s="331"/>
      <c r="BT12" s="331"/>
      <c r="BU12" s="331"/>
      <c r="BV12" s="331"/>
      <c r="BW12" s="331"/>
      <c r="BX12" s="331"/>
      <c r="BY12" s="331"/>
      <c r="BZ12" s="331"/>
      <c r="CA12" s="331"/>
      <c r="CB12" s="331"/>
      <c r="CC12" s="331"/>
      <c r="CD12" s="331"/>
      <c r="CE12" s="331"/>
      <c r="CF12" s="331"/>
      <c r="CG12" s="331"/>
      <c r="CH12" s="331"/>
      <c r="CI12" s="331"/>
      <c r="CJ12" s="331"/>
      <c r="CK12" s="331"/>
      <c r="CL12" s="331"/>
      <c r="CM12" s="331"/>
      <c r="CN12" s="331"/>
      <c r="CO12" s="331"/>
      <c r="CP12" s="331"/>
      <c r="CQ12" s="331"/>
      <c r="CR12" s="331"/>
      <c r="CS12" s="331"/>
      <c r="CT12" s="331"/>
      <c r="CU12" s="331"/>
      <c r="CV12" s="331"/>
      <c r="CW12" s="331"/>
      <c r="CX12" s="331"/>
      <c r="CY12" s="331"/>
      <c r="CZ12" s="331"/>
      <c r="DA12" s="331"/>
      <c r="DB12" s="331"/>
      <c r="DC12" s="331"/>
      <c r="DD12" s="331"/>
      <c r="DE12" s="331"/>
      <c r="DF12" s="331"/>
      <c r="DG12" s="331"/>
      <c r="DH12" s="331"/>
      <c r="DI12" s="331"/>
      <c r="DJ12" s="331"/>
      <c r="DK12" s="331"/>
      <c r="DL12" s="331"/>
      <c r="DM12" s="331"/>
      <c r="DN12" s="331"/>
      <c r="DO12" s="331"/>
      <c r="DP12" s="331"/>
      <c r="DQ12" s="331"/>
      <c r="DR12" s="331"/>
      <c r="DS12" s="331"/>
      <c r="DT12" s="331"/>
      <c r="DU12" s="331"/>
      <c r="DV12" s="331"/>
      <c r="DW12" s="331"/>
      <c r="DX12" s="331"/>
      <c r="DY12" s="331"/>
      <c r="DZ12" s="331"/>
      <c r="EA12" s="331"/>
      <c r="EB12" s="331"/>
      <c r="EC12" s="331"/>
      <c r="ED12" s="331"/>
      <c r="EE12" s="331"/>
      <c r="EF12" s="331"/>
      <c r="EG12" s="331"/>
      <c r="EH12" s="331"/>
      <c r="EI12" s="331"/>
      <c r="EJ12" s="331"/>
      <c r="EK12" s="331"/>
      <c r="EL12" s="331"/>
      <c r="EM12" s="331"/>
      <c r="EN12" s="331"/>
      <c r="EO12" s="331"/>
      <c r="EP12" s="331"/>
      <c r="EQ12" s="331"/>
      <c r="ER12" s="331"/>
      <c r="ES12" s="331"/>
      <c r="ET12" s="331"/>
      <c r="EU12" s="331"/>
      <c r="EV12" s="331"/>
      <c r="EW12" s="331"/>
      <c r="EX12" s="331"/>
      <c r="EY12" s="331"/>
      <c r="EZ12" s="331"/>
      <c r="FA12" s="331"/>
      <c r="FB12" s="331"/>
      <c r="FC12" s="331"/>
      <c r="FD12" s="331"/>
      <c r="FE12" s="331"/>
      <c r="FF12" s="331"/>
      <c r="FG12" s="331"/>
      <c r="FH12" s="331"/>
      <c r="FI12" s="331"/>
      <c r="FJ12" s="331"/>
      <c r="FK12" s="331"/>
      <c r="FL12" s="331"/>
      <c r="FM12" s="331"/>
      <c r="FN12" s="331"/>
      <c r="FO12" s="331"/>
      <c r="FP12" s="331"/>
      <c r="FQ12" s="331"/>
      <c r="FR12" s="331"/>
      <c r="FS12" s="331"/>
      <c r="FT12" s="331"/>
      <c r="FU12" s="331"/>
      <c r="FV12" s="331"/>
      <c r="FW12" s="331"/>
      <c r="FX12" s="331"/>
      <c r="FY12" s="331"/>
      <c r="FZ12" s="331"/>
      <c r="GA12" s="331"/>
      <c r="GB12" s="331"/>
      <c r="GC12" s="331"/>
      <c r="GD12" s="331"/>
      <c r="GE12" s="331"/>
      <c r="GF12" s="331"/>
      <c r="GG12" s="331"/>
      <c r="GH12" s="331"/>
      <c r="GI12" s="331"/>
      <c r="GJ12" s="331"/>
      <c r="GK12" s="331"/>
      <c r="GL12" s="331"/>
      <c r="GM12" s="331"/>
      <c r="GN12" s="331"/>
      <c r="GO12" s="331"/>
      <c r="GP12" s="331"/>
      <c r="GQ12" s="331"/>
      <c r="GR12" s="331"/>
      <c r="GS12" s="331"/>
      <c r="GT12" s="331"/>
      <c r="GU12" s="331"/>
      <c r="GV12" s="331"/>
      <c r="GW12" s="331"/>
      <c r="GX12" s="331"/>
      <c r="GY12" s="331"/>
      <c r="GZ12" s="331"/>
      <c r="HA12" s="331"/>
      <c r="HB12" s="331"/>
      <c r="HC12" s="331"/>
      <c r="HD12" s="331"/>
      <c r="HE12" s="331"/>
      <c r="HF12" s="331"/>
      <c r="HG12" s="331"/>
      <c r="HH12" s="331"/>
      <c r="HI12" s="331"/>
      <c r="HJ12" s="331"/>
      <c r="HK12" s="331"/>
      <c r="HL12" s="331"/>
      <c r="HM12" s="331"/>
      <c r="HN12" s="331"/>
      <c r="HO12" s="331"/>
      <c r="HP12" s="331"/>
      <c r="HQ12" s="331"/>
      <c r="HR12" s="331"/>
      <c r="HS12" s="331"/>
      <c r="HT12" s="331"/>
      <c r="HU12" s="331"/>
      <c r="HV12" s="331"/>
      <c r="HW12" s="331"/>
      <c r="HX12" s="331"/>
      <c r="HY12" s="331"/>
      <c r="HZ12" s="331"/>
      <c r="IA12" s="331"/>
      <c r="IB12" s="331"/>
      <c r="IC12" s="331"/>
      <c r="ID12" s="331"/>
      <c r="IE12" s="331"/>
      <c r="IF12" s="331"/>
      <c r="IG12" s="331"/>
      <c r="IH12" s="331"/>
      <c r="II12" s="331"/>
      <c r="IJ12" s="331"/>
      <c r="IK12" s="331"/>
      <c r="IL12" s="331"/>
      <c r="IM12" s="331"/>
      <c r="IN12" s="331"/>
      <c r="IO12" s="331"/>
      <c r="IP12" s="331"/>
      <c r="IQ12" s="331"/>
      <c r="IR12" s="331"/>
      <c r="IS12" s="331"/>
      <c r="IT12" s="331"/>
      <c r="IU12" s="331"/>
      <c r="IV12" s="331"/>
      <c r="IW12" s="331"/>
      <c r="IX12" s="331"/>
      <c r="IY12" s="331"/>
      <c r="IZ12" s="331"/>
    </row>
    <row r="13" spans="1:260" s="633" customFormat="1" ht="18" customHeight="1" x14ac:dyDescent="0.2">
      <c r="A13" s="331"/>
      <c r="B13" s="765" t="s">
        <v>37</v>
      </c>
      <c r="C13" s="758"/>
      <c r="D13" s="766">
        <v>1006060</v>
      </c>
      <c r="E13" s="684">
        <v>2.0922375938905815</v>
      </c>
      <c r="F13" s="350"/>
      <c r="G13" s="767">
        <v>183865</v>
      </c>
      <c r="H13" s="768">
        <v>2.9060605821130245</v>
      </c>
      <c r="I13" s="758"/>
      <c r="J13" s="769">
        <v>40830</v>
      </c>
      <c r="K13" s="448">
        <f t="shared" si="0"/>
        <v>4.0584060592807587</v>
      </c>
      <c r="L13" s="768">
        <f t="shared" si="1"/>
        <v>22.206510211296333</v>
      </c>
      <c r="M13" s="396"/>
      <c r="N13" s="396">
        <f t="shared" si="2"/>
        <v>17</v>
      </c>
      <c r="O13" s="396">
        <v>3</v>
      </c>
      <c r="P13" s="396">
        <f>MATCH(O13,N$11:N$31,0)</f>
        <v>7</v>
      </c>
      <c r="Q13" s="568" t="str">
        <f t="shared" si="4"/>
        <v>Castilla y León</v>
      </c>
      <c r="R13" s="764">
        <f t="shared" si="5"/>
        <v>37.21790837835001</v>
      </c>
      <c r="S13" s="331"/>
      <c r="T13" s="331"/>
      <c r="U13" s="331"/>
      <c r="V13" s="331"/>
      <c r="W13" s="331"/>
      <c r="X13" s="331"/>
      <c r="Y13" s="331"/>
      <c r="Z13" s="331"/>
      <c r="AA13" s="331"/>
      <c r="AB13" s="331"/>
      <c r="AC13" s="331"/>
      <c r="AD13" s="331"/>
      <c r="AE13" s="331"/>
      <c r="AF13" s="331"/>
      <c r="AG13" s="331"/>
      <c r="AH13" s="331"/>
      <c r="AI13" s="331"/>
      <c r="AJ13" s="331"/>
      <c r="AK13" s="331"/>
      <c r="AL13" s="331"/>
      <c r="AM13" s="331"/>
      <c r="AN13" s="331"/>
      <c r="AO13" s="331"/>
      <c r="AP13" s="331"/>
      <c r="AQ13" s="331"/>
      <c r="AR13" s="331"/>
      <c r="AS13" s="331"/>
      <c r="AT13" s="331"/>
      <c r="AU13" s="331"/>
      <c r="AV13" s="331"/>
      <c r="AW13" s="331"/>
      <c r="AX13" s="331"/>
      <c r="AY13" s="331"/>
      <c r="AZ13" s="331"/>
      <c r="BA13" s="331"/>
      <c r="BB13" s="331"/>
      <c r="BC13" s="331"/>
      <c r="BD13" s="331"/>
      <c r="BE13" s="331"/>
      <c r="BF13" s="331"/>
      <c r="BG13" s="331"/>
      <c r="BH13" s="331"/>
      <c r="BI13" s="331"/>
      <c r="BJ13" s="331"/>
      <c r="BK13" s="331"/>
      <c r="BL13" s="331"/>
      <c r="BM13" s="331"/>
      <c r="BN13" s="331"/>
      <c r="BO13" s="331"/>
      <c r="BP13" s="331"/>
      <c r="BQ13" s="331"/>
      <c r="BR13" s="331"/>
      <c r="BS13" s="331"/>
      <c r="BT13" s="331"/>
      <c r="BU13" s="331"/>
      <c r="BV13" s="331"/>
      <c r="BW13" s="331"/>
      <c r="BX13" s="331"/>
      <c r="BY13" s="331"/>
      <c r="BZ13" s="331"/>
      <c r="CA13" s="331"/>
      <c r="CB13" s="331"/>
      <c r="CC13" s="331"/>
      <c r="CD13" s="331"/>
      <c r="CE13" s="331"/>
      <c r="CF13" s="331"/>
      <c r="CG13" s="331"/>
      <c r="CH13" s="331"/>
      <c r="CI13" s="331"/>
      <c r="CJ13" s="331"/>
      <c r="CK13" s="331"/>
      <c r="CL13" s="331"/>
      <c r="CM13" s="331"/>
      <c r="CN13" s="331"/>
      <c r="CO13" s="331"/>
      <c r="CP13" s="331"/>
      <c r="CQ13" s="331"/>
      <c r="CR13" s="331"/>
      <c r="CS13" s="331"/>
      <c r="CT13" s="331"/>
      <c r="CU13" s="331"/>
      <c r="CV13" s="331"/>
      <c r="CW13" s="331"/>
      <c r="CX13" s="331"/>
      <c r="CY13" s="331"/>
      <c r="CZ13" s="331"/>
      <c r="DA13" s="331"/>
      <c r="DB13" s="331"/>
      <c r="DC13" s="331"/>
      <c r="DD13" s="331"/>
      <c r="DE13" s="331"/>
      <c r="DF13" s="331"/>
      <c r="DG13" s="331"/>
      <c r="DH13" s="331"/>
      <c r="DI13" s="331"/>
      <c r="DJ13" s="331"/>
      <c r="DK13" s="331"/>
      <c r="DL13" s="331"/>
      <c r="DM13" s="331"/>
      <c r="DN13" s="331"/>
      <c r="DO13" s="331"/>
      <c r="DP13" s="331"/>
      <c r="DQ13" s="331"/>
      <c r="DR13" s="331"/>
      <c r="DS13" s="331"/>
      <c r="DT13" s="331"/>
      <c r="DU13" s="331"/>
      <c r="DV13" s="331"/>
      <c r="DW13" s="331"/>
      <c r="DX13" s="331"/>
      <c r="DY13" s="331"/>
      <c r="DZ13" s="331"/>
      <c r="EA13" s="331"/>
      <c r="EB13" s="331"/>
      <c r="EC13" s="331"/>
      <c r="ED13" s="331"/>
      <c r="EE13" s="331"/>
      <c r="EF13" s="331"/>
      <c r="EG13" s="331"/>
      <c r="EH13" s="331"/>
      <c r="EI13" s="331"/>
      <c r="EJ13" s="331"/>
      <c r="EK13" s="331"/>
      <c r="EL13" s="331"/>
      <c r="EM13" s="331"/>
      <c r="EN13" s="331"/>
      <c r="EO13" s="331"/>
      <c r="EP13" s="331"/>
      <c r="EQ13" s="331"/>
      <c r="ER13" s="331"/>
      <c r="ES13" s="331"/>
      <c r="ET13" s="331"/>
      <c r="EU13" s="331"/>
      <c r="EV13" s="331"/>
      <c r="EW13" s="331"/>
      <c r="EX13" s="331"/>
      <c r="EY13" s="331"/>
      <c r="EZ13" s="331"/>
      <c r="FA13" s="331"/>
      <c r="FB13" s="331"/>
      <c r="FC13" s="331"/>
      <c r="FD13" s="331"/>
      <c r="FE13" s="331"/>
      <c r="FF13" s="331"/>
      <c r="FG13" s="331"/>
      <c r="FH13" s="331"/>
      <c r="FI13" s="331"/>
      <c r="FJ13" s="331"/>
      <c r="FK13" s="331"/>
      <c r="FL13" s="331"/>
      <c r="FM13" s="331"/>
      <c r="FN13" s="331"/>
      <c r="FO13" s="331"/>
      <c r="FP13" s="331"/>
      <c r="FQ13" s="331"/>
      <c r="FR13" s="331"/>
      <c r="FS13" s="331"/>
      <c r="FT13" s="331"/>
      <c r="FU13" s="331"/>
      <c r="FV13" s="331"/>
      <c r="FW13" s="331"/>
      <c r="FX13" s="331"/>
      <c r="FY13" s="331"/>
      <c r="FZ13" s="331"/>
      <c r="GA13" s="331"/>
      <c r="GB13" s="331"/>
      <c r="GC13" s="331"/>
      <c r="GD13" s="331"/>
      <c r="GE13" s="331"/>
      <c r="GF13" s="331"/>
      <c r="GG13" s="331"/>
      <c r="GH13" s="331"/>
      <c r="GI13" s="331"/>
      <c r="GJ13" s="331"/>
      <c r="GK13" s="331"/>
      <c r="GL13" s="331"/>
      <c r="GM13" s="331"/>
      <c r="GN13" s="331"/>
      <c r="GO13" s="331"/>
      <c r="GP13" s="331"/>
      <c r="GQ13" s="331"/>
      <c r="GR13" s="331"/>
      <c r="GS13" s="331"/>
      <c r="GT13" s="331"/>
      <c r="GU13" s="331"/>
      <c r="GV13" s="331"/>
      <c r="GW13" s="331"/>
      <c r="GX13" s="331"/>
      <c r="GY13" s="331"/>
      <c r="GZ13" s="331"/>
      <c r="HA13" s="331"/>
      <c r="HB13" s="331"/>
      <c r="HC13" s="331"/>
      <c r="HD13" s="331"/>
      <c r="HE13" s="331"/>
      <c r="HF13" s="331"/>
      <c r="HG13" s="331"/>
      <c r="HH13" s="331"/>
      <c r="HI13" s="331"/>
      <c r="HJ13" s="331"/>
      <c r="HK13" s="331"/>
      <c r="HL13" s="331"/>
      <c r="HM13" s="331"/>
      <c r="HN13" s="331"/>
      <c r="HO13" s="331"/>
      <c r="HP13" s="331"/>
      <c r="HQ13" s="331"/>
      <c r="HR13" s="331"/>
      <c r="HS13" s="331"/>
      <c r="HT13" s="331"/>
      <c r="HU13" s="331"/>
      <c r="HV13" s="331"/>
      <c r="HW13" s="331"/>
      <c r="HX13" s="331"/>
      <c r="HY13" s="331"/>
      <c r="HZ13" s="331"/>
      <c r="IA13" s="331"/>
      <c r="IB13" s="331"/>
      <c r="IC13" s="331"/>
      <c r="ID13" s="331"/>
      <c r="IE13" s="331"/>
      <c r="IF13" s="331"/>
      <c r="IG13" s="331"/>
      <c r="IH13" s="331"/>
      <c r="II13" s="331"/>
      <c r="IJ13" s="331"/>
      <c r="IK13" s="331"/>
      <c r="IL13" s="331"/>
      <c r="IM13" s="331"/>
      <c r="IN13" s="331"/>
      <c r="IO13" s="331"/>
      <c r="IP13" s="331"/>
      <c r="IQ13" s="331"/>
      <c r="IR13" s="331"/>
      <c r="IS13" s="331"/>
      <c r="IT13" s="331"/>
      <c r="IU13" s="331"/>
      <c r="IV13" s="331"/>
      <c r="IW13" s="331"/>
      <c r="IX13" s="331"/>
      <c r="IY13" s="331"/>
      <c r="IZ13" s="331"/>
    </row>
    <row r="14" spans="1:260" s="633" customFormat="1" ht="18" customHeight="1" x14ac:dyDescent="0.2">
      <c r="A14" s="331"/>
      <c r="B14" s="765" t="s">
        <v>38</v>
      </c>
      <c r="C14" s="758"/>
      <c r="D14" s="766">
        <v>1209906</v>
      </c>
      <c r="E14" s="684">
        <v>2.516162871273858</v>
      </c>
      <c r="F14" s="350"/>
      <c r="G14" s="767">
        <v>122472</v>
      </c>
      <c r="H14" s="768">
        <v>1.9357194224705427</v>
      </c>
      <c r="I14" s="758"/>
      <c r="J14" s="769">
        <v>42312</v>
      </c>
      <c r="K14" s="448">
        <f t="shared" si="0"/>
        <v>3.4971311820918318</v>
      </c>
      <c r="L14" s="768">
        <f t="shared" si="1"/>
        <v>34.548304918675292</v>
      </c>
      <c r="M14" s="396"/>
      <c r="N14" s="396">
        <f t="shared" si="2"/>
        <v>6</v>
      </c>
      <c r="O14" s="396">
        <v>4</v>
      </c>
      <c r="P14" s="396">
        <f t="shared" si="3"/>
        <v>16</v>
      </c>
      <c r="Q14" s="568" t="str">
        <f t="shared" si="4"/>
        <v>País Vasco</v>
      </c>
      <c r="R14" s="764">
        <f t="shared" si="5"/>
        <v>35.12371149717557</v>
      </c>
      <c r="S14" s="331"/>
      <c r="T14" s="331"/>
      <c r="U14" s="331"/>
      <c r="V14" s="331"/>
      <c r="W14" s="331"/>
      <c r="X14" s="331"/>
      <c r="Y14" s="331"/>
      <c r="Z14" s="331"/>
      <c r="AA14" s="331"/>
      <c r="AB14" s="331"/>
      <c r="AC14" s="331"/>
      <c r="AD14" s="331"/>
      <c r="AE14" s="331"/>
      <c r="AF14" s="331"/>
      <c r="AG14" s="331"/>
      <c r="AH14" s="331"/>
      <c r="AI14" s="331"/>
      <c r="AJ14" s="331"/>
      <c r="AK14" s="331"/>
      <c r="AL14" s="331"/>
      <c r="AM14" s="331"/>
      <c r="AN14" s="331"/>
      <c r="AO14" s="331"/>
      <c r="AP14" s="331"/>
      <c r="AQ14" s="331"/>
      <c r="AR14" s="331"/>
      <c r="AS14" s="331"/>
      <c r="AT14" s="331"/>
      <c r="AU14" s="331"/>
      <c r="AV14" s="331"/>
      <c r="AW14" s="331"/>
      <c r="AX14" s="331"/>
      <c r="AY14" s="331"/>
      <c r="AZ14" s="331"/>
      <c r="BA14" s="331"/>
      <c r="BB14" s="331"/>
      <c r="BC14" s="331"/>
      <c r="BD14" s="331"/>
      <c r="BE14" s="331"/>
      <c r="BF14" s="331"/>
      <c r="BG14" s="331"/>
      <c r="BH14" s="331"/>
      <c r="BI14" s="331"/>
      <c r="BJ14" s="331"/>
      <c r="BK14" s="331"/>
      <c r="BL14" s="331"/>
      <c r="BM14" s="331"/>
      <c r="BN14" s="331"/>
      <c r="BO14" s="331"/>
      <c r="BP14" s="331"/>
      <c r="BQ14" s="331"/>
      <c r="BR14" s="331"/>
      <c r="BS14" s="331"/>
      <c r="BT14" s="331"/>
      <c r="BU14" s="331"/>
      <c r="BV14" s="331"/>
      <c r="BW14" s="331"/>
      <c r="BX14" s="331"/>
      <c r="BY14" s="331"/>
      <c r="BZ14" s="331"/>
      <c r="CA14" s="331"/>
      <c r="CB14" s="331"/>
      <c r="CC14" s="331"/>
      <c r="CD14" s="331"/>
      <c r="CE14" s="331"/>
      <c r="CF14" s="331"/>
      <c r="CG14" s="331"/>
      <c r="CH14" s="331"/>
      <c r="CI14" s="331"/>
      <c r="CJ14" s="331"/>
      <c r="CK14" s="331"/>
      <c r="CL14" s="331"/>
      <c r="CM14" s="331"/>
      <c r="CN14" s="331"/>
      <c r="CO14" s="331"/>
      <c r="CP14" s="331"/>
      <c r="CQ14" s="331"/>
      <c r="CR14" s="331"/>
      <c r="CS14" s="331"/>
      <c r="CT14" s="331"/>
      <c r="CU14" s="331"/>
      <c r="CV14" s="331"/>
      <c r="CW14" s="331"/>
      <c r="CX14" s="331"/>
      <c r="CY14" s="331"/>
      <c r="CZ14" s="331"/>
      <c r="DA14" s="331"/>
      <c r="DB14" s="331"/>
      <c r="DC14" s="331"/>
      <c r="DD14" s="331"/>
      <c r="DE14" s="331"/>
      <c r="DF14" s="331"/>
      <c r="DG14" s="331"/>
      <c r="DH14" s="331"/>
      <c r="DI14" s="331"/>
      <c r="DJ14" s="331"/>
      <c r="DK14" s="331"/>
      <c r="DL14" s="331"/>
      <c r="DM14" s="331"/>
      <c r="DN14" s="331"/>
      <c r="DO14" s="331"/>
      <c r="DP14" s="331"/>
      <c r="DQ14" s="331"/>
      <c r="DR14" s="331"/>
      <c r="DS14" s="331"/>
      <c r="DT14" s="331"/>
      <c r="DU14" s="331"/>
      <c r="DV14" s="331"/>
      <c r="DW14" s="331"/>
      <c r="DX14" s="331"/>
      <c r="DY14" s="331"/>
      <c r="DZ14" s="331"/>
      <c r="EA14" s="331"/>
      <c r="EB14" s="331"/>
      <c r="EC14" s="331"/>
      <c r="ED14" s="331"/>
      <c r="EE14" s="331"/>
      <c r="EF14" s="331"/>
      <c r="EG14" s="331"/>
      <c r="EH14" s="331"/>
      <c r="EI14" s="331"/>
      <c r="EJ14" s="331"/>
      <c r="EK14" s="331"/>
      <c r="EL14" s="331"/>
      <c r="EM14" s="331"/>
      <c r="EN14" s="331"/>
      <c r="EO14" s="331"/>
      <c r="EP14" s="331"/>
      <c r="EQ14" s="331"/>
      <c r="ER14" s="331"/>
      <c r="ES14" s="331"/>
      <c r="ET14" s="331"/>
      <c r="EU14" s="331"/>
      <c r="EV14" s="331"/>
      <c r="EW14" s="331"/>
      <c r="EX14" s="331"/>
      <c r="EY14" s="331"/>
      <c r="EZ14" s="331"/>
      <c r="FA14" s="331"/>
      <c r="FB14" s="331"/>
      <c r="FC14" s="331"/>
      <c r="FD14" s="331"/>
      <c r="FE14" s="331"/>
      <c r="FF14" s="331"/>
      <c r="FG14" s="331"/>
      <c r="FH14" s="331"/>
      <c r="FI14" s="331"/>
      <c r="FJ14" s="331"/>
      <c r="FK14" s="331"/>
      <c r="FL14" s="331"/>
      <c r="FM14" s="331"/>
      <c r="FN14" s="331"/>
      <c r="FO14" s="331"/>
      <c r="FP14" s="331"/>
      <c r="FQ14" s="331"/>
      <c r="FR14" s="331"/>
      <c r="FS14" s="331"/>
      <c r="FT14" s="331"/>
      <c r="FU14" s="331"/>
      <c r="FV14" s="331"/>
      <c r="FW14" s="331"/>
      <c r="FX14" s="331"/>
      <c r="FY14" s="331"/>
      <c r="FZ14" s="331"/>
      <c r="GA14" s="331"/>
      <c r="GB14" s="331"/>
      <c r="GC14" s="331"/>
      <c r="GD14" s="331"/>
      <c r="GE14" s="331"/>
      <c r="GF14" s="331"/>
      <c r="GG14" s="331"/>
      <c r="GH14" s="331"/>
      <c r="GI14" s="331"/>
      <c r="GJ14" s="331"/>
      <c r="GK14" s="331"/>
      <c r="GL14" s="331"/>
      <c r="GM14" s="331"/>
      <c r="GN14" s="331"/>
      <c r="GO14" s="331"/>
      <c r="GP14" s="331"/>
      <c r="GQ14" s="331"/>
      <c r="GR14" s="331"/>
      <c r="GS14" s="331"/>
      <c r="GT14" s="331"/>
      <c r="GU14" s="331"/>
      <c r="GV14" s="331"/>
      <c r="GW14" s="331"/>
      <c r="GX14" s="331"/>
      <c r="GY14" s="331"/>
      <c r="GZ14" s="331"/>
      <c r="HA14" s="331"/>
      <c r="HB14" s="331"/>
      <c r="HC14" s="331"/>
      <c r="HD14" s="331"/>
      <c r="HE14" s="331"/>
      <c r="HF14" s="331"/>
      <c r="HG14" s="331"/>
      <c r="HH14" s="331"/>
      <c r="HI14" s="331"/>
      <c r="HJ14" s="331"/>
      <c r="HK14" s="331"/>
      <c r="HL14" s="331"/>
      <c r="HM14" s="331"/>
      <c r="HN14" s="331"/>
      <c r="HO14" s="331"/>
      <c r="HP14" s="331"/>
      <c r="HQ14" s="331"/>
      <c r="HR14" s="331"/>
      <c r="HS14" s="331"/>
      <c r="HT14" s="331"/>
      <c r="HU14" s="331"/>
      <c r="HV14" s="331"/>
      <c r="HW14" s="331"/>
      <c r="HX14" s="331"/>
      <c r="HY14" s="331"/>
      <c r="HZ14" s="331"/>
      <c r="IA14" s="331"/>
      <c r="IB14" s="331"/>
      <c r="IC14" s="331"/>
      <c r="ID14" s="331"/>
      <c r="IE14" s="331"/>
      <c r="IF14" s="331"/>
      <c r="IG14" s="331"/>
      <c r="IH14" s="331"/>
      <c r="II14" s="331"/>
      <c r="IJ14" s="331"/>
      <c r="IK14" s="331"/>
      <c r="IL14" s="331"/>
      <c r="IM14" s="331"/>
      <c r="IN14" s="331"/>
      <c r="IO14" s="331"/>
      <c r="IP14" s="331"/>
      <c r="IQ14" s="331"/>
      <c r="IR14" s="331"/>
      <c r="IS14" s="331"/>
      <c r="IT14" s="331"/>
      <c r="IU14" s="331"/>
      <c r="IV14" s="331"/>
      <c r="IW14" s="331"/>
      <c r="IX14" s="331"/>
      <c r="IY14" s="331"/>
      <c r="IZ14" s="331"/>
    </row>
    <row r="15" spans="1:260" s="633" customFormat="1" ht="18" customHeight="1" x14ac:dyDescent="0.2">
      <c r="A15" s="331"/>
      <c r="B15" s="765" t="s">
        <v>6</v>
      </c>
      <c r="C15" s="758"/>
      <c r="D15" s="766">
        <v>2213016</v>
      </c>
      <c r="E15" s="684">
        <v>4.6022655418974603</v>
      </c>
      <c r="F15" s="350"/>
      <c r="G15" s="767">
        <v>253565</v>
      </c>
      <c r="H15" s="768">
        <v>4.0076972316835127</v>
      </c>
      <c r="I15" s="758"/>
      <c r="J15" s="769">
        <v>54756</v>
      </c>
      <c r="K15" s="448">
        <f t="shared" si="0"/>
        <v>2.4742704074439588</v>
      </c>
      <c r="L15" s="768">
        <f t="shared" si="1"/>
        <v>21.594462958215843</v>
      </c>
      <c r="M15" s="396"/>
      <c r="N15" s="396">
        <f t="shared" si="2"/>
        <v>18</v>
      </c>
      <c r="O15" s="396">
        <v>5</v>
      </c>
      <c r="P15" s="396">
        <f t="shared" si="3"/>
        <v>17</v>
      </c>
      <c r="Q15" s="568" t="str">
        <f t="shared" si="4"/>
        <v>Rioja, La</v>
      </c>
      <c r="R15" s="764">
        <f t="shared" si="5"/>
        <v>35.013879332843011</v>
      </c>
      <c r="S15" s="331"/>
      <c r="T15" s="331"/>
      <c r="U15" s="331"/>
      <c r="V15" s="331"/>
      <c r="W15" s="331"/>
      <c r="X15" s="331"/>
      <c r="Y15" s="331"/>
      <c r="Z15" s="331"/>
      <c r="AA15" s="331"/>
      <c r="AB15" s="331"/>
      <c r="AC15" s="331"/>
      <c r="AD15" s="331"/>
      <c r="AE15" s="331"/>
      <c r="AF15" s="331"/>
      <c r="AG15" s="331"/>
      <c r="AH15" s="331"/>
      <c r="AI15" s="331"/>
      <c r="AJ15" s="331"/>
      <c r="AK15" s="331"/>
      <c r="AL15" s="331"/>
      <c r="AM15" s="331"/>
      <c r="AN15" s="331"/>
      <c r="AO15" s="331"/>
      <c r="AP15" s="331"/>
      <c r="AQ15" s="331"/>
      <c r="AR15" s="331"/>
      <c r="AS15" s="331"/>
      <c r="AT15" s="331"/>
      <c r="AU15" s="331"/>
      <c r="AV15" s="331"/>
      <c r="AW15" s="331"/>
      <c r="AX15" s="331"/>
      <c r="AY15" s="331"/>
      <c r="AZ15" s="331"/>
      <c r="BA15" s="331"/>
      <c r="BB15" s="331"/>
      <c r="BC15" s="331"/>
      <c r="BD15" s="331"/>
      <c r="BE15" s="331"/>
      <c r="BF15" s="331"/>
      <c r="BG15" s="331"/>
      <c r="BH15" s="331"/>
      <c r="BI15" s="331"/>
      <c r="BJ15" s="331"/>
      <c r="BK15" s="331"/>
      <c r="BL15" s="331"/>
      <c r="BM15" s="331"/>
      <c r="BN15" s="331"/>
      <c r="BO15" s="331"/>
      <c r="BP15" s="331"/>
      <c r="BQ15" s="331"/>
      <c r="BR15" s="331"/>
      <c r="BS15" s="331"/>
      <c r="BT15" s="331"/>
      <c r="BU15" s="331"/>
      <c r="BV15" s="331"/>
      <c r="BW15" s="331"/>
      <c r="BX15" s="331"/>
      <c r="BY15" s="331"/>
      <c r="BZ15" s="331"/>
      <c r="CA15" s="331"/>
      <c r="CB15" s="331"/>
      <c r="CC15" s="331"/>
      <c r="CD15" s="331"/>
      <c r="CE15" s="331"/>
      <c r="CF15" s="331"/>
      <c r="CG15" s="331"/>
      <c r="CH15" s="331"/>
      <c r="CI15" s="331"/>
      <c r="CJ15" s="331"/>
      <c r="CK15" s="331"/>
      <c r="CL15" s="331"/>
      <c r="CM15" s="331"/>
      <c r="CN15" s="331"/>
      <c r="CO15" s="331"/>
      <c r="CP15" s="331"/>
      <c r="CQ15" s="331"/>
      <c r="CR15" s="331"/>
      <c r="CS15" s="331"/>
      <c r="CT15" s="331"/>
      <c r="CU15" s="331"/>
      <c r="CV15" s="331"/>
      <c r="CW15" s="331"/>
      <c r="CX15" s="331"/>
      <c r="CY15" s="331"/>
      <c r="CZ15" s="331"/>
      <c r="DA15" s="331"/>
      <c r="DB15" s="331"/>
      <c r="DC15" s="331"/>
      <c r="DD15" s="331"/>
      <c r="DE15" s="331"/>
      <c r="DF15" s="331"/>
      <c r="DG15" s="331"/>
      <c r="DH15" s="331"/>
      <c r="DI15" s="331"/>
      <c r="DJ15" s="331"/>
      <c r="DK15" s="331"/>
      <c r="DL15" s="331"/>
      <c r="DM15" s="331"/>
      <c r="DN15" s="331"/>
      <c r="DO15" s="331"/>
      <c r="DP15" s="331"/>
      <c r="DQ15" s="331"/>
      <c r="DR15" s="331"/>
      <c r="DS15" s="331"/>
      <c r="DT15" s="331"/>
      <c r="DU15" s="331"/>
      <c r="DV15" s="331"/>
      <c r="DW15" s="331"/>
      <c r="DX15" s="331"/>
      <c r="DY15" s="331"/>
      <c r="DZ15" s="331"/>
      <c r="EA15" s="331"/>
      <c r="EB15" s="331"/>
      <c r="EC15" s="331"/>
      <c r="ED15" s="331"/>
      <c r="EE15" s="331"/>
      <c r="EF15" s="331"/>
      <c r="EG15" s="331"/>
      <c r="EH15" s="331"/>
      <c r="EI15" s="331"/>
      <c r="EJ15" s="331"/>
      <c r="EK15" s="331"/>
      <c r="EL15" s="331"/>
      <c r="EM15" s="331"/>
      <c r="EN15" s="331"/>
      <c r="EO15" s="331"/>
      <c r="EP15" s="331"/>
      <c r="EQ15" s="331"/>
      <c r="ER15" s="331"/>
      <c r="ES15" s="331"/>
      <c r="ET15" s="331"/>
      <c r="EU15" s="331"/>
      <c r="EV15" s="331"/>
      <c r="EW15" s="331"/>
      <c r="EX15" s="331"/>
      <c r="EY15" s="331"/>
      <c r="EZ15" s="331"/>
      <c r="FA15" s="331"/>
      <c r="FB15" s="331"/>
      <c r="FC15" s="331"/>
      <c r="FD15" s="331"/>
      <c r="FE15" s="331"/>
      <c r="FF15" s="331"/>
      <c r="FG15" s="331"/>
      <c r="FH15" s="331"/>
      <c r="FI15" s="331"/>
      <c r="FJ15" s="331"/>
      <c r="FK15" s="331"/>
      <c r="FL15" s="331"/>
      <c r="FM15" s="331"/>
      <c r="FN15" s="331"/>
      <c r="FO15" s="331"/>
      <c r="FP15" s="331"/>
      <c r="FQ15" s="331"/>
      <c r="FR15" s="331"/>
      <c r="FS15" s="331"/>
      <c r="FT15" s="331"/>
      <c r="FU15" s="331"/>
      <c r="FV15" s="331"/>
      <c r="FW15" s="331"/>
      <c r="FX15" s="331"/>
      <c r="FY15" s="331"/>
      <c r="FZ15" s="331"/>
      <c r="GA15" s="331"/>
      <c r="GB15" s="331"/>
      <c r="GC15" s="331"/>
      <c r="GD15" s="331"/>
      <c r="GE15" s="331"/>
      <c r="GF15" s="331"/>
      <c r="GG15" s="331"/>
      <c r="GH15" s="331"/>
      <c r="GI15" s="331"/>
      <c r="GJ15" s="331"/>
      <c r="GK15" s="331"/>
      <c r="GL15" s="331"/>
      <c r="GM15" s="331"/>
      <c r="GN15" s="331"/>
      <c r="GO15" s="331"/>
      <c r="GP15" s="331"/>
      <c r="GQ15" s="331"/>
      <c r="GR15" s="331"/>
      <c r="GS15" s="331"/>
      <c r="GT15" s="331"/>
      <c r="GU15" s="331"/>
      <c r="GV15" s="331"/>
      <c r="GW15" s="331"/>
      <c r="GX15" s="331"/>
      <c r="GY15" s="331"/>
      <c r="GZ15" s="331"/>
      <c r="HA15" s="331"/>
      <c r="HB15" s="331"/>
      <c r="HC15" s="331"/>
      <c r="HD15" s="331"/>
      <c r="HE15" s="331"/>
      <c r="HF15" s="331"/>
      <c r="HG15" s="331"/>
      <c r="HH15" s="331"/>
      <c r="HI15" s="331"/>
      <c r="HJ15" s="331"/>
      <c r="HK15" s="331"/>
      <c r="HL15" s="331"/>
      <c r="HM15" s="331"/>
      <c r="HN15" s="331"/>
      <c r="HO15" s="331"/>
      <c r="HP15" s="331"/>
      <c r="HQ15" s="331"/>
      <c r="HR15" s="331"/>
      <c r="HS15" s="331"/>
      <c r="HT15" s="331"/>
      <c r="HU15" s="331"/>
      <c r="HV15" s="331"/>
      <c r="HW15" s="331"/>
      <c r="HX15" s="331"/>
      <c r="HY15" s="331"/>
      <c r="HZ15" s="331"/>
      <c r="IA15" s="331"/>
      <c r="IB15" s="331"/>
      <c r="IC15" s="331"/>
      <c r="ID15" s="331"/>
      <c r="IE15" s="331"/>
      <c r="IF15" s="331"/>
      <c r="IG15" s="331"/>
      <c r="IH15" s="331"/>
      <c r="II15" s="331"/>
      <c r="IJ15" s="331"/>
      <c r="IK15" s="331"/>
      <c r="IL15" s="331"/>
      <c r="IM15" s="331"/>
      <c r="IN15" s="331"/>
      <c r="IO15" s="331"/>
      <c r="IP15" s="331"/>
      <c r="IQ15" s="331"/>
      <c r="IR15" s="331"/>
      <c r="IS15" s="331"/>
      <c r="IT15" s="331"/>
      <c r="IU15" s="331"/>
      <c r="IV15" s="331"/>
      <c r="IW15" s="331"/>
      <c r="IX15" s="331"/>
      <c r="IY15" s="331"/>
      <c r="IZ15" s="331"/>
    </row>
    <row r="16" spans="1:260" s="633" customFormat="1" ht="18" customHeight="1" x14ac:dyDescent="0.2">
      <c r="A16" s="331"/>
      <c r="B16" s="765" t="s">
        <v>5</v>
      </c>
      <c r="C16" s="758"/>
      <c r="D16" s="770">
        <v>588387</v>
      </c>
      <c r="E16" s="684">
        <v>1.2236302021315801</v>
      </c>
      <c r="F16" s="350"/>
      <c r="G16" s="771">
        <v>99920</v>
      </c>
      <c r="H16" s="768">
        <v>1.579275954448826</v>
      </c>
      <c r="I16" s="758"/>
      <c r="J16" s="769">
        <v>22789</v>
      </c>
      <c r="K16" s="448">
        <f t="shared" si="0"/>
        <v>3.873131119484285</v>
      </c>
      <c r="L16" s="768">
        <f t="shared" si="1"/>
        <v>22.807245796637311</v>
      </c>
      <c r="M16" s="396"/>
      <c r="N16" s="396">
        <f t="shared" si="2"/>
        <v>16</v>
      </c>
      <c r="O16" s="396">
        <v>6</v>
      </c>
      <c r="P16" s="396">
        <f t="shared" si="3"/>
        <v>4</v>
      </c>
      <c r="Q16" s="568" t="str">
        <f t="shared" si="4"/>
        <v>Balears, Illes</v>
      </c>
      <c r="R16" s="772">
        <f t="shared" si="5"/>
        <v>34.548304918675292</v>
      </c>
      <c r="S16" s="331"/>
      <c r="T16" s="331"/>
      <c r="U16" s="331"/>
      <c r="V16" s="331"/>
      <c r="W16" s="331"/>
      <c r="X16" s="331"/>
      <c r="Y16" s="331"/>
      <c r="Z16" s="331"/>
      <c r="AA16" s="331"/>
      <c r="AB16" s="331"/>
      <c r="AC16" s="331"/>
      <c r="AD16" s="331"/>
      <c r="AE16" s="331"/>
      <c r="AF16" s="331"/>
      <c r="AG16" s="331"/>
      <c r="AH16" s="331"/>
      <c r="AI16" s="331"/>
      <c r="AJ16" s="331"/>
      <c r="AK16" s="331"/>
      <c r="AL16" s="331"/>
      <c r="AM16" s="331"/>
      <c r="AN16" s="331"/>
      <c r="AO16" s="331"/>
      <c r="AP16" s="331"/>
      <c r="AQ16" s="331"/>
      <c r="AR16" s="331"/>
      <c r="AS16" s="331"/>
      <c r="AT16" s="331"/>
      <c r="AU16" s="331"/>
      <c r="AV16" s="331"/>
      <c r="AW16" s="331"/>
      <c r="AX16" s="331"/>
      <c r="AY16" s="331"/>
      <c r="AZ16" s="331"/>
      <c r="BA16" s="331"/>
      <c r="BB16" s="331"/>
      <c r="BC16" s="331"/>
      <c r="BD16" s="331"/>
      <c r="BE16" s="331"/>
      <c r="BF16" s="331"/>
      <c r="BG16" s="331"/>
      <c r="BH16" s="331"/>
      <c r="BI16" s="331"/>
      <c r="BJ16" s="331"/>
      <c r="BK16" s="331"/>
      <c r="BL16" s="331"/>
      <c r="BM16" s="331"/>
      <c r="BN16" s="331"/>
      <c r="BO16" s="331"/>
      <c r="BP16" s="331"/>
      <c r="BQ16" s="331"/>
      <c r="BR16" s="331"/>
      <c r="BS16" s="331"/>
      <c r="BT16" s="331"/>
      <c r="BU16" s="331"/>
      <c r="BV16" s="331"/>
      <c r="BW16" s="331"/>
      <c r="BX16" s="331"/>
      <c r="BY16" s="331"/>
      <c r="BZ16" s="331"/>
      <c r="CA16" s="331"/>
      <c r="CB16" s="331"/>
      <c r="CC16" s="331"/>
      <c r="CD16" s="331"/>
      <c r="CE16" s="331"/>
      <c r="CF16" s="331"/>
      <c r="CG16" s="331"/>
      <c r="CH16" s="331"/>
      <c r="CI16" s="331"/>
      <c r="CJ16" s="331"/>
      <c r="CK16" s="331"/>
      <c r="CL16" s="331"/>
      <c r="CM16" s="331"/>
      <c r="CN16" s="331"/>
      <c r="CO16" s="331"/>
      <c r="CP16" s="331"/>
      <c r="CQ16" s="331"/>
      <c r="CR16" s="331"/>
      <c r="CS16" s="331"/>
      <c r="CT16" s="331"/>
      <c r="CU16" s="331"/>
      <c r="CV16" s="331"/>
      <c r="CW16" s="331"/>
      <c r="CX16" s="331"/>
      <c r="CY16" s="331"/>
      <c r="CZ16" s="331"/>
      <c r="DA16" s="331"/>
      <c r="DB16" s="331"/>
      <c r="DC16" s="331"/>
      <c r="DD16" s="331"/>
      <c r="DE16" s="331"/>
      <c r="DF16" s="331"/>
      <c r="DG16" s="331"/>
      <c r="DH16" s="331"/>
      <c r="DI16" s="331"/>
      <c r="DJ16" s="331"/>
      <c r="DK16" s="331"/>
      <c r="DL16" s="331"/>
      <c r="DM16" s="331"/>
      <c r="DN16" s="331"/>
      <c r="DO16" s="331"/>
      <c r="DP16" s="331"/>
      <c r="DQ16" s="331"/>
      <c r="DR16" s="331"/>
      <c r="DS16" s="331"/>
      <c r="DT16" s="331"/>
      <c r="DU16" s="331"/>
      <c r="DV16" s="331"/>
      <c r="DW16" s="331"/>
      <c r="DX16" s="331"/>
      <c r="DY16" s="331"/>
      <c r="DZ16" s="331"/>
      <c r="EA16" s="331"/>
      <c r="EB16" s="331"/>
      <c r="EC16" s="331"/>
      <c r="ED16" s="331"/>
      <c r="EE16" s="331"/>
      <c r="EF16" s="331"/>
      <c r="EG16" s="331"/>
      <c r="EH16" s="331"/>
      <c r="EI16" s="331"/>
      <c r="EJ16" s="331"/>
      <c r="EK16" s="331"/>
      <c r="EL16" s="331"/>
      <c r="EM16" s="331"/>
      <c r="EN16" s="331"/>
      <c r="EO16" s="331"/>
      <c r="EP16" s="331"/>
      <c r="EQ16" s="331"/>
      <c r="ER16" s="331"/>
      <c r="ES16" s="331"/>
      <c r="ET16" s="331"/>
      <c r="EU16" s="331"/>
      <c r="EV16" s="331"/>
      <c r="EW16" s="331"/>
      <c r="EX16" s="331"/>
      <c r="EY16" s="331"/>
      <c r="EZ16" s="331"/>
      <c r="FA16" s="331"/>
      <c r="FB16" s="331"/>
      <c r="FC16" s="331"/>
      <c r="FD16" s="331"/>
      <c r="FE16" s="331"/>
      <c r="FF16" s="331"/>
      <c r="FG16" s="331"/>
      <c r="FH16" s="331"/>
      <c r="FI16" s="331"/>
      <c r="FJ16" s="331"/>
      <c r="FK16" s="331"/>
      <c r="FL16" s="331"/>
      <c r="FM16" s="331"/>
      <c r="FN16" s="331"/>
      <c r="FO16" s="331"/>
      <c r="FP16" s="331"/>
      <c r="FQ16" s="331"/>
      <c r="FR16" s="331"/>
      <c r="FS16" s="331"/>
      <c r="FT16" s="331"/>
      <c r="FU16" s="331"/>
      <c r="FV16" s="331"/>
      <c r="FW16" s="331"/>
      <c r="FX16" s="331"/>
      <c r="FY16" s="331"/>
      <c r="FZ16" s="331"/>
      <c r="GA16" s="331"/>
      <c r="GB16" s="331"/>
      <c r="GC16" s="331"/>
      <c r="GD16" s="331"/>
      <c r="GE16" s="331"/>
      <c r="GF16" s="331"/>
      <c r="GG16" s="331"/>
      <c r="GH16" s="331"/>
      <c r="GI16" s="331"/>
      <c r="GJ16" s="331"/>
      <c r="GK16" s="331"/>
      <c r="GL16" s="331"/>
      <c r="GM16" s="331"/>
      <c r="GN16" s="331"/>
      <c r="GO16" s="331"/>
      <c r="GP16" s="331"/>
      <c r="GQ16" s="331"/>
      <c r="GR16" s="331"/>
      <c r="GS16" s="331"/>
      <c r="GT16" s="331"/>
      <c r="GU16" s="331"/>
      <c r="GV16" s="331"/>
      <c r="GW16" s="331"/>
      <c r="GX16" s="331"/>
      <c r="GY16" s="331"/>
      <c r="GZ16" s="331"/>
      <c r="HA16" s="331"/>
      <c r="HB16" s="331"/>
      <c r="HC16" s="331"/>
      <c r="HD16" s="331"/>
      <c r="HE16" s="331"/>
      <c r="HF16" s="331"/>
      <c r="HG16" s="331"/>
      <c r="HH16" s="331"/>
      <c r="HI16" s="331"/>
      <c r="HJ16" s="331"/>
      <c r="HK16" s="331"/>
      <c r="HL16" s="331"/>
      <c r="HM16" s="331"/>
      <c r="HN16" s="331"/>
      <c r="HO16" s="331"/>
      <c r="HP16" s="331"/>
      <c r="HQ16" s="331"/>
      <c r="HR16" s="331"/>
      <c r="HS16" s="331"/>
      <c r="HT16" s="331"/>
      <c r="HU16" s="331"/>
      <c r="HV16" s="331"/>
      <c r="HW16" s="331"/>
      <c r="HX16" s="331"/>
      <c r="HY16" s="331"/>
      <c r="HZ16" s="331"/>
      <c r="IA16" s="331"/>
      <c r="IB16" s="331"/>
      <c r="IC16" s="331"/>
      <c r="ID16" s="331"/>
      <c r="IE16" s="331"/>
      <c r="IF16" s="331"/>
      <c r="IG16" s="331"/>
      <c r="IH16" s="331"/>
      <c r="II16" s="331"/>
      <c r="IJ16" s="331"/>
      <c r="IK16" s="331"/>
      <c r="IL16" s="331"/>
      <c r="IM16" s="331"/>
      <c r="IN16" s="331"/>
      <c r="IO16" s="331"/>
      <c r="IP16" s="331"/>
      <c r="IQ16" s="331"/>
      <c r="IR16" s="331"/>
      <c r="IS16" s="331"/>
      <c r="IT16" s="331"/>
      <c r="IU16" s="331"/>
      <c r="IV16" s="331"/>
      <c r="IW16" s="331"/>
      <c r="IX16" s="331"/>
      <c r="IY16" s="331"/>
      <c r="IZ16" s="331"/>
    </row>
    <row r="17" spans="1:260" s="744" customFormat="1" ht="18" customHeight="1" x14ac:dyDescent="0.2">
      <c r="A17" s="450"/>
      <c r="B17" s="773" t="s">
        <v>4</v>
      </c>
      <c r="C17" s="758"/>
      <c r="D17" s="766">
        <v>2383703</v>
      </c>
      <c r="E17" s="684">
        <v>4.9572322021248834</v>
      </c>
      <c r="F17" s="350"/>
      <c r="G17" s="774">
        <v>409663</v>
      </c>
      <c r="H17" s="775">
        <v>6.4748891646053783</v>
      </c>
      <c r="I17" s="758"/>
      <c r="J17" s="776">
        <v>152468</v>
      </c>
      <c r="K17" s="587">
        <f t="shared" si="0"/>
        <v>6.3962666489910864</v>
      </c>
      <c r="L17" s="775">
        <f t="shared" si="1"/>
        <v>37.21790837835001</v>
      </c>
      <c r="M17" s="396"/>
      <c r="N17" s="396">
        <f t="shared" si="2"/>
        <v>3</v>
      </c>
      <c r="O17" s="396">
        <v>7</v>
      </c>
      <c r="P17" s="396">
        <f t="shared" si="3"/>
        <v>8</v>
      </c>
      <c r="Q17" s="568" t="str">
        <f t="shared" si="4"/>
        <v>Castilla - La Mancha</v>
      </c>
      <c r="R17" s="764">
        <f t="shared" si="5"/>
        <v>33.251201837854701</v>
      </c>
      <c r="S17" s="450"/>
      <c r="T17" s="450"/>
      <c r="U17" s="450"/>
      <c r="V17" s="450"/>
      <c r="W17" s="450"/>
      <c r="X17" s="450"/>
      <c r="Y17" s="450"/>
      <c r="Z17" s="450"/>
      <c r="AA17" s="450"/>
      <c r="AB17" s="450"/>
      <c r="AC17" s="450"/>
      <c r="AD17" s="450"/>
      <c r="AE17" s="450"/>
      <c r="AF17" s="450"/>
      <c r="AG17" s="450"/>
      <c r="AH17" s="450"/>
      <c r="AI17" s="450"/>
      <c r="AJ17" s="450"/>
      <c r="AK17" s="450"/>
      <c r="AL17" s="450"/>
      <c r="AM17" s="450"/>
      <c r="AN17" s="450"/>
      <c r="AO17" s="450"/>
      <c r="AP17" s="450"/>
      <c r="AQ17" s="450"/>
      <c r="AR17" s="450"/>
      <c r="AS17" s="450"/>
      <c r="AT17" s="450"/>
      <c r="AU17" s="450"/>
      <c r="AV17" s="450"/>
      <c r="AW17" s="450"/>
      <c r="AX17" s="450"/>
      <c r="AY17" s="450"/>
      <c r="AZ17" s="450"/>
      <c r="BA17" s="450"/>
      <c r="BB17" s="450"/>
      <c r="BC17" s="450"/>
      <c r="BD17" s="450"/>
      <c r="BE17" s="450"/>
      <c r="BF17" s="450"/>
      <c r="BG17" s="450"/>
      <c r="BH17" s="450"/>
      <c r="BI17" s="450"/>
      <c r="BJ17" s="450"/>
      <c r="BK17" s="450"/>
      <c r="BL17" s="450"/>
      <c r="BM17" s="450"/>
      <c r="BN17" s="450"/>
      <c r="BO17" s="450"/>
      <c r="BP17" s="450"/>
      <c r="BQ17" s="450"/>
      <c r="BR17" s="450"/>
      <c r="BS17" s="450"/>
      <c r="BT17" s="450"/>
      <c r="BU17" s="450"/>
      <c r="BV17" s="450"/>
      <c r="BW17" s="450"/>
      <c r="BX17" s="450"/>
      <c r="BY17" s="450"/>
      <c r="BZ17" s="450"/>
      <c r="CA17" s="450"/>
      <c r="CB17" s="450"/>
      <c r="CC17" s="450"/>
      <c r="CD17" s="450"/>
      <c r="CE17" s="450"/>
      <c r="CF17" s="450"/>
      <c r="CG17" s="450"/>
      <c r="CH17" s="450"/>
      <c r="CI17" s="450"/>
      <c r="CJ17" s="450"/>
      <c r="CK17" s="450"/>
      <c r="CL17" s="450"/>
      <c r="CM17" s="450"/>
      <c r="CN17" s="450"/>
      <c r="CO17" s="450"/>
      <c r="CP17" s="450"/>
      <c r="CQ17" s="450"/>
      <c r="CR17" s="450"/>
      <c r="CS17" s="450"/>
      <c r="CT17" s="450"/>
      <c r="CU17" s="450"/>
      <c r="CV17" s="450"/>
      <c r="CW17" s="450"/>
      <c r="CX17" s="450"/>
      <c r="CY17" s="450"/>
      <c r="CZ17" s="450"/>
      <c r="DA17" s="450"/>
      <c r="DB17" s="450"/>
      <c r="DC17" s="450"/>
      <c r="DD17" s="450"/>
      <c r="DE17" s="450"/>
      <c r="DF17" s="450"/>
      <c r="DG17" s="450"/>
      <c r="DH17" s="450"/>
      <c r="DI17" s="450"/>
      <c r="DJ17" s="450"/>
      <c r="DK17" s="450"/>
      <c r="DL17" s="450"/>
      <c r="DM17" s="450"/>
      <c r="DN17" s="450"/>
      <c r="DO17" s="450"/>
      <c r="DP17" s="450"/>
      <c r="DQ17" s="450"/>
      <c r="DR17" s="450"/>
      <c r="DS17" s="450"/>
      <c r="DT17" s="450"/>
      <c r="DU17" s="450"/>
      <c r="DV17" s="450"/>
      <c r="DW17" s="450"/>
      <c r="DX17" s="450"/>
      <c r="DY17" s="450"/>
      <c r="DZ17" s="450"/>
      <c r="EA17" s="450"/>
      <c r="EB17" s="450"/>
      <c r="EC17" s="450"/>
      <c r="ED17" s="450"/>
      <c r="EE17" s="450"/>
      <c r="EF17" s="450"/>
      <c r="EG17" s="450"/>
      <c r="EH17" s="450"/>
      <c r="EI17" s="450"/>
      <c r="EJ17" s="450"/>
      <c r="EK17" s="450"/>
      <c r="EL17" s="450"/>
      <c r="EM17" s="450"/>
      <c r="EN17" s="450"/>
      <c r="EO17" s="450"/>
      <c r="EP17" s="450"/>
      <c r="EQ17" s="450"/>
      <c r="ER17" s="450"/>
      <c r="ES17" s="450"/>
      <c r="ET17" s="450"/>
      <c r="EU17" s="450"/>
      <c r="EV17" s="450"/>
      <c r="EW17" s="450"/>
      <c r="EX17" s="450"/>
      <c r="EY17" s="450"/>
      <c r="EZ17" s="450"/>
      <c r="FA17" s="450"/>
      <c r="FB17" s="450"/>
      <c r="FC17" s="450"/>
      <c r="FD17" s="450"/>
      <c r="FE17" s="450"/>
      <c r="FF17" s="450"/>
      <c r="FG17" s="450"/>
      <c r="FH17" s="450"/>
      <c r="FI17" s="450"/>
      <c r="FJ17" s="450"/>
      <c r="FK17" s="450"/>
      <c r="FL17" s="450"/>
      <c r="FM17" s="450"/>
      <c r="FN17" s="450"/>
      <c r="FO17" s="450"/>
      <c r="FP17" s="450"/>
      <c r="FQ17" s="450"/>
      <c r="FR17" s="450"/>
      <c r="FS17" s="450"/>
      <c r="FT17" s="450"/>
      <c r="FU17" s="450"/>
      <c r="FV17" s="450"/>
      <c r="FW17" s="450"/>
      <c r="FX17" s="450"/>
      <c r="FY17" s="450"/>
      <c r="FZ17" s="450"/>
      <c r="GA17" s="450"/>
      <c r="GB17" s="450"/>
      <c r="GC17" s="450"/>
      <c r="GD17" s="450"/>
      <c r="GE17" s="450"/>
      <c r="GF17" s="450"/>
      <c r="GG17" s="450"/>
      <c r="GH17" s="450"/>
      <c r="GI17" s="450"/>
      <c r="GJ17" s="450"/>
      <c r="GK17" s="450"/>
      <c r="GL17" s="450"/>
      <c r="GM17" s="450"/>
      <c r="GN17" s="450"/>
      <c r="GO17" s="450"/>
      <c r="GP17" s="450"/>
      <c r="GQ17" s="450"/>
      <c r="GR17" s="450"/>
      <c r="GS17" s="450"/>
      <c r="GT17" s="450"/>
      <c r="GU17" s="450"/>
      <c r="GV17" s="450"/>
      <c r="GW17" s="450"/>
      <c r="GX17" s="450"/>
      <c r="GY17" s="450"/>
      <c r="GZ17" s="450"/>
      <c r="HA17" s="450"/>
      <c r="HB17" s="450"/>
      <c r="HC17" s="450"/>
      <c r="HD17" s="450"/>
      <c r="HE17" s="450"/>
      <c r="HF17" s="450"/>
      <c r="HG17" s="450"/>
      <c r="HH17" s="450"/>
      <c r="HI17" s="450"/>
      <c r="HJ17" s="450"/>
      <c r="HK17" s="450"/>
      <c r="HL17" s="450"/>
      <c r="HM17" s="450"/>
      <c r="HN17" s="450"/>
      <c r="HO17" s="450"/>
      <c r="HP17" s="450"/>
      <c r="HQ17" s="450"/>
      <c r="HR17" s="450"/>
      <c r="HS17" s="450"/>
      <c r="HT17" s="450"/>
      <c r="HU17" s="450"/>
      <c r="HV17" s="450"/>
      <c r="HW17" s="450"/>
      <c r="HX17" s="450"/>
      <c r="HY17" s="450"/>
      <c r="HZ17" s="450"/>
      <c r="IA17" s="450"/>
      <c r="IB17" s="450"/>
      <c r="IC17" s="450"/>
      <c r="ID17" s="450"/>
      <c r="IE17" s="450"/>
      <c r="IF17" s="450"/>
      <c r="IG17" s="450"/>
      <c r="IH17" s="450"/>
      <c r="II17" s="450"/>
      <c r="IJ17" s="450"/>
      <c r="IK17" s="450"/>
      <c r="IL17" s="450"/>
      <c r="IM17" s="450"/>
      <c r="IN17" s="450"/>
      <c r="IO17" s="450"/>
      <c r="IP17" s="450"/>
      <c r="IQ17" s="450"/>
      <c r="IR17" s="450"/>
      <c r="IS17" s="450"/>
      <c r="IT17" s="450"/>
      <c r="IU17" s="450"/>
      <c r="IV17" s="450"/>
      <c r="IW17" s="450"/>
      <c r="IX17" s="450"/>
      <c r="IY17" s="450"/>
      <c r="IZ17" s="450"/>
    </row>
    <row r="18" spans="1:260" s="744" customFormat="1" ht="18" customHeight="1" x14ac:dyDescent="0.2">
      <c r="A18" s="450"/>
      <c r="B18" s="773" t="s">
        <v>40</v>
      </c>
      <c r="C18" s="758"/>
      <c r="D18" s="766">
        <v>2084086</v>
      </c>
      <c r="E18" s="684">
        <v>4.3341382006053779</v>
      </c>
      <c r="F18" s="350"/>
      <c r="G18" s="774">
        <v>282068</v>
      </c>
      <c r="H18" s="775">
        <v>4.4581986581212121</v>
      </c>
      <c r="I18" s="758"/>
      <c r="J18" s="776">
        <v>93791</v>
      </c>
      <c r="K18" s="587">
        <f t="shared" si="0"/>
        <v>4.5003421164001871</v>
      </c>
      <c r="L18" s="775">
        <f t="shared" si="1"/>
        <v>33.251201837854701</v>
      </c>
      <c r="M18" s="396"/>
      <c r="N18" s="396">
        <f t="shared" si="2"/>
        <v>7</v>
      </c>
      <c r="O18" s="396">
        <v>8</v>
      </c>
      <c r="P18" s="396">
        <f t="shared" si="3"/>
        <v>9</v>
      </c>
      <c r="Q18" s="568" t="str">
        <f t="shared" si="4"/>
        <v>Cataluña</v>
      </c>
      <c r="R18" s="764">
        <f t="shared" si="5"/>
        <v>32.232555859787581</v>
      </c>
      <c r="S18" s="450"/>
      <c r="T18" s="450"/>
      <c r="U18" s="450"/>
      <c r="V18" s="450"/>
      <c r="W18" s="450"/>
      <c r="X18" s="450"/>
      <c r="Y18" s="450"/>
      <c r="Z18" s="450"/>
      <c r="AA18" s="450"/>
      <c r="AB18" s="450"/>
      <c r="AC18" s="450"/>
      <c r="AD18" s="450"/>
      <c r="AE18" s="450"/>
      <c r="AF18" s="450"/>
      <c r="AG18" s="450"/>
      <c r="AH18" s="450"/>
      <c r="AI18" s="450"/>
      <c r="AJ18" s="450"/>
      <c r="AK18" s="450"/>
      <c r="AL18" s="450"/>
      <c r="AM18" s="450"/>
      <c r="AN18" s="450"/>
      <c r="AO18" s="450"/>
      <c r="AP18" s="450"/>
      <c r="AQ18" s="450"/>
      <c r="AR18" s="450"/>
      <c r="AS18" s="450"/>
      <c r="AT18" s="450"/>
      <c r="AU18" s="450"/>
      <c r="AV18" s="450"/>
      <c r="AW18" s="450"/>
      <c r="AX18" s="450"/>
      <c r="AY18" s="450"/>
      <c r="AZ18" s="450"/>
      <c r="BA18" s="450"/>
      <c r="BB18" s="450"/>
      <c r="BC18" s="450"/>
      <c r="BD18" s="450"/>
      <c r="BE18" s="450"/>
      <c r="BF18" s="450"/>
      <c r="BG18" s="450"/>
      <c r="BH18" s="450"/>
      <c r="BI18" s="450"/>
      <c r="BJ18" s="450"/>
      <c r="BK18" s="450"/>
      <c r="BL18" s="450"/>
      <c r="BM18" s="450"/>
      <c r="BN18" s="450"/>
      <c r="BO18" s="450"/>
      <c r="BP18" s="450"/>
      <c r="BQ18" s="450"/>
      <c r="BR18" s="450"/>
      <c r="BS18" s="450"/>
      <c r="BT18" s="450"/>
      <c r="BU18" s="450"/>
      <c r="BV18" s="450"/>
      <c r="BW18" s="450"/>
      <c r="BX18" s="450"/>
      <c r="BY18" s="450"/>
      <c r="BZ18" s="450"/>
      <c r="CA18" s="450"/>
      <c r="CB18" s="450"/>
      <c r="CC18" s="450"/>
      <c r="CD18" s="450"/>
      <c r="CE18" s="450"/>
      <c r="CF18" s="450"/>
      <c r="CG18" s="450"/>
      <c r="CH18" s="450"/>
      <c r="CI18" s="450"/>
      <c r="CJ18" s="450"/>
      <c r="CK18" s="450"/>
      <c r="CL18" s="450"/>
      <c r="CM18" s="450"/>
      <c r="CN18" s="450"/>
      <c r="CO18" s="450"/>
      <c r="CP18" s="450"/>
      <c r="CQ18" s="450"/>
      <c r="CR18" s="450"/>
      <c r="CS18" s="450"/>
      <c r="CT18" s="450"/>
      <c r="CU18" s="450"/>
      <c r="CV18" s="450"/>
      <c r="CW18" s="450"/>
      <c r="CX18" s="450"/>
      <c r="CY18" s="450"/>
      <c r="CZ18" s="450"/>
      <c r="DA18" s="450"/>
      <c r="DB18" s="450"/>
      <c r="DC18" s="450"/>
      <c r="DD18" s="450"/>
      <c r="DE18" s="450"/>
      <c r="DF18" s="450"/>
      <c r="DG18" s="450"/>
      <c r="DH18" s="450"/>
      <c r="DI18" s="450"/>
      <c r="DJ18" s="450"/>
      <c r="DK18" s="450"/>
      <c r="DL18" s="450"/>
      <c r="DM18" s="450"/>
      <c r="DN18" s="450"/>
      <c r="DO18" s="450"/>
      <c r="DP18" s="450"/>
      <c r="DQ18" s="450"/>
      <c r="DR18" s="450"/>
      <c r="DS18" s="450"/>
      <c r="DT18" s="450"/>
      <c r="DU18" s="450"/>
      <c r="DV18" s="450"/>
      <c r="DW18" s="450"/>
      <c r="DX18" s="450"/>
      <c r="DY18" s="450"/>
      <c r="DZ18" s="450"/>
      <c r="EA18" s="450"/>
      <c r="EB18" s="450"/>
      <c r="EC18" s="450"/>
      <c r="ED18" s="450"/>
      <c r="EE18" s="450"/>
      <c r="EF18" s="450"/>
      <c r="EG18" s="450"/>
      <c r="EH18" s="450"/>
      <c r="EI18" s="450"/>
      <c r="EJ18" s="450"/>
      <c r="EK18" s="450"/>
      <c r="EL18" s="450"/>
      <c r="EM18" s="450"/>
      <c r="EN18" s="450"/>
      <c r="EO18" s="450"/>
      <c r="EP18" s="450"/>
      <c r="EQ18" s="450"/>
      <c r="ER18" s="450"/>
      <c r="ES18" s="450"/>
      <c r="ET18" s="450"/>
      <c r="EU18" s="450"/>
      <c r="EV18" s="450"/>
      <c r="EW18" s="450"/>
      <c r="EX18" s="450"/>
      <c r="EY18" s="450"/>
      <c r="EZ18" s="450"/>
      <c r="FA18" s="450"/>
      <c r="FB18" s="450"/>
      <c r="FC18" s="450"/>
      <c r="FD18" s="450"/>
      <c r="FE18" s="450"/>
      <c r="FF18" s="450"/>
      <c r="FG18" s="450"/>
      <c r="FH18" s="450"/>
      <c r="FI18" s="450"/>
      <c r="FJ18" s="450"/>
      <c r="FK18" s="450"/>
      <c r="FL18" s="450"/>
      <c r="FM18" s="450"/>
      <c r="FN18" s="450"/>
      <c r="FO18" s="450"/>
      <c r="FP18" s="450"/>
      <c r="FQ18" s="450"/>
      <c r="FR18" s="450"/>
      <c r="FS18" s="450"/>
      <c r="FT18" s="450"/>
      <c r="FU18" s="450"/>
      <c r="FV18" s="450"/>
      <c r="FW18" s="450"/>
      <c r="FX18" s="450"/>
      <c r="FY18" s="450"/>
      <c r="FZ18" s="450"/>
      <c r="GA18" s="450"/>
      <c r="GB18" s="450"/>
      <c r="GC18" s="450"/>
      <c r="GD18" s="450"/>
      <c r="GE18" s="450"/>
      <c r="GF18" s="450"/>
      <c r="GG18" s="450"/>
      <c r="GH18" s="450"/>
      <c r="GI18" s="450"/>
      <c r="GJ18" s="450"/>
      <c r="GK18" s="450"/>
      <c r="GL18" s="450"/>
      <c r="GM18" s="450"/>
      <c r="GN18" s="450"/>
      <c r="GO18" s="450"/>
      <c r="GP18" s="450"/>
      <c r="GQ18" s="450"/>
      <c r="GR18" s="450"/>
      <c r="GS18" s="450"/>
      <c r="GT18" s="450"/>
      <c r="GU18" s="450"/>
      <c r="GV18" s="450"/>
      <c r="GW18" s="450"/>
      <c r="GX18" s="450"/>
      <c r="GY18" s="450"/>
      <c r="GZ18" s="450"/>
      <c r="HA18" s="450"/>
      <c r="HB18" s="450"/>
      <c r="HC18" s="450"/>
      <c r="HD18" s="450"/>
      <c r="HE18" s="450"/>
      <c r="HF18" s="450"/>
      <c r="HG18" s="450"/>
      <c r="HH18" s="450"/>
      <c r="HI18" s="450"/>
      <c r="HJ18" s="450"/>
      <c r="HK18" s="450"/>
      <c r="HL18" s="450"/>
      <c r="HM18" s="450"/>
      <c r="HN18" s="450"/>
      <c r="HO18" s="450"/>
      <c r="HP18" s="450"/>
      <c r="HQ18" s="450"/>
      <c r="HR18" s="450"/>
      <c r="HS18" s="450"/>
      <c r="HT18" s="450"/>
      <c r="HU18" s="450"/>
      <c r="HV18" s="450"/>
      <c r="HW18" s="450"/>
      <c r="HX18" s="450"/>
      <c r="HY18" s="450"/>
      <c r="HZ18" s="450"/>
      <c r="IA18" s="450"/>
      <c r="IB18" s="450"/>
      <c r="IC18" s="450"/>
      <c r="ID18" s="450"/>
      <c r="IE18" s="450"/>
      <c r="IF18" s="450"/>
      <c r="IG18" s="450"/>
      <c r="IH18" s="450"/>
      <c r="II18" s="450"/>
      <c r="IJ18" s="450"/>
      <c r="IK18" s="450"/>
      <c r="IL18" s="450"/>
      <c r="IM18" s="450"/>
      <c r="IN18" s="450"/>
      <c r="IO18" s="450"/>
      <c r="IP18" s="450"/>
      <c r="IQ18" s="450"/>
      <c r="IR18" s="450"/>
      <c r="IS18" s="450"/>
      <c r="IT18" s="450"/>
      <c r="IU18" s="450"/>
      <c r="IV18" s="450"/>
      <c r="IW18" s="450"/>
      <c r="IX18" s="450"/>
      <c r="IY18" s="450"/>
      <c r="IZ18" s="450"/>
    </row>
    <row r="19" spans="1:260" s="744" customFormat="1" ht="18" customHeight="1" x14ac:dyDescent="0.2">
      <c r="A19" s="450"/>
      <c r="B19" s="773" t="s">
        <v>41</v>
      </c>
      <c r="C19" s="758"/>
      <c r="D19" s="766">
        <v>7901963</v>
      </c>
      <c r="E19" s="684">
        <v>16.433198868986342</v>
      </c>
      <c r="F19" s="350"/>
      <c r="G19" s="774">
        <v>1040507</v>
      </c>
      <c r="H19" s="775">
        <v>16.445633362046483</v>
      </c>
      <c r="I19" s="758"/>
      <c r="J19" s="776">
        <v>335382</v>
      </c>
      <c r="K19" s="587">
        <f t="shared" si="0"/>
        <v>4.2442871473835044</v>
      </c>
      <c r="L19" s="775">
        <f t="shared" si="1"/>
        <v>32.232555859787581</v>
      </c>
      <c r="M19" s="396"/>
      <c r="N19" s="396">
        <f t="shared" si="2"/>
        <v>8</v>
      </c>
      <c r="O19" s="396">
        <v>9</v>
      </c>
      <c r="P19" s="396">
        <f t="shared" si="3"/>
        <v>21</v>
      </c>
      <c r="Q19" s="568" t="str">
        <f>INDEX(B$11:B$31,P19,1)</f>
        <v>TOTAL</v>
      </c>
      <c r="R19" s="764">
        <f t="shared" si="5"/>
        <v>31.061791226420315</v>
      </c>
      <c r="S19" s="450"/>
      <c r="T19" s="450"/>
      <c r="U19" s="450"/>
      <c r="V19" s="450"/>
      <c r="W19" s="450"/>
      <c r="X19" s="450"/>
      <c r="Y19" s="450"/>
      <c r="Z19" s="450"/>
      <c r="AA19" s="450"/>
      <c r="AB19" s="450"/>
      <c r="AC19" s="450"/>
      <c r="AD19" s="450"/>
      <c r="AE19" s="450"/>
      <c r="AF19" s="450"/>
      <c r="AG19" s="450"/>
      <c r="AH19" s="450"/>
      <c r="AI19" s="450"/>
      <c r="AJ19" s="450"/>
      <c r="AK19" s="450"/>
      <c r="AL19" s="450"/>
      <c r="AM19" s="450"/>
      <c r="AN19" s="450"/>
      <c r="AO19" s="450"/>
      <c r="AP19" s="450"/>
      <c r="AQ19" s="450"/>
      <c r="AR19" s="450"/>
      <c r="AS19" s="450"/>
      <c r="AT19" s="450"/>
      <c r="AU19" s="450"/>
      <c r="AV19" s="450"/>
      <c r="AW19" s="450"/>
      <c r="AX19" s="450"/>
      <c r="AY19" s="450"/>
      <c r="AZ19" s="450"/>
      <c r="BA19" s="450"/>
      <c r="BB19" s="450"/>
      <c r="BC19" s="450"/>
      <c r="BD19" s="450"/>
      <c r="BE19" s="450"/>
      <c r="BF19" s="450"/>
      <c r="BG19" s="450"/>
      <c r="BH19" s="450"/>
      <c r="BI19" s="450"/>
      <c r="BJ19" s="450"/>
      <c r="BK19" s="450"/>
      <c r="BL19" s="450"/>
      <c r="BM19" s="450"/>
      <c r="BN19" s="450"/>
      <c r="BO19" s="450"/>
      <c r="BP19" s="450"/>
      <c r="BQ19" s="450"/>
      <c r="BR19" s="450"/>
      <c r="BS19" s="450"/>
      <c r="BT19" s="450"/>
      <c r="BU19" s="450"/>
      <c r="BV19" s="450"/>
      <c r="BW19" s="450"/>
      <c r="BX19" s="450"/>
      <c r="BY19" s="450"/>
      <c r="BZ19" s="450"/>
      <c r="CA19" s="450"/>
      <c r="CB19" s="450"/>
      <c r="CC19" s="450"/>
      <c r="CD19" s="450"/>
      <c r="CE19" s="450"/>
      <c r="CF19" s="450"/>
      <c r="CG19" s="450"/>
      <c r="CH19" s="450"/>
      <c r="CI19" s="450"/>
      <c r="CJ19" s="450"/>
      <c r="CK19" s="450"/>
      <c r="CL19" s="450"/>
      <c r="CM19" s="450"/>
      <c r="CN19" s="450"/>
      <c r="CO19" s="450"/>
      <c r="CP19" s="450"/>
      <c r="CQ19" s="450"/>
      <c r="CR19" s="450"/>
      <c r="CS19" s="450"/>
      <c r="CT19" s="450"/>
      <c r="CU19" s="450"/>
      <c r="CV19" s="450"/>
      <c r="CW19" s="450"/>
      <c r="CX19" s="450"/>
      <c r="CY19" s="450"/>
      <c r="CZ19" s="450"/>
      <c r="DA19" s="450"/>
      <c r="DB19" s="450"/>
      <c r="DC19" s="450"/>
      <c r="DD19" s="450"/>
      <c r="DE19" s="450"/>
      <c r="DF19" s="450"/>
      <c r="DG19" s="450"/>
      <c r="DH19" s="450"/>
      <c r="DI19" s="450"/>
      <c r="DJ19" s="450"/>
      <c r="DK19" s="450"/>
      <c r="DL19" s="450"/>
      <c r="DM19" s="450"/>
      <c r="DN19" s="450"/>
      <c r="DO19" s="450"/>
      <c r="DP19" s="450"/>
      <c r="DQ19" s="450"/>
      <c r="DR19" s="450"/>
      <c r="DS19" s="450"/>
      <c r="DT19" s="450"/>
      <c r="DU19" s="450"/>
      <c r="DV19" s="450"/>
      <c r="DW19" s="450"/>
      <c r="DX19" s="450"/>
      <c r="DY19" s="450"/>
      <c r="DZ19" s="450"/>
      <c r="EA19" s="450"/>
      <c r="EB19" s="450"/>
      <c r="EC19" s="450"/>
      <c r="ED19" s="450"/>
      <c r="EE19" s="450"/>
      <c r="EF19" s="450"/>
      <c r="EG19" s="450"/>
      <c r="EH19" s="450"/>
      <c r="EI19" s="450"/>
      <c r="EJ19" s="450"/>
      <c r="EK19" s="450"/>
      <c r="EL19" s="450"/>
      <c r="EM19" s="450"/>
      <c r="EN19" s="450"/>
      <c r="EO19" s="450"/>
      <c r="EP19" s="450"/>
      <c r="EQ19" s="450"/>
      <c r="ER19" s="450"/>
      <c r="ES19" s="450"/>
      <c r="ET19" s="450"/>
      <c r="EU19" s="450"/>
      <c r="EV19" s="450"/>
      <c r="EW19" s="450"/>
      <c r="EX19" s="450"/>
      <c r="EY19" s="450"/>
      <c r="EZ19" s="450"/>
      <c r="FA19" s="450"/>
      <c r="FB19" s="450"/>
      <c r="FC19" s="450"/>
      <c r="FD19" s="450"/>
      <c r="FE19" s="450"/>
      <c r="FF19" s="450"/>
      <c r="FG19" s="450"/>
      <c r="FH19" s="450"/>
      <c r="FI19" s="450"/>
      <c r="FJ19" s="450"/>
      <c r="FK19" s="450"/>
      <c r="FL19" s="450"/>
      <c r="FM19" s="450"/>
      <c r="FN19" s="450"/>
      <c r="FO19" s="450"/>
      <c r="FP19" s="450"/>
      <c r="FQ19" s="450"/>
      <c r="FR19" s="450"/>
      <c r="FS19" s="450"/>
      <c r="FT19" s="450"/>
      <c r="FU19" s="450"/>
      <c r="FV19" s="450"/>
      <c r="FW19" s="450"/>
      <c r="FX19" s="450"/>
      <c r="FY19" s="450"/>
      <c r="FZ19" s="450"/>
      <c r="GA19" s="450"/>
      <c r="GB19" s="450"/>
      <c r="GC19" s="450"/>
      <c r="GD19" s="450"/>
      <c r="GE19" s="450"/>
      <c r="GF19" s="450"/>
      <c r="GG19" s="450"/>
      <c r="GH19" s="450"/>
      <c r="GI19" s="450"/>
      <c r="GJ19" s="450"/>
      <c r="GK19" s="450"/>
      <c r="GL19" s="450"/>
      <c r="GM19" s="450"/>
      <c r="GN19" s="450"/>
      <c r="GO19" s="450"/>
      <c r="GP19" s="450"/>
      <c r="GQ19" s="450"/>
      <c r="GR19" s="450"/>
      <c r="GS19" s="450"/>
      <c r="GT19" s="450"/>
      <c r="GU19" s="450"/>
      <c r="GV19" s="450"/>
      <c r="GW19" s="450"/>
      <c r="GX19" s="450"/>
      <c r="GY19" s="450"/>
      <c r="GZ19" s="450"/>
      <c r="HA19" s="450"/>
      <c r="HB19" s="450"/>
      <c r="HC19" s="450"/>
      <c r="HD19" s="450"/>
      <c r="HE19" s="450"/>
      <c r="HF19" s="450"/>
      <c r="HG19" s="450"/>
      <c r="HH19" s="450"/>
      <c r="HI19" s="450"/>
      <c r="HJ19" s="450"/>
      <c r="HK19" s="450"/>
      <c r="HL19" s="450"/>
      <c r="HM19" s="450"/>
      <c r="HN19" s="450"/>
      <c r="HO19" s="450"/>
      <c r="HP19" s="450"/>
      <c r="HQ19" s="450"/>
      <c r="HR19" s="450"/>
      <c r="HS19" s="450"/>
      <c r="HT19" s="450"/>
      <c r="HU19" s="450"/>
      <c r="HV19" s="450"/>
      <c r="HW19" s="450"/>
      <c r="HX19" s="450"/>
      <c r="HY19" s="450"/>
      <c r="HZ19" s="450"/>
      <c r="IA19" s="450"/>
      <c r="IB19" s="450"/>
      <c r="IC19" s="450"/>
      <c r="ID19" s="450"/>
      <c r="IE19" s="450"/>
      <c r="IF19" s="450"/>
      <c r="IG19" s="450"/>
      <c r="IH19" s="450"/>
      <c r="II19" s="450"/>
      <c r="IJ19" s="450"/>
      <c r="IK19" s="450"/>
      <c r="IL19" s="450"/>
      <c r="IM19" s="450"/>
      <c r="IN19" s="450"/>
      <c r="IO19" s="450"/>
      <c r="IP19" s="450"/>
      <c r="IQ19" s="450"/>
      <c r="IR19" s="450"/>
      <c r="IS19" s="450"/>
      <c r="IT19" s="450"/>
      <c r="IU19" s="450"/>
      <c r="IV19" s="450"/>
      <c r="IW19" s="450"/>
      <c r="IX19" s="450"/>
      <c r="IY19" s="450"/>
      <c r="IZ19" s="450"/>
    </row>
    <row r="20" spans="1:260" s="744" customFormat="1" ht="18" customHeight="1" x14ac:dyDescent="0.2">
      <c r="A20" s="450"/>
      <c r="B20" s="773" t="s">
        <v>3</v>
      </c>
      <c r="C20" s="758"/>
      <c r="D20" s="766">
        <v>5216195</v>
      </c>
      <c r="E20" s="684">
        <v>10.847781718847862</v>
      </c>
      <c r="F20" s="350"/>
      <c r="G20" s="774">
        <v>644872</v>
      </c>
      <c r="H20" s="775">
        <v>10.192462402895551</v>
      </c>
      <c r="I20" s="758"/>
      <c r="J20" s="776">
        <v>194038</v>
      </c>
      <c r="K20" s="587">
        <f t="shared" si="0"/>
        <v>3.7199146120879298</v>
      </c>
      <c r="L20" s="775">
        <f>J20*100/G20</f>
        <v>30.089382078924189</v>
      </c>
      <c r="M20" s="396"/>
      <c r="N20" s="396">
        <f t="shared" si="2"/>
        <v>11</v>
      </c>
      <c r="O20" s="396">
        <v>10</v>
      </c>
      <c r="P20" s="396">
        <f t="shared" si="3"/>
        <v>13</v>
      </c>
      <c r="Q20" s="568" t="str">
        <f t="shared" si="4"/>
        <v>Madrid, Comunidad de</v>
      </c>
      <c r="R20" s="764">
        <f t="shared" si="5"/>
        <v>31.054497986515319</v>
      </c>
      <c r="S20" s="450"/>
      <c r="T20" s="450"/>
      <c r="U20" s="450"/>
      <c r="V20" s="450"/>
      <c r="W20" s="450"/>
      <c r="X20" s="450"/>
      <c r="Y20" s="450"/>
      <c r="Z20" s="450"/>
      <c r="AA20" s="450"/>
      <c r="AB20" s="450"/>
      <c r="AC20" s="450"/>
      <c r="AD20" s="450"/>
      <c r="AE20" s="450"/>
      <c r="AF20" s="450"/>
      <c r="AG20" s="450"/>
      <c r="AH20" s="450"/>
      <c r="AI20" s="450"/>
      <c r="AJ20" s="450"/>
      <c r="AK20" s="450"/>
      <c r="AL20" s="450"/>
      <c r="AM20" s="450"/>
      <c r="AN20" s="450"/>
      <c r="AO20" s="450"/>
      <c r="AP20" s="450"/>
      <c r="AQ20" s="450"/>
      <c r="AR20" s="450"/>
      <c r="AS20" s="450"/>
      <c r="AT20" s="450"/>
      <c r="AU20" s="450"/>
      <c r="AV20" s="450"/>
      <c r="AW20" s="450"/>
      <c r="AX20" s="450"/>
      <c r="AY20" s="450"/>
      <c r="AZ20" s="450"/>
      <c r="BA20" s="450"/>
      <c r="BB20" s="450"/>
      <c r="BC20" s="450"/>
      <c r="BD20" s="450"/>
      <c r="BE20" s="450"/>
      <c r="BF20" s="450"/>
      <c r="BG20" s="450"/>
      <c r="BH20" s="450"/>
      <c r="BI20" s="450"/>
      <c r="BJ20" s="450"/>
      <c r="BK20" s="450"/>
      <c r="BL20" s="450"/>
      <c r="BM20" s="450"/>
      <c r="BN20" s="450"/>
      <c r="BO20" s="450"/>
      <c r="BP20" s="450"/>
      <c r="BQ20" s="450"/>
      <c r="BR20" s="450"/>
      <c r="BS20" s="450"/>
      <c r="BT20" s="450"/>
      <c r="BU20" s="450"/>
      <c r="BV20" s="450"/>
      <c r="BW20" s="450"/>
      <c r="BX20" s="450"/>
      <c r="BY20" s="450"/>
      <c r="BZ20" s="450"/>
      <c r="CA20" s="450"/>
      <c r="CB20" s="450"/>
      <c r="CC20" s="450"/>
      <c r="CD20" s="450"/>
      <c r="CE20" s="450"/>
      <c r="CF20" s="450"/>
      <c r="CG20" s="450"/>
      <c r="CH20" s="450"/>
      <c r="CI20" s="450"/>
      <c r="CJ20" s="450"/>
      <c r="CK20" s="450"/>
      <c r="CL20" s="450"/>
      <c r="CM20" s="450"/>
      <c r="CN20" s="450"/>
      <c r="CO20" s="450"/>
      <c r="CP20" s="450"/>
      <c r="CQ20" s="450"/>
      <c r="CR20" s="450"/>
      <c r="CS20" s="450"/>
      <c r="CT20" s="450"/>
      <c r="CU20" s="450"/>
      <c r="CV20" s="450"/>
      <c r="CW20" s="450"/>
      <c r="CX20" s="450"/>
      <c r="CY20" s="450"/>
      <c r="CZ20" s="450"/>
      <c r="DA20" s="450"/>
      <c r="DB20" s="450"/>
      <c r="DC20" s="450"/>
      <c r="DD20" s="450"/>
      <c r="DE20" s="450"/>
      <c r="DF20" s="450"/>
      <c r="DG20" s="450"/>
      <c r="DH20" s="450"/>
      <c r="DI20" s="450"/>
      <c r="DJ20" s="450"/>
      <c r="DK20" s="450"/>
      <c r="DL20" s="450"/>
      <c r="DM20" s="450"/>
      <c r="DN20" s="450"/>
      <c r="DO20" s="450"/>
      <c r="DP20" s="450"/>
      <c r="DQ20" s="450"/>
      <c r="DR20" s="450"/>
      <c r="DS20" s="450"/>
      <c r="DT20" s="450"/>
      <c r="DU20" s="450"/>
      <c r="DV20" s="450"/>
      <c r="DW20" s="450"/>
      <c r="DX20" s="450"/>
      <c r="DY20" s="450"/>
      <c r="DZ20" s="450"/>
      <c r="EA20" s="450"/>
      <c r="EB20" s="450"/>
      <c r="EC20" s="450"/>
      <c r="ED20" s="450"/>
      <c r="EE20" s="450"/>
      <c r="EF20" s="450"/>
      <c r="EG20" s="450"/>
      <c r="EH20" s="450"/>
      <c r="EI20" s="450"/>
      <c r="EJ20" s="450"/>
      <c r="EK20" s="450"/>
      <c r="EL20" s="450"/>
      <c r="EM20" s="450"/>
      <c r="EN20" s="450"/>
      <c r="EO20" s="450"/>
      <c r="EP20" s="450"/>
      <c r="EQ20" s="450"/>
      <c r="ER20" s="450"/>
      <c r="ES20" s="450"/>
      <c r="ET20" s="450"/>
      <c r="EU20" s="450"/>
      <c r="EV20" s="450"/>
      <c r="EW20" s="450"/>
      <c r="EX20" s="450"/>
      <c r="EY20" s="450"/>
      <c r="EZ20" s="450"/>
      <c r="FA20" s="450"/>
      <c r="FB20" s="450"/>
      <c r="FC20" s="450"/>
      <c r="FD20" s="450"/>
      <c r="FE20" s="450"/>
      <c r="FF20" s="450"/>
      <c r="FG20" s="450"/>
      <c r="FH20" s="450"/>
      <c r="FI20" s="450"/>
      <c r="FJ20" s="450"/>
      <c r="FK20" s="450"/>
      <c r="FL20" s="450"/>
      <c r="FM20" s="450"/>
      <c r="FN20" s="450"/>
      <c r="FO20" s="450"/>
      <c r="FP20" s="450"/>
      <c r="FQ20" s="450"/>
      <c r="FR20" s="450"/>
      <c r="FS20" s="450"/>
      <c r="FT20" s="450"/>
      <c r="FU20" s="450"/>
      <c r="FV20" s="450"/>
      <c r="FW20" s="450"/>
      <c r="FX20" s="450"/>
      <c r="FY20" s="450"/>
      <c r="FZ20" s="450"/>
      <c r="GA20" s="450"/>
      <c r="GB20" s="450"/>
      <c r="GC20" s="450"/>
      <c r="GD20" s="450"/>
      <c r="GE20" s="450"/>
      <c r="GF20" s="450"/>
      <c r="GG20" s="450"/>
      <c r="GH20" s="450"/>
      <c r="GI20" s="450"/>
      <c r="GJ20" s="450"/>
      <c r="GK20" s="450"/>
      <c r="GL20" s="450"/>
      <c r="GM20" s="450"/>
      <c r="GN20" s="450"/>
      <c r="GO20" s="450"/>
      <c r="GP20" s="450"/>
      <c r="GQ20" s="450"/>
      <c r="GR20" s="450"/>
      <c r="GS20" s="450"/>
      <c r="GT20" s="450"/>
      <c r="GU20" s="450"/>
      <c r="GV20" s="450"/>
      <c r="GW20" s="450"/>
      <c r="GX20" s="450"/>
      <c r="GY20" s="450"/>
      <c r="GZ20" s="450"/>
      <c r="HA20" s="450"/>
      <c r="HB20" s="450"/>
      <c r="HC20" s="450"/>
      <c r="HD20" s="450"/>
      <c r="HE20" s="450"/>
      <c r="HF20" s="450"/>
      <c r="HG20" s="450"/>
      <c r="HH20" s="450"/>
      <c r="HI20" s="450"/>
      <c r="HJ20" s="450"/>
      <c r="HK20" s="450"/>
      <c r="HL20" s="450"/>
      <c r="HM20" s="450"/>
      <c r="HN20" s="450"/>
      <c r="HO20" s="450"/>
      <c r="HP20" s="450"/>
      <c r="HQ20" s="450"/>
      <c r="HR20" s="450"/>
      <c r="HS20" s="450"/>
      <c r="HT20" s="450"/>
      <c r="HU20" s="450"/>
      <c r="HV20" s="450"/>
      <c r="HW20" s="450"/>
      <c r="HX20" s="450"/>
      <c r="HY20" s="450"/>
      <c r="HZ20" s="450"/>
      <c r="IA20" s="450"/>
      <c r="IB20" s="450"/>
      <c r="IC20" s="450"/>
      <c r="ID20" s="450"/>
      <c r="IE20" s="450"/>
      <c r="IF20" s="450"/>
      <c r="IG20" s="450"/>
      <c r="IH20" s="450"/>
      <c r="II20" s="450"/>
      <c r="IJ20" s="450"/>
      <c r="IK20" s="450"/>
      <c r="IL20" s="450"/>
      <c r="IM20" s="450"/>
      <c r="IN20" s="450"/>
      <c r="IO20" s="450"/>
      <c r="IP20" s="450"/>
      <c r="IQ20" s="450"/>
      <c r="IR20" s="450"/>
      <c r="IS20" s="450"/>
      <c r="IT20" s="450"/>
      <c r="IU20" s="450"/>
      <c r="IV20" s="450"/>
      <c r="IW20" s="450"/>
      <c r="IX20" s="450"/>
      <c r="IY20" s="450"/>
      <c r="IZ20" s="450"/>
    </row>
    <row r="21" spans="1:260" s="633" customFormat="1" ht="18" customHeight="1" x14ac:dyDescent="0.2">
      <c r="A21" s="331"/>
      <c r="B21" s="765" t="s">
        <v>2</v>
      </c>
      <c r="C21" s="758"/>
      <c r="D21" s="766">
        <v>1054306</v>
      </c>
      <c r="E21" s="684">
        <v>2.1925716643782711</v>
      </c>
      <c r="F21" s="350"/>
      <c r="G21" s="767">
        <v>150537</v>
      </c>
      <c r="H21" s="768">
        <v>2.3792980820142406</v>
      </c>
      <c r="I21" s="758"/>
      <c r="J21" s="769">
        <v>56113</v>
      </c>
      <c r="K21" s="448">
        <f t="shared" si="0"/>
        <v>5.3222688669134008</v>
      </c>
      <c r="L21" s="768">
        <f t="shared" si="1"/>
        <v>37.275221374147222</v>
      </c>
      <c r="M21" s="396"/>
      <c r="N21" s="396">
        <f t="shared" si="2"/>
        <v>2</v>
      </c>
      <c r="O21" s="396">
        <v>11</v>
      </c>
      <c r="P21" s="396">
        <f t="shared" si="3"/>
        <v>10</v>
      </c>
      <c r="Q21" s="568" t="str">
        <f t="shared" si="4"/>
        <v>Comunitat Valenciana</v>
      </c>
      <c r="R21" s="764">
        <f t="shared" si="5"/>
        <v>30.089382078924189</v>
      </c>
      <c r="S21" s="331"/>
      <c r="T21" s="331"/>
      <c r="U21" s="331"/>
      <c r="V21" s="331"/>
      <c r="W21" s="331"/>
      <c r="X21" s="331"/>
      <c r="Y21" s="331"/>
      <c r="Z21" s="331"/>
      <c r="AA21" s="331"/>
      <c r="AB21" s="331"/>
      <c r="AC21" s="331"/>
      <c r="AD21" s="331"/>
      <c r="AE21" s="331"/>
      <c r="AF21" s="331"/>
      <c r="AG21" s="331"/>
      <c r="AH21" s="331"/>
      <c r="AI21" s="331"/>
      <c r="AJ21" s="331"/>
      <c r="AK21" s="331"/>
      <c r="AL21" s="331"/>
      <c r="AM21" s="331"/>
      <c r="AN21" s="331"/>
      <c r="AO21" s="331"/>
      <c r="AP21" s="331"/>
      <c r="AQ21" s="331"/>
      <c r="AR21" s="331"/>
      <c r="AS21" s="331"/>
      <c r="AT21" s="331"/>
      <c r="AU21" s="331"/>
      <c r="AV21" s="331"/>
      <c r="AW21" s="331"/>
      <c r="AX21" s="331"/>
      <c r="AY21" s="331"/>
      <c r="AZ21" s="331"/>
      <c r="BA21" s="331"/>
      <c r="BB21" s="331"/>
      <c r="BC21" s="331"/>
      <c r="BD21" s="331"/>
      <c r="BE21" s="331"/>
      <c r="BF21" s="331"/>
      <c r="BG21" s="331"/>
      <c r="BH21" s="331"/>
      <c r="BI21" s="331"/>
      <c r="BJ21" s="331"/>
      <c r="BK21" s="331"/>
      <c r="BL21" s="331"/>
      <c r="BM21" s="331"/>
      <c r="BN21" s="331"/>
      <c r="BO21" s="331"/>
      <c r="BP21" s="331"/>
      <c r="BQ21" s="331"/>
      <c r="BR21" s="331"/>
      <c r="BS21" s="331"/>
      <c r="BT21" s="331"/>
      <c r="BU21" s="331"/>
      <c r="BV21" s="331"/>
      <c r="BW21" s="331"/>
      <c r="BX21" s="331"/>
      <c r="BY21" s="331"/>
      <c r="BZ21" s="331"/>
      <c r="CA21" s="331"/>
      <c r="CB21" s="331"/>
      <c r="CC21" s="331"/>
      <c r="CD21" s="331"/>
      <c r="CE21" s="331"/>
      <c r="CF21" s="331"/>
      <c r="CG21" s="331"/>
      <c r="CH21" s="331"/>
      <c r="CI21" s="331"/>
      <c r="CJ21" s="331"/>
      <c r="CK21" s="331"/>
      <c r="CL21" s="331"/>
      <c r="CM21" s="331"/>
      <c r="CN21" s="331"/>
      <c r="CO21" s="331"/>
      <c r="CP21" s="331"/>
      <c r="CQ21" s="331"/>
      <c r="CR21" s="331"/>
      <c r="CS21" s="331"/>
      <c r="CT21" s="331"/>
      <c r="CU21" s="331"/>
      <c r="CV21" s="331"/>
      <c r="CW21" s="331"/>
      <c r="CX21" s="331"/>
      <c r="CY21" s="331"/>
      <c r="CZ21" s="331"/>
      <c r="DA21" s="331"/>
      <c r="DB21" s="331"/>
      <c r="DC21" s="331"/>
      <c r="DD21" s="331"/>
      <c r="DE21" s="331"/>
      <c r="DF21" s="331"/>
      <c r="DG21" s="331"/>
      <c r="DH21" s="331"/>
      <c r="DI21" s="331"/>
      <c r="DJ21" s="331"/>
      <c r="DK21" s="331"/>
      <c r="DL21" s="331"/>
      <c r="DM21" s="331"/>
      <c r="DN21" s="331"/>
      <c r="DO21" s="331"/>
      <c r="DP21" s="331"/>
      <c r="DQ21" s="331"/>
      <c r="DR21" s="331"/>
      <c r="DS21" s="331"/>
      <c r="DT21" s="331"/>
      <c r="DU21" s="331"/>
      <c r="DV21" s="331"/>
      <c r="DW21" s="331"/>
      <c r="DX21" s="331"/>
      <c r="DY21" s="331"/>
      <c r="DZ21" s="331"/>
      <c r="EA21" s="331"/>
      <c r="EB21" s="331"/>
      <c r="EC21" s="331"/>
      <c r="ED21" s="331"/>
      <c r="EE21" s="331"/>
      <c r="EF21" s="331"/>
      <c r="EG21" s="331"/>
      <c r="EH21" s="331"/>
      <c r="EI21" s="331"/>
      <c r="EJ21" s="331"/>
      <c r="EK21" s="331"/>
      <c r="EL21" s="331"/>
      <c r="EM21" s="331"/>
      <c r="EN21" s="331"/>
      <c r="EO21" s="331"/>
      <c r="EP21" s="331"/>
      <c r="EQ21" s="331"/>
      <c r="ER21" s="331"/>
      <c r="ES21" s="331"/>
      <c r="ET21" s="331"/>
      <c r="EU21" s="331"/>
      <c r="EV21" s="331"/>
      <c r="EW21" s="331"/>
      <c r="EX21" s="331"/>
      <c r="EY21" s="331"/>
      <c r="EZ21" s="331"/>
      <c r="FA21" s="331"/>
      <c r="FB21" s="331"/>
      <c r="FC21" s="331"/>
      <c r="FD21" s="331"/>
      <c r="FE21" s="331"/>
      <c r="FF21" s="331"/>
      <c r="FG21" s="331"/>
      <c r="FH21" s="331"/>
      <c r="FI21" s="331"/>
      <c r="FJ21" s="331"/>
      <c r="FK21" s="331"/>
      <c r="FL21" s="331"/>
      <c r="FM21" s="331"/>
      <c r="FN21" s="331"/>
      <c r="FO21" s="331"/>
      <c r="FP21" s="331"/>
      <c r="FQ21" s="331"/>
      <c r="FR21" s="331"/>
      <c r="FS21" s="331"/>
      <c r="FT21" s="331"/>
      <c r="FU21" s="331"/>
      <c r="FV21" s="331"/>
      <c r="FW21" s="331"/>
      <c r="FX21" s="331"/>
      <c r="FY21" s="331"/>
      <c r="FZ21" s="331"/>
      <c r="GA21" s="331"/>
      <c r="GB21" s="331"/>
      <c r="GC21" s="331"/>
      <c r="GD21" s="331"/>
      <c r="GE21" s="331"/>
      <c r="GF21" s="331"/>
      <c r="GG21" s="331"/>
      <c r="GH21" s="331"/>
      <c r="GI21" s="331"/>
      <c r="GJ21" s="331"/>
      <c r="GK21" s="331"/>
      <c r="GL21" s="331"/>
      <c r="GM21" s="331"/>
      <c r="GN21" s="331"/>
      <c r="GO21" s="331"/>
      <c r="GP21" s="331"/>
      <c r="GQ21" s="331"/>
      <c r="GR21" s="331"/>
      <c r="GS21" s="331"/>
      <c r="GT21" s="331"/>
      <c r="GU21" s="331"/>
      <c r="GV21" s="331"/>
      <c r="GW21" s="331"/>
      <c r="GX21" s="331"/>
      <c r="GY21" s="331"/>
      <c r="GZ21" s="331"/>
      <c r="HA21" s="331"/>
      <c r="HB21" s="331"/>
      <c r="HC21" s="331"/>
      <c r="HD21" s="331"/>
      <c r="HE21" s="331"/>
      <c r="HF21" s="331"/>
      <c r="HG21" s="331"/>
      <c r="HH21" s="331"/>
      <c r="HI21" s="331"/>
      <c r="HJ21" s="331"/>
      <c r="HK21" s="331"/>
      <c r="HL21" s="331"/>
      <c r="HM21" s="331"/>
      <c r="HN21" s="331"/>
      <c r="HO21" s="331"/>
      <c r="HP21" s="331"/>
      <c r="HQ21" s="331"/>
      <c r="HR21" s="331"/>
      <c r="HS21" s="331"/>
      <c r="HT21" s="331"/>
      <c r="HU21" s="331"/>
      <c r="HV21" s="331"/>
      <c r="HW21" s="331"/>
      <c r="HX21" s="331"/>
      <c r="HY21" s="331"/>
      <c r="HZ21" s="331"/>
      <c r="IA21" s="331"/>
      <c r="IB21" s="331"/>
      <c r="IC21" s="331"/>
      <c r="ID21" s="331"/>
      <c r="IE21" s="331"/>
      <c r="IF21" s="331"/>
      <c r="IG21" s="331"/>
      <c r="IH21" s="331"/>
      <c r="II21" s="331"/>
      <c r="IJ21" s="331"/>
      <c r="IK21" s="331"/>
      <c r="IL21" s="331"/>
      <c r="IM21" s="331"/>
      <c r="IN21" s="331"/>
      <c r="IO21" s="331"/>
      <c r="IP21" s="331"/>
      <c r="IQ21" s="331"/>
      <c r="IR21" s="331"/>
      <c r="IS21" s="331"/>
      <c r="IT21" s="331"/>
      <c r="IU21" s="331"/>
      <c r="IV21" s="331"/>
      <c r="IW21" s="331"/>
      <c r="IX21" s="331"/>
      <c r="IY21" s="331"/>
      <c r="IZ21" s="331"/>
    </row>
    <row r="22" spans="1:260" s="633" customFormat="1" ht="18" customHeight="1" x14ac:dyDescent="0.2">
      <c r="A22" s="331"/>
      <c r="B22" s="765" t="s">
        <v>35</v>
      </c>
      <c r="C22" s="758"/>
      <c r="D22" s="766">
        <v>2699424</v>
      </c>
      <c r="E22" s="684">
        <v>5.6138166457770797</v>
      </c>
      <c r="F22" s="350"/>
      <c r="G22" s="767">
        <v>469573</v>
      </c>
      <c r="H22" s="768">
        <v>7.4217909103122359</v>
      </c>
      <c r="I22" s="758"/>
      <c r="J22" s="769">
        <v>83153</v>
      </c>
      <c r="K22" s="448">
        <f t="shared" si="0"/>
        <v>3.0803978922910962</v>
      </c>
      <c r="L22" s="768">
        <f t="shared" si="1"/>
        <v>17.708215761979499</v>
      </c>
      <c r="M22" s="396"/>
      <c r="N22" s="396">
        <f t="shared" si="2"/>
        <v>19</v>
      </c>
      <c r="O22" s="396">
        <v>12</v>
      </c>
      <c r="P22" s="396">
        <f t="shared" si="3"/>
        <v>14</v>
      </c>
      <c r="Q22" s="568" t="str">
        <f t="shared" si="4"/>
        <v>Murcia, Región de</v>
      </c>
      <c r="R22" s="764">
        <f t="shared" si="5"/>
        <v>28.812922034107824</v>
      </c>
      <c r="S22" s="331"/>
      <c r="T22" s="331"/>
      <c r="U22" s="331"/>
      <c r="V22" s="331"/>
      <c r="W22" s="331"/>
      <c r="X22" s="331"/>
      <c r="Y22" s="331"/>
      <c r="Z22" s="331"/>
      <c r="AA22" s="331"/>
      <c r="AB22" s="331"/>
      <c r="AC22" s="331"/>
      <c r="AD22" s="331"/>
      <c r="AE22" s="331"/>
      <c r="AF22" s="331"/>
      <c r="AG22" s="331"/>
      <c r="AH22" s="331"/>
      <c r="AI22" s="331"/>
      <c r="AJ22" s="331"/>
      <c r="AK22" s="331"/>
      <c r="AL22" s="331"/>
      <c r="AM22" s="331"/>
      <c r="AN22" s="331"/>
      <c r="AO22" s="331"/>
      <c r="AP22" s="331"/>
      <c r="AQ22" s="331"/>
      <c r="AR22" s="331"/>
      <c r="AS22" s="331"/>
      <c r="AT22" s="331"/>
      <c r="AU22" s="331"/>
      <c r="AV22" s="331"/>
      <c r="AW22" s="331"/>
      <c r="AX22" s="331"/>
      <c r="AY22" s="331"/>
      <c r="AZ22" s="331"/>
      <c r="BA22" s="331"/>
      <c r="BB22" s="331"/>
      <c r="BC22" s="331"/>
      <c r="BD22" s="331"/>
      <c r="BE22" s="331"/>
      <c r="BF22" s="331"/>
      <c r="BG22" s="331"/>
      <c r="BH22" s="331"/>
      <c r="BI22" s="331"/>
      <c r="BJ22" s="331"/>
      <c r="BK22" s="331"/>
      <c r="BL22" s="331"/>
      <c r="BM22" s="331"/>
      <c r="BN22" s="331"/>
      <c r="BO22" s="331"/>
      <c r="BP22" s="331"/>
      <c r="BQ22" s="331"/>
      <c r="BR22" s="331"/>
      <c r="BS22" s="331"/>
      <c r="BT22" s="331"/>
      <c r="BU22" s="331"/>
      <c r="BV22" s="331"/>
      <c r="BW22" s="331"/>
      <c r="BX22" s="331"/>
      <c r="BY22" s="331"/>
      <c r="BZ22" s="331"/>
      <c r="CA22" s="331"/>
      <c r="CB22" s="331"/>
      <c r="CC22" s="331"/>
      <c r="CD22" s="331"/>
      <c r="CE22" s="331"/>
      <c r="CF22" s="331"/>
      <c r="CG22" s="331"/>
      <c r="CH22" s="331"/>
      <c r="CI22" s="331"/>
      <c r="CJ22" s="331"/>
      <c r="CK22" s="331"/>
      <c r="CL22" s="331"/>
      <c r="CM22" s="331"/>
      <c r="CN22" s="331"/>
      <c r="CO22" s="331"/>
      <c r="CP22" s="331"/>
      <c r="CQ22" s="331"/>
      <c r="CR22" s="331"/>
      <c r="CS22" s="331"/>
      <c r="CT22" s="331"/>
      <c r="CU22" s="331"/>
      <c r="CV22" s="331"/>
      <c r="CW22" s="331"/>
      <c r="CX22" s="331"/>
      <c r="CY22" s="331"/>
      <c r="CZ22" s="331"/>
      <c r="DA22" s="331"/>
      <c r="DB22" s="331"/>
      <c r="DC22" s="331"/>
      <c r="DD22" s="331"/>
      <c r="DE22" s="331"/>
      <c r="DF22" s="331"/>
      <c r="DG22" s="331"/>
      <c r="DH22" s="331"/>
      <c r="DI22" s="331"/>
      <c r="DJ22" s="331"/>
      <c r="DK22" s="331"/>
      <c r="DL22" s="331"/>
      <c r="DM22" s="331"/>
      <c r="DN22" s="331"/>
      <c r="DO22" s="331"/>
      <c r="DP22" s="331"/>
      <c r="DQ22" s="331"/>
      <c r="DR22" s="331"/>
      <c r="DS22" s="331"/>
      <c r="DT22" s="331"/>
      <c r="DU22" s="331"/>
      <c r="DV22" s="331"/>
      <c r="DW22" s="331"/>
      <c r="DX22" s="331"/>
      <c r="DY22" s="331"/>
      <c r="DZ22" s="331"/>
      <c r="EA22" s="331"/>
      <c r="EB22" s="331"/>
      <c r="EC22" s="331"/>
      <c r="ED22" s="331"/>
      <c r="EE22" s="331"/>
      <c r="EF22" s="331"/>
      <c r="EG22" s="331"/>
      <c r="EH22" s="331"/>
      <c r="EI22" s="331"/>
      <c r="EJ22" s="331"/>
      <c r="EK22" s="331"/>
      <c r="EL22" s="331"/>
      <c r="EM22" s="331"/>
      <c r="EN22" s="331"/>
      <c r="EO22" s="331"/>
      <c r="EP22" s="331"/>
      <c r="EQ22" s="331"/>
      <c r="ER22" s="331"/>
      <c r="ES22" s="331"/>
      <c r="ET22" s="331"/>
      <c r="EU22" s="331"/>
      <c r="EV22" s="331"/>
      <c r="EW22" s="331"/>
      <c r="EX22" s="331"/>
      <c r="EY22" s="331"/>
      <c r="EZ22" s="331"/>
      <c r="FA22" s="331"/>
      <c r="FB22" s="331"/>
      <c r="FC22" s="331"/>
      <c r="FD22" s="331"/>
      <c r="FE22" s="331"/>
      <c r="FF22" s="331"/>
      <c r="FG22" s="331"/>
      <c r="FH22" s="331"/>
      <c r="FI22" s="331"/>
      <c r="FJ22" s="331"/>
      <c r="FK22" s="331"/>
      <c r="FL22" s="331"/>
      <c r="FM22" s="331"/>
      <c r="FN22" s="331"/>
      <c r="FO22" s="331"/>
      <c r="FP22" s="331"/>
      <c r="FQ22" s="331"/>
      <c r="FR22" s="331"/>
      <c r="FS22" s="331"/>
      <c r="FT22" s="331"/>
      <c r="FU22" s="331"/>
      <c r="FV22" s="331"/>
      <c r="FW22" s="331"/>
      <c r="FX22" s="331"/>
      <c r="FY22" s="331"/>
      <c r="FZ22" s="331"/>
      <c r="GA22" s="331"/>
      <c r="GB22" s="331"/>
      <c r="GC22" s="331"/>
      <c r="GD22" s="331"/>
      <c r="GE22" s="331"/>
      <c r="GF22" s="331"/>
      <c r="GG22" s="331"/>
      <c r="GH22" s="331"/>
      <c r="GI22" s="331"/>
      <c r="GJ22" s="331"/>
      <c r="GK22" s="331"/>
      <c r="GL22" s="331"/>
      <c r="GM22" s="331"/>
      <c r="GN22" s="331"/>
      <c r="GO22" s="331"/>
      <c r="GP22" s="331"/>
      <c r="GQ22" s="331"/>
      <c r="GR22" s="331"/>
      <c r="GS22" s="331"/>
      <c r="GT22" s="331"/>
      <c r="GU22" s="331"/>
      <c r="GV22" s="331"/>
      <c r="GW22" s="331"/>
      <c r="GX22" s="331"/>
      <c r="GY22" s="331"/>
      <c r="GZ22" s="331"/>
      <c r="HA22" s="331"/>
      <c r="HB22" s="331"/>
      <c r="HC22" s="331"/>
      <c r="HD22" s="331"/>
      <c r="HE22" s="331"/>
      <c r="HF22" s="331"/>
      <c r="HG22" s="331"/>
      <c r="HH22" s="331"/>
      <c r="HI22" s="331"/>
      <c r="HJ22" s="331"/>
      <c r="HK22" s="331"/>
      <c r="HL22" s="331"/>
      <c r="HM22" s="331"/>
      <c r="HN22" s="331"/>
      <c r="HO22" s="331"/>
      <c r="HP22" s="331"/>
      <c r="HQ22" s="331"/>
      <c r="HR22" s="331"/>
      <c r="HS22" s="331"/>
      <c r="HT22" s="331"/>
      <c r="HU22" s="331"/>
      <c r="HV22" s="331"/>
      <c r="HW22" s="331"/>
      <c r="HX22" s="331"/>
      <c r="HY22" s="331"/>
      <c r="HZ22" s="331"/>
      <c r="IA22" s="331"/>
      <c r="IB22" s="331"/>
      <c r="IC22" s="331"/>
      <c r="ID22" s="331"/>
      <c r="IE22" s="331"/>
      <c r="IF22" s="331"/>
      <c r="IG22" s="331"/>
      <c r="IH22" s="331"/>
      <c r="II22" s="331"/>
      <c r="IJ22" s="331"/>
      <c r="IK22" s="331"/>
      <c r="IL22" s="331"/>
      <c r="IM22" s="331"/>
      <c r="IN22" s="331"/>
      <c r="IO22" s="331"/>
      <c r="IP22" s="331"/>
      <c r="IQ22" s="331"/>
      <c r="IR22" s="331"/>
      <c r="IS22" s="331"/>
      <c r="IT22" s="331"/>
      <c r="IU22" s="331"/>
      <c r="IV22" s="331"/>
      <c r="IW22" s="331"/>
      <c r="IX22" s="331"/>
      <c r="IY22" s="331"/>
      <c r="IZ22" s="331"/>
    </row>
    <row r="23" spans="1:260" s="633" customFormat="1" ht="18" customHeight="1" x14ac:dyDescent="0.2">
      <c r="A23" s="331"/>
      <c r="B23" s="765" t="s">
        <v>42</v>
      </c>
      <c r="C23" s="758"/>
      <c r="D23" s="766">
        <v>6871903</v>
      </c>
      <c r="E23" s="684">
        <v>14.291050034957625</v>
      </c>
      <c r="F23" s="350"/>
      <c r="G23" s="767">
        <v>802837</v>
      </c>
      <c r="H23" s="768">
        <v>12.689163024838193</v>
      </c>
      <c r="I23" s="758"/>
      <c r="J23" s="769">
        <v>249317</v>
      </c>
      <c r="K23" s="448">
        <f t="shared" si="0"/>
        <v>3.628063434539166</v>
      </c>
      <c r="L23" s="768">
        <f t="shared" si="1"/>
        <v>31.054497986515319</v>
      </c>
      <c r="M23" s="396"/>
      <c r="N23" s="396">
        <f t="shared" si="2"/>
        <v>10</v>
      </c>
      <c r="O23" s="396">
        <v>13</v>
      </c>
      <c r="P23" s="396">
        <f t="shared" si="3"/>
        <v>15</v>
      </c>
      <c r="Q23" s="568" t="str">
        <f t="shared" si="4"/>
        <v>Navarra, Comunidad Foral de</v>
      </c>
      <c r="R23" s="764">
        <f t="shared" si="5"/>
        <v>26.443436466669127</v>
      </c>
      <c r="S23" s="331"/>
      <c r="T23" s="331"/>
      <c r="U23" s="331"/>
      <c r="V23" s="331"/>
      <c r="W23" s="331"/>
      <c r="X23" s="331"/>
      <c r="Y23" s="331"/>
      <c r="Z23" s="331"/>
      <c r="AA23" s="331"/>
      <c r="AB23" s="331"/>
      <c r="AC23" s="331"/>
      <c r="AD23" s="331"/>
      <c r="AE23" s="331"/>
      <c r="AF23" s="331"/>
      <c r="AG23" s="331"/>
      <c r="AH23" s="331"/>
      <c r="AI23" s="331"/>
      <c r="AJ23" s="331"/>
      <c r="AK23" s="331"/>
      <c r="AL23" s="331"/>
      <c r="AM23" s="331"/>
      <c r="AN23" s="331"/>
      <c r="AO23" s="331"/>
      <c r="AP23" s="331"/>
      <c r="AQ23" s="331"/>
      <c r="AR23" s="331"/>
      <c r="AS23" s="331"/>
      <c r="AT23" s="331"/>
      <c r="AU23" s="331"/>
      <c r="AV23" s="331"/>
      <c r="AW23" s="331"/>
      <c r="AX23" s="331"/>
      <c r="AY23" s="331"/>
      <c r="AZ23" s="331"/>
      <c r="BA23" s="331"/>
      <c r="BB23" s="331"/>
      <c r="BC23" s="331"/>
      <c r="BD23" s="331"/>
      <c r="BE23" s="331"/>
      <c r="BF23" s="331"/>
      <c r="BG23" s="331"/>
      <c r="BH23" s="331"/>
      <c r="BI23" s="331"/>
      <c r="BJ23" s="331"/>
      <c r="BK23" s="331"/>
      <c r="BL23" s="331"/>
      <c r="BM23" s="331"/>
      <c r="BN23" s="331"/>
      <c r="BO23" s="331"/>
      <c r="BP23" s="331"/>
      <c r="BQ23" s="331"/>
      <c r="BR23" s="331"/>
      <c r="BS23" s="331"/>
      <c r="BT23" s="331"/>
      <c r="BU23" s="331"/>
      <c r="BV23" s="331"/>
      <c r="BW23" s="331"/>
      <c r="BX23" s="331"/>
      <c r="BY23" s="331"/>
      <c r="BZ23" s="331"/>
      <c r="CA23" s="331"/>
      <c r="CB23" s="331"/>
      <c r="CC23" s="331"/>
      <c r="CD23" s="331"/>
      <c r="CE23" s="331"/>
      <c r="CF23" s="331"/>
      <c r="CG23" s="331"/>
      <c r="CH23" s="331"/>
      <c r="CI23" s="331"/>
      <c r="CJ23" s="331"/>
      <c r="CK23" s="331"/>
      <c r="CL23" s="331"/>
      <c r="CM23" s="331"/>
      <c r="CN23" s="331"/>
      <c r="CO23" s="331"/>
      <c r="CP23" s="331"/>
      <c r="CQ23" s="331"/>
      <c r="CR23" s="331"/>
      <c r="CS23" s="331"/>
      <c r="CT23" s="331"/>
      <c r="CU23" s="331"/>
      <c r="CV23" s="331"/>
      <c r="CW23" s="331"/>
      <c r="CX23" s="331"/>
      <c r="CY23" s="331"/>
      <c r="CZ23" s="331"/>
      <c r="DA23" s="331"/>
      <c r="DB23" s="331"/>
      <c r="DC23" s="331"/>
      <c r="DD23" s="331"/>
      <c r="DE23" s="331"/>
      <c r="DF23" s="331"/>
      <c r="DG23" s="331"/>
      <c r="DH23" s="331"/>
      <c r="DI23" s="331"/>
      <c r="DJ23" s="331"/>
      <c r="DK23" s="331"/>
      <c r="DL23" s="331"/>
      <c r="DM23" s="331"/>
      <c r="DN23" s="331"/>
      <c r="DO23" s="331"/>
      <c r="DP23" s="331"/>
      <c r="DQ23" s="331"/>
      <c r="DR23" s="331"/>
      <c r="DS23" s="331"/>
      <c r="DT23" s="331"/>
      <c r="DU23" s="331"/>
      <c r="DV23" s="331"/>
      <c r="DW23" s="331"/>
      <c r="DX23" s="331"/>
      <c r="DY23" s="331"/>
      <c r="DZ23" s="331"/>
      <c r="EA23" s="331"/>
      <c r="EB23" s="331"/>
      <c r="EC23" s="331"/>
      <c r="ED23" s="331"/>
      <c r="EE23" s="331"/>
      <c r="EF23" s="331"/>
      <c r="EG23" s="331"/>
      <c r="EH23" s="331"/>
      <c r="EI23" s="331"/>
      <c r="EJ23" s="331"/>
      <c r="EK23" s="331"/>
      <c r="EL23" s="331"/>
      <c r="EM23" s="331"/>
      <c r="EN23" s="331"/>
      <c r="EO23" s="331"/>
      <c r="EP23" s="331"/>
      <c r="EQ23" s="331"/>
      <c r="ER23" s="331"/>
      <c r="ES23" s="331"/>
      <c r="ET23" s="331"/>
      <c r="EU23" s="331"/>
      <c r="EV23" s="331"/>
      <c r="EW23" s="331"/>
      <c r="EX23" s="331"/>
      <c r="EY23" s="331"/>
      <c r="EZ23" s="331"/>
      <c r="FA23" s="331"/>
      <c r="FB23" s="331"/>
      <c r="FC23" s="331"/>
      <c r="FD23" s="331"/>
      <c r="FE23" s="331"/>
      <c r="FF23" s="331"/>
      <c r="FG23" s="331"/>
      <c r="FH23" s="331"/>
      <c r="FI23" s="331"/>
      <c r="FJ23" s="331"/>
      <c r="FK23" s="331"/>
      <c r="FL23" s="331"/>
      <c r="FM23" s="331"/>
      <c r="FN23" s="331"/>
      <c r="FO23" s="331"/>
      <c r="FP23" s="331"/>
      <c r="FQ23" s="331"/>
      <c r="FR23" s="331"/>
      <c r="FS23" s="331"/>
      <c r="FT23" s="331"/>
      <c r="FU23" s="331"/>
      <c r="FV23" s="331"/>
      <c r="FW23" s="331"/>
      <c r="FX23" s="331"/>
      <c r="FY23" s="331"/>
      <c r="FZ23" s="331"/>
      <c r="GA23" s="331"/>
      <c r="GB23" s="331"/>
      <c r="GC23" s="331"/>
      <c r="GD23" s="331"/>
      <c r="GE23" s="331"/>
      <c r="GF23" s="331"/>
      <c r="GG23" s="331"/>
      <c r="GH23" s="331"/>
      <c r="GI23" s="331"/>
      <c r="GJ23" s="331"/>
      <c r="GK23" s="331"/>
      <c r="GL23" s="331"/>
      <c r="GM23" s="331"/>
      <c r="GN23" s="331"/>
      <c r="GO23" s="331"/>
      <c r="GP23" s="331"/>
      <c r="GQ23" s="331"/>
      <c r="GR23" s="331"/>
      <c r="GS23" s="331"/>
      <c r="GT23" s="331"/>
      <c r="GU23" s="331"/>
      <c r="GV23" s="331"/>
      <c r="GW23" s="331"/>
      <c r="GX23" s="331"/>
      <c r="GY23" s="331"/>
      <c r="GZ23" s="331"/>
      <c r="HA23" s="331"/>
      <c r="HB23" s="331"/>
      <c r="HC23" s="331"/>
      <c r="HD23" s="331"/>
      <c r="HE23" s="331"/>
      <c r="HF23" s="331"/>
      <c r="HG23" s="331"/>
      <c r="HH23" s="331"/>
      <c r="HI23" s="331"/>
      <c r="HJ23" s="331"/>
      <c r="HK23" s="331"/>
      <c r="HL23" s="331"/>
      <c r="HM23" s="331"/>
      <c r="HN23" s="331"/>
      <c r="HO23" s="331"/>
      <c r="HP23" s="331"/>
      <c r="HQ23" s="331"/>
      <c r="HR23" s="331"/>
      <c r="HS23" s="331"/>
      <c r="HT23" s="331"/>
      <c r="HU23" s="331"/>
      <c r="HV23" s="331"/>
      <c r="HW23" s="331"/>
      <c r="HX23" s="331"/>
      <c r="HY23" s="331"/>
      <c r="HZ23" s="331"/>
      <c r="IA23" s="331"/>
      <c r="IB23" s="331"/>
      <c r="IC23" s="331"/>
      <c r="ID23" s="331"/>
      <c r="IE23" s="331"/>
      <c r="IF23" s="331"/>
      <c r="IG23" s="331"/>
      <c r="IH23" s="331"/>
      <c r="II23" s="331"/>
      <c r="IJ23" s="331"/>
      <c r="IK23" s="331"/>
      <c r="IL23" s="331"/>
      <c r="IM23" s="331"/>
      <c r="IN23" s="331"/>
      <c r="IO23" s="331"/>
      <c r="IP23" s="331"/>
      <c r="IQ23" s="331"/>
      <c r="IR23" s="331"/>
      <c r="IS23" s="331"/>
      <c r="IT23" s="331"/>
      <c r="IU23" s="331"/>
      <c r="IV23" s="331"/>
      <c r="IW23" s="331"/>
      <c r="IX23" s="331"/>
      <c r="IY23" s="331"/>
      <c r="IZ23" s="331"/>
    </row>
    <row r="24" spans="1:260" s="633" customFormat="1" ht="18" customHeight="1" x14ac:dyDescent="0.2">
      <c r="A24" s="331"/>
      <c r="B24" s="765" t="s">
        <v>43</v>
      </c>
      <c r="C24" s="758"/>
      <c r="D24" s="766">
        <v>1551692</v>
      </c>
      <c r="E24" s="684">
        <v>3.2269530013510765</v>
      </c>
      <c r="F24" s="350"/>
      <c r="G24" s="767">
        <v>194149</v>
      </c>
      <c r="H24" s="768">
        <v>3.0686033554872409</v>
      </c>
      <c r="I24" s="758"/>
      <c r="J24" s="769">
        <v>55940</v>
      </c>
      <c r="K24" s="448">
        <f t="shared" si="0"/>
        <v>3.6050968877844314</v>
      </c>
      <c r="L24" s="768">
        <f>J24*100/G24</f>
        <v>28.812922034107824</v>
      </c>
      <c r="M24" s="396"/>
      <c r="N24" s="396">
        <f t="shared" si="2"/>
        <v>12</v>
      </c>
      <c r="O24" s="396">
        <v>14</v>
      </c>
      <c r="P24" s="396">
        <f t="shared" si="3"/>
        <v>2</v>
      </c>
      <c r="Q24" s="568" t="str">
        <f t="shared" si="4"/>
        <v>Aragón</v>
      </c>
      <c r="R24" s="764">
        <f t="shared" si="5"/>
        <v>26.275243522593858</v>
      </c>
      <c r="S24" s="331"/>
      <c r="T24" s="331"/>
      <c r="U24" s="331"/>
      <c r="V24" s="331"/>
      <c r="W24" s="331"/>
      <c r="X24" s="331"/>
      <c r="Y24" s="331"/>
      <c r="Z24" s="331"/>
      <c r="AA24" s="331"/>
      <c r="AB24" s="331"/>
      <c r="AC24" s="331"/>
      <c r="AD24" s="331"/>
      <c r="AE24" s="331"/>
      <c r="AF24" s="331"/>
      <c r="AG24" s="331"/>
      <c r="AH24" s="331"/>
      <c r="AI24" s="331"/>
      <c r="AJ24" s="331"/>
      <c r="AK24" s="331"/>
      <c r="AL24" s="331"/>
      <c r="AM24" s="331"/>
      <c r="AN24" s="331"/>
      <c r="AO24" s="331"/>
      <c r="AP24" s="331"/>
      <c r="AQ24" s="331"/>
      <c r="AR24" s="331"/>
      <c r="AS24" s="331"/>
      <c r="AT24" s="331"/>
      <c r="AU24" s="331"/>
      <c r="AV24" s="331"/>
      <c r="AW24" s="331"/>
      <c r="AX24" s="331"/>
      <c r="AY24" s="331"/>
      <c r="AZ24" s="331"/>
      <c r="BA24" s="331"/>
      <c r="BB24" s="331"/>
      <c r="BC24" s="331"/>
      <c r="BD24" s="331"/>
      <c r="BE24" s="331"/>
      <c r="BF24" s="331"/>
      <c r="BG24" s="331"/>
      <c r="BH24" s="331"/>
      <c r="BI24" s="331"/>
      <c r="BJ24" s="331"/>
      <c r="BK24" s="331"/>
      <c r="BL24" s="331"/>
      <c r="BM24" s="331"/>
      <c r="BN24" s="331"/>
      <c r="BO24" s="331"/>
      <c r="BP24" s="331"/>
      <c r="BQ24" s="331"/>
      <c r="BR24" s="331"/>
      <c r="BS24" s="331"/>
      <c r="BT24" s="331"/>
      <c r="BU24" s="331"/>
      <c r="BV24" s="331"/>
      <c r="BW24" s="331"/>
      <c r="BX24" s="331"/>
      <c r="BY24" s="331"/>
      <c r="BZ24" s="331"/>
      <c r="CA24" s="331"/>
      <c r="CB24" s="331"/>
      <c r="CC24" s="331"/>
      <c r="CD24" s="331"/>
      <c r="CE24" s="331"/>
      <c r="CF24" s="331"/>
      <c r="CG24" s="331"/>
      <c r="CH24" s="331"/>
      <c r="CI24" s="331"/>
      <c r="CJ24" s="331"/>
      <c r="CK24" s="331"/>
      <c r="CL24" s="331"/>
      <c r="CM24" s="331"/>
      <c r="CN24" s="331"/>
      <c r="CO24" s="331"/>
      <c r="CP24" s="331"/>
      <c r="CQ24" s="331"/>
      <c r="CR24" s="331"/>
      <c r="CS24" s="331"/>
      <c r="CT24" s="331"/>
      <c r="CU24" s="331"/>
      <c r="CV24" s="331"/>
      <c r="CW24" s="331"/>
      <c r="CX24" s="331"/>
      <c r="CY24" s="331"/>
      <c r="CZ24" s="331"/>
      <c r="DA24" s="331"/>
      <c r="DB24" s="331"/>
      <c r="DC24" s="331"/>
      <c r="DD24" s="331"/>
      <c r="DE24" s="331"/>
      <c r="DF24" s="331"/>
      <c r="DG24" s="331"/>
      <c r="DH24" s="331"/>
      <c r="DI24" s="331"/>
      <c r="DJ24" s="331"/>
      <c r="DK24" s="331"/>
      <c r="DL24" s="331"/>
      <c r="DM24" s="331"/>
      <c r="DN24" s="331"/>
      <c r="DO24" s="331"/>
      <c r="DP24" s="331"/>
      <c r="DQ24" s="331"/>
      <c r="DR24" s="331"/>
      <c r="DS24" s="331"/>
      <c r="DT24" s="331"/>
      <c r="DU24" s="331"/>
      <c r="DV24" s="331"/>
      <c r="DW24" s="331"/>
      <c r="DX24" s="331"/>
      <c r="DY24" s="331"/>
      <c r="DZ24" s="331"/>
      <c r="EA24" s="331"/>
      <c r="EB24" s="331"/>
      <c r="EC24" s="331"/>
      <c r="ED24" s="331"/>
      <c r="EE24" s="331"/>
      <c r="EF24" s="331"/>
      <c r="EG24" s="331"/>
      <c r="EH24" s="331"/>
      <c r="EI24" s="331"/>
      <c r="EJ24" s="331"/>
      <c r="EK24" s="331"/>
      <c r="EL24" s="331"/>
      <c r="EM24" s="331"/>
      <c r="EN24" s="331"/>
      <c r="EO24" s="331"/>
      <c r="EP24" s="331"/>
      <c r="EQ24" s="331"/>
      <c r="ER24" s="331"/>
      <c r="ES24" s="331"/>
      <c r="ET24" s="331"/>
      <c r="EU24" s="331"/>
      <c r="EV24" s="331"/>
      <c r="EW24" s="331"/>
      <c r="EX24" s="331"/>
      <c r="EY24" s="331"/>
      <c r="EZ24" s="331"/>
      <c r="FA24" s="331"/>
      <c r="FB24" s="331"/>
      <c r="FC24" s="331"/>
      <c r="FD24" s="331"/>
      <c r="FE24" s="331"/>
      <c r="FF24" s="331"/>
      <c r="FG24" s="331"/>
      <c r="FH24" s="331"/>
      <c r="FI24" s="331"/>
      <c r="FJ24" s="331"/>
      <c r="FK24" s="331"/>
      <c r="FL24" s="331"/>
      <c r="FM24" s="331"/>
      <c r="FN24" s="331"/>
      <c r="FO24" s="331"/>
      <c r="FP24" s="331"/>
      <c r="FQ24" s="331"/>
      <c r="FR24" s="331"/>
      <c r="FS24" s="331"/>
      <c r="FT24" s="331"/>
      <c r="FU24" s="331"/>
      <c r="FV24" s="331"/>
      <c r="FW24" s="331"/>
      <c r="FX24" s="331"/>
      <c r="FY24" s="331"/>
      <c r="FZ24" s="331"/>
      <c r="GA24" s="331"/>
      <c r="GB24" s="331"/>
      <c r="GC24" s="331"/>
      <c r="GD24" s="331"/>
      <c r="GE24" s="331"/>
      <c r="GF24" s="331"/>
      <c r="GG24" s="331"/>
      <c r="GH24" s="331"/>
      <c r="GI24" s="331"/>
      <c r="GJ24" s="331"/>
      <c r="GK24" s="331"/>
      <c r="GL24" s="331"/>
      <c r="GM24" s="331"/>
      <c r="GN24" s="331"/>
      <c r="GO24" s="331"/>
      <c r="GP24" s="331"/>
      <c r="GQ24" s="331"/>
      <c r="GR24" s="331"/>
      <c r="GS24" s="331"/>
      <c r="GT24" s="331"/>
      <c r="GU24" s="331"/>
      <c r="GV24" s="331"/>
      <c r="GW24" s="331"/>
      <c r="GX24" s="331"/>
      <c r="GY24" s="331"/>
      <c r="GZ24" s="331"/>
      <c r="HA24" s="331"/>
      <c r="HB24" s="331"/>
      <c r="HC24" s="331"/>
      <c r="HD24" s="331"/>
      <c r="HE24" s="331"/>
      <c r="HF24" s="331"/>
      <c r="HG24" s="331"/>
      <c r="HH24" s="331"/>
      <c r="HI24" s="331"/>
      <c r="HJ24" s="331"/>
      <c r="HK24" s="331"/>
      <c r="HL24" s="331"/>
      <c r="HM24" s="331"/>
      <c r="HN24" s="331"/>
      <c r="HO24" s="331"/>
      <c r="HP24" s="331"/>
      <c r="HQ24" s="331"/>
      <c r="HR24" s="331"/>
      <c r="HS24" s="331"/>
      <c r="HT24" s="331"/>
      <c r="HU24" s="331"/>
      <c r="HV24" s="331"/>
      <c r="HW24" s="331"/>
      <c r="HX24" s="331"/>
      <c r="HY24" s="331"/>
      <c r="HZ24" s="331"/>
      <c r="IA24" s="331"/>
      <c r="IB24" s="331"/>
      <c r="IC24" s="331"/>
      <c r="ID24" s="331"/>
      <c r="IE24" s="331"/>
      <c r="IF24" s="331"/>
      <c r="IG24" s="331"/>
      <c r="IH24" s="331"/>
      <c r="II24" s="331"/>
      <c r="IJ24" s="331"/>
      <c r="IK24" s="331"/>
      <c r="IL24" s="331"/>
      <c r="IM24" s="331"/>
      <c r="IN24" s="331"/>
      <c r="IO24" s="331"/>
      <c r="IP24" s="331"/>
      <c r="IQ24" s="331"/>
      <c r="IR24" s="331"/>
      <c r="IS24" s="331"/>
      <c r="IT24" s="331"/>
      <c r="IU24" s="331"/>
      <c r="IV24" s="331"/>
      <c r="IW24" s="331"/>
      <c r="IX24" s="331"/>
      <c r="IY24" s="331"/>
      <c r="IZ24" s="331"/>
    </row>
    <row r="25" spans="1:260" s="633" customFormat="1" ht="18" customHeight="1" x14ac:dyDescent="0.2">
      <c r="A25" s="331"/>
      <c r="B25" s="765" t="s">
        <v>44</v>
      </c>
      <c r="C25" s="758"/>
      <c r="D25" s="770">
        <v>672155</v>
      </c>
      <c r="E25" s="684">
        <v>1.3978370672937237</v>
      </c>
      <c r="F25" s="350"/>
      <c r="G25" s="771">
        <v>81351</v>
      </c>
      <c r="H25" s="768">
        <v>1.2857854100316899</v>
      </c>
      <c r="I25" s="758"/>
      <c r="J25" s="769">
        <v>21512</v>
      </c>
      <c r="K25" s="448">
        <f t="shared" si="0"/>
        <v>3.200452276632622</v>
      </c>
      <c r="L25" s="768">
        <f t="shared" si="1"/>
        <v>26.443436466669127</v>
      </c>
      <c r="M25" s="396"/>
      <c r="N25" s="396">
        <f t="shared" si="2"/>
        <v>13</v>
      </c>
      <c r="O25" s="396">
        <v>15</v>
      </c>
      <c r="P25" s="396">
        <f t="shared" si="3"/>
        <v>18</v>
      </c>
      <c r="Q25" s="568" t="str">
        <f t="shared" si="4"/>
        <v>Ceuta y Melilla</v>
      </c>
      <c r="R25" s="772">
        <f t="shared" si="5"/>
        <v>25.912896992518455</v>
      </c>
      <c r="S25" s="331"/>
      <c r="T25" s="331"/>
      <c r="U25" s="331"/>
      <c r="V25" s="331"/>
      <c r="W25" s="331"/>
      <c r="X25" s="331"/>
      <c r="Y25" s="331"/>
      <c r="Z25" s="331"/>
      <c r="AA25" s="331"/>
      <c r="AB25" s="331"/>
      <c r="AC25" s="331"/>
      <c r="AD25" s="331"/>
      <c r="AE25" s="331"/>
      <c r="AF25" s="331"/>
      <c r="AG25" s="331"/>
      <c r="AH25" s="331"/>
      <c r="AI25" s="331"/>
      <c r="AJ25" s="331"/>
      <c r="AK25" s="331"/>
      <c r="AL25" s="331"/>
      <c r="AM25" s="331"/>
      <c r="AN25" s="331"/>
      <c r="AO25" s="331"/>
      <c r="AP25" s="331"/>
      <c r="AQ25" s="331"/>
      <c r="AR25" s="331"/>
      <c r="AS25" s="331"/>
      <c r="AT25" s="331"/>
      <c r="AU25" s="331"/>
      <c r="AV25" s="331"/>
      <c r="AW25" s="331"/>
      <c r="AX25" s="331"/>
      <c r="AY25" s="331"/>
      <c r="AZ25" s="331"/>
      <c r="BA25" s="331"/>
      <c r="BB25" s="331"/>
      <c r="BC25" s="331"/>
      <c r="BD25" s="331"/>
      <c r="BE25" s="331"/>
      <c r="BF25" s="331"/>
      <c r="BG25" s="331"/>
      <c r="BH25" s="331"/>
      <c r="BI25" s="331"/>
      <c r="BJ25" s="331"/>
      <c r="BK25" s="331"/>
      <c r="BL25" s="331"/>
      <c r="BM25" s="331"/>
      <c r="BN25" s="331"/>
      <c r="BO25" s="331"/>
      <c r="BP25" s="331"/>
      <c r="BQ25" s="331"/>
      <c r="BR25" s="331"/>
      <c r="BS25" s="331"/>
      <c r="BT25" s="331"/>
      <c r="BU25" s="331"/>
      <c r="BV25" s="331"/>
      <c r="BW25" s="331"/>
      <c r="BX25" s="331"/>
      <c r="BY25" s="331"/>
      <c r="BZ25" s="331"/>
      <c r="CA25" s="331"/>
      <c r="CB25" s="331"/>
      <c r="CC25" s="331"/>
      <c r="CD25" s="331"/>
      <c r="CE25" s="331"/>
      <c r="CF25" s="331"/>
      <c r="CG25" s="331"/>
      <c r="CH25" s="331"/>
      <c r="CI25" s="331"/>
      <c r="CJ25" s="331"/>
      <c r="CK25" s="331"/>
      <c r="CL25" s="331"/>
      <c r="CM25" s="331"/>
      <c r="CN25" s="331"/>
      <c r="CO25" s="331"/>
      <c r="CP25" s="331"/>
      <c r="CQ25" s="331"/>
      <c r="CR25" s="331"/>
      <c r="CS25" s="331"/>
      <c r="CT25" s="331"/>
      <c r="CU25" s="331"/>
      <c r="CV25" s="331"/>
      <c r="CW25" s="331"/>
      <c r="CX25" s="331"/>
      <c r="CY25" s="331"/>
      <c r="CZ25" s="331"/>
      <c r="DA25" s="331"/>
      <c r="DB25" s="331"/>
      <c r="DC25" s="331"/>
      <c r="DD25" s="331"/>
      <c r="DE25" s="331"/>
      <c r="DF25" s="331"/>
      <c r="DG25" s="331"/>
      <c r="DH25" s="331"/>
      <c r="DI25" s="331"/>
      <c r="DJ25" s="331"/>
      <c r="DK25" s="331"/>
      <c r="DL25" s="331"/>
      <c r="DM25" s="331"/>
      <c r="DN25" s="331"/>
      <c r="DO25" s="331"/>
      <c r="DP25" s="331"/>
      <c r="DQ25" s="331"/>
      <c r="DR25" s="331"/>
      <c r="DS25" s="331"/>
      <c r="DT25" s="331"/>
      <c r="DU25" s="331"/>
      <c r="DV25" s="331"/>
      <c r="DW25" s="331"/>
      <c r="DX25" s="331"/>
      <c r="DY25" s="331"/>
      <c r="DZ25" s="331"/>
      <c r="EA25" s="331"/>
      <c r="EB25" s="331"/>
      <c r="EC25" s="331"/>
      <c r="ED25" s="331"/>
      <c r="EE25" s="331"/>
      <c r="EF25" s="331"/>
      <c r="EG25" s="331"/>
      <c r="EH25" s="331"/>
      <c r="EI25" s="331"/>
      <c r="EJ25" s="331"/>
      <c r="EK25" s="331"/>
      <c r="EL25" s="331"/>
      <c r="EM25" s="331"/>
      <c r="EN25" s="331"/>
      <c r="EO25" s="331"/>
      <c r="EP25" s="331"/>
      <c r="EQ25" s="331"/>
      <c r="ER25" s="331"/>
      <c r="ES25" s="331"/>
      <c r="ET25" s="331"/>
      <c r="EU25" s="331"/>
      <c r="EV25" s="331"/>
      <c r="EW25" s="331"/>
      <c r="EX25" s="331"/>
      <c r="EY25" s="331"/>
      <c r="EZ25" s="331"/>
      <c r="FA25" s="331"/>
      <c r="FB25" s="331"/>
      <c r="FC25" s="331"/>
      <c r="FD25" s="331"/>
      <c r="FE25" s="331"/>
      <c r="FF25" s="331"/>
      <c r="FG25" s="331"/>
      <c r="FH25" s="331"/>
      <c r="FI25" s="331"/>
      <c r="FJ25" s="331"/>
      <c r="FK25" s="331"/>
      <c r="FL25" s="331"/>
      <c r="FM25" s="331"/>
      <c r="FN25" s="331"/>
      <c r="FO25" s="331"/>
      <c r="FP25" s="331"/>
      <c r="FQ25" s="331"/>
      <c r="FR25" s="331"/>
      <c r="FS25" s="331"/>
      <c r="FT25" s="331"/>
      <c r="FU25" s="331"/>
      <c r="FV25" s="331"/>
      <c r="FW25" s="331"/>
      <c r="FX25" s="331"/>
      <c r="FY25" s="331"/>
      <c r="FZ25" s="331"/>
      <c r="GA25" s="331"/>
      <c r="GB25" s="331"/>
      <c r="GC25" s="331"/>
      <c r="GD25" s="331"/>
      <c r="GE25" s="331"/>
      <c r="GF25" s="331"/>
      <c r="GG25" s="331"/>
      <c r="GH25" s="331"/>
      <c r="GI25" s="331"/>
      <c r="GJ25" s="331"/>
      <c r="GK25" s="331"/>
      <c r="GL25" s="331"/>
      <c r="GM25" s="331"/>
      <c r="GN25" s="331"/>
      <c r="GO25" s="331"/>
      <c r="GP25" s="331"/>
      <c r="GQ25" s="331"/>
      <c r="GR25" s="331"/>
      <c r="GS25" s="331"/>
      <c r="GT25" s="331"/>
      <c r="GU25" s="331"/>
      <c r="GV25" s="331"/>
      <c r="GW25" s="331"/>
      <c r="GX25" s="331"/>
      <c r="GY25" s="331"/>
      <c r="GZ25" s="331"/>
      <c r="HA25" s="331"/>
      <c r="HB25" s="331"/>
      <c r="HC25" s="331"/>
      <c r="HD25" s="331"/>
      <c r="HE25" s="331"/>
      <c r="HF25" s="331"/>
      <c r="HG25" s="331"/>
      <c r="HH25" s="331"/>
      <c r="HI25" s="331"/>
      <c r="HJ25" s="331"/>
      <c r="HK25" s="331"/>
      <c r="HL25" s="331"/>
      <c r="HM25" s="331"/>
      <c r="HN25" s="331"/>
      <c r="HO25" s="331"/>
      <c r="HP25" s="331"/>
      <c r="HQ25" s="331"/>
      <c r="HR25" s="331"/>
      <c r="HS25" s="331"/>
      <c r="HT25" s="331"/>
      <c r="HU25" s="331"/>
      <c r="HV25" s="331"/>
      <c r="HW25" s="331"/>
      <c r="HX25" s="331"/>
      <c r="HY25" s="331"/>
      <c r="HZ25" s="331"/>
      <c r="IA25" s="331"/>
      <c r="IB25" s="331"/>
      <c r="IC25" s="331"/>
      <c r="ID25" s="331"/>
      <c r="IE25" s="331"/>
      <c r="IF25" s="331"/>
      <c r="IG25" s="331"/>
      <c r="IH25" s="331"/>
      <c r="II25" s="331"/>
      <c r="IJ25" s="331"/>
      <c r="IK25" s="331"/>
      <c r="IL25" s="331"/>
      <c r="IM25" s="331"/>
      <c r="IN25" s="331"/>
      <c r="IO25" s="331"/>
      <c r="IP25" s="331"/>
      <c r="IQ25" s="331"/>
      <c r="IR25" s="331"/>
      <c r="IS25" s="331"/>
      <c r="IT25" s="331"/>
      <c r="IU25" s="331"/>
      <c r="IV25" s="331"/>
      <c r="IW25" s="331"/>
      <c r="IX25" s="331"/>
      <c r="IY25" s="331"/>
      <c r="IZ25" s="331"/>
    </row>
    <row r="26" spans="1:260" s="633" customFormat="1" ht="18" customHeight="1" x14ac:dyDescent="0.2">
      <c r="A26" s="331"/>
      <c r="B26" s="765" t="s">
        <v>45</v>
      </c>
      <c r="C26" s="758"/>
      <c r="D26" s="770">
        <v>2216302</v>
      </c>
      <c r="E26" s="684">
        <v>4.6090992225263738</v>
      </c>
      <c r="F26" s="350"/>
      <c r="G26" s="771">
        <v>328385</v>
      </c>
      <c r="H26" s="768">
        <v>5.1902575490560219</v>
      </c>
      <c r="I26" s="758"/>
      <c r="J26" s="769">
        <v>115341</v>
      </c>
      <c r="K26" s="448">
        <f t="shared" si="0"/>
        <v>5.2042095346211843</v>
      </c>
      <c r="L26" s="768">
        <f t="shared" si="1"/>
        <v>35.12371149717557</v>
      </c>
      <c r="M26" s="396"/>
      <c r="N26" s="396">
        <f t="shared" si="2"/>
        <v>4</v>
      </c>
      <c r="O26" s="396">
        <v>16</v>
      </c>
      <c r="P26" s="396">
        <f t="shared" si="3"/>
        <v>6</v>
      </c>
      <c r="Q26" s="568" t="str">
        <f t="shared" si="4"/>
        <v>Cantabria</v>
      </c>
      <c r="R26" s="764">
        <f t="shared" si="5"/>
        <v>22.807245796637311</v>
      </c>
      <c r="S26" s="331"/>
      <c r="T26" s="331"/>
      <c r="U26" s="331"/>
      <c r="V26" s="331"/>
      <c r="W26" s="331"/>
      <c r="X26" s="331"/>
      <c r="Y26" s="331"/>
      <c r="Z26" s="331"/>
      <c r="AA26" s="331"/>
      <c r="AB26" s="331"/>
      <c r="AC26" s="331"/>
      <c r="AD26" s="331"/>
      <c r="AE26" s="331"/>
      <c r="AF26" s="331"/>
      <c r="AG26" s="331"/>
      <c r="AH26" s="331"/>
      <c r="AI26" s="331"/>
      <c r="AJ26" s="331"/>
      <c r="AK26" s="331"/>
      <c r="AL26" s="331"/>
      <c r="AM26" s="331"/>
      <c r="AN26" s="331"/>
      <c r="AO26" s="331"/>
      <c r="AP26" s="331"/>
      <c r="AQ26" s="331"/>
      <c r="AR26" s="331"/>
      <c r="AS26" s="331"/>
      <c r="AT26" s="331"/>
      <c r="AU26" s="331"/>
      <c r="AV26" s="331"/>
      <c r="AW26" s="331"/>
      <c r="AX26" s="331"/>
      <c r="AY26" s="331"/>
      <c r="AZ26" s="331"/>
      <c r="BA26" s="331"/>
      <c r="BB26" s="331"/>
      <c r="BC26" s="331"/>
      <c r="BD26" s="331"/>
      <c r="BE26" s="331"/>
      <c r="BF26" s="331"/>
      <c r="BG26" s="331"/>
      <c r="BH26" s="331"/>
      <c r="BI26" s="331"/>
      <c r="BJ26" s="331"/>
      <c r="BK26" s="331"/>
      <c r="BL26" s="331"/>
      <c r="BM26" s="331"/>
      <c r="BN26" s="331"/>
      <c r="BO26" s="331"/>
      <c r="BP26" s="331"/>
      <c r="BQ26" s="331"/>
      <c r="BR26" s="331"/>
      <c r="BS26" s="331"/>
      <c r="BT26" s="331"/>
      <c r="BU26" s="331"/>
      <c r="BV26" s="331"/>
      <c r="BW26" s="331"/>
      <c r="BX26" s="331"/>
      <c r="BY26" s="331"/>
      <c r="BZ26" s="331"/>
      <c r="CA26" s="331"/>
      <c r="CB26" s="331"/>
      <c r="CC26" s="331"/>
      <c r="CD26" s="331"/>
      <c r="CE26" s="331"/>
      <c r="CF26" s="331"/>
      <c r="CG26" s="331"/>
      <c r="CH26" s="331"/>
      <c r="CI26" s="331"/>
      <c r="CJ26" s="331"/>
      <c r="CK26" s="331"/>
      <c r="CL26" s="331"/>
      <c r="CM26" s="331"/>
      <c r="CN26" s="331"/>
      <c r="CO26" s="331"/>
      <c r="CP26" s="331"/>
      <c r="CQ26" s="331"/>
      <c r="CR26" s="331"/>
      <c r="CS26" s="331"/>
      <c r="CT26" s="331"/>
      <c r="CU26" s="331"/>
      <c r="CV26" s="331"/>
      <c r="CW26" s="331"/>
      <c r="CX26" s="331"/>
      <c r="CY26" s="331"/>
      <c r="CZ26" s="331"/>
      <c r="DA26" s="331"/>
      <c r="DB26" s="331"/>
      <c r="DC26" s="331"/>
      <c r="DD26" s="331"/>
      <c r="DE26" s="331"/>
      <c r="DF26" s="331"/>
      <c r="DG26" s="331"/>
      <c r="DH26" s="331"/>
      <c r="DI26" s="331"/>
      <c r="DJ26" s="331"/>
      <c r="DK26" s="331"/>
      <c r="DL26" s="331"/>
      <c r="DM26" s="331"/>
      <c r="DN26" s="331"/>
      <c r="DO26" s="331"/>
      <c r="DP26" s="331"/>
      <c r="DQ26" s="331"/>
      <c r="DR26" s="331"/>
      <c r="DS26" s="331"/>
      <c r="DT26" s="331"/>
      <c r="DU26" s="331"/>
      <c r="DV26" s="331"/>
      <c r="DW26" s="331"/>
      <c r="DX26" s="331"/>
      <c r="DY26" s="331"/>
      <c r="DZ26" s="331"/>
      <c r="EA26" s="331"/>
      <c r="EB26" s="331"/>
      <c r="EC26" s="331"/>
      <c r="ED26" s="331"/>
      <c r="EE26" s="331"/>
      <c r="EF26" s="331"/>
      <c r="EG26" s="331"/>
      <c r="EH26" s="331"/>
      <c r="EI26" s="331"/>
      <c r="EJ26" s="331"/>
      <c r="EK26" s="331"/>
      <c r="EL26" s="331"/>
      <c r="EM26" s="331"/>
      <c r="EN26" s="331"/>
      <c r="EO26" s="331"/>
      <c r="EP26" s="331"/>
      <c r="EQ26" s="331"/>
      <c r="ER26" s="331"/>
      <c r="ES26" s="331"/>
      <c r="ET26" s="331"/>
      <c r="EU26" s="331"/>
      <c r="EV26" s="331"/>
      <c r="EW26" s="331"/>
      <c r="EX26" s="331"/>
      <c r="EY26" s="331"/>
      <c r="EZ26" s="331"/>
      <c r="FA26" s="331"/>
      <c r="FB26" s="331"/>
      <c r="FC26" s="331"/>
      <c r="FD26" s="331"/>
      <c r="FE26" s="331"/>
      <c r="FF26" s="331"/>
      <c r="FG26" s="331"/>
      <c r="FH26" s="331"/>
      <c r="FI26" s="331"/>
      <c r="FJ26" s="331"/>
      <c r="FK26" s="331"/>
      <c r="FL26" s="331"/>
      <c r="FM26" s="331"/>
      <c r="FN26" s="331"/>
      <c r="FO26" s="331"/>
      <c r="FP26" s="331"/>
      <c r="FQ26" s="331"/>
      <c r="FR26" s="331"/>
      <c r="FS26" s="331"/>
      <c r="FT26" s="331"/>
      <c r="FU26" s="331"/>
      <c r="FV26" s="331"/>
      <c r="FW26" s="331"/>
      <c r="FX26" s="331"/>
      <c r="FY26" s="331"/>
      <c r="FZ26" s="331"/>
      <c r="GA26" s="331"/>
      <c r="GB26" s="331"/>
      <c r="GC26" s="331"/>
      <c r="GD26" s="331"/>
      <c r="GE26" s="331"/>
      <c r="GF26" s="331"/>
      <c r="GG26" s="331"/>
      <c r="GH26" s="331"/>
      <c r="GI26" s="331"/>
      <c r="GJ26" s="331"/>
      <c r="GK26" s="331"/>
      <c r="GL26" s="331"/>
      <c r="GM26" s="331"/>
      <c r="GN26" s="331"/>
      <c r="GO26" s="331"/>
      <c r="GP26" s="331"/>
      <c r="GQ26" s="331"/>
      <c r="GR26" s="331"/>
      <c r="GS26" s="331"/>
      <c r="GT26" s="331"/>
      <c r="GU26" s="331"/>
      <c r="GV26" s="331"/>
      <c r="GW26" s="331"/>
      <c r="GX26" s="331"/>
      <c r="GY26" s="331"/>
      <c r="GZ26" s="331"/>
      <c r="HA26" s="331"/>
      <c r="HB26" s="331"/>
      <c r="HC26" s="331"/>
      <c r="HD26" s="331"/>
      <c r="HE26" s="331"/>
      <c r="HF26" s="331"/>
      <c r="HG26" s="331"/>
      <c r="HH26" s="331"/>
      <c r="HI26" s="331"/>
      <c r="HJ26" s="331"/>
      <c r="HK26" s="331"/>
      <c r="HL26" s="331"/>
      <c r="HM26" s="331"/>
      <c r="HN26" s="331"/>
      <c r="HO26" s="331"/>
      <c r="HP26" s="331"/>
      <c r="HQ26" s="331"/>
      <c r="HR26" s="331"/>
      <c r="HS26" s="331"/>
      <c r="HT26" s="331"/>
      <c r="HU26" s="331"/>
      <c r="HV26" s="331"/>
      <c r="HW26" s="331"/>
      <c r="HX26" s="331"/>
      <c r="HY26" s="331"/>
      <c r="HZ26" s="331"/>
      <c r="IA26" s="331"/>
      <c r="IB26" s="331"/>
      <c r="IC26" s="331"/>
      <c r="ID26" s="331"/>
      <c r="IE26" s="331"/>
      <c r="IF26" s="331"/>
      <c r="IG26" s="331"/>
      <c r="IH26" s="331"/>
      <c r="II26" s="331"/>
      <c r="IJ26" s="331"/>
      <c r="IK26" s="331"/>
      <c r="IL26" s="331"/>
      <c r="IM26" s="331"/>
      <c r="IN26" s="331"/>
      <c r="IO26" s="331"/>
      <c r="IP26" s="331"/>
      <c r="IQ26" s="331"/>
      <c r="IR26" s="331"/>
      <c r="IS26" s="331"/>
      <c r="IT26" s="331"/>
      <c r="IU26" s="331"/>
      <c r="IV26" s="331"/>
      <c r="IW26" s="331"/>
      <c r="IX26" s="331"/>
      <c r="IY26" s="331"/>
      <c r="IZ26" s="331"/>
    </row>
    <row r="27" spans="1:260" s="633" customFormat="1" ht="18" customHeight="1" x14ac:dyDescent="0.2">
      <c r="A27" s="331"/>
      <c r="B27" s="765" t="s">
        <v>46</v>
      </c>
      <c r="C27" s="758"/>
      <c r="D27" s="770">
        <v>322282</v>
      </c>
      <c r="E27" s="686">
        <v>0.67022892892495911</v>
      </c>
      <c r="F27" s="350"/>
      <c r="G27" s="771">
        <v>42149</v>
      </c>
      <c r="H27" s="777">
        <v>0.66618196761472748</v>
      </c>
      <c r="I27" s="758"/>
      <c r="J27" s="769">
        <v>14758</v>
      </c>
      <c r="K27" s="448">
        <f t="shared" si="0"/>
        <v>4.5792194413588101</v>
      </c>
      <c r="L27" s="777">
        <f t="shared" si="1"/>
        <v>35.013879332843011</v>
      </c>
      <c r="M27" s="396"/>
      <c r="N27" s="396">
        <f t="shared" si="2"/>
        <v>5</v>
      </c>
      <c r="O27" s="396">
        <v>17</v>
      </c>
      <c r="P27" s="396">
        <f t="shared" si="3"/>
        <v>3</v>
      </c>
      <c r="Q27" s="568" t="str">
        <f t="shared" si="4"/>
        <v>Asturias, Principado de</v>
      </c>
      <c r="R27" s="764">
        <f t="shared" si="5"/>
        <v>22.206510211296333</v>
      </c>
      <c r="S27" s="331"/>
      <c r="T27" s="331"/>
      <c r="U27" s="331"/>
      <c r="V27" s="331"/>
      <c r="W27" s="331"/>
      <c r="X27" s="331"/>
      <c r="Y27" s="331"/>
      <c r="Z27" s="331"/>
      <c r="AA27" s="331"/>
      <c r="AB27" s="331"/>
      <c r="AC27" s="331"/>
      <c r="AD27" s="331"/>
      <c r="AE27" s="331"/>
      <c r="AF27" s="331"/>
      <c r="AG27" s="331"/>
      <c r="AH27" s="331"/>
      <c r="AI27" s="331"/>
      <c r="AJ27" s="331"/>
      <c r="AK27" s="331"/>
      <c r="AL27" s="331"/>
      <c r="AM27" s="331"/>
      <c r="AN27" s="331"/>
      <c r="AO27" s="331"/>
      <c r="AP27" s="331"/>
      <c r="AQ27" s="331"/>
      <c r="AR27" s="331"/>
      <c r="AS27" s="331"/>
      <c r="AT27" s="331"/>
      <c r="AU27" s="331"/>
      <c r="AV27" s="331"/>
      <c r="AW27" s="331"/>
      <c r="AX27" s="331"/>
      <c r="AY27" s="331"/>
      <c r="AZ27" s="331"/>
      <c r="BA27" s="331"/>
      <c r="BB27" s="331"/>
      <c r="BC27" s="331"/>
      <c r="BD27" s="331"/>
      <c r="BE27" s="331"/>
      <c r="BF27" s="331"/>
      <c r="BG27" s="331"/>
      <c r="BH27" s="331"/>
      <c r="BI27" s="331"/>
      <c r="BJ27" s="331"/>
      <c r="BK27" s="331"/>
      <c r="BL27" s="331"/>
      <c r="BM27" s="331"/>
      <c r="BN27" s="331"/>
      <c r="BO27" s="331"/>
      <c r="BP27" s="331"/>
      <c r="BQ27" s="331"/>
      <c r="BR27" s="331"/>
      <c r="BS27" s="331"/>
      <c r="BT27" s="331"/>
      <c r="BU27" s="331"/>
      <c r="BV27" s="331"/>
      <c r="BW27" s="331"/>
      <c r="BX27" s="331"/>
      <c r="BY27" s="331"/>
      <c r="BZ27" s="331"/>
      <c r="CA27" s="331"/>
      <c r="CB27" s="331"/>
      <c r="CC27" s="331"/>
      <c r="CD27" s="331"/>
      <c r="CE27" s="331"/>
      <c r="CF27" s="331"/>
      <c r="CG27" s="331"/>
      <c r="CH27" s="331"/>
      <c r="CI27" s="331"/>
      <c r="CJ27" s="331"/>
      <c r="CK27" s="331"/>
      <c r="CL27" s="331"/>
      <c r="CM27" s="331"/>
      <c r="CN27" s="331"/>
      <c r="CO27" s="331"/>
      <c r="CP27" s="331"/>
      <c r="CQ27" s="331"/>
      <c r="CR27" s="331"/>
      <c r="CS27" s="331"/>
      <c r="CT27" s="331"/>
      <c r="CU27" s="331"/>
      <c r="CV27" s="331"/>
      <c r="CW27" s="331"/>
      <c r="CX27" s="331"/>
      <c r="CY27" s="331"/>
      <c r="CZ27" s="331"/>
      <c r="DA27" s="331"/>
      <c r="DB27" s="331"/>
      <c r="DC27" s="331"/>
      <c r="DD27" s="331"/>
      <c r="DE27" s="331"/>
      <c r="DF27" s="331"/>
      <c r="DG27" s="331"/>
      <c r="DH27" s="331"/>
      <c r="DI27" s="331"/>
      <c r="DJ27" s="331"/>
      <c r="DK27" s="331"/>
      <c r="DL27" s="331"/>
      <c r="DM27" s="331"/>
      <c r="DN27" s="331"/>
      <c r="DO27" s="331"/>
      <c r="DP27" s="331"/>
      <c r="DQ27" s="331"/>
      <c r="DR27" s="331"/>
      <c r="DS27" s="331"/>
      <c r="DT27" s="331"/>
      <c r="DU27" s="331"/>
      <c r="DV27" s="331"/>
      <c r="DW27" s="331"/>
      <c r="DX27" s="331"/>
      <c r="DY27" s="331"/>
      <c r="DZ27" s="331"/>
      <c r="EA27" s="331"/>
      <c r="EB27" s="331"/>
      <c r="EC27" s="331"/>
      <c r="ED27" s="331"/>
      <c r="EE27" s="331"/>
      <c r="EF27" s="331"/>
      <c r="EG27" s="331"/>
      <c r="EH27" s="331"/>
      <c r="EI27" s="331"/>
      <c r="EJ27" s="331"/>
      <c r="EK27" s="331"/>
      <c r="EL27" s="331"/>
      <c r="EM27" s="331"/>
      <c r="EN27" s="331"/>
      <c r="EO27" s="331"/>
      <c r="EP27" s="331"/>
      <c r="EQ27" s="331"/>
      <c r="ER27" s="331"/>
      <c r="ES27" s="331"/>
      <c r="ET27" s="331"/>
      <c r="EU27" s="331"/>
      <c r="EV27" s="331"/>
      <c r="EW27" s="331"/>
      <c r="EX27" s="331"/>
      <c r="EY27" s="331"/>
      <c r="EZ27" s="331"/>
      <c r="FA27" s="331"/>
      <c r="FB27" s="331"/>
      <c r="FC27" s="331"/>
      <c r="FD27" s="331"/>
      <c r="FE27" s="331"/>
      <c r="FF27" s="331"/>
      <c r="FG27" s="331"/>
      <c r="FH27" s="331"/>
      <c r="FI27" s="331"/>
      <c r="FJ27" s="331"/>
      <c r="FK27" s="331"/>
      <c r="FL27" s="331"/>
      <c r="FM27" s="331"/>
      <c r="FN27" s="331"/>
      <c r="FO27" s="331"/>
      <c r="FP27" s="331"/>
      <c r="FQ27" s="331"/>
      <c r="FR27" s="331"/>
      <c r="FS27" s="331"/>
      <c r="FT27" s="331"/>
      <c r="FU27" s="331"/>
      <c r="FV27" s="331"/>
      <c r="FW27" s="331"/>
      <c r="FX27" s="331"/>
      <c r="FY27" s="331"/>
      <c r="FZ27" s="331"/>
      <c r="GA27" s="331"/>
      <c r="GB27" s="331"/>
      <c r="GC27" s="331"/>
      <c r="GD27" s="331"/>
      <c r="GE27" s="331"/>
      <c r="GF27" s="331"/>
      <c r="GG27" s="331"/>
      <c r="GH27" s="331"/>
      <c r="GI27" s="331"/>
      <c r="GJ27" s="331"/>
      <c r="GK27" s="331"/>
      <c r="GL27" s="331"/>
      <c r="GM27" s="331"/>
      <c r="GN27" s="331"/>
      <c r="GO27" s="331"/>
      <c r="GP27" s="331"/>
      <c r="GQ27" s="331"/>
      <c r="GR27" s="331"/>
      <c r="GS27" s="331"/>
      <c r="GT27" s="331"/>
      <c r="GU27" s="331"/>
      <c r="GV27" s="331"/>
      <c r="GW27" s="331"/>
      <c r="GX27" s="331"/>
      <c r="GY27" s="331"/>
      <c r="GZ27" s="331"/>
      <c r="HA27" s="331"/>
      <c r="HB27" s="331"/>
      <c r="HC27" s="331"/>
      <c r="HD27" s="331"/>
      <c r="HE27" s="331"/>
      <c r="HF27" s="331"/>
      <c r="HG27" s="331"/>
      <c r="HH27" s="331"/>
      <c r="HI27" s="331"/>
      <c r="HJ27" s="331"/>
      <c r="HK27" s="331"/>
      <c r="HL27" s="331"/>
      <c r="HM27" s="331"/>
      <c r="HN27" s="331"/>
      <c r="HO27" s="331"/>
      <c r="HP27" s="331"/>
      <c r="HQ27" s="331"/>
      <c r="HR27" s="331"/>
      <c r="HS27" s="331"/>
      <c r="HT27" s="331"/>
      <c r="HU27" s="331"/>
      <c r="HV27" s="331"/>
      <c r="HW27" s="331"/>
      <c r="HX27" s="331"/>
      <c r="HY27" s="331"/>
      <c r="HZ27" s="331"/>
      <c r="IA27" s="331"/>
      <c r="IB27" s="331"/>
      <c r="IC27" s="331"/>
      <c r="ID27" s="331"/>
      <c r="IE27" s="331"/>
      <c r="IF27" s="331"/>
      <c r="IG27" s="331"/>
      <c r="IH27" s="331"/>
      <c r="II27" s="331"/>
      <c r="IJ27" s="331"/>
      <c r="IK27" s="331"/>
      <c r="IL27" s="331"/>
      <c r="IM27" s="331"/>
      <c r="IN27" s="331"/>
      <c r="IO27" s="331"/>
      <c r="IP27" s="331"/>
      <c r="IQ27" s="331"/>
      <c r="IR27" s="331"/>
      <c r="IS27" s="331"/>
      <c r="IT27" s="331"/>
      <c r="IU27" s="331"/>
      <c r="IV27" s="331"/>
      <c r="IW27" s="331"/>
      <c r="IX27" s="331"/>
      <c r="IY27" s="331"/>
      <c r="IZ27" s="331"/>
    </row>
    <row r="28" spans="1:260" s="633" customFormat="1" ht="18" customHeight="1" x14ac:dyDescent="0.2">
      <c r="A28" s="331"/>
      <c r="B28" s="765" t="s">
        <v>1</v>
      </c>
      <c r="C28" s="758"/>
      <c r="D28" s="771">
        <v>168545</v>
      </c>
      <c r="E28" s="777">
        <v>0.35051208204509476</v>
      </c>
      <c r="F28" s="328"/>
      <c r="G28" s="771">
        <v>20183</v>
      </c>
      <c r="H28" s="777">
        <v>0.31900046625941408</v>
      </c>
      <c r="I28" s="758"/>
      <c r="J28" s="769">
        <v>5230</v>
      </c>
      <c r="K28" s="448">
        <f t="shared" si="0"/>
        <v>3.1030288646948887</v>
      </c>
      <c r="L28" s="777">
        <f t="shared" si="1"/>
        <v>25.912896992518455</v>
      </c>
      <c r="M28" s="396"/>
      <c r="N28" s="396">
        <f t="shared" si="2"/>
        <v>15</v>
      </c>
      <c r="O28" s="396">
        <v>18</v>
      </c>
      <c r="P28" s="396">
        <f t="shared" si="3"/>
        <v>5</v>
      </c>
      <c r="Q28" s="568" t="str">
        <f t="shared" si="4"/>
        <v>Canarias</v>
      </c>
      <c r="R28" s="764">
        <f t="shared" si="5"/>
        <v>21.594462958215843</v>
      </c>
      <c r="S28" s="328"/>
      <c r="T28" s="328"/>
      <c r="U28" s="331"/>
      <c r="V28" s="331"/>
      <c r="W28" s="331"/>
      <c r="X28" s="331"/>
      <c r="Y28" s="331"/>
      <c r="Z28" s="331"/>
      <c r="AA28" s="331"/>
      <c r="AB28" s="331"/>
      <c r="AC28" s="331"/>
      <c r="AD28" s="331"/>
      <c r="AE28" s="331"/>
      <c r="AF28" s="331"/>
      <c r="AG28" s="331"/>
      <c r="AH28" s="331"/>
      <c r="AI28" s="331"/>
      <c r="AJ28" s="331"/>
      <c r="AK28" s="331"/>
      <c r="AL28" s="331"/>
      <c r="AM28" s="331"/>
      <c r="AN28" s="331"/>
      <c r="AO28" s="331"/>
      <c r="AP28" s="331"/>
      <c r="AQ28" s="331"/>
      <c r="AR28" s="331"/>
      <c r="AS28" s="331"/>
      <c r="AT28" s="331"/>
      <c r="AU28" s="331"/>
      <c r="AV28" s="331"/>
      <c r="AW28" s="331"/>
      <c r="AX28" s="331"/>
      <c r="AY28" s="331"/>
      <c r="AZ28" s="331"/>
      <c r="BA28" s="331"/>
      <c r="BB28" s="331"/>
      <c r="BC28" s="331"/>
      <c r="BD28" s="331"/>
      <c r="BE28" s="331"/>
      <c r="BF28" s="331"/>
      <c r="BG28" s="331"/>
      <c r="BH28" s="331"/>
      <c r="BI28" s="331"/>
      <c r="BJ28" s="331"/>
      <c r="BK28" s="331"/>
      <c r="BL28" s="331"/>
      <c r="BM28" s="331"/>
      <c r="BN28" s="331"/>
      <c r="BO28" s="331"/>
      <c r="BP28" s="331"/>
      <c r="BQ28" s="331"/>
      <c r="BR28" s="331"/>
      <c r="BS28" s="331"/>
      <c r="BT28" s="331"/>
      <c r="BU28" s="331"/>
      <c r="BV28" s="331"/>
      <c r="BW28" s="331"/>
      <c r="BX28" s="331"/>
      <c r="BY28" s="331"/>
      <c r="BZ28" s="331"/>
      <c r="CA28" s="331"/>
      <c r="CB28" s="331"/>
      <c r="CC28" s="331"/>
      <c r="CD28" s="331"/>
      <c r="CE28" s="331"/>
      <c r="CF28" s="331"/>
      <c r="CG28" s="331"/>
      <c r="CH28" s="331"/>
      <c r="CI28" s="331"/>
      <c r="CJ28" s="331"/>
      <c r="CK28" s="331"/>
      <c r="CL28" s="331"/>
      <c r="CM28" s="331"/>
      <c r="CN28" s="331"/>
      <c r="CO28" s="331"/>
      <c r="CP28" s="331"/>
      <c r="CQ28" s="331"/>
      <c r="CR28" s="331"/>
      <c r="CS28" s="331"/>
      <c r="CT28" s="331"/>
      <c r="CU28" s="331"/>
      <c r="CV28" s="331"/>
      <c r="CW28" s="331"/>
      <c r="CX28" s="331"/>
      <c r="CY28" s="331"/>
      <c r="CZ28" s="331"/>
      <c r="DA28" s="331"/>
      <c r="DB28" s="331"/>
      <c r="DC28" s="331"/>
      <c r="DD28" s="331"/>
      <c r="DE28" s="331"/>
      <c r="DF28" s="331"/>
      <c r="DG28" s="331"/>
      <c r="DH28" s="331"/>
      <c r="DI28" s="331"/>
      <c r="DJ28" s="331"/>
      <c r="DK28" s="331"/>
      <c r="DL28" s="331"/>
      <c r="DM28" s="331"/>
      <c r="DN28" s="331"/>
      <c r="DO28" s="331"/>
      <c r="DP28" s="331"/>
      <c r="DQ28" s="331"/>
      <c r="DR28" s="331"/>
      <c r="DS28" s="331"/>
      <c r="DT28" s="331"/>
      <c r="DU28" s="331"/>
      <c r="DV28" s="331"/>
      <c r="DW28" s="331"/>
      <c r="DX28" s="331"/>
      <c r="DY28" s="331"/>
      <c r="DZ28" s="331"/>
      <c r="EA28" s="331"/>
      <c r="EB28" s="331"/>
      <c r="EC28" s="331"/>
      <c r="ED28" s="331"/>
      <c r="EE28" s="331"/>
      <c r="EF28" s="331"/>
      <c r="EG28" s="331"/>
      <c r="EH28" s="331"/>
      <c r="EI28" s="331"/>
      <c r="EJ28" s="331"/>
      <c r="EK28" s="331"/>
      <c r="EL28" s="331"/>
      <c r="EM28" s="331"/>
      <c r="EN28" s="331"/>
      <c r="EO28" s="331"/>
      <c r="EP28" s="331"/>
      <c r="EQ28" s="331"/>
      <c r="ER28" s="331"/>
      <c r="ES28" s="331"/>
      <c r="ET28" s="331"/>
      <c r="EU28" s="331"/>
      <c r="EV28" s="331"/>
      <c r="EW28" s="331"/>
      <c r="EX28" s="331"/>
      <c r="EY28" s="331"/>
      <c r="EZ28" s="331"/>
      <c r="FA28" s="331"/>
      <c r="FB28" s="331"/>
      <c r="FC28" s="331"/>
      <c r="FD28" s="331"/>
      <c r="FE28" s="331"/>
      <c r="FF28" s="331"/>
      <c r="FG28" s="331"/>
      <c r="FH28" s="331"/>
      <c r="FI28" s="331"/>
      <c r="FJ28" s="331"/>
      <c r="FK28" s="331"/>
      <c r="FL28" s="331"/>
      <c r="FM28" s="331"/>
      <c r="FN28" s="331"/>
      <c r="FO28" s="331"/>
      <c r="FP28" s="331"/>
      <c r="FQ28" s="331"/>
      <c r="FR28" s="331"/>
      <c r="FS28" s="331"/>
      <c r="FT28" s="331"/>
      <c r="FU28" s="331"/>
      <c r="FV28" s="331"/>
      <c r="FW28" s="331"/>
      <c r="FX28" s="331"/>
      <c r="FY28" s="331"/>
      <c r="FZ28" s="331"/>
      <c r="GA28" s="331"/>
      <c r="GB28" s="331"/>
      <c r="GC28" s="331"/>
      <c r="GD28" s="331"/>
      <c r="GE28" s="331"/>
      <c r="GF28" s="331"/>
      <c r="GG28" s="331"/>
      <c r="GH28" s="331"/>
      <c r="GI28" s="331"/>
      <c r="GJ28" s="331"/>
      <c r="GK28" s="331"/>
      <c r="GL28" s="331"/>
      <c r="GM28" s="331"/>
      <c r="GN28" s="331"/>
      <c r="GO28" s="331"/>
      <c r="GP28" s="331"/>
      <c r="GQ28" s="331"/>
      <c r="GR28" s="331"/>
      <c r="GS28" s="331"/>
      <c r="GT28" s="331"/>
      <c r="GU28" s="331"/>
      <c r="GV28" s="331"/>
      <c r="GW28" s="331"/>
      <c r="GX28" s="331"/>
      <c r="GY28" s="331"/>
      <c r="GZ28" s="331"/>
      <c r="HA28" s="331"/>
      <c r="HB28" s="331"/>
      <c r="HC28" s="331"/>
      <c r="HD28" s="331"/>
      <c r="HE28" s="331"/>
      <c r="HF28" s="331"/>
      <c r="HG28" s="331"/>
      <c r="HH28" s="331"/>
      <c r="HI28" s="331"/>
      <c r="HJ28" s="331"/>
      <c r="HK28" s="331"/>
      <c r="HL28" s="331"/>
      <c r="HM28" s="331"/>
      <c r="HN28" s="331"/>
      <c r="HO28" s="331"/>
      <c r="HP28" s="331"/>
      <c r="HQ28" s="331"/>
      <c r="HR28" s="331"/>
      <c r="HS28" s="331"/>
      <c r="HT28" s="331"/>
      <c r="HU28" s="331"/>
      <c r="HV28" s="331"/>
      <c r="HW28" s="331"/>
      <c r="HX28" s="331"/>
      <c r="HY28" s="331"/>
      <c r="HZ28" s="331"/>
      <c r="IA28" s="331"/>
      <c r="IB28" s="331"/>
      <c r="IC28" s="331"/>
      <c r="ID28" s="331"/>
      <c r="IE28" s="331"/>
      <c r="IF28" s="331"/>
      <c r="IG28" s="331"/>
      <c r="IH28" s="331"/>
      <c r="II28" s="331"/>
      <c r="IJ28" s="331"/>
      <c r="IK28" s="331"/>
      <c r="IL28" s="331"/>
      <c r="IM28" s="331"/>
      <c r="IN28" s="331"/>
      <c r="IO28" s="331"/>
      <c r="IP28" s="331"/>
      <c r="IQ28" s="331"/>
      <c r="IR28" s="331"/>
      <c r="IS28" s="331"/>
      <c r="IT28" s="331"/>
      <c r="IU28" s="331"/>
      <c r="IV28" s="331"/>
      <c r="IW28" s="331"/>
      <c r="IX28" s="331"/>
      <c r="IY28" s="331"/>
      <c r="IZ28" s="331"/>
    </row>
    <row r="29" spans="1:260" s="633" customFormat="1" ht="6" customHeight="1" x14ac:dyDescent="0.2">
      <c r="A29" s="331"/>
      <c r="B29" s="745"/>
      <c r="C29" s="331"/>
      <c r="D29" s="778"/>
      <c r="E29" s="779"/>
      <c r="F29" s="322"/>
      <c r="G29" s="778"/>
      <c r="H29" s="779"/>
      <c r="I29" s="331"/>
      <c r="J29" s="778"/>
      <c r="K29" s="780"/>
      <c r="L29" s="779"/>
      <c r="M29" s="396"/>
      <c r="N29" s="396"/>
      <c r="O29" s="396">
        <v>19</v>
      </c>
      <c r="P29" s="396">
        <f t="shared" si="3"/>
        <v>12</v>
      </c>
      <c r="Q29" s="568" t="str">
        <f t="shared" si="4"/>
        <v>Galicia</v>
      </c>
      <c r="R29" s="764">
        <f t="shared" si="5"/>
        <v>17.708215761979499</v>
      </c>
      <c r="S29" s="316"/>
      <c r="T29" s="316"/>
      <c r="U29" s="331"/>
      <c r="V29" s="331"/>
      <c r="W29" s="331"/>
      <c r="X29" s="331"/>
      <c r="Y29" s="331"/>
      <c r="Z29" s="331"/>
      <c r="AA29" s="331"/>
      <c r="AB29" s="331"/>
      <c r="AC29" s="331"/>
      <c r="AD29" s="331"/>
      <c r="AE29" s="331"/>
      <c r="AF29" s="331"/>
      <c r="AG29" s="331"/>
      <c r="AH29" s="331"/>
      <c r="AI29" s="331"/>
      <c r="AJ29" s="331"/>
      <c r="AK29" s="331"/>
      <c r="AL29" s="331"/>
      <c r="AM29" s="331"/>
      <c r="AN29" s="331"/>
      <c r="AO29" s="331"/>
      <c r="AP29" s="331"/>
      <c r="AQ29" s="331"/>
      <c r="AR29" s="331"/>
      <c r="AS29" s="331"/>
      <c r="AT29" s="331"/>
      <c r="AU29" s="331"/>
      <c r="AV29" s="331"/>
      <c r="AW29" s="331"/>
      <c r="AX29" s="331"/>
      <c r="AY29" s="331"/>
      <c r="AZ29" s="331"/>
      <c r="BA29" s="331"/>
      <c r="BB29" s="331"/>
      <c r="BC29" s="331"/>
      <c r="BD29" s="331"/>
      <c r="BE29" s="331"/>
      <c r="BF29" s="331"/>
      <c r="BG29" s="331"/>
      <c r="BH29" s="331"/>
      <c r="BI29" s="331"/>
      <c r="BJ29" s="331"/>
      <c r="BK29" s="331"/>
      <c r="BL29" s="331"/>
      <c r="BM29" s="331"/>
      <c r="BN29" s="331"/>
      <c r="BO29" s="331"/>
      <c r="BP29" s="331"/>
      <c r="BQ29" s="331"/>
      <c r="BR29" s="331"/>
      <c r="BS29" s="331"/>
      <c r="BT29" s="331"/>
      <c r="BU29" s="331"/>
      <c r="BV29" s="331"/>
      <c r="BW29" s="331"/>
      <c r="BX29" s="331"/>
      <c r="BY29" s="331"/>
      <c r="BZ29" s="331"/>
      <c r="CA29" s="331"/>
      <c r="CB29" s="331"/>
      <c r="CC29" s="331"/>
      <c r="CD29" s="331"/>
      <c r="CE29" s="331"/>
      <c r="CF29" s="331"/>
      <c r="CG29" s="331"/>
      <c r="CH29" s="331"/>
      <c r="CI29" s="331"/>
      <c r="CJ29" s="331"/>
      <c r="CK29" s="331"/>
      <c r="CL29" s="331"/>
      <c r="CM29" s="331"/>
      <c r="CN29" s="331"/>
      <c r="CO29" s="331"/>
      <c r="CP29" s="331"/>
      <c r="CQ29" s="331"/>
      <c r="CR29" s="331"/>
      <c r="CS29" s="331"/>
      <c r="CT29" s="331"/>
      <c r="CU29" s="331"/>
      <c r="CV29" s="331"/>
      <c r="CW29" s="331"/>
      <c r="CX29" s="331"/>
      <c r="CY29" s="331"/>
      <c r="CZ29" s="331"/>
      <c r="DA29" s="331"/>
      <c r="DB29" s="331"/>
      <c r="DC29" s="331"/>
      <c r="DD29" s="331"/>
      <c r="DE29" s="331"/>
      <c r="DF29" s="331"/>
      <c r="DG29" s="331"/>
      <c r="DH29" s="331"/>
      <c r="DI29" s="331"/>
      <c r="DJ29" s="331"/>
      <c r="DK29" s="331"/>
      <c r="DL29" s="331"/>
      <c r="DM29" s="331"/>
      <c r="DN29" s="331"/>
      <c r="DO29" s="331"/>
      <c r="DP29" s="331"/>
      <c r="DQ29" s="331"/>
      <c r="DR29" s="331"/>
      <c r="DS29" s="331"/>
      <c r="DT29" s="331"/>
      <c r="DU29" s="331"/>
      <c r="DV29" s="331"/>
      <c r="DW29" s="331"/>
      <c r="DX29" s="331"/>
      <c r="DY29" s="331"/>
      <c r="DZ29" s="331"/>
      <c r="EA29" s="331"/>
      <c r="EB29" s="331"/>
      <c r="EC29" s="331"/>
      <c r="ED29" s="331"/>
      <c r="EE29" s="331"/>
      <c r="EF29" s="331"/>
      <c r="EG29" s="331"/>
      <c r="EH29" s="331"/>
      <c r="EI29" s="331"/>
      <c r="EJ29" s="331"/>
      <c r="EK29" s="331"/>
      <c r="EL29" s="331"/>
      <c r="EM29" s="331"/>
      <c r="EN29" s="331"/>
      <c r="EO29" s="331"/>
      <c r="EP29" s="331"/>
      <c r="EQ29" s="331"/>
      <c r="ER29" s="331"/>
      <c r="ES29" s="331"/>
      <c r="ET29" s="331"/>
      <c r="EU29" s="331"/>
      <c r="EV29" s="331"/>
      <c r="EW29" s="331"/>
      <c r="EX29" s="331"/>
      <c r="EY29" s="331"/>
      <c r="EZ29" s="331"/>
      <c r="FA29" s="331"/>
      <c r="FB29" s="331"/>
      <c r="FC29" s="331"/>
      <c r="FD29" s="331"/>
      <c r="FE29" s="331"/>
      <c r="FF29" s="331"/>
      <c r="FG29" s="331"/>
      <c r="FH29" s="331"/>
      <c r="FI29" s="331"/>
      <c r="FJ29" s="331"/>
      <c r="FK29" s="331"/>
      <c r="FL29" s="331"/>
      <c r="FM29" s="331"/>
      <c r="FN29" s="331"/>
      <c r="FO29" s="331"/>
      <c r="FP29" s="331"/>
      <c r="FQ29" s="331"/>
      <c r="FR29" s="331"/>
      <c r="FS29" s="331"/>
      <c r="FT29" s="331"/>
      <c r="FU29" s="331"/>
      <c r="FV29" s="331"/>
      <c r="FW29" s="331"/>
      <c r="FX29" s="331"/>
      <c r="FY29" s="331"/>
      <c r="FZ29" s="331"/>
      <c r="GA29" s="331"/>
      <c r="GB29" s="331"/>
      <c r="GC29" s="331"/>
      <c r="GD29" s="331"/>
      <c r="GE29" s="331"/>
      <c r="GF29" s="331"/>
      <c r="GG29" s="331"/>
      <c r="GH29" s="331"/>
      <c r="GI29" s="331"/>
      <c r="GJ29" s="331"/>
      <c r="GK29" s="331"/>
      <c r="GL29" s="331"/>
      <c r="GM29" s="331"/>
      <c r="GN29" s="331"/>
      <c r="GO29" s="331"/>
      <c r="GP29" s="331"/>
      <c r="GQ29" s="331"/>
      <c r="GR29" s="331"/>
      <c r="GS29" s="331"/>
      <c r="GT29" s="331"/>
      <c r="GU29" s="331"/>
      <c r="GV29" s="331"/>
      <c r="GW29" s="331"/>
      <c r="GX29" s="331"/>
      <c r="GY29" s="331"/>
      <c r="GZ29" s="331"/>
      <c r="HA29" s="331"/>
      <c r="HB29" s="331"/>
      <c r="HC29" s="331"/>
      <c r="HD29" s="331"/>
      <c r="HE29" s="331"/>
      <c r="HF29" s="331"/>
      <c r="HG29" s="331"/>
      <c r="HH29" s="331"/>
      <c r="HI29" s="331"/>
      <c r="HJ29" s="331"/>
      <c r="HK29" s="331"/>
      <c r="HL29" s="331"/>
      <c r="HM29" s="331"/>
      <c r="HN29" s="331"/>
      <c r="HO29" s="331"/>
      <c r="HP29" s="331"/>
      <c r="HQ29" s="331"/>
      <c r="HR29" s="331"/>
      <c r="HS29" s="331"/>
      <c r="HT29" s="331"/>
      <c r="HU29" s="331"/>
      <c r="HV29" s="331"/>
      <c r="HW29" s="331"/>
      <c r="HX29" s="331"/>
      <c r="HY29" s="331"/>
      <c r="HZ29" s="331"/>
      <c r="IA29" s="331"/>
      <c r="IB29" s="331"/>
      <c r="IC29" s="331"/>
      <c r="ID29" s="331"/>
      <c r="IE29" s="331"/>
      <c r="IF29" s="331"/>
      <c r="IG29" s="331"/>
      <c r="IH29" s="331"/>
      <c r="II29" s="331"/>
      <c r="IJ29" s="331"/>
      <c r="IK29" s="331"/>
      <c r="IL29" s="331"/>
      <c r="IM29" s="331"/>
      <c r="IN29" s="331"/>
      <c r="IO29" s="331"/>
      <c r="IP29" s="331"/>
      <c r="IQ29" s="331"/>
      <c r="IR29" s="331"/>
      <c r="IS29" s="331"/>
      <c r="IT29" s="331"/>
      <c r="IU29" s="331"/>
      <c r="IV29" s="331"/>
      <c r="IW29" s="331"/>
      <c r="IX29" s="331"/>
      <c r="IY29" s="331"/>
      <c r="IZ29" s="331"/>
    </row>
    <row r="30" spans="1:260" s="633" customFormat="1" ht="5.25" customHeight="1" x14ac:dyDescent="0.2">
      <c r="A30" s="331"/>
      <c r="B30" s="781"/>
      <c r="C30" s="781"/>
      <c r="D30" s="327"/>
      <c r="E30" s="438"/>
      <c r="F30" s="449"/>
      <c r="G30" s="781"/>
      <c r="H30" s="782"/>
      <c r="I30" s="781"/>
      <c r="J30" s="328"/>
      <c r="K30" s="328"/>
      <c r="L30" s="783"/>
      <c r="M30" s="784"/>
      <c r="N30" s="396"/>
      <c r="O30" s="396"/>
      <c r="P30" s="396"/>
      <c r="Q30" s="396"/>
      <c r="R30" s="396"/>
      <c r="S30" s="328"/>
      <c r="T30" s="328"/>
      <c r="U30" s="331"/>
      <c r="V30" s="331"/>
      <c r="W30" s="331"/>
      <c r="X30" s="331"/>
      <c r="Y30" s="331"/>
      <c r="Z30" s="331"/>
      <c r="AA30" s="331"/>
      <c r="AB30" s="331"/>
      <c r="AC30" s="331"/>
      <c r="AD30" s="331"/>
      <c r="AE30" s="331"/>
      <c r="AF30" s="331"/>
      <c r="AG30" s="331"/>
      <c r="AH30" s="331"/>
      <c r="AI30" s="331"/>
      <c r="AJ30" s="331"/>
      <c r="AK30" s="331"/>
      <c r="AL30" s="331"/>
      <c r="AM30" s="331"/>
      <c r="AN30" s="331"/>
      <c r="AO30" s="331"/>
      <c r="AP30" s="331"/>
      <c r="AQ30" s="331"/>
      <c r="AR30" s="331"/>
      <c r="AS30" s="331"/>
      <c r="AT30" s="331"/>
      <c r="AU30" s="331"/>
      <c r="AV30" s="331"/>
      <c r="AW30" s="331"/>
      <c r="AX30" s="331"/>
      <c r="AY30" s="331"/>
      <c r="AZ30" s="331"/>
      <c r="BA30" s="331"/>
      <c r="BB30" s="331"/>
      <c r="BC30" s="331"/>
      <c r="BD30" s="331"/>
      <c r="BE30" s="331"/>
      <c r="BF30" s="331"/>
      <c r="BG30" s="331"/>
      <c r="BH30" s="331"/>
      <c r="BI30" s="331"/>
      <c r="BJ30" s="331"/>
      <c r="BK30" s="331"/>
      <c r="BL30" s="331"/>
      <c r="BM30" s="331"/>
      <c r="BN30" s="331"/>
      <c r="BO30" s="331"/>
      <c r="BP30" s="331"/>
      <c r="BQ30" s="331"/>
      <c r="BR30" s="331"/>
      <c r="BS30" s="331"/>
      <c r="BT30" s="331"/>
      <c r="BU30" s="331"/>
      <c r="BV30" s="331"/>
      <c r="BW30" s="331"/>
      <c r="BX30" s="331"/>
      <c r="BY30" s="331"/>
      <c r="BZ30" s="331"/>
      <c r="CA30" s="331"/>
      <c r="CB30" s="331"/>
      <c r="CC30" s="331"/>
      <c r="CD30" s="331"/>
      <c r="CE30" s="331"/>
      <c r="CF30" s="331"/>
      <c r="CG30" s="331"/>
      <c r="CH30" s="331"/>
      <c r="CI30" s="331"/>
      <c r="CJ30" s="331"/>
      <c r="CK30" s="331"/>
      <c r="CL30" s="331"/>
      <c r="CM30" s="331"/>
      <c r="CN30" s="331"/>
      <c r="CO30" s="331"/>
      <c r="CP30" s="331"/>
      <c r="CQ30" s="331"/>
      <c r="CR30" s="331"/>
      <c r="CS30" s="331"/>
      <c r="CT30" s="331"/>
      <c r="CU30" s="331"/>
      <c r="CV30" s="331"/>
      <c r="CW30" s="331"/>
      <c r="CX30" s="331"/>
      <c r="CY30" s="331"/>
      <c r="CZ30" s="331"/>
      <c r="DA30" s="331"/>
      <c r="DB30" s="331"/>
      <c r="DC30" s="331"/>
      <c r="DD30" s="331"/>
      <c r="DE30" s="331"/>
      <c r="DF30" s="331"/>
      <c r="DG30" s="331"/>
      <c r="DH30" s="331"/>
      <c r="DI30" s="331"/>
      <c r="DJ30" s="331"/>
      <c r="DK30" s="331"/>
      <c r="DL30" s="331"/>
      <c r="DM30" s="331"/>
      <c r="DN30" s="331"/>
      <c r="DO30" s="331"/>
      <c r="DP30" s="331"/>
      <c r="DQ30" s="331"/>
      <c r="DR30" s="331"/>
      <c r="DS30" s="331"/>
      <c r="DT30" s="331"/>
      <c r="DU30" s="331"/>
      <c r="DV30" s="331"/>
      <c r="DW30" s="331"/>
      <c r="DX30" s="331"/>
      <c r="DY30" s="331"/>
      <c r="DZ30" s="331"/>
      <c r="EA30" s="331"/>
      <c r="EB30" s="331"/>
      <c r="EC30" s="331"/>
      <c r="ED30" s="331"/>
      <c r="EE30" s="331"/>
      <c r="EF30" s="331"/>
      <c r="EG30" s="331"/>
      <c r="EH30" s="331"/>
      <c r="EI30" s="331"/>
      <c r="EJ30" s="331"/>
      <c r="EK30" s="331"/>
      <c r="EL30" s="331"/>
      <c r="EM30" s="331"/>
      <c r="EN30" s="331"/>
      <c r="EO30" s="331"/>
      <c r="EP30" s="331"/>
      <c r="EQ30" s="331"/>
      <c r="ER30" s="331"/>
      <c r="ES30" s="331"/>
      <c r="ET30" s="331"/>
      <c r="EU30" s="331"/>
      <c r="EV30" s="331"/>
      <c r="EW30" s="331"/>
      <c r="EX30" s="331"/>
      <c r="EY30" s="331"/>
      <c r="EZ30" s="331"/>
      <c r="FA30" s="331"/>
      <c r="FB30" s="331"/>
      <c r="FC30" s="331"/>
      <c r="FD30" s="331"/>
      <c r="FE30" s="331"/>
      <c r="FF30" s="331"/>
      <c r="FG30" s="331"/>
      <c r="FH30" s="331"/>
      <c r="FI30" s="331"/>
      <c r="FJ30" s="331"/>
      <c r="FK30" s="331"/>
      <c r="FL30" s="331"/>
      <c r="FM30" s="331"/>
      <c r="FN30" s="331"/>
      <c r="FO30" s="331"/>
      <c r="FP30" s="331"/>
      <c r="FQ30" s="331"/>
      <c r="FR30" s="331"/>
      <c r="FS30" s="331"/>
      <c r="FT30" s="331"/>
      <c r="FU30" s="331"/>
      <c r="FV30" s="331"/>
      <c r="FW30" s="331"/>
      <c r="FX30" s="331"/>
      <c r="FY30" s="331"/>
      <c r="FZ30" s="331"/>
      <c r="GA30" s="331"/>
      <c r="GB30" s="331"/>
      <c r="GC30" s="331"/>
      <c r="GD30" s="331"/>
      <c r="GE30" s="331"/>
      <c r="GF30" s="331"/>
      <c r="GG30" s="331"/>
      <c r="GH30" s="331"/>
      <c r="GI30" s="331"/>
      <c r="GJ30" s="331"/>
      <c r="GK30" s="331"/>
      <c r="GL30" s="331"/>
      <c r="GM30" s="331"/>
      <c r="GN30" s="331"/>
      <c r="GO30" s="331"/>
      <c r="GP30" s="331"/>
      <c r="GQ30" s="331"/>
      <c r="GR30" s="331"/>
      <c r="GS30" s="331"/>
      <c r="GT30" s="331"/>
      <c r="GU30" s="331"/>
      <c r="GV30" s="331"/>
      <c r="GW30" s="331"/>
      <c r="GX30" s="331"/>
      <c r="GY30" s="331"/>
      <c r="GZ30" s="331"/>
      <c r="HA30" s="331"/>
      <c r="HB30" s="331"/>
      <c r="HC30" s="331"/>
      <c r="HD30" s="331"/>
      <c r="HE30" s="331"/>
      <c r="HF30" s="331"/>
      <c r="HG30" s="331"/>
      <c r="HH30" s="331"/>
      <c r="HI30" s="331"/>
      <c r="HJ30" s="331"/>
      <c r="HK30" s="331"/>
      <c r="HL30" s="331"/>
      <c r="HM30" s="331"/>
      <c r="HN30" s="331"/>
      <c r="HO30" s="331"/>
      <c r="HP30" s="331"/>
      <c r="HQ30" s="331"/>
      <c r="HR30" s="331"/>
      <c r="HS30" s="331"/>
      <c r="HT30" s="331"/>
      <c r="HU30" s="331"/>
      <c r="HV30" s="331"/>
      <c r="HW30" s="331"/>
      <c r="HX30" s="331"/>
      <c r="HY30" s="331"/>
      <c r="HZ30" s="331"/>
      <c r="IA30" s="331"/>
      <c r="IB30" s="331"/>
      <c r="IC30" s="331"/>
      <c r="ID30" s="331"/>
      <c r="IE30" s="331"/>
      <c r="IF30" s="331"/>
      <c r="IG30" s="331"/>
      <c r="IH30" s="331"/>
      <c r="II30" s="331"/>
      <c r="IJ30" s="331"/>
      <c r="IK30" s="331"/>
      <c r="IL30" s="331"/>
      <c r="IM30" s="331"/>
      <c r="IN30" s="331"/>
      <c r="IO30" s="331"/>
      <c r="IP30" s="331"/>
      <c r="IQ30" s="331"/>
      <c r="IR30" s="331"/>
      <c r="IS30" s="331"/>
      <c r="IT30" s="331"/>
      <c r="IU30" s="331"/>
      <c r="IV30" s="331"/>
      <c r="IW30" s="331"/>
      <c r="IX30" s="331"/>
      <c r="IY30" s="331"/>
      <c r="IZ30" s="331"/>
    </row>
    <row r="31" spans="1:260" s="920" customFormat="1" ht="15.75" customHeight="1" x14ac:dyDescent="0.2">
      <c r="A31" s="329"/>
      <c r="B31" s="1263" t="s">
        <v>0</v>
      </c>
      <c r="C31" s="320"/>
      <c r="D31" s="1264">
        <f>SUM(D11:D28)</f>
        <v>48085361</v>
      </c>
      <c r="E31" s="1265">
        <f>SUM(E11:E28)</f>
        <v>99.999999999999986</v>
      </c>
      <c r="F31" s="591"/>
      <c r="G31" s="1264">
        <f>SUM(G11:G28)</f>
        <v>6326950</v>
      </c>
      <c r="H31" s="1265">
        <f>SUM(H11:H28)</f>
        <v>100.00000000000003</v>
      </c>
      <c r="I31" s="320"/>
      <c r="J31" s="1264">
        <f>SUM(J11:J30)</f>
        <v>1965264</v>
      </c>
      <c r="K31" s="1266">
        <f>J31*100/D31</f>
        <v>4.0870318099514735</v>
      </c>
      <c r="L31" s="1265">
        <f>J31*100/G31</f>
        <v>31.061791226420315</v>
      </c>
      <c r="M31" s="329"/>
      <c r="N31" s="329">
        <f t="shared" si="2"/>
        <v>9</v>
      </c>
      <c r="O31" s="329"/>
      <c r="P31" s="329"/>
      <c r="Q31" s="329"/>
      <c r="R31" s="329"/>
      <c r="S31" s="329"/>
      <c r="T31" s="329"/>
      <c r="U31" s="329"/>
      <c r="V31" s="329"/>
      <c r="W31" s="329"/>
      <c r="X31" s="329"/>
      <c r="Y31" s="329"/>
      <c r="Z31" s="329"/>
      <c r="AA31" s="329"/>
      <c r="AB31" s="329"/>
      <c r="AC31" s="329"/>
      <c r="AD31" s="329"/>
      <c r="AE31" s="329"/>
      <c r="AF31" s="329"/>
      <c r="AG31" s="329"/>
      <c r="AH31" s="329"/>
      <c r="AI31" s="329"/>
      <c r="AJ31" s="329"/>
      <c r="AK31" s="329"/>
      <c r="AL31" s="329"/>
      <c r="AM31" s="329"/>
      <c r="AN31" s="329"/>
      <c r="AO31" s="329"/>
      <c r="AP31" s="329"/>
      <c r="AQ31" s="329"/>
      <c r="AR31" s="329"/>
      <c r="AS31" s="329"/>
      <c r="AT31" s="329"/>
      <c r="AU31" s="329"/>
      <c r="AV31" s="329"/>
      <c r="AW31" s="329"/>
      <c r="AX31" s="329"/>
      <c r="AY31" s="329"/>
      <c r="AZ31" s="329"/>
      <c r="BA31" s="329"/>
      <c r="BB31" s="329"/>
      <c r="BC31" s="329"/>
      <c r="BD31" s="329"/>
      <c r="BE31" s="329"/>
      <c r="BF31" s="329"/>
      <c r="BG31" s="329"/>
      <c r="BH31" s="329"/>
      <c r="BI31" s="329"/>
      <c r="BJ31" s="329"/>
      <c r="BK31" s="329"/>
      <c r="BL31" s="329"/>
      <c r="BM31" s="329"/>
      <c r="BN31" s="329"/>
      <c r="BO31" s="329"/>
      <c r="BP31" s="329"/>
      <c r="BQ31" s="329"/>
      <c r="BR31" s="329"/>
      <c r="BS31" s="329"/>
      <c r="BT31" s="329"/>
      <c r="BU31" s="329"/>
      <c r="BV31" s="329"/>
      <c r="BW31" s="329"/>
      <c r="BX31" s="329"/>
      <c r="BY31" s="329"/>
      <c r="BZ31" s="329"/>
      <c r="CA31" s="329"/>
      <c r="CB31" s="329"/>
      <c r="CC31" s="329"/>
      <c r="CD31" s="329"/>
      <c r="CE31" s="329"/>
      <c r="CF31" s="329"/>
      <c r="CG31" s="329"/>
      <c r="CH31" s="329"/>
      <c r="CI31" s="329"/>
      <c r="CJ31" s="329"/>
      <c r="CK31" s="329"/>
      <c r="CL31" s="329"/>
      <c r="CM31" s="329"/>
      <c r="CN31" s="329"/>
      <c r="CO31" s="329"/>
      <c r="CP31" s="329"/>
      <c r="CQ31" s="329"/>
      <c r="CR31" s="329"/>
      <c r="CS31" s="329"/>
      <c r="CT31" s="329"/>
      <c r="CU31" s="329"/>
      <c r="CV31" s="329"/>
      <c r="CW31" s="329"/>
      <c r="CX31" s="329"/>
      <c r="CY31" s="329"/>
      <c r="CZ31" s="329"/>
      <c r="DA31" s="329"/>
      <c r="DB31" s="329"/>
      <c r="DC31" s="329"/>
      <c r="DD31" s="329"/>
      <c r="DE31" s="329"/>
      <c r="DF31" s="329"/>
      <c r="DG31" s="329"/>
      <c r="DH31" s="329"/>
      <c r="DI31" s="329"/>
      <c r="DJ31" s="329"/>
      <c r="DK31" s="329"/>
      <c r="DL31" s="329"/>
      <c r="DM31" s="329"/>
      <c r="DN31" s="329"/>
      <c r="DO31" s="329"/>
      <c r="DP31" s="329"/>
      <c r="DQ31" s="329"/>
      <c r="DR31" s="329"/>
      <c r="DS31" s="329"/>
      <c r="DT31" s="329"/>
      <c r="DU31" s="329"/>
      <c r="DV31" s="329"/>
      <c r="DW31" s="329"/>
      <c r="DX31" s="329"/>
      <c r="DY31" s="329"/>
      <c r="DZ31" s="329"/>
      <c r="EA31" s="329"/>
      <c r="EB31" s="329"/>
      <c r="EC31" s="329"/>
      <c r="ED31" s="329"/>
      <c r="EE31" s="329"/>
      <c r="EF31" s="329"/>
      <c r="EG31" s="329"/>
      <c r="EH31" s="329"/>
      <c r="EI31" s="329"/>
      <c r="EJ31" s="329"/>
      <c r="EK31" s="329"/>
      <c r="EL31" s="329"/>
      <c r="EM31" s="329"/>
      <c r="EN31" s="329"/>
      <c r="EO31" s="329"/>
      <c r="EP31" s="329"/>
      <c r="EQ31" s="329"/>
      <c r="ER31" s="329"/>
      <c r="ES31" s="329"/>
      <c r="ET31" s="329"/>
      <c r="EU31" s="329"/>
      <c r="EV31" s="329"/>
      <c r="EW31" s="329"/>
      <c r="EX31" s="329"/>
      <c r="EY31" s="329"/>
      <c r="EZ31" s="329"/>
      <c r="FA31" s="329"/>
      <c r="FB31" s="329"/>
      <c r="FC31" s="329"/>
      <c r="FD31" s="329"/>
      <c r="FE31" s="329"/>
      <c r="FF31" s="329"/>
      <c r="FG31" s="329"/>
      <c r="FH31" s="329"/>
      <c r="FI31" s="329"/>
      <c r="FJ31" s="329"/>
      <c r="FK31" s="329"/>
      <c r="FL31" s="329"/>
      <c r="FM31" s="329"/>
      <c r="FN31" s="329"/>
      <c r="FO31" s="329"/>
      <c r="FP31" s="329"/>
      <c r="FQ31" s="329"/>
      <c r="FR31" s="329"/>
      <c r="FS31" s="329"/>
      <c r="FT31" s="329"/>
      <c r="FU31" s="329"/>
      <c r="FV31" s="329"/>
      <c r="FW31" s="329"/>
      <c r="FX31" s="329"/>
      <c r="FY31" s="329"/>
      <c r="FZ31" s="329"/>
      <c r="GA31" s="329"/>
      <c r="GB31" s="329"/>
      <c r="GC31" s="329"/>
      <c r="GD31" s="329"/>
      <c r="GE31" s="329"/>
      <c r="GF31" s="329"/>
      <c r="GG31" s="329"/>
      <c r="GH31" s="329"/>
      <c r="GI31" s="329"/>
      <c r="GJ31" s="329"/>
      <c r="GK31" s="329"/>
      <c r="GL31" s="329"/>
      <c r="GM31" s="329"/>
      <c r="GN31" s="329"/>
      <c r="GO31" s="329"/>
      <c r="GP31" s="329"/>
      <c r="GQ31" s="329"/>
      <c r="GR31" s="329"/>
      <c r="GS31" s="329"/>
      <c r="GT31" s="329"/>
      <c r="GU31" s="329"/>
      <c r="GV31" s="329"/>
      <c r="GW31" s="329"/>
      <c r="GX31" s="329"/>
      <c r="GY31" s="329"/>
      <c r="GZ31" s="329"/>
      <c r="HA31" s="329"/>
      <c r="HB31" s="329"/>
      <c r="HC31" s="329"/>
      <c r="HD31" s="329"/>
      <c r="HE31" s="329"/>
      <c r="HF31" s="329"/>
      <c r="HG31" s="329"/>
      <c r="HH31" s="329"/>
      <c r="HI31" s="329"/>
      <c r="HJ31" s="329"/>
      <c r="HK31" s="329"/>
      <c r="HL31" s="329"/>
      <c r="HM31" s="329"/>
      <c r="HN31" s="329"/>
      <c r="HO31" s="329"/>
      <c r="HP31" s="329"/>
      <c r="HQ31" s="329"/>
      <c r="HR31" s="329"/>
      <c r="HS31" s="329"/>
      <c r="HT31" s="329"/>
      <c r="HU31" s="329"/>
      <c r="HV31" s="329"/>
      <c r="HW31" s="329"/>
      <c r="HX31" s="329"/>
      <c r="HY31" s="329"/>
      <c r="HZ31" s="329"/>
      <c r="IA31" s="329"/>
      <c r="IB31" s="329"/>
      <c r="IC31" s="329"/>
      <c r="ID31" s="329"/>
      <c r="IE31" s="329"/>
      <c r="IF31" s="329"/>
      <c r="IG31" s="329"/>
      <c r="IH31" s="329"/>
      <c r="II31" s="329"/>
      <c r="IJ31" s="329"/>
      <c r="IK31" s="329"/>
      <c r="IL31" s="329"/>
      <c r="IM31" s="329"/>
      <c r="IN31" s="329"/>
      <c r="IO31" s="329"/>
      <c r="IP31" s="329"/>
      <c r="IQ31" s="329"/>
      <c r="IR31" s="329"/>
      <c r="IS31" s="329"/>
      <c r="IT31" s="329"/>
      <c r="IU31" s="329"/>
      <c r="IV31" s="329"/>
      <c r="IW31" s="329"/>
      <c r="IX31" s="329"/>
      <c r="IY31" s="329"/>
      <c r="IZ31" s="329"/>
    </row>
    <row r="32" spans="1:260" s="631" customFormat="1" ht="6" customHeight="1" x14ac:dyDescent="0.2">
      <c r="A32" s="328"/>
      <c r="B32" s="785"/>
      <c r="C32" s="322"/>
      <c r="D32" s="451"/>
      <c r="E32" s="451"/>
      <c r="F32" s="322"/>
      <c r="G32" s="748"/>
      <c r="H32" s="749"/>
      <c r="I32" s="322"/>
      <c r="J32" s="748"/>
      <c r="K32" s="748"/>
      <c r="L32" s="749"/>
      <c r="M32" s="786"/>
      <c r="N32" s="786"/>
      <c r="O32" s="333"/>
      <c r="P32" s="333"/>
      <c r="Q32" s="333"/>
      <c r="R32" s="394"/>
      <c r="S32" s="333"/>
      <c r="T32" s="333"/>
      <c r="U32" s="328"/>
      <c r="V32" s="328"/>
      <c r="W32" s="328"/>
      <c r="X32" s="328"/>
      <c r="Y32" s="328"/>
      <c r="Z32" s="328"/>
      <c r="AA32" s="328"/>
      <c r="AB32" s="328"/>
      <c r="AC32" s="328"/>
      <c r="AD32" s="328"/>
      <c r="AE32" s="328"/>
      <c r="AF32" s="328"/>
      <c r="AG32" s="328"/>
      <c r="AH32" s="328"/>
      <c r="AI32" s="328"/>
      <c r="AJ32" s="328"/>
      <c r="AK32" s="328"/>
      <c r="AL32" s="328"/>
      <c r="AM32" s="328"/>
      <c r="AN32" s="328"/>
      <c r="AO32" s="328"/>
      <c r="AP32" s="328"/>
      <c r="AQ32" s="328"/>
      <c r="AR32" s="328"/>
      <c r="AS32" s="328"/>
      <c r="AT32" s="328"/>
      <c r="AU32" s="328"/>
      <c r="AV32" s="328"/>
      <c r="AW32" s="328"/>
      <c r="AX32" s="328"/>
      <c r="AY32" s="328"/>
      <c r="AZ32" s="328"/>
      <c r="BA32" s="328"/>
      <c r="BB32" s="328"/>
      <c r="BC32" s="328"/>
      <c r="BD32" s="328"/>
      <c r="BE32" s="328"/>
      <c r="BF32" s="328"/>
      <c r="BG32" s="328"/>
      <c r="BH32" s="328"/>
      <c r="BI32" s="328"/>
      <c r="BJ32" s="328"/>
      <c r="BK32" s="328"/>
      <c r="BL32" s="328"/>
      <c r="BM32" s="328"/>
      <c r="BN32" s="328"/>
      <c r="BO32" s="328"/>
      <c r="BP32" s="328"/>
      <c r="BQ32" s="328"/>
      <c r="BR32" s="328"/>
      <c r="BS32" s="328"/>
      <c r="BT32" s="328"/>
      <c r="BU32" s="328"/>
      <c r="BV32" s="328"/>
      <c r="BW32" s="328"/>
      <c r="BX32" s="328"/>
      <c r="BY32" s="328"/>
      <c r="BZ32" s="328"/>
      <c r="CA32" s="328"/>
      <c r="CB32" s="328"/>
      <c r="CC32" s="328"/>
      <c r="CD32" s="328"/>
      <c r="CE32" s="328"/>
      <c r="CF32" s="328"/>
      <c r="CG32" s="328"/>
      <c r="CH32" s="328"/>
      <c r="CI32" s="328"/>
      <c r="CJ32" s="328"/>
      <c r="CK32" s="328"/>
      <c r="CL32" s="328"/>
      <c r="CM32" s="328"/>
      <c r="CN32" s="328"/>
      <c r="CO32" s="328"/>
      <c r="CP32" s="328"/>
      <c r="CQ32" s="328"/>
      <c r="CR32" s="328"/>
      <c r="CS32" s="328"/>
      <c r="CT32" s="328"/>
      <c r="CU32" s="328"/>
      <c r="CV32" s="328"/>
      <c r="CW32" s="328"/>
      <c r="CX32" s="328"/>
      <c r="CY32" s="328"/>
      <c r="CZ32" s="328"/>
      <c r="DA32" s="328"/>
      <c r="DB32" s="328"/>
      <c r="DC32" s="328"/>
      <c r="DD32" s="328"/>
      <c r="DE32" s="328"/>
      <c r="DF32" s="328"/>
      <c r="DG32" s="328"/>
      <c r="DH32" s="328"/>
      <c r="DI32" s="328"/>
      <c r="DJ32" s="328"/>
      <c r="DK32" s="328"/>
      <c r="DL32" s="328"/>
      <c r="DM32" s="328"/>
      <c r="DN32" s="328"/>
      <c r="DO32" s="328"/>
      <c r="DP32" s="328"/>
      <c r="DQ32" s="328"/>
      <c r="DR32" s="328"/>
      <c r="DS32" s="328"/>
      <c r="DT32" s="328"/>
      <c r="DU32" s="328"/>
      <c r="DV32" s="328"/>
      <c r="DW32" s="328"/>
      <c r="DX32" s="328"/>
      <c r="DY32" s="328"/>
      <c r="DZ32" s="328"/>
      <c r="EA32" s="328"/>
      <c r="EB32" s="328"/>
      <c r="EC32" s="328"/>
      <c r="ED32" s="328"/>
      <c r="EE32" s="328"/>
      <c r="EF32" s="328"/>
      <c r="EG32" s="328"/>
      <c r="EH32" s="328"/>
      <c r="EI32" s="328"/>
      <c r="EJ32" s="328"/>
      <c r="EK32" s="328"/>
      <c r="EL32" s="328"/>
      <c r="EM32" s="328"/>
      <c r="EN32" s="328"/>
      <c r="EO32" s="328"/>
      <c r="EP32" s="328"/>
      <c r="EQ32" s="328"/>
      <c r="ER32" s="328"/>
      <c r="ES32" s="328"/>
      <c r="ET32" s="328"/>
      <c r="EU32" s="328"/>
      <c r="EV32" s="328"/>
      <c r="EW32" s="328"/>
      <c r="EX32" s="328"/>
      <c r="EY32" s="328"/>
      <c r="EZ32" s="328"/>
      <c r="FA32" s="328"/>
      <c r="FB32" s="328"/>
      <c r="FC32" s="328"/>
      <c r="FD32" s="328"/>
      <c r="FE32" s="328"/>
      <c r="FF32" s="328"/>
      <c r="FG32" s="328"/>
      <c r="FH32" s="328"/>
      <c r="FI32" s="328"/>
      <c r="FJ32" s="328"/>
      <c r="FK32" s="328"/>
      <c r="FL32" s="328"/>
      <c r="FM32" s="328"/>
      <c r="FN32" s="328"/>
      <c r="FO32" s="328"/>
      <c r="FP32" s="328"/>
      <c r="FQ32" s="328"/>
      <c r="FR32" s="328"/>
      <c r="FS32" s="328"/>
      <c r="FT32" s="328"/>
      <c r="FU32" s="328"/>
      <c r="FV32" s="328"/>
      <c r="FW32" s="328"/>
      <c r="FX32" s="328"/>
      <c r="FY32" s="328"/>
      <c r="FZ32" s="328"/>
      <c r="GA32" s="328"/>
      <c r="GB32" s="328"/>
      <c r="GC32" s="328"/>
      <c r="GD32" s="328"/>
      <c r="GE32" s="328"/>
      <c r="GF32" s="328"/>
      <c r="GG32" s="328"/>
      <c r="GH32" s="328"/>
      <c r="GI32" s="328"/>
      <c r="GJ32" s="328"/>
      <c r="GK32" s="328"/>
      <c r="GL32" s="328"/>
      <c r="GM32" s="328"/>
      <c r="GN32" s="328"/>
      <c r="GO32" s="328"/>
      <c r="GP32" s="328"/>
      <c r="GQ32" s="328"/>
      <c r="GR32" s="328"/>
      <c r="GS32" s="328"/>
      <c r="GT32" s="328"/>
      <c r="GU32" s="328"/>
      <c r="GV32" s="328"/>
      <c r="GW32" s="328"/>
      <c r="GX32" s="328"/>
      <c r="GY32" s="328"/>
      <c r="GZ32" s="328"/>
      <c r="HA32" s="328"/>
      <c r="HB32" s="328"/>
      <c r="HC32" s="328"/>
      <c r="HD32" s="328"/>
      <c r="HE32" s="328"/>
      <c r="HF32" s="328"/>
      <c r="HG32" s="328"/>
      <c r="HH32" s="328"/>
      <c r="HI32" s="328"/>
      <c r="HJ32" s="328"/>
      <c r="HK32" s="328"/>
      <c r="HL32" s="328"/>
      <c r="HM32" s="328"/>
      <c r="HN32" s="328"/>
      <c r="HO32" s="328"/>
      <c r="HP32" s="328"/>
      <c r="HQ32" s="328"/>
      <c r="HR32" s="328"/>
      <c r="HS32" s="328"/>
      <c r="HT32" s="328"/>
      <c r="HU32" s="328"/>
      <c r="HV32" s="328"/>
      <c r="HW32" s="328"/>
      <c r="HX32" s="328"/>
      <c r="HY32" s="328"/>
      <c r="HZ32" s="328"/>
      <c r="IA32" s="328"/>
      <c r="IB32" s="328"/>
      <c r="IC32" s="328"/>
      <c r="ID32" s="328"/>
      <c r="IE32" s="328"/>
      <c r="IF32" s="328"/>
      <c r="IG32" s="328"/>
      <c r="IH32" s="328"/>
      <c r="II32" s="328"/>
      <c r="IJ32" s="328"/>
      <c r="IK32" s="328"/>
      <c r="IL32" s="328"/>
      <c r="IM32" s="328"/>
      <c r="IN32" s="328"/>
      <c r="IO32" s="328"/>
      <c r="IP32" s="328"/>
      <c r="IQ32" s="328"/>
      <c r="IR32" s="328"/>
      <c r="IS32" s="328"/>
      <c r="IT32" s="328"/>
      <c r="IU32" s="328"/>
      <c r="IV32" s="328"/>
      <c r="IW32" s="328"/>
      <c r="IX32" s="328"/>
      <c r="IY32" s="328"/>
      <c r="IZ32" s="328"/>
    </row>
    <row r="33" spans="1:260" s="747" customFormat="1" ht="15" customHeight="1" x14ac:dyDescent="0.25">
      <c r="A33" s="496"/>
      <c r="B33" s="1419" t="str">
        <f>'22solcasaadpot'!B32:M32</f>
        <v>(1) Cifras INE de población referidas al 01/01/2023. Real Decreto 1085/2023, de 5 de diciembre BOE 23.12.22.</v>
      </c>
      <c r="C33" s="1419"/>
      <c r="D33" s="1419"/>
      <c r="E33" s="1419"/>
      <c r="F33" s="1419"/>
      <c r="G33" s="1419"/>
      <c r="H33" s="1419"/>
      <c r="I33" s="1419"/>
      <c r="J33" s="1419"/>
      <c r="K33" s="1419"/>
      <c r="L33" s="1419"/>
      <c r="M33" s="1230"/>
      <c r="N33" s="1230"/>
      <c r="O33" s="496"/>
      <c r="P33" s="496"/>
      <c r="Q33" s="496"/>
      <c r="R33" s="496"/>
      <c r="S33" s="508"/>
      <c r="T33" s="508"/>
      <c r="U33" s="496"/>
      <c r="V33" s="496"/>
      <c r="W33" s="496"/>
      <c r="X33" s="496"/>
      <c r="Y33" s="496"/>
      <c r="Z33" s="496"/>
      <c r="AA33" s="496"/>
      <c r="AB33" s="496"/>
      <c r="AC33" s="496"/>
      <c r="AD33" s="496"/>
      <c r="AE33" s="496"/>
      <c r="AF33" s="496"/>
      <c r="AG33" s="496"/>
      <c r="AH33" s="496"/>
      <c r="AI33" s="496"/>
      <c r="AJ33" s="496"/>
      <c r="AK33" s="496"/>
      <c r="AL33" s="496"/>
      <c r="AM33" s="496"/>
      <c r="AN33" s="496"/>
      <c r="AO33" s="496"/>
      <c r="AP33" s="496"/>
      <c r="AQ33" s="496"/>
      <c r="AR33" s="496"/>
      <c r="AS33" s="496"/>
      <c r="AT33" s="496"/>
      <c r="AU33" s="496"/>
      <c r="AV33" s="496"/>
      <c r="AW33" s="496"/>
      <c r="AX33" s="496"/>
      <c r="AY33" s="496"/>
      <c r="AZ33" s="496"/>
      <c r="BA33" s="496"/>
      <c r="BB33" s="496"/>
      <c r="BC33" s="496"/>
      <c r="BD33" s="496"/>
      <c r="BE33" s="496"/>
      <c r="BF33" s="496"/>
      <c r="BG33" s="496"/>
      <c r="BH33" s="496"/>
      <c r="BI33" s="496"/>
      <c r="BJ33" s="496"/>
      <c r="BK33" s="496"/>
      <c r="BL33" s="496"/>
      <c r="BM33" s="496"/>
      <c r="BN33" s="496"/>
      <c r="BO33" s="496"/>
      <c r="BP33" s="496"/>
      <c r="BQ33" s="496"/>
      <c r="BR33" s="496"/>
      <c r="BS33" s="496"/>
      <c r="BT33" s="496"/>
      <c r="BU33" s="496"/>
      <c r="BV33" s="496"/>
      <c r="BW33" s="496"/>
      <c r="BX33" s="496"/>
      <c r="BY33" s="496"/>
      <c r="BZ33" s="496"/>
      <c r="CA33" s="496"/>
      <c r="CB33" s="496"/>
      <c r="CC33" s="496"/>
      <c r="CD33" s="496"/>
      <c r="CE33" s="496"/>
      <c r="CF33" s="496"/>
      <c r="CG33" s="496"/>
      <c r="CH33" s="496"/>
      <c r="CI33" s="496"/>
      <c r="CJ33" s="496"/>
      <c r="CK33" s="496"/>
      <c r="CL33" s="496"/>
      <c r="CM33" s="496"/>
      <c r="CN33" s="496"/>
      <c r="CO33" s="496"/>
      <c r="CP33" s="496"/>
      <c r="CQ33" s="496"/>
      <c r="CR33" s="496"/>
      <c r="CS33" s="496"/>
      <c r="CT33" s="496"/>
      <c r="CU33" s="496"/>
      <c r="CV33" s="496"/>
      <c r="CW33" s="496"/>
      <c r="CX33" s="496"/>
      <c r="CY33" s="496"/>
      <c r="CZ33" s="496"/>
      <c r="DA33" s="496"/>
      <c r="DB33" s="496"/>
      <c r="DC33" s="496"/>
      <c r="DD33" s="496"/>
      <c r="DE33" s="496"/>
      <c r="DF33" s="496"/>
      <c r="DG33" s="496"/>
      <c r="DH33" s="496"/>
      <c r="DI33" s="496"/>
      <c r="DJ33" s="496"/>
      <c r="DK33" s="496"/>
      <c r="DL33" s="496"/>
      <c r="DM33" s="496"/>
      <c r="DN33" s="496"/>
      <c r="DO33" s="496"/>
      <c r="DP33" s="496"/>
      <c r="DQ33" s="496"/>
      <c r="DR33" s="496"/>
      <c r="DS33" s="496"/>
      <c r="DT33" s="496"/>
      <c r="DU33" s="496"/>
      <c r="DV33" s="496"/>
      <c r="DW33" s="496"/>
      <c r="DX33" s="496"/>
      <c r="DY33" s="496"/>
      <c r="DZ33" s="496"/>
      <c r="EA33" s="496"/>
      <c r="EB33" s="496"/>
      <c r="EC33" s="496"/>
      <c r="ED33" s="496"/>
      <c r="EE33" s="496"/>
      <c r="EF33" s="496"/>
      <c r="EG33" s="496"/>
      <c r="EH33" s="496"/>
      <c r="EI33" s="496"/>
      <c r="EJ33" s="496"/>
      <c r="EK33" s="496"/>
      <c r="EL33" s="496"/>
      <c r="EM33" s="496"/>
      <c r="EN33" s="496"/>
      <c r="EO33" s="496"/>
      <c r="EP33" s="496"/>
      <c r="EQ33" s="496"/>
      <c r="ER33" s="496"/>
      <c r="ES33" s="496"/>
      <c r="ET33" s="496"/>
      <c r="EU33" s="496"/>
      <c r="EV33" s="496"/>
      <c r="EW33" s="496"/>
      <c r="EX33" s="496"/>
      <c r="EY33" s="496"/>
      <c r="EZ33" s="496"/>
      <c r="FA33" s="496"/>
      <c r="FB33" s="496"/>
      <c r="FC33" s="496"/>
      <c r="FD33" s="496"/>
      <c r="FE33" s="496"/>
      <c r="FF33" s="496"/>
      <c r="FG33" s="496"/>
      <c r="FH33" s="496"/>
      <c r="FI33" s="496"/>
      <c r="FJ33" s="496"/>
      <c r="FK33" s="496"/>
      <c r="FL33" s="496"/>
      <c r="FM33" s="496"/>
      <c r="FN33" s="496"/>
      <c r="FO33" s="496"/>
      <c r="FP33" s="496"/>
      <c r="FQ33" s="496"/>
      <c r="FR33" s="496"/>
      <c r="FS33" s="496"/>
      <c r="FT33" s="496"/>
      <c r="FU33" s="496"/>
      <c r="FV33" s="496"/>
      <c r="FW33" s="496"/>
      <c r="FX33" s="496"/>
      <c r="FY33" s="496"/>
      <c r="FZ33" s="496"/>
      <c r="GA33" s="496"/>
      <c r="GB33" s="496"/>
      <c r="GC33" s="496"/>
      <c r="GD33" s="496"/>
      <c r="GE33" s="496"/>
      <c r="GF33" s="496"/>
      <c r="GG33" s="496"/>
      <c r="GH33" s="496"/>
      <c r="GI33" s="496"/>
      <c r="GJ33" s="496"/>
      <c r="GK33" s="496"/>
      <c r="GL33" s="496"/>
      <c r="GM33" s="496"/>
      <c r="GN33" s="496"/>
      <c r="GO33" s="496"/>
      <c r="GP33" s="496"/>
      <c r="GQ33" s="496"/>
      <c r="GR33" s="496"/>
      <c r="GS33" s="496"/>
      <c r="GT33" s="496"/>
      <c r="GU33" s="496"/>
      <c r="GV33" s="496"/>
      <c r="GW33" s="496"/>
      <c r="GX33" s="496"/>
      <c r="GY33" s="496"/>
      <c r="GZ33" s="496"/>
      <c r="HA33" s="496"/>
      <c r="HB33" s="496"/>
      <c r="HC33" s="496"/>
      <c r="HD33" s="496"/>
      <c r="HE33" s="496"/>
      <c r="HF33" s="496"/>
      <c r="HG33" s="496"/>
      <c r="HH33" s="496"/>
      <c r="HI33" s="496"/>
      <c r="HJ33" s="496"/>
      <c r="HK33" s="496"/>
      <c r="HL33" s="496"/>
      <c r="HM33" s="496"/>
      <c r="HN33" s="496"/>
      <c r="HO33" s="496"/>
      <c r="HP33" s="496"/>
      <c r="HQ33" s="496"/>
      <c r="HR33" s="496"/>
      <c r="HS33" s="496"/>
      <c r="HT33" s="496"/>
      <c r="HU33" s="496"/>
      <c r="HV33" s="496"/>
      <c r="HW33" s="496"/>
      <c r="HX33" s="496"/>
      <c r="HY33" s="496"/>
      <c r="HZ33" s="496"/>
      <c r="IA33" s="496"/>
      <c r="IB33" s="496"/>
      <c r="IC33" s="496"/>
      <c r="ID33" s="496"/>
      <c r="IE33" s="496"/>
      <c r="IF33" s="496"/>
      <c r="IG33" s="496"/>
      <c r="IH33" s="496"/>
      <c r="II33" s="496"/>
      <c r="IJ33" s="496"/>
      <c r="IK33" s="496"/>
      <c r="IL33" s="496"/>
      <c r="IM33" s="496"/>
      <c r="IN33" s="496"/>
      <c r="IO33" s="496"/>
      <c r="IP33" s="496"/>
      <c r="IQ33" s="496"/>
      <c r="IR33" s="496"/>
      <c r="IS33" s="496"/>
      <c r="IT33" s="496"/>
      <c r="IU33" s="496"/>
      <c r="IV33" s="496"/>
      <c r="IW33" s="496"/>
      <c r="IX33" s="496"/>
      <c r="IY33" s="496"/>
      <c r="IZ33" s="496"/>
    </row>
    <row r="34" spans="1:260" s="496" customFormat="1" ht="15" customHeight="1" x14ac:dyDescent="0.2">
      <c r="B34" s="1420" t="str">
        <f>'22solcasaadpot'!B33:Q33</f>
        <v>(2) Cifras de Población Potencialmente Dependiente calculadas según lo explicado en la metodología</v>
      </c>
      <c r="C34" s="1420"/>
      <c r="D34" s="1420"/>
      <c r="E34" s="1420"/>
      <c r="F34" s="1420"/>
      <c r="G34" s="1420"/>
      <c r="H34" s="1420"/>
      <c r="I34" s="1420"/>
      <c r="J34" s="1420"/>
      <c r="K34" s="1420"/>
      <c r="L34" s="1420"/>
      <c r="P34" s="787"/>
      <c r="Q34" s="787"/>
      <c r="R34" s="787"/>
    </row>
    <row r="35" spans="1:260" ht="15" customHeight="1" x14ac:dyDescent="0.25">
      <c r="B35" s="397" t="s">
        <v>47</v>
      </c>
      <c r="M35" s="447"/>
      <c r="N35" s="360"/>
      <c r="O35" s="360"/>
      <c r="P35" s="360"/>
      <c r="Q35" s="361"/>
      <c r="R35" s="788"/>
      <c r="S35" s="329"/>
    </row>
    <row r="36" spans="1:260" x14ac:dyDescent="0.25">
      <c r="M36" s="447"/>
      <c r="N36" s="360"/>
      <c r="O36" s="360"/>
      <c r="P36" s="360"/>
      <c r="Q36" s="361"/>
      <c r="R36" s="788"/>
      <c r="S36" s="329"/>
    </row>
    <row r="37" spans="1:260" x14ac:dyDescent="0.25">
      <c r="M37" s="447"/>
      <c r="N37" s="360"/>
      <c r="O37" s="360"/>
      <c r="P37" s="360"/>
      <c r="Q37" s="361"/>
      <c r="R37" s="789"/>
      <c r="S37" s="329"/>
    </row>
    <row r="38" spans="1:260" x14ac:dyDescent="0.25">
      <c r="M38" s="447"/>
      <c r="N38" s="360"/>
      <c r="O38" s="360"/>
      <c r="P38" s="360"/>
      <c r="Q38" s="361"/>
      <c r="R38" s="788"/>
      <c r="S38" s="329"/>
    </row>
    <row r="39" spans="1:260" x14ac:dyDescent="0.25">
      <c r="M39" s="447"/>
      <c r="N39" s="360"/>
      <c r="O39" s="360"/>
      <c r="P39" s="360"/>
      <c r="Q39" s="361"/>
      <c r="R39" s="788"/>
      <c r="S39" s="329"/>
    </row>
    <row r="40" spans="1:260" x14ac:dyDescent="0.25">
      <c r="M40" s="447"/>
      <c r="N40" s="360"/>
      <c r="O40" s="360"/>
      <c r="P40" s="360"/>
      <c r="Q40" s="361"/>
      <c r="R40" s="788"/>
      <c r="S40" s="329"/>
    </row>
    <row r="41" spans="1:260" x14ac:dyDescent="0.25">
      <c r="M41" s="447"/>
      <c r="N41" s="360"/>
      <c r="O41" s="360"/>
      <c r="P41" s="360"/>
      <c r="Q41" s="361"/>
      <c r="R41" s="788"/>
      <c r="S41" s="329"/>
    </row>
    <row r="42" spans="1:260" x14ac:dyDescent="0.25">
      <c r="M42" s="447"/>
      <c r="N42" s="360"/>
      <c r="O42" s="360"/>
      <c r="P42" s="360"/>
      <c r="Q42" s="361"/>
      <c r="R42" s="788"/>
      <c r="S42" s="329"/>
    </row>
    <row r="43" spans="1:260" x14ac:dyDescent="0.25">
      <c r="M43" s="447"/>
      <c r="N43" s="360"/>
      <c r="O43" s="360"/>
      <c r="P43" s="360"/>
      <c r="Q43" s="361"/>
      <c r="R43" s="788"/>
      <c r="S43" s="329"/>
    </row>
    <row r="44" spans="1:260" x14ac:dyDescent="0.25">
      <c r="M44" s="447"/>
      <c r="N44" s="360"/>
      <c r="O44" s="360"/>
      <c r="P44" s="360"/>
      <c r="Q44" s="361"/>
      <c r="R44" s="789"/>
      <c r="S44" s="329"/>
    </row>
    <row r="45" spans="1:260" x14ac:dyDescent="0.25">
      <c r="M45" s="447"/>
      <c r="N45" s="360"/>
      <c r="O45" s="360"/>
      <c r="P45" s="360"/>
      <c r="Q45" s="361"/>
      <c r="R45" s="788"/>
      <c r="S45" s="329"/>
    </row>
    <row r="46" spans="1:260" x14ac:dyDescent="0.25">
      <c r="M46" s="447"/>
      <c r="N46" s="360"/>
      <c r="O46" s="360"/>
      <c r="P46" s="360"/>
      <c r="Q46" s="361"/>
      <c r="R46" s="788"/>
      <c r="S46" s="329"/>
    </row>
    <row r="47" spans="1:260" x14ac:dyDescent="0.25">
      <c r="M47" s="447"/>
      <c r="N47" s="360"/>
      <c r="O47" s="360"/>
      <c r="P47" s="360"/>
      <c r="Q47" s="361"/>
      <c r="R47" s="788"/>
      <c r="S47" s="329"/>
    </row>
    <row r="48" spans="1:260" x14ac:dyDescent="0.25">
      <c r="M48" s="447"/>
      <c r="N48" s="360"/>
      <c r="O48" s="360"/>
      <c r="P48" s="360"/>
      <c r="Q48" s="361"/>
      <c r="R48" s="788"/>
      <c r="S48" s="329"/>
    </row>
    <row r="49" spans="13:19" x14ac:dyDescent="0.25">
      <c r="M49" s="447"/>
      <c r="N49" s="360"/>
      <c r="O49" s="360"/>
      <c r="P49" s="360"/>
      <c r="Q49" s="361"/>
      <c r="R49" s="788"/>
      <c r="S49" s="329"/>
    </row>
    <row r="50" spans="13:19" x14ac:dyDescent="0.25">
      <c r="M50" s="447"/>
      <c r="N50" s="360"/>
      <c r="O50" s="360"/>
      <c r="P50" s="360"/>
      <c r="Q50" s="361"/>
      <c r="R50" s="789"/>
      <c r="S50" s="329"/>
    </row>
    <row r="51" spans="13:19" x14ac:dyDescent="0.25">
      <c r="M51" s="447"/>
      <c r="N51" s="360"/>
      <c r="O51" s="360"/>
      <c r="P51" s="360"/>
      <c r="Q51" s="361"/>
      <c r="R51" s="788"/>
      <c r="S51" s="329"/>
    </row>
    <row r="52" spans="13:19" x14ac:dyDescent="0.25">
      <c r="M52" s="447"/>
      <c r="N52" s="360"/>
      <c r="O52" s="360"/>
      <c r="P52" s="360"/>
      <c r="Q52" s="361"/>
      <c r="R52" s="788"/>
      <c r="S52" s="329"/>
    </row>
    <row r="53" spans="13:19" x14ac:dyDescent="0.25">
      <c r="M53" s="447"/>
      <c r="N53" s="329"/>
      <c r="O53" s="329"/>
      <c r="P53" s="360"/>
      <c r="Q53" s="361"/>
      <c r="R53" s="788"/>
      <c r="S53" s="329"/>
    </row>
  </sheetData>
  <mergeCells count="9">
    <mergeCell ref="B33:L33"/>
    <mergeCell ref="B34:L34"/>
    <mergeCell ref="B8:B9"/>
    <mergeCell ref="B3:I3"/>
    <mergeCell ref="A4:R4"/>
    <mergeCell ref="B5:R5"/>
    <mergeCell ref="G8:H8"/>
    <mergeCell ref="J8:L8"/>
    <mergeCell ref="D8:E8"/>
  </mergeCells>
  <printOptions horizontalCentered="1"/>
  <pageMargins left="0" right="0" top="0.43307086614173229" bottom="0.43307086614173229" header="0" footer="0"/>
  <pageSetup paperSize="9" scale="79" orientation="landscape" r:id="rId1"/>
  <headerFooter alignWithMargins="0"/>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Hoja90">
    <tabColor theme="0"/>
    <pageSetUpPr fitToPage="1"/>
  </sheetPr>
  <dimension ref="A1:BA46"/>
  <sheetViews>
    <sheetView showGridLines="0" zoomScale="85" zoomScaleNormal="85" workbookViewId="0"/>
  </sheetViews>
  <sheetFormatPr baseColWidth="10" defaultColWidth="11.42578125" defaultRowHeight="15" x14ac:dyDescent="0.2"/>
  <cols>
    <col min="1" max="1" width="1.140625" style="333" customWidth="1"/>
    <col min="2" max="2" width="28.7109375" style="333" customWidth="1"/>
    <col min="3" max="3" width="0.5703125" style="333" customWidth="1"/>
    <col min="4" max="5" width="11.42578125" style="333" bestFit="1" customWidth="1"/>
    <col min="6" max="6" width="7" style="333" customWidth="1"/>
    <col min="7" max="7" width="11.42578125" style="333" bestFit="1" customWidth="1"/>
    <col min="8" max="8" width="7" style="333" customWidth="1"/>
    <col min="9" max="9" width="0.42578125" style="333" customWidth="1"/>
    <col min="10" max="10" width="11.42578125" style="333" bestFit="1" customWidth="1"/>
    <col min="11" max="11" width="6.7109375" style="333" customWidth="1"/>
    <col min="12" max="12" width="11.42578125" style="333" bestFit="1" customWidth="1"/>
    <col min="13" max="13" width="6.85546875" style="333" customWidth="1"/>
    <col min="14" max="14" width="11.42578125" style="333" bestFit="1" customWidth="1"/>
    <col min="15" max="15" width="6.85546875" style="333" customWidth="1"/>
    <col min="16" max="16" width="0.42578125" style="333" customWidth="1"/>
    <col min="17" max="17" width="10.28515625" style="333" bestFit="1" customWidth="1"/>
    <col min="18" max="18" width="6.85546875" style="333" customWidth="1"/>
    <col min="19" max="19" width="10.28515625" style="333" bestFit="1" customWidth="1"/>
    <col min="20" max="20" width="6.85546875" style="333" bestFit="1" customWidth="1"/>
    <col min="21" max="21" width="10.28515625" style="333" bestFit="1" customWidth="1"/>
    <col min="22" max="22" width="6.85546875" style="333" bestFit="1" customWidth="1"/>
    <col min="23" max="23" width="0.42578125" style="333" customWidth="1"/>
    <col min="24" max="24" width="10.28515625" style="333" bestFit="1" customWidth="1"/>
    <col min="25" max="25" width="7" style="333" customWidth="1"/>
    <col min="26" max="26" width="10.28515625" style="333" bestFit="1" customWidth="1"/>
    <col min="27" max="27" width="6.85546875" style="333" bestFit="1" customWidth="1"/>
    <col min="28" max="28" width="10.28515625" style="333" bestFit="1" customWidth="1"/>
    <col min="29" max="29" width="6.85546875" style="333" bestFit="1" customWidth="1"/>
    <col min="30" max="30" width="11.5703125" style="333" bestFit="1" customWidth="1"/>
    <col min="31" max="31" width="6.28515625" style="333" bestFit="1" customWidth="1"/>
    <col min="32" max="32" width="5" style="333" bestFit="1" customWidth="1"/>
    <col min="33" max="33" width="7.42578125" style="333" bestFit="1" customWidth="1"/>
    <col min="34" max="34" width="13.140625" style="333" bestFit="1" customWidth="1"/>
    <col min="35" max="35" width="6.28515625" style="333" bestFit="1" customWidth="1"/>
    <col min="36" max="36" width="3.85546875" style="333" customWidth="1"/>
    <col min="37" max="39" width="2.42578125" style="333" bestFit="1" customWidth="1"/>
    <col min="40" max="40" width="8.42578125" style="333" bestFit="1" customWidth="1"/>
    <col min="41" max="41" width="3.42578125" style="333" bestFit="1" customWidth="1"/>
    <col min="42" max="42" width="3.5703125" style="333" customWidth="1"/>
    <col min="43" max="45" width="2.42578125" style="333" bestFit="1" customWidth="1"/>
    <col min="46" max="46" width="8.42578125" style="333" bestFit="1" customWidth="1"/>
    <col min="47" max="47" width="4.140625" style="333" bestFit="1" customWidth="1"/>
    <col min="48" max="48" width="3.28515625" style="333" customWidth="1"/>
    <col min="49" max="49" width="4.28515625" style="333" bestFit="1" customWidth="1"/>
    <col min="50" max="50" width="2.42578125" style="333" bestFit="1" customWidth="1"/>
    <col min="51" max="51" width="4.28515625" style="333" bestFit="1" customWidth="1"/>
    <col min="52" max="52" width="8.42578125" style="333" bestFit="1" customWidth="1"/>
    <col min="53" max="53" width="4.28515625" style="333" bestFit="1" customWidth="1"/>
    <col min="54" max="16384" width="11.42578125" style="333"/>
  </cols>
  <sheetData>
    <row r="1" spans="1:53" s="340" customFormat="1" ht="15" customHeight="1" x14ac:dyDescent="0.2">
      <c r="B1" s="311"/>
      <c r="C1" s="341"/>
      <c r="I1" s="341"/>
      <c r="J1" s="342" t="s">
        <v>135</v>
      </c>
      <c r="K1" s="342"/>
      <c r="L1" s="342" t="s">
        <v>135</v>
      </c>
      <c r="M1" s="342"/>
      <c r="N1" s="342" t="s">
        <v>135</v>
      </c>
      <c r="O1" s="342"/>
      <c r="P1" s="342"/>
      <c r="Q1" s="342" t="s">
        <v>16</v>
      </c>
      <c r="R1" s="342"/>
      <c r="S1" s="342" t="s">
        <v>16</v>
      </c>
      <c r="T1" s="342"/>
      <c r="U1" s="342" t="s">
        <v>16</v>
      </c>
      <c r="V1" s="342"/>
      <c r="W1" s="342"/>
      <c r="X1" s="342" t="s">
        <v>15</v>
      </c>
      <c r="Y1" s="342"/>
      <c r="Z1" s="342" t="s">
        <v>15</v>
      </c>
      <c r="AA1" s="342"/>
      <c r="AB1" s="342" t="s">
        <v>15</v>
      </c>
    </row>
    <row r="2" spans="1:53" s="343" customFormat="1" ht="52.5" customHeight="1" x14ac:dyDescent="0.25">
      <c r="B2" s="1387"/>
      <c r="C2" s="1387"/>
    </row>
    <row r="3" spans="1:53" s="345" customFormat="1" ht="4.5" customHeight="1" x14ac:dyDescent="0.2">
      <c r="B3" s="1388"/>
      <c r="C3" s="1388"/>
    </row>
    <row r="4" spans="1:53" s="345" customFormat="1" ht="17.25" customHeight="1" x14ac:dyDescent="0.2">
      <c r="A4" s="1389" t="s">
        <v>403</v>
      </c>
      <c r="B4" s="1389"/>
      <c r="C4" s="1389"/>
      <c r="D4" s="1389"/>
      <c r="E4" s="1389"/>
      <c r="F4" s="1389"/>
      <c r="G4" s="1389"/>
      <c r="H4" s="1389"/>
      <c r="I4" s="1389"/>
      <c r="J4" s="1389"/>
      <c r="K4" s="1389"/>
      <c r="L4" s="1389"/>
      <c r="M4" s="1389"/>
      <c r="N4" s="1389"/>
      <c r="O4" s="1389"/>
      <c r="P4" s="1389"/>
      <c r="Q4" s="1389"/>
      <c r="R4" s="1389"/>
      <c r="S4" s="1389"/>
      <c r="T4" s="1389"/>
      <c r="U4" s="1389"/>
      <c r="V4" s="1389"/>
      <c r="W4" s="1389"/>
      <c r="X4" s="1389"/>
      <c r="Y4" s="1389"/>
      <c r="Z4" s="1389"/>
      <c r="AA4" s="1389"/>
      <c r="AB4" s="1389"/>
      <c r="AC4" s="1389"/>
    </row>
    <row r="5" spans="1:53" s="345" customFormat="1" ht="17.25" customHeight="1" x14ac:dyDescent="0.2">
      <c r="B5" s="1390" t="str">
        <f>porsaad!$B$6</f>
        <v>Situación a 31 de mayo de 2024</v>
      </c>
      <c r="C5" s="1390"/>
      <c r="D5" s="1390"/>
      <c r="E5" s="1390"/>
      <c r="F5" s="1390"/>
      <c r="G5" s="1390"/>
      <c r="H5" s="1390"/>
      <c r="I5" s="1390"/>
      <c r="J5" s="1390"/>
      <c r="K5" s="1390"/>
      <c r="L5" s="1390"/>
      <c r="M5" s="1390"/>
      <c r="N5" s="1390"/>
      <c r="O5" s="1390"/>
      <c r="P5" s="1390"/>
      <c r="Q5" s="1390"/>
      <c r="R5" s="1390"/>
      <c r="S5" s="1390"/>
      <c r="T5" s="1390"/>
      <c r="U5" s="1390"/>
      <c r="V5" s="1390"/>
      <c r="W5" s="1390"/>
      <c r="X5" s="1390"/>
      <c r="Y5" s="1390"/>
      <c r="Z5" s="1390"/>
      <c r="AA5" s="1390"/>
      <c r="AB5" s="1390"/>
      <c r="AC5" s="1390"/>
    </row>
    <row r="6" spans="1:53" s="345" customFormat="1" ht="6" customHeight="1" x14ac:dyDescent="0.2"/>
    <row r="7" spans="1:53" s="322" customFormat="1" ht="12.75" customHeight="1" x14ac:dyDescent="0.2">
      <c r="A7" s="316"/>
      <c r="B7" s="1391" t="s">
        <v>12</v>
      </c>
      <c r="C7" s="317"/>
      <c r="D7" s="1394" t="s">
        <v>244</v>
      </c>
      <c r="E7" s="1395"/>
      <c r="F7" s="1395"/>
      <c r="G7" s="1395"/>
      <c r="H7" s="1395"/>
      <c r="I7" s="318"/>
      <c r="J7" s="1398"/>
      <c r="K7" s="1398"/>
      <c r="L7" s="1398"/>
      <c r="M7" s="1398"/>
      <c r="N7" s="1398"/>
      <c r="O7" s="1398"/>
      <c r="P7" s="318"/>
      <c r="Q7" s="1398"/>
      <c r="R7" s="1398"/>
      <c r="S7" s="1398"/>
      <c r="T7" s="1398"/>
      <c r="U7" s="1398"/>
      <c r="V7" s="1398"/>
      <c r="W7" s="318"/>
      <c r="X7" s="1398"/>
      <c r="Y7" s="1398"/>
      <c r="Z7" s="1398"/>
      <c r="AA7" s="1398"/>
      <c r="AB7" s="1398"/>
      <c r="AC7" s="1399"/>
      <c r="AD7" s="319"/>
      <c r="AE7" s="319"/>
      <c r="AF7" s="320"/>
      <c r="AG7" s="320"/>
      <c r="AH7" s="320"/>
      <c r="AI7" s="320"/>
      <c r="AJ7" s="320"/>
      <c r="AK7" s="320"/>
      <c r="AL7" s="321"/>
    </row>
    <row r="8" spans="1:53" s="322" customFormat="1" ht="33.75" customHeight="1" x14ac:dyDescent="0.2">
      <c r="A8" s="316"/>
      <c r="B8" s="1392"/>
      <c r="C8" s="317"/>
      <c r="D8" s="1396"/>
      <c r="E8" s="1397"/>
      <c r="F8" s="1397"/>
      <c r="G8" s="1397"/>
      <c r="H8" s="1397"/>
      <c r="I8" s="323"/>
      <c r="J8" s="1400" t="s">
        <v>176</v>
      </c>
      <c r="K8" s="1401"/>
      <c r="L8" s="1401"/>
      <c r="M8" s="1401"/>
      <c r="N8" s="1401"/>
      <c r="O8" s="1402"/>
      <c r="P8" s="317"/>
      <c r="Q8" s="1400" t="s">
        <v>177</v>
      </c>
      <c r="R8" s="1401"/>
      <c r="S8" s="1401"/>
      <c r="T8" s="1401"/>
      <c r="U8" s="1401"/>
      <c r="V8" s="1402"/>
      <c r="W8" s="317"/>
      <c r="X8" s="1400" t="s">
        <v>178</v>
      </c>
      <c r="Y8" s="1401"/>
      <c r="Z8" s="1401"/>
      <c r="AA8" s="1401"/>
      <c r="AB8" s="1401"/>
      <c r="AC8" s="1402"/>
      <c r="AD8" s="319"/>
      <c r="AE8" s="319"/>
      <c r="AF8" s="320"/>
      <c r="AG8" s="320"/>
      <c r="AH8" s="320"/>
      <c r="AI8" s="320"/>
      <c r="AJ8" s="320"/>
      <c r="AK8" s="320"/>
      <c r="AL8" s="321"/>
    </row>
    <row r="9" spans="1:53" s="322" customFormat="1" ht="21.75" customHeight="1" x14ac:dyDescent="0.2">
      <c r="A9" s="316"/>
      <c r="B9" s="1392"/>
      <c r="C9" s="317"/>
      <c r="D9" s="1403" t="s">
        <v>9</v>
      </c>
      <c r="E9" s="1404" t="s">
        <v>24</v>
      </c>
      <c r="F9" s="1405"/>
      <c r="G9" s="1404" t="s">
        <v>23</v>
      </c>
      <c r="H9" s="1406"/>
      <c r="I9" s="323"/>
      <c r="J9" s="1383" t="s">
        <v>9</v>
      </c>
      <c r="K9" s="1377" t="s">
        <v>220</v>
      </c>
      <c r="L9" s="1379" t="s">
        <v>24</v>
      </c>
      <c r="M9" s="1380"/>
      <c r="N9" s="1381" t="s">
        <v>23</v>
      </c>
      <c r="O9" s="1382"/>
      <c r="P9" s="317"/>
      <c r="Q9" s="1383" t="s">
        <v>9</v>
      </c>
      <c r="R9" s="1377" t="s">
        <v>220</v>
      </c>
      <c r="S9" s="1379" t="s">
        <v>24</v>
      </c>
      <c r="T9" s="1380"/>
      <c r="U9" s="1381" t="s">
        <v>23</v>
      </c>
      <c r="V9" s="1382"/>
      <c r="W9" s="317"/>
      <c r="X9" s="1383" t="s">
        <v>9</v>
      </c>
      <c r="Y9" s="1377" t="s">
        <v>220</v>
      </c>
      <c r="Z9" s="1379" t="s">
        <v>24</v>
      </c>
      <c r="AA9" s="1380"/>
      <c r="AB9" s="1381" t="s">
        <v>23</v>
      </c>
      <c r="AC9" s="1382"/>
      <c r="AD9" s="319"/>
      <c r="AE9" s="319"/>
      <c r="AF9" s="320"/>
      <c r="AG9" s="320"/>
      <c r="AH9" s="320"/>
      <c r="AI9" s="320"/>
      <c r="AJ9" s="320"/>
      <c r="AK9" s="320"/>
      <c r="AL9" s="321"/>
    </row>
    <row r="10" spans="1:53" s="322" customFormat="1" ht="36.75" customHeight="1" x14ac:dyDescent="0.2">
      <c r="A10" s="316"/>
      <c r="B10" s="1393"/>
      <c r="C10" s="317"/>
      <c r="D10" s="1384"/>
      <c r="E10" s="407" t="s">
        <v>9</v>
      </c>
      <c r="F10" s="403" t="s">
        <v>220</v>
      </c>
      <c r="G10" s="406" t="s">
        <v>9</v>
      </c>
      <c r="H10" s="888" t="s">
        <v>220</v>
      </c>
      <c r="I10" s="346"/>
      <c r="J10" s="1384"/>
      <c r="K10" s="1378"/>
      <c r="L10" s="404" t="s">
        <v>9</v>
      </c>
      <c r="M10" s="403" t="s">
        <v>221</v>
      </c>
      <c r="N10" s="407" t="s">
        <v>9</v>
      </c>
      <c r="O10" s="402" t="s">
        <v>221</v>
      </c>
      <c r="P10" s="347"/>
      <c r="Q10" s="1384"/>
      <c r="R10" s="1378"/>
      <c r="S10" s="404" t="s">
        <v>9</v>
      </c>
      <c r="T10" s="403" t="s">
        <v>221</v>
      </c>
      <c r="U10" s="407" t="s">
        <v>9</v>
      </c>
      <c r="V10" s="402" t="s">
        <v>221</v>
      </c>
      <c r="W10" s="347"/>
      <c r="X10" s="1384"/>
      <c r="Y10" s="1378"/>
      <c r="Z10" s="404" t="s">
        <v>9</v>
      </c>
      <c r="AA10" s="403" t="s">
        <v>221</v>
      </c>
      <c r="AB10" s="407" t="s">
        <v>9</v>
      </c>
      <c r="AC10" s="402" t="s">
        <v>221</v>
      </c>
      <c r="AD10" s="319"/>
      <c r="AE10" s="348"/>
      <c r="AF10" s="329"/>
      <c r="AG10" s="329"/>
      <c r="AH10" s="329"/>
      <c r="AI10" s="329"/>
      <c r="AJ10" s="320"/>
      <c r="AK10" s="320"/>
      <c r="AL10" s="320"/>
    </row>
    <row r="11" spans="1:53" s="328" customFormat="1" ht="4.5" customHeight="1" x14ac:dyDescent="0.2">
      <c r="A11" s="326"/>
      <c r="B11" s="327"/>
      <c r="D11" s="327"/>
      <c r="E11" s="327"/>
      <c r="F11" s="327"/>
      <c r="G11" s="327"/>
      <c r="H11" s="327"/>
      <c r="J11" s="327"/>
      <c r="K11" s="327"/>
      <c r="L11" s="327"/>
      <c r="M11" s="327"/>
      <c r="N11" s="327"/>
      <c r="O11" s="327"/>
      <c r="Q11" s="327"/>
      <c r="R11" s="327"/>
      <c r="S11" s="327"/>
      <c r="T11" s="327"/>
      <c r="U11" s="327"/>
      <c r="V11" s="327"/>
      <c r="X11" s="327"/>
      <c r="Y11" s="327"/>
      <c r="Z11" s="327"/>
      <c r="AA11" s="327"/>
      <c r="AB11" s="327"/>
      <c r="AC11" s="327"/>
      <c r="AD11" s="319"/>
      <c r="AE11" s="348"/>
      <c r="AF11" s="329"/>
      <c r="AG11" s="329"/>
      <c r="AH11" s="329"/>
      <c r="AI11" s="329"/>
      <c r="AJ11" s="329"/>
      <c r="AK11" s="329"/>
      <c r="AL11" s="329"/>
    </row>
    <row r="12" spans="1:53" s="331" customFormat="1" ht="18" customHeight="1" x14ac:dyDescent="0.25">
      <c r="A12" s="330"/>
      <c r="B12" s="349" t="s">
        <v>8</v>
      </c>
      <c r="C12" s="350"/>
      <c r="D12" s="351">
        <f>J12+Q12+X12</f>
        <v>378522</v>
      </c>
      <c r="E12" s="352">
        <f>L12+S12+Z12</f>
        <v>236005</v>
      </c>
      <c r="F12" s="353">
        <f>E12/$D12*100</f>
        <v>62.349084069089777</v>
      </c>
      <c r="G12" s="352">
        <f>N12+U12+AB12</f>
        <v>142517</v>
      </c>
      <c r="H12" s="354">
        <f>G12/$D12*100</f>
        <v>37.650915930910223</v>
      </c>
      <c r="I12" s="350"/>
      <c r="J12" s="355">
        <v>112292</v>
      </c>
      <c r="K12" s="356">
        <v>29.665911096316727</v>
      </c>
      <c r="L12" s="357">
        <v>47125</v>
      </c>
      <c r="M12" s="353">
        <v>41.966480247925055</v>
      </c>
      <c r="N12" s="357">
        <v>65167</v>
      </c>
      <c r="O12" s="358">
        <v>58.033519752074945</v>
      </c>
      <c r="P12" s="350"/>
      <c r="Q12" s="355">
        <v>87823</v>
      </c>
      <c r="R12" s="356">
        <v>23.201557637336801</v>
      </c>
      <c r="S12" s="357">
        <v>58362</v>
      </c>
      <c r="T12" s="353">
        <v>66.45411794176924</v>
      </c>
      <c r="U12" s="357">
        <v>29461</v>
      </c>
      <c r="V12" s="358">
        <v>33.54588205823076</v>
      </c>
      <c r="W12" s="350"/>
      <c r="X12" s="355">
        <v>178407</v>
      </c>
      <c r="Y12" s="356">
        <v>47.132531266346476</v>
      </c>
      <c r="Z12" s="357">
        <v>130518</v>
      </c>
      <c r="AA12" s="353">
        <v>73.157443373858641</v>
      </c>
      <c r="AB12" s="357">
        <v>47889</v>
      </c>
      <c r="AC12" s="358">
        <f t="shared" ref="AC12:AC29" si="0">AB12/$X12*100</f>
        <v>26.842556626141352</v>
      </c>
      <c r="AD12" s="359"/>
      <c r="AE12" s="360"/>
      <c r="AF12" s="360"/>
      <c r="AG12" s="360"/>
      <c r="AH12" s="361"/>
      <c r="AI12" s="362"/>
      <c r="AJ12" s="329"/>
      <c r="AK12" s="360"/>
      <c r="AL12" s="360"/>
      <c r="AM12" s="360"/>
      <c r="AN12" s="361"/>
      <c r="AO12" s="362"/>
      <c r="AQ12" s="360"/>
      <c r="AR12" s="360"/>
      <c r="AS12" s="360"/>
      <c r="AT12" s="361"/>
      <c r="AU12" s="362"/>
      <c r="AW12" s="360"/>
      <c r="AX12" s="360"/>
      <c r="AY12" s="360"/>
      <c r="AZ12" s="361"/>
      <c r="BA12" s="362"/>
    </row>
    <row r="13" spans="1:53" s="331" customFormat="1" ht="18" customHeight="1" x14ac:dyDescent="0.25">
      <c r="A13" s="330"/>
      <c r="B13" s="363" t="s">
        <v>7</v>
      </c>
      <c r="C13" s="350"/>
      <c r="D13" s="364">
        <f t="shared" ref="D13:D29" si="1">J13+Q13+X13</f>
        <v>49012</v>
      </c>
      <c r="E13" s="365">
        <f t="shared" ref="E13:E29" si="2">L13+S13+Z13</f>
        <v>31523</v>
      </c>
      <c r="F13" s="366">
        <f t="shared" ref="F13:H29" si="3">E13/$D13*100</f>
        <v>64.31690198318779</v>
      </c>
      <c r="G13" s="365">
        <f t="shared" ref="G13:G29" si="4">N13+U13+AB13</f>
        <v>17489</v>
      </c>
      <c r="H13" s="367">
        <f t="shared" si="3"/>
        <v>35.68309801681221</v>
      </c>
      <c r="I13" s="350"/>
      <c r="J13" s="368">
        <v>9961</v>
      </c>
      <c r="K13" s="369">
        <v>20.323594221823228</v>
      </c>
      <c r="L13" s="370">
        <v>4267</v>
      </c>
      <c r="M13" s="371">
        <v>42.83706455175183</v>
      </c>
      <c r="N13" s="370">
        <v>5694</v>
      </c>
      <c r="O13" s="372">
        <v>57.162935448248163</v>
      </c>
      <c r="P13" s="350"/>
      <c r="Q13" s="368">
        <v>9338</v>
      </c>
      <c r="R13" s="369">
        <v>19.052476944421777</v>
      </c>
      <c r="S13" s="370">
        <v>5766</v>
      </c>
      <c r="T13" s="371">
        <v>61.747697579781537</v>
      </c>
      <c r="U13" s="370">
        <v>3572</v>
      </c>
      <c r="V13" s="372">
        <v>38.252302420218463</v>
      </c>
      <c r="W13" s="350"/>
      <c r="X13" s="368">
        <v>29713</v>
      </c>
      <c r="Y13" s="369">
        <v>60.623928833755002</v>
      </c>
      <c r="Z13" s="370">
        <v>21490</v>
      </c>
      <c r="AA13" s="371">
        <v>72.325244842324906</v>
      </c>
      <c r="AB13" s="370">
        <v>8223</v>
      </c>
      <c r="AC13" s="372">
        <f t="shared" si="0"/>
        <v>27.67475515767509</v>
      </c>
      <c r="AD13" s="359"/>
      <c r="AE13" s="360"/>
      <c r="AF13" s="360"/>
      <c r="AG13" s="360"/>
      <c r="AH13" s="361"/>
      <c r="AI13" s="362"/>
      <c r="AJ13" s="329"/>
      <c r="AK13" s="360"/>
      <c r="AL13" s="360"/>
      <c r="AM13" s="360"/>
      <c r="AN13" s="361"/>
      <c r="AO13" s="362"/>
      <c r="AQ13" s="360"/>
      <c r="AR13" s="360"/>
      <c r="AS13" s="360"/>
      <c r="AT13" s="361"/>
      <c r="AU13" s="362"/>
      <c r="AW13" s="360"/>
      <c r="AX13" s="360"/>
      <c r="AY13" s="360"/>
      <c r="AZ13" s="361"/>
      <c r="BA13" s="362"/>
    </row>
    <row r="14" spans="1:53" s="331" customFormat="1" ht="18" customHeight="1" x14ac:dyDescent="0.25">
      <c r="A14" s="330"/>
      <c r="B14" s="363" t="s">
        <v>37</v>
      </c>
      <c r="C14" s="350"/>
      <c r="D14" s="364">
        <f t="shared" si="1"/>
        <v>40830</v>
      </c>
      <c r="E14" s="365">
        <f t="shared" si="2"/>
        <v>26456</v>
      </c>
      <c r="F14" s="366">
        <f t="shared" si="3"/>
        <v>64.795493509674259</v>
      </c>
      <c r="G14" s="365">
        <f t="shared" si="4"/>
        <v>14374</v>
      </c>
      <c r="H14" s="367">
        <f t="shared" si="3"/>
        <v>35.204506490325741</v>
      </c>
      <c r="I14" s="350"/>
      <c r="J14" s="368">
        <v>9536</v>
      </c>
      <c r="K14" s="369">
        <v>23.355375949057066</v>
      </c>
      <c r="L14" s="370">
        <v>4000</v>
      </c>
      <c r="M14" s="371">
        <v>41.946308724832214</v>
      </c>
      <c r="N14" s="370">
        <v>5536</v>
      </c>
      <c r="O14" s="372">
        <v>58.053691275167786</v>
      </c>
      <c r="P14" s="350"/>
      <c r="Q14" s="368">
        <v>8839</v>
      </c>
      <c r="R14" s="369">
        <v>21.648297820230223</v>
      </c>
      <c r="S14" s="370">
        <v>5395</v>
      </c>
      <c r="T14" s="371">
        <v>61.03631632537617</v>
      </c>
      <c r="U14" s="370">
        <v>3444</v>
      </c>
      <c r="V14" s="372">
        <v>38.96368367462383</v>
      </c>
      <c r="W14" s="350"/>
      <c r="X14" s="368">
        <v>22455</v>
      </c>
      <c r="Y14" s="369">
        <v>54.996326230712711</v>
      </c>
      <c r="Z14" s="370">
        <v>17061</v>
      </c>
      <c r="AA14" s="371">
        <v>75.978623914495657</v>
      </c>
      <c r="AB14" s="370">
        <v>5394</v>
      </c>
      <c r="AC14" s="372">
        <f t="shared" si="0"/>
        <v>24.021376085504343</v>
      </c>
      <c r="AD14" s="359"/>
      <c r="AE14" s="360"/>
      <c r="AF14" s="360"/>
      <c r="AG14" s="360"/>
      <c r="AH14" s="361"/>
      <c r="AI14" s="373"/>
      <c r="AJ14" s="329"/>
      <c r="AK14" s="360"/>
      <c r="AL14" s="360"/>
      <c r="AM14" s="360"/>
      <c r="AN14" s="361"/>
      <c r="AO14" s="362"/>
      <c r="AQ14" s="360"/>
      <c r="AR14" s="360"/>
      <c r="AS14" s="360"/>
      <c r="AT14" s="361"/>
      <c r="AU14" s="362"/>
      <c r="AW14" s="360"/>
      <c r="AX14" s="360"/>
      <c r="AY14" s="360"/>
      <c r="AZ14" s="361"/>
      <c r="BA14" s="362"/>
    </row>
    <row r="15" spans="1:53" s="331" customFormat="1" ht="18" customHeight="1" x14ac:dyDescent="0.25">
      <c r="A15" s="330"/>
      <c r="B15" s="363" t="s">
        <v>38</v>
      </c>
      <c r="C15" s="350"/>
      <c r="D15" s="364">
        <f t="shared" si="1"/>
        <v>42312</v>
      </c>
      <c r="E15" s="365">
        <f t="shared" si="2"/>
        <v>25872</v>
      </c>
      <c r="F15" s="366">
        <f t="shared" si="3"/>
        <v>61.145774248440155</v>
      </c>
      <c r="G15" s="365">
        <f t="shared" si="4"/>
        <v>16440</v>
      </c>
      <c r="H15" s="367">
        <f t="shared" si="3"/>
        <v>38.854225751559838</v>
      </c>
      <c r="I15" s="350"/>
      <c r="J15" s="368">
        <v>11951</v>
      </c>
      <c r="K15" s="369">
        <v>28.244942333144262</v>
      </c>
      <c r="L15" s="370">
        <v>5178</v>
      </c>
      <c r="M15" s="371">
        <v>43.326918249518869</v>
      </c>
      <c r="N15" s="370">
        <v>6773</v>
      </c>
      <c r="O15" s="372">
        <v>56.673081750481138</v>
      </c>
      <c r="P15" s="350"/>
      <c r="Q15" s="368">
        <v>9857</v>
      </c>
      <c r="R15" s="369">
        <v>23.295991680847042</v>
      </c>
      <c r="S15" s="370">
        <v>5913</v>
      </c>
      <c r="T15" s="371">
        <v>59.987825910520442</v>
      </c>
      <c r="U15" s="370">
        <v>3944</v>
      </c>
      <c r="V15" s="372">
        <v>40.012174089479558</v>
      </c>
      <c r="W15" s="350"/>
      <c r="X15" s="368">
        <v>20504</v>
      </c>
      <c r="Y15" s="369">
        <v>48.459065986008696</v>
      </c>
      <c r="Z15" s="370">
        <v>14781</v>
      </c>
      <c r="AA15" s="371">
        <v>72.088373000390177</v>
      </c>
      <c r="AB15" s="370">
        <v>5723</v>
      </c>
      <c r="AC15" s="372">
        <f t="shared" si="0"/>
        <v>27.911626999609833</v>
      </c>
      <c r="AD15" s="359"/>
      <c r="AE15" s="360"/>
      <c r="AF15" s="360"/>
      <c r="AG15" s="360"/>
      <c r="AH15" s="361"/>
      <c r="AI15" s="362"/>
      <c r="AJ15" s="329"/>
      <c r="AK15" s="360"/>
      <c r="AL15" s="360"/>
      <c r="AM15" s="360"/>
      <c r="AN15" s="361"/>
      <c r="AO15" s="362"/>
      <c r="AQ15" s="360"/>
      <c r="AR15" s="360"/>
      <c r="AS15" s="360"/>
      <c r="AT15" s="361"/>
      <c r="AU15" s="362"/>
      <c r="AW15" s="360"/>
      <c r="AX15" s="360"/>
      <c r="AY15" s="360"/>
      <c r="AZ15" s="361"/>
      <c r="BA15" s="362"/>
    </row>
    <row r="16" spans="1:53" s="331" customFormat="1" ht="18" customHeight="1" x14ac:dyDescent="0.25">
      <c r="A16" s="330"/>
      <c r="B16" s="363" t="s">
        <v>6</v>
      </c>
      <c r="C16" s="350"/>
      <c r="D16" s="364">
        <f t="shared" si="1"/>
        <v>54756</v>
      </c>
      <c r="E16" s="365">
        <f t="shared" si="2"/>
        <v>32157</v>
      </c>
      <c r="F16" s="366">
        <f t="shared" si="3"/>
        <v>58.727810650887569</v>
      </c>
      <c r="G16" s="365">
        <f t="shared" si="4"/>
        <v>22599</v>
      </c>
      <c r="H16" s="367">
        <f t="shared" si="3"/>
        <v>41.272189349112423</v>
      </c>
      <c r="I16" s="350"/>
      <c r="J16" s="368">
        <v>20407</v>
      </c>
      <c r="K16" s="369">
        <v>37.26897508948791</v>
      </c>
      <c r="L16" s="370">
        <v>8405</v>
      </c>
      <c r="M16" s="371">
        <v>41.186847650316068</v>
      </c>
      <c r="N16" s="370">
        <v>12002</v>
      </c>
      <c r="O16" s="372">
        <v>58.813152349683925</v>
      </c>
      <c r="P16" s="350"/>
      <c r="Q16" s="368">
        <v>11792</v>
      </c>
      <c r="R16" s="369">
        <v>21.535539484257431</v>
      </c>
      <c r="S16" s="370">
        <v>7165</v>
      </c>
      <c r="T16" s="371">
        <v>60.761533242876531</v>
      </c>
      <c r="U16" s="370">
        <v>4627</v>
      </c>
      <c r="V16" s="372">
        <v>39.238466757123476</v>
      </c>
      <c r="W16" s="350"/>
      <c r="X16" s="368">
        <v>22557</v>
      </c>
      <c r="Y16" s="369">
        <v>41.195485426254656</v>
      </c>
      <c r="Z16" s="370">
        <v>16587</v>
      </c>
      <c r="AA16" s="371">
        <v>73.533714589706079</v>
      </c>
      <c r="AB16" s="370">
        <v>5970</v>
      </c>
      <c r="AC16" s="372">
        <f t="shared" si="0"/>
        <v>26.466285410293921</v>
      </c>
      <c r="AD16" s="359"/>
      <c r="AE16" s="360"/>
      <c r="AF16" s="360"/>
      <c r="AG16" s="360"/>
      <c r="AH16" s="361"/>
      <c r="AI16" s="362"/>
      <c r="AJ16" s="329"/>
      <c r="AK16" s="360"/>
      <c r="AL16" s="360"/>
      <c r="AM16" s="360"/>
      <c r="AN16" s="361"/>
      <c r="AO16" s="362"/>
      <c r="AQ16" s="360"/>
      <c r="AR16" s="360"/>
      <c r="AS16" s="360"/>
      <c r="AT16" s="361"/>
      <c r="AU16" s="362"/>
      <c r="AW16" s="360"/>
      <c r="AX16" s="360"/>
      <c r="AY16" s="360"/>
      <c r="AZ16" s="361"/>
      <c r="BA16" s="362"/>
    </row>
    <row r="17" spans="1:53" s="331" customFormat="1" ht="18" customHeight="1" x14ac:dyDescent="0.25">
      <c r="A17" s="330"/>
      <c r="B17" s="363" t="s">
        <v>5</v>
      </c>
      <c r="C17" s="350"/>
      <c r="D17" s="374">
        <f t="shared" si="1"/>
        <v>22789</v>
      </c>
      <c r="E17" s="375">
        <f t="shared" si="2"/>
        <v>14083</v>
      </c>
      <c r="F17" s="376">
        <f t="shared" si="3"/>
        <v>61.797358374654443</v>
      </c>
      <c r="G17" s="375">
        <f t="shared" si="4"/>
        <v>8706</v>
      </c>
      <c r="H17" s="367">
        <f t="shared" si="3"/>
        <v>38.202641625345564</v>
      </c>
      <c r="I17" s="350"/>
      <c r="J17" s="377">
        <v>6318</v>
      </c>
      <c r="K17" s="378">
        <v>27.723901882487169</v>
      </c>
      <c r="L17" s="375">
        <v>2679</v>
      </c>
      <c r="M17" s="376">
        <v>42.402659069325736</v>
      </c>
      <c r="N17" s="375">
        <v>3639</v>
      </c>
      <c r="O17" s="372">
        <v>57.597340930674271</v>
      </c>
      <c r="P17" s="350"/>
      <c r="Q17" s="377">
        <v>4866</v>
      </c>
      <c r="R17" s="378">
        <v>21.352406862960198</v>
      </c>
      <c r="S17" s="375">
        <v>2776</v>
      </c>
      <c r="T17" s="376">
        <v>57.048910809699962</v>
      </c>
      <c r="U17" s="375">
        <v>2090</v>
      </c>
      <c r="V17" s="372">
        <v>42.951089190300038</v>
      </c>
      <c r="W17" s="350"/>
      <c r="X17" s="377">
        <v>11605</v>
      </c>
      <c r="Y17" s="378">
        <v>50.923691254552637</v>
      </c>
      <c r="Z17" s="375">
        <v>8628</v>
      </c>
      <c r="AA17" s="376">
        <v>74.347264110297289</v>
      </c>
      <c r="AB17" s="375">
        <v>2977</v>
      </c>
      <c r="AC17" s="372">
        <f t="shared" si="0"/>
        <v>25.652735889702715</v>
      </c>
      <c r="AD17" s="359"/>
      <c r="AE17" s="360"/>
      <c r="AF17" s="360"/>
      <c r="AG17" s="360"/>
      <c r="AH17" s="361"/>
      <c r="AI17" s="362"/>
      <c r="AJ17" s="329"/>
      <c r="AK17" s="360"/>
      <c r="AL17" s="360"/>
      <c r="AM17" s="360"/>
      <c r="AN17" s="361"/>
      <c r="AO17" s="362"/>
      <c r="AQ17" s="360"/>
      <c r="AR17" s="360"/>
      <c r="AS17" s="360"/>
      <c r="AT17" s="361"/>
      <c r="AU17" s="362"/>
      <c r="AW17" s="360"/>
      <c r="AX17" s="360"/>
      <c r="AY17" s="360"/>
      <c r="AZ17" s="361"/>
      <c r="BA17" s="362"/>
    </row>
    <row r="18" spans="1:53" s="331" customFormat="1" ht="18" customHeight="1" x14ac:dyDescent="0.25">
      <c r="A18" s="330"/>
      <c r="B18" s="363" t="s">
        <v>4</v>
      </c>
      <c r="C18" s="350"/>
      <c r="D18" s="364">
        <f t="shared" si="1"/>
        <v>152468</v>
      </c>
      <c r="E18" s="365">
        <f t="shared" si="2"/>
        <v>95186</v>
      </c>
      <c r="F18" s="366">
        <f t="shared" si="3"/>
        <v>62.430149277225389</v>
      </c>
      <c r="G18" s="365">
        <f t="shared" si="4"/>
        <v>57282</v>
      </c>
      <c r="H18" s="367">
        <f t="shared" si="3"/>
        <v>37.569850722774618</v>
      </c>
      <c r="I18" s="350"/>
      <c r="J18" s="368">
        <v>30991</v>
      </c>
      <c r="K18" s="369">
        <v>20.326232389747357</v>
      </c>
      <c r="L18" s="370">
        <v>13046</v>
      </c>
      <c r="M18" s="371">
        <v>42.09609241392662</v>
      </c>
      <c r="N18" s="370">
        <v>17945</v>
      </c>
      <c r="O18" s="372">
        <v>57.90390758607338</v>
      </c>
      <c r="P18" s="350"/>
      <c r="Q18" s="368">
        <v>27496</v>
      </c>
      <c r="R18" s="369">
        <v>18.033948107143793</v>
      </c>
      <c r="S18" s="370">
        <v>15935</v>
      </c>
      <c r="T18" s="371">
        <v>57.953884201338383</v>
      </c>
      <c r="U18" s="370">
        <v>11561</v>
      </c>
      <c r="V18" s="372">
        <v>42.046115798661617</v>
      </c>
      <c r="W18" s="350"/>
      <c r="X18" s="368">
        <v>93981</v>
      </c>
      <c r="Y18" s="369">
        <v>61.639819503108853</v>
      </c>
      <c r="Z18" s="370">
        <v>66205</v>
      </c>
      <c r="AA18" s="371">
        <v>70.445089964992917</v>
      </c>
      <c r="AB18" s="370">
        <v>27776</v>
      </c>
      <c r="AC18" s="372">
        <f t="shared" si="0"/>
        <v>29.554910035007076</v>
      </c>
      <c r="AD18" s="359"/>
      <c r="AE18" s="360"/>
      <c r="AF18" s="360"/>
      <c r="AG18" s="360"/>
      <c r="AH18" s="361"/>
      <c r="AI18" s="362"/>
      <c r="AJ18" s="329"/>
      <c r="AK18" s="360"/>
      <c r="AL18" s="360"/>
      <c r="AM18" s="360"/>
      <c r="AN18" s="361"/>
      <c r="AO18" s="362"/>
      <c r="AQ18" s="360"/>
      <c r="AR18" s="360"/>
      <c r="AS18" s="360"/>
      <c r="AT18" s="361"/>
      <c r="AU18" s="362"/>
      <c r="AW18" s="360"/>
      <c r="AX18" s="360"/>
      <c r="AY18" s="360"/>
      <c r="AZ18" s="361"/>
      <c r="BA18" s="362"/>
    </row>
    <row r="19" spans="1:53" s="331" customFormat="1" ht="18" customHeight="1" x14ac:dyDescent="0.25">
      <c r="A19" s="330"/>
      <c r="B19" s="363" t="s">
        <v>40</v>
      </c>
      <c r="C19" s="350"/>
      <c r="D19" s="364">
        <f t="shared" si="1"/>
        <v>93791</v>
      </c>
      <c r="E19" s="365">
        <f t="shared" si="2"/>
        <v>58882</v>
      </c>
      <c r="F19" s="366">
        <f t="shared" si="3"/>
        <v>62.780010875243896</v>
      </c>
      <c r="G19" s="365">
        <f t="shared" si="4"/>
        <v>34909</v>
      </c>
      <c r="H19" s="367">
        <f t="shared" si="3"/>
        <v>37.219989124756111</v>
      </c>
      <c r="I19" s="350"/>
      <c r="J19" s="368">
        <v>21895</v>
      </c>
      <c r="K19" s="369">
        <v>23.344457357315733</v>
      </c>
      <c r="L19" s="370">
        <v>9288</v>
      </c>
      <c r="M19" s="371">
        <v>42.420643982644442</v>
      </c>
      <c r="N19" s="370">
        <v>12607</v>
      </c>
      <c r="O19" s="372">
        <v>57.579356017355565</v>
      </c>
      <c r="P19" s="350"/>
      <c r="Q19" s="368">
        <v>18154</v>
      </c>
      <c r="R19" s="369">
        <v>19.355801729377021</v>
      </c>
      <c r="S19" s="370">
        <v>11388</v>
      </c>
      <c r="T19" s="371">
        <v>62.729976864602847</v>
      </c>
      <c r="U19" s="370">
        <v>6766</v>
      </c>
      <c r="V19" s="372">
        <v>37.270023135397153</v>
      </c>
      <c r="W19" s="350"/>
      <c r="X19" s="368">
        <v>53742</v>
      </c>
      <c r="Y19" s="369">
        <v>57.299740913307254</v>
      </c>
      <c r="Z19" s="370">
        <v>38206</v>
      </c>
      <c r="AA19" s="371">
        <v>71.091511294704318</v>
      </c>
      <c r="AB19" s="370">
        <v>15536</v>
      </c>
      <c r="AC19" s="372">
        <f t="shared" si="0"/>
        <v>28.908488705295671</v>
      </c>
      <c r="AD19" s="359"/>
      <c r="AE19" s="360"/>
      <c r="AF19" s="360"/>
      <c r="AG19" s="360"/>
      <c r="AH19" s="361"/>
      <c r="AI19" s="362"/>
      <c r="AJ19" s="329"/>
      <c r="AK19" s="360"/>
      <c r="AL19" s="360"/>
      <c r="AM19" s="360"/>
      <c r="AN19" s="361"/>
      <c r="AO19" s="362"/>
      <c r="AQ19" s="360"/>
      <c r="AR19" s="360"/>
      <c r="AS19" s="360"/>
      <c r="AT19" s="361"/>
      <c r="AU19" s="362"/>
      <c r="AW19" s="360"/>
      <c r="AX19" s="360"/>
      <c r="AY19" s="360"/>
      <c r="AZ19" s="361"/>
      <c r="BA19" s="362"/>
    </row>
    <row r="20" spans="1:53" s="331" customFormat="1" ht="18" customHeight="1" x14ac:dyDescent="0.25">
      <c r="A20" s="330"/>
      <c r="B20" s="363" t="s">
        <v>41</v>
      </c>
      <c r="C20" s="350"/>
      <c r="D20" s="364">
        <f t="shared" si="1"/>
        <v>335382</v>
      </c>
      <c r="E20" s="365">
        <f t="shared" si="2"/>
        <v>211411</v>
      </c>
      <c r="F20" s="366">
        <f t="shared" si="3"/>
        <v>63.035881472470201</v>
      </c>
      <c r="G20" s="365">
        <f t="shared" si="4"/>
        <v>123971</v>
      </c>
      <c r="H20" s="367">
        <f t="shared" si="3"/>
        <v>36.964118527529806</v>
      </c>
      <c r="I20" s="350"/>
      <c r="J20" s="368">
        <v>84483</v>
      </c>
      <c r="K20" s="369">
        <v>25.190081757518289</v>
      </c>
      <c r="L20" s="370">
        <v>37168</v>
      </c>
      <c r="M20" s="371">
        <v>43.994649811204624</v>
      </c>
      <c r="N20" s="370">
        <v>47315</v>
      </c>
      <c r="O20" s="372">
        <v>56.005350188795376</v>
      </c>
      <c r="P20" s="350"/>
      <c r="Q20" s="368">
        <v>75135</v>
      </c>
      <c r="R20" s="369">
        <v>22.402812315508882</v>
      </c>
      <c r="S20" s="370">
        <v>47272</v>
      </c>
      <c r="T20" s="371">
        <v>62.916084381446723</v>
      </c>
      <c r="U20" s="370">
        <v>27863</v>
      </c>
      <c r="V20" s="372">
        <v>37.08391561855327</v>
      </c>
      <c r="W20" s="350"/>
      <c r="X20" s="368">
        <v>175764</v>
      </c>
      <c r="Y20" s="369">
        <v>52.407105926972832</v>
      </c>
      <c r="Z20" s="370">
        <v>126971</v>
      </c>
      <c r="AA20" s="371">
        <v>72.239480212102592</v>
      </c>
      <c r="AB20" s="370">
        <v>48793</v>
      </c>
      <c r="AC20" s="372">
        <f t="shared" si="0"/>
        <v>27.760519787897408</v>
      </c>
      <c r="AD20" s="359"/>
      <c r="AE20" s="360"/>
      <c r="AF20" s="360"/>
      <c r="AG20" s="360"/>
      <c r="AH20" s="361"/>
      <c r="AI20" s="362"/>
      <c r="AJ20" s="329"/>
      <c r="AK20" s="360"/>
      <c r="AL20" s="360"/>
      <c r="AM20" s="360"/>
      <c r="AN20" s="361"/>
      <c r="AO20" s="362"/>
      <c r="AQ20" s="360"/>
      <c r="AR20" s="360"/>
      <c r="AS20" s="360"/>
      <c r="AT20" s="361"/>
      <c r="AU20" s="362"/>
      <c r="AW20" s="360"/>
      <c r="AX20" s="360"/>
      <c r="AY20" s="360"/>
      <c r="AZ20" s="361"/>
      <c r="BA20" s="362"/>
    </row>
    <row r="21" spans="1:53" s="331" customFormat="1" ht="18" customHeight="1" x14ac:dyDescent="0.25">
      <c r="A21" s="330"/>
      <c r="B21" s="363" t="s">
        <v>3</v>
      </c>
      <c r="C21" s="350"/>
      <c r="D21" s="364">
        <f t="shared" si="1"/>
        <v>194038</v>
      </c>
      <c r="E21" s="365">
        <f t="shared" si="2"/>
        <v>120114</v>
      </c>
      <c r="F21" s="366">
        <f t="shared" si="3"/>
        <v>61.902307795380281</v>
      </c>
      <c r="G21" s="365">
        <f t="shared" si="4"/>
        <v>73924</v>
      </c>
      <c r="H21" s="367">
        <f t="shared" si="3"/>
        <v>38.097692204619719</v>
      </c>
      <c r="I21" s="350"/>
      <c r="J21" s="368">
        <v>52458</v>
      </c>
      <c r="K21" s="369">
        <v>27.034910687597275</v>
      </c>
      <c r="L21" s="370">
        <v>21459</v>
      </c>
      <c r="M21" s="371">
        <v>40.907011323344392</v>
      </c>
      <c r="N21" s="370">
        <v>30999</v>
      </c>
      <c r="O21" s="372">
        <v>59.092988676655608</v>
      </c>
      <c r="P21" s="350"/>
      <c r="Q21" s="368">
        <v>41721</v>
      </c>
      <c r="R21" s="369">
        <v>21.501458477205496</v>
      </c>
      <c r="S21" s="370">
        <v>25790</v>
      </c>
      <c r="T21" s="371">
        <v>61.815392727882845</v>
      </c>
      <c r="U21" s="370">
        <v>15931</v>
      </c>
      <c r="V21" s="372">
        <v>38.184607272117162</v>
      </c>
      <c r="W21" s="350"/>
      <c r="X21" s="368">
        <v>99859</v>
      </c>
      <c r="Y21" s="369">
        <v>51.463630835197229</v>
      </c>
      <c r="Z21" s="370">
        <v>72865</v>
      </c>
      <c r="AA21" s="371">
        <v>72.967884717451597</v>
      </c>
      <c r="AB21" s="370">
        <v>26994</v>
      </c>
      <c r="AC21" s="372">
        <f t="shared" si="0"/>
        <v>27.032115282548393</v>
      </c>
      <c r="AD21" s="359"/>
      <c r="AE21" s="360"/>
      <c r="AF21" s="360"/>
      <c r="AG21" s="360"/>
      <c r="AH21" s="361"/>
      <c r="AI21" s="373"/>
      <c r="AJ21" s="329"/>
      <c r="AK21" s="360"/>
      <c r="AL21" s="360"/>
      <c r="AM21" s="360"/>
      <c r="AN21" s="361"/>
      <c r="AO21" s="362"/>
      <c r="AQ21" s="360"/>
      <c r="AR21" s="360"/>
      <c r="AS21" s="360"/>
      <c r="AT21" s="361"/>
      <c r="AU21" s="362"/>
      <c r="AW21" s="360"/>
      <c r="AX21" s="360"/>
      <c r="AY21" s="360"/>
      <c r="AZ21" s="361"/>
      <c r="BA21" s="362"/>
    </row>
    <row r="22" spans="1:53" s="331" customFormat="1" ht="18" customHeight="1" x14ac:dyDescent="0.25">
      <c r="A22" s="330"/>
      <c r="B22" s="363" t="s">
        <v>2</v>
      </c>
      <c r="C22" s="350"/>
      <c r="D22" s="364">
        <f t="shared" si="1"/>
        <v>56113</v>
      </c>
      <c r="E22" s="365">
        <f t="shared" si="2"/>
        <v>35676</v>
      </c>
      <c r="F22" s="366">
        <f t="shared" si="3"/>
        <v>63.578849820897119</v>
      </c>
      <c r="G22" s="365">
        <f t="shared" si="4"/>
        <v>20437</v>
      </c>
      <c r="H22" s="367">
        <f t="shared" si="3"/>
        <v>36.421150179102881</v>
      </c>
      <c r="I22" s="350"/>
      <c r="J22" s="368">
        <v>13061</v>
      </c>
      <c r="K22" s="369">
        <v>23.276246146169338</v>
      </c>
      <c r="L22" s="370">
        <v>5762</v>
      </c>
      <c r="M22" s="371">
        <v>44.116070744965931</v>
      </c>
      <c r="N22" s="370">
        <v>7299</v>
      </c>
      <c r="O22" s="372">
        <v>55.883929255034069</v>
      </c>
      <c r="P22" s="350"/>
      <c r="Q22" s="368">
        <v>12135</v>
      </c>
      <c r="R22" s="369">
        <v>21.626004669149751</v>
      </c>
      <c r="S22" s="370">
        <v>7760</v>
      </c>
      <c r="T22" s="371">
        <v>63.947259991759374</v>
      </c>
      <c r="U22" s="370">
        <v>4375</v>
      </c>
      <c r="V22" s="372">
        <v>36.052740008240626</v>
      </c>
      <c r="W22" s="350"/>
      <c r="X22" s="368">
        <v>30917</v>
      </c>
      <c r="Y22" s="369">
        <v>55.097749184680907</v>
      </c>
      <c r="Z22" s="370">
        <v>22154</v>
      </c>
      <c r="AA22" s="371">
        <v>71.656370281722019</v>
      </c>
      <c r="AB22" s="370">
        <v>8763</v>
      </c>
      <c r="AC22" s="372">
        <f t="shared" si="0"/>
        <v>28.343629718277967</v>
      </c>
      <c r="AD22" s="359"/>
      <c r="AE22" s="360"/>
      <c r="AF22" s="360"/>
      <c r="AG22" s="360"/>
      <c r="AH22" s="361"/>
      <c r="AI22" s="362"/>
      <c r="AJ22" s="329"/>
      <c r="AK22" s="360"/>
      <c r="AL22" s="360"/>
      <c r="AM22" s="360"/>
      <c r="AN22" s="361"/>
      <c r="AO22" s="362"/>
      <c r="AQ22" s="360"/>
      <c r="AR22" s="360"/>
      <c r="AS22" s="360"/>
      <c r="AT22" s="361"/>
      <c r="AU22" s="362"/>
      <c r="AW22" s="360"/>
      <c r="AX22" s="360"/>
      <c r="AY22" s="360"/>
      <c r="AZ22" s="361"/>
      <c r="BA22" s="362"/>
    </row>
    <row r="23" spans="1:53" s="331" customFormat="1" ht="18" customHeight="1" x14ac:dyDescent="0.25">
      <c r="A23" s="330"/>
      <c r="B23" s="363" t="s">
        <v>35</v>
      </c>
      <c r="C23" s="350"/>
      <c r="D23" s="364">
        <f t="shared" si="1"/>
        <v>83153</v>
      </c>
      <c r="E23" s="365">
        <f t="shared" si="2"/>
        <v>51816</v>
      </c>
      <c r="F23" s="366">
        <f t="shared" si="3"/>
        <v>62.31404759900424</v>
      </c>
      <c r="G23" s="365">
        <f t="shared" si="4"/>
        <v>31337</v>
      </c>
      <c r="H23" s="367">
        <f t="shared" si="3"/>
        <v>37.685952400995752</v>
      </c>
      <c r="I23" s="350"/>
      <c r="J23" s="368">
        <v>24080</v>
      </c>
      <c r="K23" s="369">
        <v>28.958666554423772</v>
      </c>
      <c r="L23" s="370">
        <v>9450</v>
      </c>
      <c r="M23" s="371">
        <v>39.244186046511622</v>
      </c>
      <c r="N23" s="370">
        <v>14630</v>
      </c>
      <c r="O23" s="372">
        <v>60.755813953488371</v>
      </c>
      <c r="P23" s="350"/>
      <c r="Q23" s="368">
        <v>14825</v>
      </c>
      <c r="R23" s="369">
        <v>17.828581049390881</v>
      </c>
      <c r="S23" s="370">
        <v>8707</v>
      </c>
      <c r="T23" s="371">
        <v>58.731871838111296</v>
      </c>
      <c r="U23" s="370">
        <v>6118</v>
      </c>
      <c r="V23" s="372">
        <v>41.268128161888704</v>
      </c>
      <c r="W23" s="350"/>
      <c r="X23" s="368">
        <v>44248</v>
      </c>
      <c r="Y23" s="369">
        <v>53.212752396185351</v>
      </c>
      <c r="Z23" s="370">
        <v>33659</v>
      </c>
      <c r="AA23" s="371">
        <v>76.06897486892062</v>
      </c>
      <c r="AB23" s="370">
        <v>10589</v>
      </c>
      <c r="AC23" s="372">
        <f t="shared" si="0"/>
        <v>23.93102513107937</v>
      </c>
      <c r="AD23" s="359"/>
      <c r="AE23" s="360"/>
      <c r="AF23" s="360"/>
      <c r="AG23" s="360"/>
      <c r="AH23" s="361"/>
      <c r="AI23" s="362"/>
      <c r="AJ23" s="329"/>
      <c r="AK23" s="360"/>
      <c r="AL23" s="360"/>
      <c r="AM23" s="360"/>
      <c r="AN23" s="361"/>
      <c r="AO23" s="362"/>
      <c r="AQ23" s="360"/>
      <c r="AR23" s="360"/>
      <c r="AS23" s="360"/>
      <c r="AT23" s="361"/>
      <c r="AU23" s="362"/>
      <c r="AW23" s="360"/>
      <c r="AX23" s="360"/>
      <c r="AY23" s="360"/>
      <c r="AZ23" s="361"/>
      <c r="BA23" s="362"/>
    </row>
    <row r="24" spans="1:53" s="331" customFormat="1" ht="18" customHeight="1" x14ac:dyDescent="0.25">
      <c r="A24" s="330"/>
      <c r="B24" s="363" t="s">
        <v>42</v>
      </c>
      <c r="C24" s="350"/>
      <c r="D24" s="364">
        <f t="shared" si="1"/>
        <v>249317</v>
      </c>
      <c r="E24" s="365">
        <f t="shared" si="2"/>
        <v>164576</v>
      </c>
      <c r="F24" s="366">
        <f t="shared" si="3"/>
        <v>66.010741345355513</v>
      </c>
      <c r="G24" s="365">
        <f t="shared" si="4"/>
        <v>84741</v>
      </c>
      <c r="H24" s="367">
        <f t="shared" si="3"/>
        <v>33.989258654644487</v>
      </c>
      <c r="I24" s="350"/>
      <c r="J24" s="368">
        <v>58908</v>
      </c>
      <c r="K24" s="369">
        <v>23.627751015775097</v>
      </c>
      <c r="L24" s="370">
        <v>27727</v>
      </c>
      <c r="M24" s="371">
        <v>47.068309906973589</v>
      </c>
      <c r="N24" s="370">
        <v>31181</v>
      </c>
      <c r="O24" s="372">
        <v>52.931690093026418</v>
      </c>
      <c r="P24" s="350"/>
      <c r="Q24" s="368">
        <v>48424</v>
      </c>
      <c r="R24" s="369">
        <v>19.422662714536113</v>
      </c>
      <c r="S24" s="370">
        <v>31873</v>
      </c>
      <c r="T24" s="371">
        <v>65.820667437634228</v>
      </c>
      <c r="U24" s="370">
        <v>16551</v>
      </c>
      <c r="V24" s="372">
        <v>34.179332562365772</v>
      </c>
      <c r="W24" s="350"/>
      <c r="X24" s="368">
        <v>141985</v>
      </c>
      <c r="Y24" s="369">
        <v>56.949586269688787</v>
      </c>
      <c r="Z24" s="370">
        <v>104976</v>
      </c>
      <c r="AA24" s="371">
        <v>73.934570553227445</v>
      </c>
      <c r="AB24" s="370">
        <v>37009</v>
      </c>
      <c r="AC24" s="372">
        <f t="shared" si="0"/>
        <v>26.065429446772548</v>
      </c>
      <c r="AD24" s="359"/>
      <c r="AE24" s="360"/>
      <c r="AF24" s="360"/>
      <c r="AG24" s="360"/>
      <c r="AH24" s="361"/>
      <c r="AI24" s="362"/>
      <c r="AJ24" s="329"/>
      <c r="AK24" s="360"/>
      <c r="AL24" s="360"/>
      <c r="AM24" s="360"/>
      <c r="AN24" s="361"/>
      <c r="AO24" s="362"/>
      <c r="AQ24" s="360"/>
      <c r="AR24" s="360"/>
      <c r="AS24" s="360"/>
      <c r="AT24" s="361"/>
      <c r="AU24" s="362"/>
      <c r="AW24" s="360"/>
      <c r="AX24" s="360"/>
      <c r="AY24" s="360"/>
      <c r="AZ24" s="361"/>
      <c r="BA24" s="362"/>
    </row>
    <row r="25" spans="1:53" ht="18" customHeight="1" x14ac:dyDescent="0.25">
      <c r="A25" s="332"/>
      <c r="B25" s="363" t="s">
        <v>43</v>
      </c>
      <c r="C25" s="350"/>
      <c r="D25" s="364">
        <f t="shared" si="1"/>
        <v>55940</v>
      </c>
      <c r="E25" s="365">
        <f t="shared" si="2"/>
        <v>32515</v>
      </c>
      <c r="F25" s="366">
        <f t="shared" si="3"/>
        <v>58.124776546299607</v>
      </c>
      <c r="G25" s="365">
        <f t="shared" si="4"/>
        <v>23425</v>
      </c>
      <c r="H25" s="367">
        <f t="shared" si="3"/>
        <v>41.875223453700393</v>
      </c>
      <c r="I25" s="350"/>
      <c r="J25" s="368">
        <v>19930</v>
      </c>
      <c r="K25" s="369">
        <v>35.627457990704329</v>
      </c>
      <c r="L25" s="370">
        <v>7642</v>
      </c>
      <c r="M25" s="371">
        <v>38.344204716507782</v>
      </c>
      <c r="N25" s="370">
        <v>12288</v>
      </c>
      <c r="O25" s="372">
        <v>61.655795283492218</v>
      </c>
      <c r="P25" s="350"/>
      <c r="Q25" s="368">
        <v>12322</v>
      </c>
      <c r="R25" s="369">
        <v>22.027171969967824</v>
      </c>
      <c r="S25" s="370">
        <v>7782</v>
      </c>
      <c r="T25" s="371">
        <v>63.155331926635284</v>
      </c>
      <c r="U25" s="370">
        <v>4540</v>
      </c>
      <c r="V25" s="372">
        <v>36.844668073364709</v>
      </c>
      <c r="W25" s="350"/>
      <c r="X25" s="368">
        <v>23688</v>
      </c>
      <c r="Y25" s="369">
        <v>42.345370039327854</v>
      </c>
      <c r="Z25" s="370">
        <v>17091</v>
      </c>
      <c r="AA25" s="371">
        <v>72.150455927051667</v>
      </c>
      <c r="AB25" s="370">
        <v>6597</v>
      </c>
      <c r="AC25" s="372">
        <f t="shared" si="0"/>
        <v>27.84954407294833</v>
      </c>
      <c r="AD25" s="359"/>
      <c r="AE25" s="360"/>
      <c r="AF25" s="360"/>
      <c r="AG25" s="361"/>
      <c r="AH25" s="361"/>
      <c r="AI25" s="362"/>
      <c r="AJ25" s="329"/>
      <c r="AK25" s="360"/>
      <c r="AL25" s="360"/>
      <c r="AM25" s="360"/>
      <c r="AN25" s="361"/>
      <c r="AO25" s="362"/>
      <c r="AQ25" s="360"/>
      <c r="AR25" s="360"/>
      <c r="AS25" s="360"/>
      <c r="AT25" s="361"/>
      <c r="AU25" s="362"/>
      <c r="AW25" s="360"/>
      <c r="AX25" s="360"/>
      <c r="AY25" s="360"/>
      <c r="AZ25" s="361"/>
      <c r="BA25" s="362"/>
    </row>
    <row r="26" spans="1:53" s="331" customFormat="1" ht="18" customHeight="1" x14ac:dyDescent="0.25">
      <c r="B26" s="363" t="s">
        <v>44</v>
      </c>
      <c r="C26" s="350"/>
      <c r="D26" s="379">
        <f t="shared" si="1"/>
        <v>21512</v>
      </c>
      <c r="E26" s="380">
        <f t="shared" si="2"/>
        <v>13467</v>
      </c>
      <c r="F26" s="381">
        <f t="shared" si="3"/>
        <v>62.602268501301594</v>
      </c>
      <c r="G26" s="380">
        <f t="shared" si="4"/>
        <v>8045</v>
      </c>
      <c r="H26" s="367">
        <f t="shared" si="3"/>
        <v>37.397731498698398</v>
      </c>
      <c r="I26" s="350"/>
      <c r="J26" s="377">
        <v>5154</v>
      </c>
      <c r="K26" s="378">
        <v>23.958720714020082</v>
      </c>
      <c r="L26" s="375">
        <v>2254</v>
      </c>
      <c r="M26" s="376">
        <v>43.73302289483896</v>
      </c>
      <c r="N26" s="375">
        <v>2900</v>
      </c>
      <c r="O26" s="372">
        <v>56.26697710516104</v>
      </c>
      <c r="P26" s="350"/>
      <c r="Q26" s="377">
        <v>3981</v>
      </c>
      <c r="R26" s="378">
        <v>18.505950167348455</v>
      </c>
      <c r="S26" s="375">
        <v>2203</v>
      </c>
      <c r="T26" s="376">
        <v>55.337854810349164</v>
      </c>
      <c r="U26" s="375">
        <v>1778</v>
      </c>
      <c r="V26" s="372">
        <v>44.662145189650843</v>
      </c>
      <c r="W26" s="350"/>
      <c r="X26" s="377">
        <v>12377</v>
      </c>
      <c r="Y26" s="378">
        <v>57.535329118631459</v>
      </c>
      <c r="Z26" s="375">
        <v>9010</v>
      </c>
      <c r="AA26" s="376">
        <v>72.796315746949986</v>
      </c>
      <c r="AB26" s="375">
        <v>3367</v>
      </c>
      <c r="AC26" s="372">
        <f t="shared" si="0"/>
        <v>27.203684253050014</v>
      </c>
      <c r="AD26" s="359"/>
      <c r="AE26" s="360"/>
      <c r="AF26" s="360"/>
      <c r="AG26" s="360"/>
      <c r="AH26" s="361"/>
      <c r="AI26" s="362"/>
      <c r="AJ26" s="329"/>
      <c r="AK26" s="360"/>
      <c r="AL26" s="360"/>
      <c r="AM26" s="360"/>
      <c r="AN26" s="361"/>
      <c r="AO26" s="362"/>
      <c r="AQ26" s="360"/>
      <c r="AR26" s="360"/>
      <c r="AS26" s="360"/>
      <c r="AT26" s="361"/>
      <c r="AU26" s="362"/>
      <c r="AW26" s="360"/>
      <c r="AX26" s="360"/>
      <c r="AY26" s="360"/>
      <c r="AZ26" s="361"/>
      <c r="BA26" s="362"/>
    </row>
    <row r="27" spans="1:53" s="331" customFormat="1" ht="18" customHeight="1" x14ac:dyDescent="0.25">
      <c r="B27" s="363" t="s">
        <v>45</v>
      </c>
      <c r="C27" s="350"/>
      <c r="D27" s="379">
        <f t="shared" si="1"/>
        <v>115341</v>
      </c>
      <c r="E27" s="380">
        <f t="shared" si="2"/>
        <v>70090</v>
      </c>
      <c r="F27" s="381">
        <f t="shared" si="3"/>
        <v>60.767636833389695</v>
      </c>
      <c r="G27" s="380">
        <f t="shared" si="4"/>
        <v>45251</v>
      </c>
      <c r="H27" s="367">
        <f t="shared" si="3"/>
        <v>39.232363166610313</v>
      </c>
      <c r="I27" s="350"/>
      <c r="J27" s="377">
        <v>30400</v>
      </c>
      <c r="K27" s="378">
        <v>26.356629472607313</v>
      </c>
      <c r="L27" s="375">
        <v>12463</v>
      </c>
      <c r="M27" s="376">
        <v>40.996710526315788</v>
      </c>
      <c r="N27" s="375">
        <v>17937</v>
      </c>
      <c r="O27" s="372">
        <v>59.003289473684205</v>
      </c>
      <c r="P27" s="350"/>
      <c r="Q27" s="377">
        <v>23209</v>
      </c>
      <c r="R27" s="378">
        <v>20.122072810188918</v>
      </c>
      <c r="S27" s="375">
        <v>13276</v>
      </c>
      <c r="T27" s="376">
        <v>57.201947520358488</v>
      </c>
      <c r="U27" s="375">
        <v>9933</v>
      </c>
      <c r="V27" s="372">
        <v>42.79805247964152</v>
      </c>
      <c r="W27" s="350"/>
      <c r="X27" s="377">
        <v>61732</v>
      </c>
      <c r="Y27" s="378">
        <v>53.521297717203772</v>
      </c>
      <c r="Z27" s="375">
        <v>44351</v>
      </c>
      <c r="AA27" s="376">
        <v>71.844424285621727</v>
      </c>
      <c r="AB27" s="375">
        <v>17381</v>
      </c>
      <c r="AC27" s="372">
        <f t="shared" si="0"/>
        <v>28.15557571437828</v>
      </c>
      <c r="AD27" s="359"/>
      <c r="AE27" s="360"/>
      <c r="AF27" s="360"/>
      <c r="AG27" s="360"/>
      <c r="AH27" s="361"/>
      <c r="AI27" s="373"/>
      <c r="AJ27" s="329"/>
      <c r="AK27" s="360"/>
      <c r="AL27" s="360"/>
      <c r="AM27" s="360"/>
      <c r="AN27" s="361"/>
      <c r="AO27" s="362"/>
      <c r="AQ27" s="360"/>
      <c r="AR27" s="360"/>
      <c r="AS27" s="360"/>
      <c r="AT27" s="361"/>
      <c r="AU27" s="362"/>
      <c r="AW27" s="360"/>
      <c r="AX27" s="360"/>
      <c r="AY27" s="360"/>
      <c r="AZ27" s="361"/>
      <c r="BA27" s="362"/>
    </row>
    <row r="28" spans="1:53" s="331" customFormat="1" ht="18" customHeight="1" x14ac:dyDescent="0.25">
      <c r="B28" s="363" t="s">
        <v>46</v>
      </c>
      <c r="C28" s="350"/>
      <c r="D28" s="379">
        <f t="shared" si="1"/>
        <v>14758</v>
      </c>
      <c r="E28" s="380">
        <f t="shared" si="2"/>
        <v>9142</v>
      </c>
      <c r="F28" s="381">
        <f t="shared" si="3"/>
        <v>61.946063152188643</v>
      </c>
      <c r="G28" s="380">
        <f t="shared" si="4"/>
        <v>5616</v>
      </c>
      <c r="H28" s="382">
        <f t="shared" si="3"/>
        <v>38.053936847811357</v>
      </c>
      <c r="I28" s="350"/>
      <c r="J28" s="377">
        <v>3435</v>
      </c>
      <c r="K28" s="378">
        <v>23.275511586935899</v>
      </c>
      <c r="L28" s="375">
        <v>1421</v>
      </c>
      <c r="M28" s="376">
        <v>41.368267831149929</v>
      </c>
      <c r="N28" s="375">
        <v>2014</v>
      </c>
      <c r="O28" s="383">
        <v>58.631732168850071</v>
      </c>
      <c r="P28" s="350"/>
      <c r="Q28" s="377">
        <v>2766</v>
      </c>
      <c r="R28" s="378">
        <v>18.742377015855809</v>
      </c>
      <c r="S28" s="375">
        <v>1646</v>
      </c>
      <c r="T28" s="376">
        <v>59.508315256688363</v>
      </c>
      <c r="U28" s="375">
        <v>1120</v>
      </c>
      <c r="V28" s="383">
        <v>40.491684743311637</v>
      </c>
      <c r="W28" s="350"/>
      <c r="X28" s="377">
        <v>8557</v>
      </c>
      <c r="Y28" s="378">
        <v>57.982111397208293</v>
      </c>
      <c r="Z28" s="375">
        <v>6075</v>
      </c>
      <c r="AA28" s="376">
        <v>70.994507420825059</v>
      </c>
      <c r="AB28" s="375">
        <v>2482</v>
      </c>
      <c r="AC28" s="383">
        <f t="shared" si="0"/>
        <v>29.005492579174945</v>
      </c>
      <c r="AD28" s="359"/>
      <c r="AE28" s="360"/>
      <c r="AF28" s="360"/>
      <c r="AG28" s="360"/>
      <c r="AH28" s="361"/>
      <c r="AI28" s="362"/>
      <c r="AJ28" s="329"/>
      <c r="AK28" s="360"/>
      <c r="AL28" s="360"/>
      <c r="AM28" s="360"/>
      <c r="AN28" s="361"/>
      <c r="AO28" s="362"/>
      <c r="AQ28" s="360"/>
      <c r="AR28" s="360"/>
      <c r="AS28" s="360"/>
      <c r="AT28" s="361"/>
      <c r="AU28" s="362"/>
      <c r="AW28" s="360"/>
      <c r="AX28" s="360"/>
      <c r="AY28" s="360"/>
      <c r="AZ28" s="361"/>
      <c r="BA28" s="362"/>
    </row>
    <row r="29" spans="1:53" s="331" customFormat="1" ht="18" customHeight="1" x14ac:dyDescent="0.25">
      <c r="B29" s="384" t="s">
        <v>1</v>
      </c>
      <c r="C29" s="350"/>
      <c r="D29" s="385">
        <f t="shared" si="1"/>
        <v>5230</v>
      </c>
      <c r="E29" s="386">
        <f t="shared" si="2"/>
        <v>2884</v>
      </c>
      <c r="F29" s="387">
        <f t="shared" si="3"/>
        <v>55.143403441682601</v>
      </c>
      <c r="G29" s="386">
        <f t="shared" si="4"/>
        <v>2346</v>
      </c>
      <c r="H29" s="388">
        <f t="shared" si="3"/>
        <v>44.856596558317399</v>
      </c>
      <c r="I29" s="350"/>
      <c r="J29" s="389">
        <v>2803</v>
      </c>
      <c r="K29" s="390">
        <v>53.594646271510513</v>
      </c>
      <c r="L29" s="391">
        <v>1092</v>
      </c>
      <c r="M29" s="392">
        <v>38.958259008205495</v>
      </c>
      <c r="N29" s="391">
        <v>1711</v>
      </c>
      <c r="O29" s="393">
        <v>61.041740991794505</v>
      </c>
      <c r="P29" s="350"/>
      <c r="Q29" s="389">
        <v>950</v>
      </c>
      <c r="R29" s="390">
        <v>18.164435946462714</v>
      </c>
      <c r="S29" s="391">
        <v>651</v>
      </c>
      <c r="T29" s="392">
        <v>68.526315789473685</v>
      </c>
      <c r="U29" s="391">
        <v>299</v>
      </c>
      <c r="V29" s="393">
        <v>31.473684210526315</v>
      </c>
      <c r="W29" s="350"/>
      <c r="X29" s="389">
        <v>1477</v>
      </c>
      <c r="Y29" s="390">
        <v>28.24091778202677</v>
      </c>
      <c r="Z29" s="391">
        <v>1141</v>
      </c>
      <c r="AA29" s="392">
        <v>77.251184834123222</v>
      </c>
      <c r="AB29" s="391">
        <v>336</v>
      </c>
      <c r="AC29" s="393">
        <f t="shared" si="0"/>
        <v>22.748815165876778</v>
      </c>
      <c r="AD29" s="359"/>
      <c r="AE29" s="360"/>
      <c r="AF29" s="360"/>
      <c r="AG29" s="360"/>
      <c r="AH29" s="361"/>
      <c r="AI29" s="362"/>
      <c r="AJ29" s="329"/>
      <c r="AK29" s="360"/>
      <c r="AL29" s="360"/>
      <c r="AM29" s="360"/>
      <c r="AN29" s="361"/>
      <c r="AO29" s="362"/>
      <c r="AQ29" s="360"/>
      <c r="AR29" s="360"/>
      <c r="AS29" s="360"/>
      <c r="AT29" s="361"/>
      <c r="AU29" s="362"/>
      <c r="AW29" s="360"/>
      <c r="AX29" s="360"/>
      <c r="AY29" s="360"/>
      <c r="AZ29" s="361"/>
      <c r="BA29" s="362"/>
    </row>
    <row r="30" spans="1:53" s="328" customFormat="1" ht="3.75" customHeight="1" x14ac:dyDescent="0.25">
      <c r="A30" s="326"/>
      <c r="B30" s="327"/>
      <c r="D30" s="327"/>
      <c r="E30" s="327"/>
      <c r="F30" s="327"/>
      <c r="G30" s="327"/>
      <c r="H30" s="334"/>
      <c r="J30" s="327"/>
      <c r="K30" s="327"/>
      <c r="L30" s="327"/>
      <c r="M30" s="327"/>
      <c r="N30" s="327"/>
      <c r="O30" s="335"/>
      <c r="Q30" s="327"/>
      <c r="R30" s="327"/>
      <c r="S30" s="327"/>
      <c r="T30" s="327"/>
      <c r="U30" s="327"/>
      <c r="V30" s="335"/>
      <c r="X30" s="327"/>
      <c r="Y30" s="327"/>
      <c r="Z30" s="327"/>
      <c r="AA30" s="327"/>
      <c r="AB30" s="327"/>
      <c r="AC30" s="335"/>
      <c r="AD30" s="359"/>
      <c r="AE30" s="329"/>
      <c r="AF30" s="329"/>
      <c r="AG30" s="360"/>
      <c r="AH30" s="361"/>
      <c r="AI30" s="362"/>
      <c r="AJ30" s="329"/>
      <c r="AK30" s="329"/>
      <c r="AL30" s="329"/>
      <c r="AM30" s="360"/>
      <c r="AN30" s="361"/>
      <c r="AO30" s="362"/>
      <c r="AQ30" s="329"/>
      <c r="AR30" s="329"/>
      <c r="AS30" s="360"/>
      <c r="AT30" s="361"/>
      <c r="AU30" s="362"/>
      <c r="AW30" s="329"/>
      <c r="AX30" s="329"/>
      <c r="AY30" s="360"/>
      <c r="AZ30" s="361"/>
      <c r="BA30" s="362"/>
    </row>
    <row r="31" spans="1:53" s="329" customFormat="1" ht="18" customHeight="1" x14ac:dyDescent="0.25">
      <c r="B31" s="1235" t="s">
        <v>0</v>
      </c>
      <c r="C31" s="320"/>
      <c r="D31" s="1236">
        <f>J31+Q31+X31</f>
        <v>1965264</v>
      </c>
      <c r="E31" s="1237">
        <f>L31+S31+Z31</f>
        <v>1231855</v>
      </c>
      <c r="F31" s="1238">
        <f>E31/$D31*100</f>
        <v>62.681400565013149</v>
      </c>
      <c r="G31" s="1237">
        <f>N31+U31+AB31</f>
        <v>733409</v>
      </c>
      <c r="H31" s="1239">
        <f>G31/$D31*100</f>
        <v>37.318599434986851</v>
      </c>
      <c r="I31" s="320"/>
      <c r="J31" s="1240">
        <f>SUM(J12:J29)</f>
        <v>518063</v>
      </c>
      <c r="K31" s="1241">
        <f>J31/$D31*100</f>
        <v>26.360987633213657</v>
      </c>
      <c r="L31" s="1237">
        <f>SUM(L12:L29)</f>
        <v>220426</v>
      </c>
      <c r="M31" s="1238">
        <f>L31/$J31*100</f>
        <v>42.548107083501428</v>
      </c>
      <c r="N31" s="1237">
        <f>SUM(N12:N29)</f>
        <v>297637</v>
      </c>
      <c r="O31" s="1242">
        <f>N31/$J31*100</f>
        <v>57.451892916498572</v>
      </c>
      <c r="P31" s="320"/>
      <c r="Q31" s="1240">
        <f>SUM(Q12:Q29)</f>
        <v>413633</v>
      </c>
      <c r="R31" s="1241">
        <f>Q31/$D31*100</f>
        <v>21.047197730177729</v>
      </c>
      <c r="S31" s="1237">
        <f>SUM(S12:S29)</f>
        <v>259660</v>
      </c>
      <c r="T31" s="1238">
        <f>S31/$Q31*100</f>
        <v>62.775455536671402</v>
      </c>
      <c r="U31" s="1237">
        <f>SUM(U12:U29)</f>
        <v>153973</v>
      </c>
      <c r="V31" s="1242">
        <f>U31/$Q31*100</f>
        <v>37.224544463328598</v>
      </c>
      <c r="W31" s="320"/>
      <c r="X31" s="1240">
        <f>SUM(X12:X29)</f>
        <v>1033568</v>
      </c>
      <c r="Y31" s="1241">
        <f>X31/$D31*100</f>
        <v>52.591814636608611</v>
      </c>
      <c r="Z31" s="1237">
        <f>SUM(Z12:Z29)</f>
        <v>751769</v>
      </c>
      <c r="AA31" s="1238">
        <f>Z31/$X31*100</f>
        <v>72.735320752964483</v>
      </c>
      <c r="AB31" s="1237">
        <f>SUM(AB12:AB29)</f>
        <v>281799</v>
      </c>
      <c r="AC31" s="1242">
        <f>AB31/$X31*100</f>
        <v>27.264679247035513</v>
      </c>
      <c r="AD31" s="359"/>
      <c r="AE31" s="360"/>
      <c r="AF31" s="360"/>
      <c r="AI31" s="395"/>
      <c r="AK31" s="360"/>
      <c r="AL31" s="360"/>
      <c r="AO31" s="395"/>
      <c r="AQ31" s="360"/>
      <c r="AR31" s="360"/>
      <c r="AU31" s="395"/>
      <c r="AW31" s="360"/>
      <c r="AX31" s="360"/>
      <c r="BA31" s="395"/>
    </row>
    <row r="32" spans="1:53" s="396" customFormat="1" ht="5.25" customHeight="1" x14ac:dyDescent="0.2">
      <c r="B32" s="397" t="s">
        <v>39</v>
      </c>
      <c r="C32" s="398"/>
      <c r="I32" s="398"/>
    </row>
    <row r="33" spans="2:15" s="396" customFormat="1" ht="5.25" customHeight="1" x14ac:dyDescent="0.2">
      <c r="B33" s="397" t="s">
        <v>47</v>
      </c>
      <c r="C33" s="398"/>
      <c r="I33" s="398"/>
    </row>
    <row r="34" spans="2:15" s="396" customFormat="1" ht="13.5" customHeight="1" x14ac:dyDescent="0.2">
      <c r="B34" s="1422"/>
      <c r="C34" s="1422"/>
      <c r="D34" s="1422"/>
      <c r="E34" s="1422"/>
      <c r="F34" s="1422"/>
      <c r="G34" s="1422"/>
      <c r="H34" s="1422"/>
      <c r="I34" s="1422"/>
      <c r="J34" s="1422"/>
      <c r="K34" s="1422"/>
      <c r="L34" s="1422"/>
      <c r="M34" s="1422"/>
      <c r="N34" s="1422"/>
      <c r="O34" s="1422"/>
    </row>
    <row r="35" spans="2:15" s="396" customFormat="1" ht="29.25" customHeight="1" x14ac:dyDescent="0.2">
      <c r="B35" s="1422"/>
      <c r="C35" s="1422"/>
      <c r="D35" s="1422"/>
      <c r="E35" s="1422"/>
      <c r="F35" s="1422"/>
      <c r="G35" s="1422"/>
      <c r="H35" s="1422"/>
      <c r="I35" s="1422"/>
      <c r="J35" s="1422"/>
      <c r="K35" s="1422"/>
      <c r="L35" s="1422"/>
      <c r="M35" s="1422"/>
    </row>
    <row r="36" spans="2:15" s="396" customFormat="1" ht="4.5" customHeight="1" x14ac:dyDescent="0.2">
      <c r="B36" s="1421"/>
      <c r="C36" s="1421"/>
      <c r="D36" s="1421"/>
      <c r="E36" s="1334"/>
      <c r="F36" s="1334"/>
      <c r="G36" s="1334"/>
    </row>
    <row r="37" spans="2:15" s="396" customFormat="1" x14ac:dyDescent="0.2"/>
    <row r="38" spans="2:15" s="396" customFormat="1" x14ac:dyDescent="0.2"/>
    <row r="39" spans="2:15" s="396" customFormat="1" x14ac:dyDescent="0.2"/>
    <row r="40" spans="2:15" s="396" customFormat="1" x14ac:dyDescent="0.2"/>
    <row r="41" spans="2:15" s="396" customFormat="1" x14ac:dyDescent="0.2"/>
    <row r="42" spans="2:15" s="396" customFormat="1" x14ac:dyDescent="0.2"/>
    <row r="43" spans="2:15" s="396" customFormat="1" x14ac:dyDescent="0.2"/>
    <row r="44" spans="2:15" s="396" customFormat="1" x14ac:dyDescent="0.2"/>
    <row r="45" spans="2:15" s="396" customFormat="1" x14ac:dyDescent="0.2"/>
    <row r="46" spans="2:15" s="396" customFormat="1" x14ac:dyDescent="0.2"/>
  </sheetData>
  <mergeCells count="30">
    <mergeCell ref="B36:D36"/>
    <mergeCell ref="R9:R10"/>
    <mergeCell ref="S9:T9"/>
    <mergeCell ref="K9:K10"/>
    <mergeCell ref="L9:M9"/>
    <mergeCell ref="N9:O9"/>
    <mergeCell ref="Q9:Q10"/>
    <mergeCell ref="B34:O34"/>
    <mergeCell ref="B35:M35"/>
    <mergeCell ref="AB9:AC9"/>
    <mergeCell ref="U9:V9"/>
    <mergeCell ref="X9:X10"/>
    <mergeCell ref="Y9:Y10"/>
    <mergeCell ref="Z9:AA9"/>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s>
  <printOptions horizontalCentered="1"/>
  <pageMargins left="0" right="0" top="0.43307086614173229" bottom="0.43307086614173229" header="0" footer="0"/>
  <pageSetup paperSize="9" scale="62" orientation="landscape" r:id="rId1"/>
  <headerFooter alignWithMargins="0"/>
  <rowBreaks count="2" manualBreakCount="2">
    <brk id="34" max="25" man="1"/>
    <brk id="35" max="16383" man="1"/>
  </rowBreak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Hoja91">
    <tabColor theme="0"/>
    <pageSetUpPr fitToPage="1"/>
  </sheetPr>
  <dimension ref="A1:BA46"/>
  <sheetViews>
    <sheetView showGridLines="0" zoomScale="85" zoomScaleNormal="85" workbookViewId="0"/>
  </sheetViews>
  <sheetFormatPr baseColWidth="10" defaultColWidth="11.42578125" defaultRowHeight="15" x14ac:dyDescent="0.2"/>
  <cols>
    <col min="1" max="1" width="1.140625" style="333" customWidth="1"/>
    <col min="2" max="2" width="28.7109375" style="333" customWidth="1"/>
    <col min="3" max="3" width="0.5703125" style="333" customWidth="1"/>
    <col min="4" max="5" width="11.42578125" style="333" bestFit="1" customWidth="1"/>
    <col min="6" max="6" width="7" style="333" customWidth="1"/>
    <col min="7" max="7" width="11.42578125" style="333" bestFit="1" customWidth="1"/>
    <col min="8" max="8" width="7" style="333" customWidth="1"/>
    <col min="9" max="9" width="0.42578125" style="333" customWidth="1"/>
    <col min="10" max="10" width="11.42578125" style="333" bestFit="1" customWidth="1"/>
    <col min="11" max="11" width="6.7109375" style="333" customWidth="1"/>
    <col min="12" max="12" width="11.42578125" style="333" bestFit="1" customWidth="1"/>
    <col min="13" max="13" width="6.85546875" style="333" customWidth="1"/>
    <col min="14" max="14" width="11.42578125" style="333" bestFit="1" customWidth="1"/>
    <col min="15" max="15" width="6.85546875" style="333" customWidth="1"/>
    <col min="16" max="16" width="0.42578125" style="333" customWidth="1"/>
    <col min="17" max="17" width="10.28515625" style="333" bestFit="1" customWidth="1"/>
    <col min="18" max="18" width="6.85546875" style="333" customWidth="1"/>
    <col min="19" max="19" width="10.28515625" style="333" bestFit="1" customWidth="1"/>
    <col min="20" max="20" width="6.85546875" style="333" bestFit="1" customWidth="1"/>
    <col min="21" max="21" width="10.28515625" style="333" bestFit="1" customWidth="1"/>
    <col min="22" max="22" width="6.85546875" style="333" bestFit="1" customWidth="1"/>
    <col min="23" max="23" width="0.42578125" style="333" customWidth="1"/>
    <col min="24" max="24" width="10.28515625" style="333" bestFit="1" customWidth="1"/>
    <col min="25" max="25" width="7" style="333" customWidth="1"/>
    <col min="26" max="26" width="10.28515625" style="333" bestFit="1" customWidth="1"/>
    <col min="27" max="27" width="6.85546875" style="333" bestFit="1" customWidth="1"/>
    <col min="28" max="28" width="10.28515625" style="333" bestFit="1" customWidth="1"/>
    <col min="29" max="29" width="6.85546875" style="333" bestFit="1" customWidth="1"/>
    <col min="30" max="30" width="11.5703125" style="333" bestFit="1" customWidth="1"/>
    <col min="31" max="31" width="6.28515625" style="333" bestFit="1" customWidth="1"/>
    <col min="32" max="32" width="5" style="333" bestFit="1" customWidth="1"/>
    <col min="33" max="33" width="7.42578125" style="333" bestFit="1" customWidth="1"/>
    <col min="34" max="34" width="13.140625" style="333" bestFit="1" customWidth="1"/>
    <col min="35" max="35" width="6.28515625" style="333" bestFit="1" customWidth="1"/>
    <col min="36" max="36" width="3.85546875" style="333" customWidth="1"/>
    <col min="37" max="39" width="2.42578125" style="333" bestFit="1" customWidth="1"/>
    <col min="40" max="40" width="8.42578125" style="333" bestFit="1" customWidth="1"/>
    <col min="41" max="41" width="3.42578125" style="333" bestFit="1" customWidth="1"/>
    <col min="42" max="42" width="3.5703125" style="333" customWidth="1"/>
    <col min="43" max="45" width="2.42578125" style="333" bestFit="1" customWidth="1"/>
    <col min="46" max="46" width="8.42578125" style="333" bestFit="1" customWidth="1"/>
    <col min="47" max="47" width="4.140625" style="333" bestFit="1" customWidth="1"/>
    <col min="48" max="48" width="3.28515625" style="333" customWidth="1"/>
    <col min="49" max="49" width="4.28515625" style="333" bestFit="1" customWidth="1"/>
    <col min="50" max="50" width="2.42578125" style="333" bestFit="1" customWidth="1"/>
    <col min="51" max="51" width="4.28515625" style="333" bestFit="1" customWidth="1"/>
    <col min="52" max="52" width="8.42578125" style="333" bestFit="1" customWidth="1"/>
    <col min="53" max="53" width="4.28515625" style="333" bestFit="1" customWidth="1"/>
    <col min="54" max="16384" width="11.42578125" style="333"/>
  </cols>
  <sheetData>
    <row r="1" spans="1:53" s="340" customFormat="1" ht="15" customHeight="1" x14ac:dyDescent="0.2">
      <c r="A1" s="340" t="s">
        <v>31</v>
      </c>
      <c r="B1" s="311"/>
      <c r="C1" s="341"/>
      <c r="I1" s="341"/>
      <c r="J1" s="342" t="s">
        <v>135</v>
      </c>
      <c r="K1" s="342"/>
      <c r="L1" s="342" t="s">
        <v>135</v>
      </c>
      <c r="M1" s="342"/>
      <c r="N1" s="342" t="s">
        <v>135</v>
      </c>
      <c r="O1" s="342"/>
      <c r="P1" s="342"/>
      <c r="Q1" s="342" t="s">
        <v>16</v>
      </c>
      <c r="R1" s="342"/>
      <c r="S1" s="342" t="s">
        <v>16</v>
      </c>
      <c r="T1" s="342"/>
      <c r="U1" s="342" t="s">
        <v>16</v>
      </c>
      <c r="V1" s="342"/>
      <c r="W1" s="342"/>
      <c r="X1" s="342" t="s">
        <v>15</v>
      </c>
      <c r="Y1" s="342"/>
      <c r="Z1" s="342" t="s">
        <v>15</v>
      </c>
      <c r="AA1" s="342"/>
      <c r="AB1" s="342" t="s">
        <v>15</v>
      </c>
    </row>
    <row r="2" spans="1:53" s="343" customFormat="1" ht="52.5" customHeight="1" x14ac:dyDescent="0.25">
      <c r="B2" s="1387"/>
      <c r="C2" s="1387"/>
    </row>
    <row r="3" spans="1:53" s="345" customFormat="1" ht="4.5" customHeight="1" x14ac:dyDescent="0.2">
      <c r="B3" s="1388"/>
      <c r="C3" s="1388"/>
    </row>
    <row r="4" spans="1:53" s="345" customFormat="1" ht="17.25" customHeight="1" x14ac:dyDescent="0.2">
      <c r="A4" s="1389" t="s">
        <v>404</v>
      </c>
      <c r="B4" s="1389"/>
      <c r="C4" s="1389"/>
      <c r="D4" s="1389"/>
      <c r="E4" s="1389"/>
      <c r="F4" s="1389"/>
      <c r="G4" s="1389"/>
      <c r="H4" s="1389"/>
      <c r="I4" s="1389"/>
      <c r="J4" s="1389"/>
      <c r="K4" s="1389"/>
      <c r="L4" s="1389"/>
      <c r="M4" s="1389"/>
      <c r="N4" s="1389"/>
      <c r="O4" s="1389"/>
      <c r="P4" s="1389"/>
      <c r="Q4" s="1389"/>
      <c r="R4" s="1389"/>
      <c r="S4" s="1389"/>
      <c r="T4" s="1389"/>
      <c r="U4" s="1389"/>
      <c r="V4" s="1389"/>
      <c r="W4" s="1389"/>
      <c r="X4" s="1389"/>
      <c r="Y4" s="1389"/>
      <c r="Z4" s="1389"/>
      <c r="AA4" s="1389"/>
      <c r="AB4" s="1389"/>
      <c r="AC4" s="1389"/>
    </row>
    <row r="5" spans="1:53" s="345" customFormat="1" ht="17.25" customHeight="1" x14ac:dyDescent="0.2">
      <c r="B5" s="1390" t="str">
        <f>porsaad!$B$6</f>
        <v>Situación a 31 de mayo de 2024</v>
      </c>
      <c r="C5" s="1390"/>
      <c r="D5" s="1390"/>
      <c r="E5" s="1390"/>
      <c r="F5" s="1390"/>
      <c r="G5" s="1390"/>
      <c r="H5" s="1390"/>
      <c r="I5" s="1390"/>
      <c r="J5" s="1390"/>
      <c r="K5" s="1390"/>
      <c r="L5" s="1390"/>
      <c r="M5" s="1390"/>
      <c r="N5" s="1390"/>
      <c r="O5" s="1390"/>
      <c r="P5" s="1390"/>
      <c r="Q5" s="1390"/>
      <c r="R5" s="1390"/>
      <c r="S5" s="1390"/>
      <c r="T5" s="1390"/>
      <c r="U5" s="1390"/>
      <c r="V5" s="1390"/>
      <c r="W5" s="1390"/>
      <c r="X5" s="1390"/>
      <c r="Y5" s="1390"/>
      <c r="Z5" s="1390"/>
      <c r="AA5" s="1390"/>
      <c r="AB5" s="1390"/>
      <c r="AC5" s="1390"/>
    </row>
    <row r="6" spans="1:53" s="345" customFormat="1" ht="6" customHeight="1" x14ac:dyDescent="0.2"/>
    <row r="7" spans="1:53" s="322" customFormat="1" ht="12.75" customHeight="1" x14ac:dyDescent="0.2">
      <c r="A7" s="316"/>
      <c r="B7" s="1391" t="s">
        <v>12</v>
      </c>
      <c r="C7" s="317"/>
      <c r="D7" s="1394" t="s">
        <v>225</v>
      </c>
      <c r="E7" s="1395"/>
      <c r="F7" s="1395"/>
      <c r="G7" s="1395"/>
      <c r="H7" s="1395"/>
      <c r="I7" s="318"/>
      <c r="J7" s="1398"/>
      <c r="K7" s="1398"/>
      <c r="L7" s="1398"/>
      <c r="M7" s="1398"/>
      <c r="N7" s="1398"/>
      <c r="O7" s="1398"/>
      <c r="P7" s="318"/>
      <c r="Q7" s="1398"/>
      <c r="R7" s="1398"/>
      <c r="S7" s="1398"/>
      <c r="T7" s="1398"/>
      <c r="U7" s="1398"/>
      <c r="V7" s="1398"/>
      <c r="W7" s="318"/>
      <c r="X7" s="1398"/>
      <c r="Y7" s="1398"/>
      <c r="Z7" s="1398"/>
      <c r="AA7" s="1398"/>
      <c r="AB7" s="1398"/>
      <c r="AC7" s="1399"/>
      <c r="AD7" s="319"/>
      <c r="AE7" s="319"/>
      <c r="AF7" s="320"/>
      <c r="AG7" s="320"/>
      <c r="AH7" s="320"/>
      <c r="AI7" s="320"/>
      <c r="AJ7" s="320"/>
      <c r="AK7" s="320"/>
      <c r="AL7" s="321"/>
    </row>
    <row r="8" spans="1:53" s="322" customFormat="1" ht="33.75" customHeight="1" x14ac:dyDescent="0.2">
      <c r="A8" s="316"/>
      <c r="B8" s="1392"/>
      <c r="C8" s="317"/>
      <c r="D8" s="1396"/>
      <c r="E8" s="1397"/>
      <c r="F8" s="1397"/>
      <c r="G8" s="1397"/>
      <c r="H8" s="1397"/>
      <c r="I8" s="323"/>
      <c r="J8" s="1400" t="s">
        <v>226</v>
      </c>
      <c r="K8" s="1401"/>
      <c r="L8" s="1401"/>
      <c r="M8" s="1401"/>
      <c r="N8" s="1401"/>
      <c r="O8" s="1402"/>
      <c r="P8" s="317"/>
      <c r="Q8" s="1400" t="s">
        <v>227</v>
      </c>
      <c r="R8" s="1401"/>
      <c r="S8" s="1401"/>
      <c r="T8" s="1401"/>
      <c r="U8" s="1401"/>
      <c r="V8" s="1402"/>
      <c r="W8" s="317"/>
      <c r="X8" s="1400" t="s">
        <v>228</v>
      </c>
      <c r="Y8" s="1401"/>
      <c r="Z8" s="1401"/>
      <c r="AA8" s="1401"/>
      <c r="AB8" s="1401"/>
      <c r="AC8" s="1402"/>
      <c r="AD8" s="319"/>
      <c r="AE8" s="319"/>
      <c r="AF8" s="320"/>
      <c r="AG8" s="320"/>
      <c r="AH8" s="320"/>
      <c r="AI8" s="320"/>
      <c r="AJ8" s="320"/>
      <c r="AK8" s="320"/>
      <c r="AL8" s="321"/>
    </row>
    <row r="9" spans="1:53" s="322" customFormat="1" ht="21.75" customHeight="1" x14ac:dyDescent="0.2">
      <c r="A9" s="316"/>
      <c r="B9" s="1392"/>
      <c r="C9" s="317"/>
      <c r="D9" s="1403" t="s">
        <v>9</v>
      </c>
      <c r="E9" s="1404" t="s">
        <v>24</v>
      </c>
      <c r="F9" s="1405"/>
      <c r="G9" s="1404" t="s">
        <v>23</v>
      </c>
      <c r="H9" s="1406"/>
      <c r="I9" s="323"/>
      <c r="J9" s="1383" t="s">
        <v>9</v>
      </c>
      <c r="K9" s="1377" t="s">
        <v>220</v>
      </c>
      <c r="L9" s="1379" t="s">
        <v>24</v>
      </c>
      <c r="M9" s="1380"/>
      <c r="N9" s="1381" t="s">
        <v>23</v>
      </c>
      <c r="O9" s="1382"/>
      <c r="P9" s="317"/>
      <c r="Q9" s="1383" t="s">
        <v>9</v>
      </c>
      <c r="R9" s="1377" t="s">
        <v>220</v>
      </c>
      <c r="S9" s="1379" t="s">
        <v>24</v>
      </c>
      <c r="T9" s="1380"/>
      <c r="U9" s="1381" t="s">
        <v>23</v>
      </c>
      <c r="V9" s="1382"/>
      <c r="W9" s="317"/>
      <c r="X9" s="1383" t="s">
        <v>9</v>
      </c>
      <c r="Y9" s="1377" t="s">
        <v>220</v>
      </c>
      <c r="Z9" s="1379" t="s">
        <v>24</v>
      </c>
      <c r="AA9" s="1380"/>
      <c r="AB9" s="1381" t="s">
        <v>23</v>
      </c>
      <c r="AC9" s="1382"/>
      <c r="AD9" s="319"/>
      <c r="AE9" s="319"/>
      <c r="AF9" s="320"/>
      <c r="AG9" s="320"/>
      <c r="AH9" s="320"/>
      <c r="AI9" s="320"/>
      <c r="AJ9" s="320"/>
      <c r="AK9" s="320"/>
      <c r="AL9" s="321"/>
    </row>
    <row r="10" spans="1:53" s="322" customFormat="1" ht="36.75" customHeight="1" x14ac:dyDescent="0.2">
      <c r="A10" s="316"/>
      <c r="B10" s="1393"/>
      <c r="C10" s="317"/>
      <c r="D10" s="1384"/>
      <c r="E10" s="407" t="s">
        <v>9</v>
      </c>
      <c r="F10" s="403" t="s">
        <v>220</v>
      </c>
      <c r="G10" s="406" t="s">
        <v>9</v>
      </c>
      <c r="H10" s="888" t="s">
        <v>220</v>
      </c>
      <c r="I10" s="346"/>
      <c r="J10" s="1384"/>
      <c r="K10" s="1378"/>
      <c r="L10" s="404" t="s">
        <v>9</v>
      </c>
      <c r="M10" s="403" t="s">
        <v>221</v>
      </c>
      <c r="N10" s="407" t="s">
        <v>9</v>
      </c>
      <c r="O10" s="402" t="s">
        <v>221</v>
      </c>
      <c r="P10" s="347"/>
      <c r="Q10" s="1384"/>
      <c r="R10" s="1378"/>
      <c r="S10" s="404" t="s">
        <v>9</v>
      </c>
      <c r="T10" s="403" t="s">
        <v>221</v>
      </c>
      <c r="U10" s="407" t="s">
        <v>9</v>
      </c>
      <c r="V10" s="402" t="s">
        <v>221</v>
      </c>
      <c r="W10" s="347"/>
      <c r="X10" s="1384"/>
      <c r="Y10" s="1378"/>
      <c r="Z10" s="404" t="s">
        <v>9</v>
      </c>
      <c r="AA10" s="403" t="s">
        <v>221</v>
      </c>
      <c r="AB10" s="407" t="s">
        <v>9</v>
      </c>
      <c r="AC10" s="402" t="s">
        <v>221</v>
      </c>
      <c r="AD10" s="319"/>
      <c r="AE10" s="348"/>
      <c r="AF10" s="329"/>
      <c r="AG10" s="329"/>
      <c r="AH10" s="329"/>
      <c r="AI10" s="329"/>
      <c r="AJ10" s="320"/>
      <c r="AK10" s="320"/>
      <c r="AL10" s="320"/>
    </row>
    <row r="11" spans="1:53" s="328" customFormat="1" ht="4.5" customHeight="1" x14ac:dyDescent="0.2">
      <c r="A11" s="326"/>
      <c r="B11" s="327"/>
      <c r="D11" s="327"/>
      <c r="E11" s="327"/>
      <c r="F11" s="327"/>
      <c r="G11" s="327"/>
      <c r="H11" s="327"/>
      <c r="J11" s="327"/>
      <c r="K11" s="327"/>
      <c r="L11" s="327"/>
      <c r="M11" s="327"/>
      <c r="N11" s="327"/>
      <c r="O11" s="327"/>
      <c r="Q11" s="327"/>
      <c r="R11" s="327"/>
      <c r="S11" s="327"/>
      <c r="T11" s="327"/>
      <c r="U11" s="327"/>
      <c r="V11" s="327"/>
      <c r="X11" s="327"/>
      <c r="Y11" s="327"/>
      <c r="Z11" s="327"/>
      <c r="AA11" s="327"/>
      <c r="AB11" s="327"/>
      <c r="AC11" s="327"/>
      <c r="AD11" s="319"/>
      <c r="AE11" s="348"/>
      <c r="AF11" s="329"/>
      <c r="AG11" s="329"/>
      <c r="AH11" s="329"/>
      <c r="AI11" s="329"/>
      <c r="AJ11" s="329"/>
      <c r="AK11" s="329"/>
      <c r="AL11" s="329"/>
    </row>
    <row r="12" spans="1:53" s="331" customFormat="1" ht="18" customHeight="1" x14ac:dyDescent="0.25">
      <c r="A12" s="330"/>
      <c r="B12" s="349" t="s">
        <v>8</v>
      </c>
      <c r="C12" s="350"/>
      <c r="D12" s="351">
        <f>J12+Q12+X12</f>
        <v>79578</v>
      </c>
      <c r="E12" s="352">
        <f>L12+S12+Z12</f>
        <v>47199</v>
      </c>
      <c r="F12" s="353">
        <f>E12/$D12*100</f>
        <v>59.311618789112565</v>
      </c>
      <c r="G12" s="352">
        <f>N12+U12+AB12</f>
        <v>32379</v>
      </c>
      <c r="H12" s="354">
        <f>G12/$D12*100</f>
        <v>40.688381210887428</v>
      </c>
      <c r="I12" s="350"/>
      <c r="J12" s="355">
        <f>L12+N12</f>
        <v>29099</v>
      </c>
      <c r="K12" s="356">
        <f>J12/$D12*100</f>
        <v>36.566639020834906</v>
      </c>
      <c r="L12" s="357">
        <v>11378</v>
      </c>
      <c r="M12" s="353">
        <v>39.101000034365441</v>
      </c>
      <c r="N12" s="357">
        <v>17721</v>
      </c>
      <c r="O12" s="358">
        <v>60.898999965634559</v>
      </c>
      <c r="P12" s="350"/>
      <c r="Q12" s="355">
        <v>13720</v>
      </c>
      <c r="R12" s="356">
        <v>17.240945990097767</v>
      </c>
      <c r="S12" s="357">
        <v>7910</v>
      </c>
      <c r="T12" s="353">
        <v>57.653061224489797</v>
      </c>
      <c r="U12" s="357">
        <v>5810</v>
      </c>
      <c r="V12" s="358">
        <v>42.346938775510203</v>
      </c>
      <c r="W12" s="350"/>
      <c r="X12" s="355">
        <v>36759</v>
      </c>
      <c r="Y12" s="356">
        <v>46.192414989067331</v>
      </c>
      <c r="Z12" s="357">
        <v>27911</v>
      </c>
      <c r="AA12" s="353">
        <v>75.929704290105832</v>
      </c>
      <c r="AB12" s="357">
        <v>8848</v>
      </c>
      <c r="AC12" s="358">
        <f t="shared" ref="AC12:AC29" si="0">AB12/$X12*100</f>
        <v>24.070295709894175</v>
      </c>
      <c r="AD12" s="359"/>
      <c r="AE12" s="360"/>
      <c r="AF12" s="360"/>
      <c r="AG12" s="360"/>
      <c r="AH12" s="361"/>
      <c r="AI12" s="362"/>
      <c r="AJ12" s="329"/>
      <c r="AK12" s="360"/>
      <c r="AL12" s="360"/>
      <c r="AM12" s="360"/>
      <c r="AN12" s="361"/>
      <c r="AO12" s="362"/>
      <c r="AQ12" s="360"/>
      <c r="AR12" s="360"/>
      <c r="AS12" s="360"/>
      <c r="AT12" s="361"/>
      <c r="AU12" s="362"/>
      <c r="AW12" s="360"/>
      <c r="AX12" s="360"/>
      <c r="AY12" s="360"/>
      <c r="AZ12" s="361"/>
      <c r="BA12" s="362"/>
    </row>
    <row r="13" spans="1:53" s="331" customFormat="1" ht="18" customHeight="1" x14ac:dyDescent="0.25">
      <c r="A13" s="330"/>
      <c r="B13" s="363" t="s">
        <v>7</v>
      </c>
      <c r="C13" s="350"/>
      <c r="D13" s="364">
        <f t="shared" ref="D13:D29" si="1">J13+Q13+X13</f>
        <v>11991</v>
      </c>
      <c r="E13" s="365">
        <f t="shared" ref="E13:E29" si="2">L13+S13+Z13</f>
        <v>7963</v>
      </c>
      <c r="F13" s="366">
        <f t="shared" ref="F13:H29" si="3">E13/$D13*100</f>
        <v>66.408139437911757</v>
      </c>
      <c r="G13" s="365">
        <f t="shared" ref="G13:G29" si="4">N13+U13+AB13</f>
        <v>4028</v>
      </c>
      <c r="H13" s="367">
        <f t="shared" si="3"/>
        <v>33.591860562088236</v>
      </c>
      <c r="I13" s="350"/>
      <c r="J13" s="368">
        <f t="shared" ref="J13:J29" si="5">L13+N13</f>
        <v>2319</v>
      </c>
      <c r="K13" s="369">
        <f t="shared" ref="K13:K29" si="6">J13/$D13*100</f>
        <v>19.339504628471353</v>
      </c>
      <c r="L13" s="370">
        <v>950</v>
      </c>
      <c r="M13" s="371">
        <v>40.965933592065547</v>
      </c>
      <c r="N13" s="370">
        <v>1369</v>
      </c>
      <c r="O13" s="372">
        <v>59.034066407934446</v>
      </c>
      <c r="P13" s="350"/>
      <c r="Q13" s="368">
        <v>1775</v>
      </c>
      <c r="R13" s="369">
        <v>14.802768743224085</v>
      </c>
      <c r="S13" s="370">
        <v>1033</v>
      </c>
      <c r="T13" s="371">
        <v>58.197183098591552</v>
      </c>
      <c r="U13" s="370">
        <v>742</v>
      </c>
      <c r="V13" s="372">
        <v>41.802816901408448</v>
      </c>
      <c r="W13" s="350"/>
      <c r="X13" s="368">
        <v>7897</v>
      </c>
      <c r="Y13" s="369">
        <v>65.857726628304562</v>
      </c>
      <c r="Z13" s="370">
        <v>5980</v>
      </c>
      <c r="AA13" s="371">
        <v>75.724958845131056</v>
      </c>
      <c r="AB13" s="370">
        <v>1917</v>
      </c>
      <c r="AC13" s="372">
        <f t="shared" si="0"/>
        <v>24.275041154868937</v>
      </c>
      <c r="AD13" s="359"/>
      <c r="AE13" s="360"/>
      <c r="AF13" s="360"/>
      <c r="AG13" s="360"/>
      <c r="AH13" s="361"/>
      <c r="AI13" s="362"/>
      <c r="AJ13" s="329"/>
      <c r="AK13" s="360"/>
      <c r="AL13" s="360"/>
      <c r="AM13" s="360"/>
      <c r="AN13" s="361"/>
      <c r="AO13" s="362"/>
      <c r="AQ13" s="360"/>
      <c r="AR13" s="360"/>
      <c r="AS13" s="360"/>
      <c r="AT13" s="361"/>
      <c r="AU13" s="362"/>
      <c r="AW13" s="360"/>
      <c r="AX13" s="360"/>
      <c r="AY13" s="360"/>
      <c r="AZ13" s="361"/>
      <c r="BA13" s="362"/>
    </row>
    <row r="14" spans="1:53" s="331" customFormat="1" ht="18" customHeight="1" x14ac:dyDescent="0.25">
      <c r="A14" s="330"/>
      <c r="B14" s="363" t="s">
        <v>37</v>
      </c>
      <c r="C14" s="350"/>
      <c r="D14" s="364">
        <f t="shared" si="1"/>
        <v>7862</v>
      </c>
      <c r="E14" s="365">
        <f t="shared" si="2"/>
        <v>5254</v>
      </c>
      <c r="F14" s="366">
        <f t="shared" si="3"/>
        <v>66.827779191045536</v>
      </c>
      <c r="G14" s="365">
        <f t="shared" si="4"/>
        <v>2608</v>
      </c>
      <c r="H14" s="367">
        <f t="shared" si="3"/>
        <v>33.172220808954464</v>
      </c>
      <c r="I14" s="350"/>
      <c r="J14" s="368">
        <f t="shared" si="5"/>
        <v>1828</v>
      </c>
      <c r="K14" s="369">
        <f t="shared" si="6"/>
        <v>23.251081149834647</v>
      </c>
      <c r="L14" s="370">
        <v>754</v>
      </c>
      <c r="M14" s="371">
        <v>41.247264770240697</v>
      </c>
      <c r="N14" s="370">
        <v>1074</v>
      </c>
      <c r="O14" s="372">
        <v>58.752735229759303</v>
      </c>
      <c r="P14" s="350"/>
      <c r="Q14" s="368">
        <v>1418</v>
      </c>
      <c r="R14" s="369">
        <v>18.036123123887052</v>
      </c>
      <c r="S14" s="370">
        <v>831</v>
      </c>
      <c r="T14" s="371">
        <v>58.603667136812412</v>
      </c>
      <c r="U14" s="370">
        <v>587</v>
      </c>
      <c r="V14" s="372">
        <v>41.396332863187588</v>
      </c>
      <c r="W14" s="350"/>
      <c r="X14" s="368">
        <v>4616</v>
      </c>
      <c r="Y14" s="369">
        <v>58.712795726278301</v>
      </c>
      <c r="Z14" s="370">
        <v>3669</v>
      </c>
      <c r="AA14" s="371">
        <v>79.484402079722699</v>
      </c>
      <c r="AB14" s="370">
        <v>947</v>
      </c>
      <c r="AC14" s="372">
        <f t="shared" si="0"/>
        <v>20.515597920277294</v>
      </c>
      <c r="AD14" s="359"/>
      <c r="AE14" s="360"/>
      <c r="AF14" s="360"/>
      <c r="AG14" s="360"/>
      <c r="AH14" s="361"/>
      <c r="AI14" s="373"/>
      <c r="AJ14" s="329"/>
      <c r="AK14" s="360"/>
      <c r="AL14" s="360"/>
      <c r="AM14" s="360"/>
      <c r="AN14" s="361"/>
      <c r="AO14" s="362"/>
      <c r="AQ14" s="360"/>
      <c r="AR14" s="360"/>
      <c r="AS14" s="360"/>
      <c r="AT14" s="361"/>
      <c r="AU14" s="362"/>
      <c r="AW14" s="360"/>
      <c r="AX14" s="360"/>
      <c r="AY14" s="360"/>
      <c r="AZ14" s="361"/>
      <c r="BA14" s="362"/>
    </row>
    <row r="15" spans="1:53" s="331" customFormat="1" ht="18" customHeight="1" x14ac:dyDescent="0.25">
      <c r="A15" s="330"/>
      <c r="B15" s="363" t="s">
        <v>38</v>
      </c>
      <c r="C15" s="350"/>
      <c r="D15" s="364">
        <f t="shared" si="1"/>
        <v>8509</v>
      </c>
      <c r="E15" s="365">
        <f t="shared" si="2"/>
        <v>5425</v>
      </c>
      <c r="F15" s="366">
        <f t="shared" si="3"/>
        <v>63.756023034434129</v>
      </c>
      <c r="G15" s="365">
        <f t="shared" si="4"/>
        <v>3084</v>
      </c>
      <c r="H15" s="367">
        <f t="shared" si="3"/>
        <v>36.243976965565871</v>
      </c>
      <c r="I15" s="350"/>
      <c r="J15" s="368">
        <f t="shared" si="5"/>
        <v>1968</v>
      </c>
      <c r="K15" s="369">
        <f t="shared" si="6"/>
        <v>23.128452227053707</v>
      </c>
      <c r="L15" s="370">
        <v>764</v>
      </c>
      <c r="M15" s="371">
        <v>38.821138211382113</v>
      </c>
      <c r="N15" s="370">
        <v>1204</v>
      </c>
      <c r="O15" s="372">
        <v>61.178861788617887</v>
      </c>
      <c r="P15" s="350"/>
      <c r="Q15" s="368">
        <v>1531</v>
      </c>
      <c r="R15" s="369">
        <v>17.992713597367494</v>
      </c>
      <c r="S15" s="370">
        <v>879</v>
      </c>
      <c r="T15" s="371">
        <v>57.413455258001314</v>
      </c>
      <c r="U15" s="370">
        <v>652</v>
      </c>
      <c r="V15" s="372">
        <v>42.586544741998694</v>
      </c>
      <c r="W15" s="350"/>
      <c r="X15" s="368">
        <v>5010</v>
      </c>
      <c r="Y15" s="369">
        <v>58.878834175578795</v>
      </c>
      <c r="Z15" s="370">
        <v>3782</v>
      </c>
      <c r="AA15" s="371">
        <v>75.489021956087825</v>
      </c>
      <c r="AB15" s="370">
        <v>1228</v>
      </c>
      <c r="AC15" s="372">
        <f t="shared" si="0"/>
        <v>24.510978043912175</v>
      </c>
      <c r="AD15" s="359"/>
      <c r="AE15" s="360"/>
      <c r="AF15" s="360"/>
      <c r="AG15" s="360"/>
      <c r="AH15" s="361"/>
      <c r="AI15" s="362"/>
      <c r="AJ15" s="329"/>
      <c r="AK15" s="360"/>
      <c r="AL15" s="360"/>
      <c r="AM15" s="360"/>
      <c r="AN15" s="361"/>
      <c r="AO15" s="362"/>
      <c r="AQ15" s="360"/>
      <c r="AR15" s="360"/>
      <c r="AS15" s="360"/>
      <c r="AT15" s="361"/>
      <c r="AU15" s="362"/>
      <c r="AW15" s="360"/>
      <c r="AX15" s="360"/>
      <c r="AY15" s="360"/>
      <c r="AZ15" s="361"/>
      <c r="BA15" s="362"/>
    </row>
    <row r="16" spans="1:53" s="331" customFormat="1" ht="18" customHeight="1" x14ac:dyDescent="0.25">
      <c r="A16" s="330"/>
      <c r="B16" s="363" t="s">
        <v>6</v>
      </c>
      <c r="C16" s="350"/>
      <c r="D16" s="364">
        <f t="shared" si="1"/>
        <v>15680</v>
      </c>
      <c r="E16" s="365">
        <f t="shared" si="2"/>
        <v>9485</v>
      </c>
      <c r="F16" s="366">
        <f t="shared" si="3"/>
        <v>60.491071428571431</v>
      </c>
      <c r="G16" s="365">
        <f t="shared" si="4"/>
        <v>6195</v>
      </c>
      <c r="H16" s="367">
        <f t="shared" si="3"/>
        <v>39.508928571428569</v>
      </c>
      <c r="I16" s="350"/>
      <c r="J16" s="368">
        <f t="shared" si="5"/>
        <v>5392</v>
      </c>
      <c r="K16" s="369">
        <f t="shared" si="6"/>
        <v>34.387755102040821</v>
      </c>
      <c r="L16" s="370">
        <v>2198</v>
      </c>
      <c r="M16" s="371">
        <v>40.764094955489618</v>
      </c>
      <c r="N16" s="370">
        <v>3194</v>
      </c>
      <c r="O16" s="372">
        <v>59.235905044510382</v>
      </c>
      <c r="P16" s="350"/>
      <c r="Q16" s="368">
        <v>2836</v>
      </c>
      <c r="R16" s="369">
        <v>18.086734693877553</v>
      </c>
      <c r="S16" s="370">
        <v>1620</v>
      </c>
      <c r="T16" s="371">
        <v>57.122708039492245</v>
      </c>
      <c r="U16" s="370">
        <v>1216</v>
      </c>
      <c r="V16" s="372">
        <v>42.877291960507755</v>
      </c>
      <c r="W16" s="350"/>
      <c r="X16" s="368">
        <v>7452</v>
      </c>
      <c r="Y16" s="369">
        <v>47.525510204081634</v>
      </c>
      <c r="Z16" s="370">
        <v>5667</v>
      </c>
      <c r="AA16" s="371">
        <v>76.046698872785839</v>
      </c>
      <c r="AB16" s="370">
        <v>1785</v>
      </c>
      <c r="AC16" s="372">
        <f t="shared" si="0"/>
        <v>23.953301127214171</v>
      </c>
      <c r="AD16" s="359"/>
      <c r="AE16" s="360"/>
      <c r="AF16" s="360"/>
      <c r="AG16" s="360"/>
      <c r="AH16" s="361"/>
      <c r="AI16" s="362"/>
      <c r="AJ16" s="329"/>
      <c r="AK16" s="360"/>
      <c r="AL16" s="360"/>
      <c r="AM16" s="360"/>
      <c r="AN16" s="361"/>
      <c r="AO16" s="362"/>
      <c r="AQ16" s="360"/>
      <c r="AR16" s="360"/>
      <c r="AS16" s="360"/>
      <c r="AT16" s="361"/>
      <c r="AU16" s="362"/>
      <c r="AW16" s="360"/>
      <c r="AX16" s="360"/>
      <c r="AY16" s="360"/>
      <c r="AZ16" s="361"/>
      <c r="BA16" s="362"/>
    </row>
    <row r="17" spans="1:53" s="331" customFormat="1" ht="18" customHeight="1" x14ac:dyDescent="0.25">
      <c r="A17" s="330"/>
      <c r="B17" s="363" t="s">
        <v>5</v>
      </c>
      <c r="C17" s="350"/>
      <c r="D17" s="374">
        <f t="shared" si="1"/>
        <v>5342</v>
      </c>
      <c r="E17" s="375">
        <f t="shared" si="2"/>
        <v>3431</v>
      </c>
      <c r="F17" s="376">
        <f t="shared" si="3"/>
        <v>64.226881317858471</v>
      </c>
      <c r="G17" s="375">
        <f t="shared" si="4"/>
        <v>1911</v>
      </c>
      <c r="H17" s="367">
        <f t="shared" si="3"/>
        <v>35.773118682141522</v>
      </c>
      <c r="I17" s="350"/>
      <c r="J17" s="377">
        <f t="shared" si="5"/>
        <v>1295</v>
      </c>
      <c r="K17" s="378">
        <f t="shared" si="6"/>
        <v>24.241856982403593</v>
      </c>
      <c r="L17" s="375">
        <v>520</v>
      </c>
      <c r="M17" s="376">
        <v>40.154440154440152</v>
      </c>
      <c r="N17" s="375">
        <v>775</v>
      </c>
      <c r="O17" s="372">
        <v>59.845559845559848</v>
      </c>
      <c r="P17" s="350"/>
      <c r="Q17" s="377">
        <v>1007</v>
      </c>
      <c r="R17" s="378">
        <v>18.850617746162484</v>
      </c>
      <c r="S17" s="375">
        <v>564</v>
      </c>
      <c r="T17" s="376">
        <v>56.007944389275075</v>
      </c>
      <c r="U17" s="375">
        <v>443</v>
      </c>
      <c r="V17" s="372">
        <v>43.992055610724925</v>
      </c>
      <c r="W17" s="350"/>
      <c r="X17" s="377">
        <v>3040</v>
      </c>
      <c r="Y17" s="378">
        <v>56.907525271433926</v>
      </c>
      <c r="Z17" s="375">
        <v>2347</v>
      </c>
      <c r="AA17" s="376">
        <v>77.203947368421055</v>
      </c>
      <c r="AB17" s="375">
        <v>693</v>
      </c>
      <c r="AC17" s="372">
        <f t="shared" si="0"/>
        <v>22.796052631578949</v>
      </c>
      <c r="AD17" s="359"/>
      <c r="AE17" s="360"/>
      <c r="AF17" s="360"/>
      <c r="AG17" s="360"/>
      <c r="AH17" s="361"/>
      <c r="AI17" s="362"/>
      <c r="AJ17" s="329"/>
      <c r="AK17" s="360"/>
      <c r="AL17" s="360"/>
      <c r="AM17" s="360"/>
      <c r="AN17" s="361"/>
      <c r="AO17" s="362"/>
      <c r="AQ17" s="360"/>
      <c r="AR17" s="360"/>
      <c r="AS17" s="360"/>
      <c r="AT17" s="361"/>
      <c r="AU17" s="362"/>
      <c r="AW17" s="360"/>
      <c r="AX17" s="360"/>
      <c r="AY17" s="360"/>
      <c r="AZ17" s="361"/>
      <c r="BA17" s="362"/>
    </row>
    <row r="18" spans="1:53" s="331" customFormat="1" ht="18" customHeight="1" x14ac:dyDescent="0.25">
      <c r="A18" s="330"/>
      <c r="B18" s="363" t="s">
        <v>4</v>
      </c>
      <c r="C18" s="350"/>
      <c r="D18" s="364">
        <f t="shared" si="1"/>
        <v>34823</v>
      </c>
      <c r="E18" s="365">
        <f t="shared" si="2"/>
        <v>22818</v>
      </c>
      <c r="F18" s="366">
        <f t="shared" si="3"/>
        <v>65.525658329265141</v>
      </c>
      <c r="G18" s="365">
        <f t="shared" si="4"/>
        <v>12005</v>
      </c>
      <c r="H18" s="367">
        <f t="shared" si="3"/>
        <v>34.474341670734859</v>
      </c>
      <c r="I18" s="350"/>
      <c r="J18" s="368">
        <f t="shared" si="5"/>
        <v>6807</v>
      </c>
      <c r="K18" s="369">
        <f t="shared" si="6"/>
        <v>19.547425552077648</v>
      </c>
      <c r="L18" s="370">
        <v>2825</v>
      </c>
      <c r="M18" s="371">
        <v>41.501395622153666</v>
      </c>
      <c r="N18" s="370">
        <v>3982</v>
      </c>
      <c r="O18" s="372">
        <v>58.498604377846334</v>
      </c>
      <c r="P18" s="350"/>
      <c r="Q18" s="368">
        <v>5100</v>
      </c>
      <c r="R18" s="369">
        <v>14.645492921345088</v>
      </c>
      <c r="S18" s="370">
        <v>2873</v>
      </c>
      <c r="T18" s="371">
        <v>56.333333333333336</v>
      </c>
      <c r="U18" s="370">
        <v>2227</v>
      </c>
      <c r="V18" s="372">
        <v>43.666666666666664</v>
      </c>
      <c r="W18" s="350"/>
      <c r="X18" s="368">
        <v>22916</v>
      </c>
      <c r="Y18" s="369">
        <v>65.807081526577264</v>
      </c>
      <c r="Z18" s="370">
        <v>17120</v>
      </c>
      <c r="AA18" s="371">
        <v>74.707627858264971</v>
      </c>
      <c r="AB18" s="370">
        <v>5796</v>
      </c>
      <c r="AC18" s="372">
        <f t="shared" si="0"/>
        <v>25.292372141735029</v>
      </c>
      <c r="AD18" s="359"/>
      <c r="AE18" s="360"/>
      <c r="AF18" s="360"/>
      <c r="AG18" s="360"/>
      <c r="AH18" s="361"/>
      <c r="AI18" s="362"/>
      <c r="AJ18" s="329"/>
      <c r="AK18" s="360"/>
      <c r="AL18" s="360"/>
      <c r="AM18" s="360"/>
      <c r="AN18" s="361"/>
      <c r="AO18" s="362"/>
      <c r="AQ18" s="360"/>
      <c r="AR18" s="360"/>
      <c r="AS18" s="360"/>
      <c r="AT18" s="361"/>
      <c r="AU18" s="362"/>
      <c r="AW18" s="360"/>
      <c r="AX18" s="360"/>
      <c r="AY18" s="360"/>
      <c r="AZ18" s="361"/>
      <c r="BA18" s="362"/>
    </row>
    <row r="19" spans="1:53" s="331" customFormat="1" ht="18" customHeight="1" x14ac:dyDescent="0.25">
      <c r="A19" s="330"/>
      <c r="B19" s="363" t="s">
        <v>40</v>
      </c>
      <c r="C19" s="350"/>
      <c r="D19" s="364">
        <f t="shared" si="1"/>
        <v>22938</v>
      </c>
      <c r="E19" s="365">
        <f t="shared" si="2"/>
        <v>14634</v>
      </c>
      <c r="F19" s="366">
        <f t="shared" si="3"/>
        <v>63.798064347371174</v>
      </c>
      <c r="G19" s="365">
        <f t="shared" si="4"/>
        <v>8304</v>
      </c>
      <c r="H19" s="367">
        <f t="shared" si="3"/>
        <v>36.201935652628826</v>
      </c>
      <c r="I19" s="350"/>
      <c r="J19" s="368">
        <f t="shared" si="5"/>
        <v>5421</v>
      </c>
      <c r="K19" s="369">
        <f t="shared" si="6"/>
        <v>23.633272299241433</v>
      </c>
      <c r="L19" s="370">
        <v>2125</v>
      </c>
      <c r="M19" s="371">
        <v>39.199409703006829</v>
      </c>
      <c r="N19" s="370">
        <v>3296</v>
      </c>
      <c r="O19" s="372">
        <v>60.800590296993171</v>
      </c>
      <c r="P19" s="350"/>
      <c r="Q19" s="368">
        <v>3249</v>
      </c>
      <c r="R19" s="369">
        <v>14.164268898770599</v>
      </c>
      <c r="S19" s="370">
        <v>1921</v>
      </c>
      <c r="T19" s="371">
        <v>59.12588488765774</v>
      </c>
      <c r="U19" s="370">
        <v>1328</v>
      </c>
      <c r="V19" s="372">
        <v>40.87411511234226</v>
      </c>
      <c r="W19" s="350"/>
      <c r="X19" s="368">
        <v>14268</v>
      </c>
      <c r="Y19" s="369">
        <v>62.202458801987973</v>
      </c>
      <c r="Z19" s="370">
        <v>10588</v>
      </c>
      <c r="AA19" s="371">
        <v>74.208017942248389</v>
      </c>
      <c r="AB19" s="370">
        <v>3680</v>
      </c>
      <c r="AC19" s="372">
        <f t="shared" si="0"/>
        <v>25.791982057751611</v>
      </c>
      <c r="AD19" s="359"/>
      <c r="AE19" s="360"/>
      <c r="AF19" s="360"/>
      <c r="AG19" s="360"/>
      <c r="AH19" s="361"/>
      <c r="AI19" s="362"/>
      <c r="AJ19" s="329"/>
      <c r="AK19" s="360"/>
      <c r="AL19" s="360"/>
      <c r="AM19" s="360"/>
      <c r="AN19" s="361"/>
      <c r="AO19" s="362"/>
      <c r="AQ19" s="360"/>
      <c r="AR19" s="360"/>
      <c r="AS19" s="360"/>
      <c r="AT19" s="361"/>
      <c r="AU19" s="362"/>
      <c r="AW19" s="360"/>
      <c r="AX19" s="360"/>
      <c r="AY19" s="360"/>
      <c r="AZ19" s="361"/>
      <c r="BA19" s="362"/>
    </row>
    <row r="20" spans="1:53" s="331" customFormat="1" ht="18" customHeight="1" x14ac:dyDescent="0.25">
      <c r="A20" s="330"/>
      <c r="B20" s="363" t="s">
        <v>41</v>
      </c>
      <c r="C20" s="350"/>
      <c r="D20" s="364">
        <f t="shared" si="1"/>
        <v>49021</v>
      </c>
      <c r="E20" s="365">
        <f t="shared" si="2"/>
        <v>30936</v>
      </c>
      <c r="F20" s="366">
        <f t="shared" si="3"/>
        <v>63.107647742804104</v>
      </c>
      <c r="G20" s="365">
        <f t="shared" si="4"/>
        <v>18085</v>
      </c>
      <c r="H20" s="367">
        <f t="shared" si="3"/>
        <v>36.892352257195896</v>
      </c>
      <c r="I20" s="350"/>
      <c r="J20" s="368">
        <f t="shared" si="5"/>
        <v>13377</v>
      </c>
      <c r="K20" s="369">
        <f t="shared" si="6"/>
        <v>27.288305012137652</v>
      </c>
      <c r="L20" s="370">
        <v>5521</v>
      </c>
      <c r="M20" s="371">
        <v>41.272333109067802</v>
      </c>
      <c r="N20" s="370">
        <v>7856</v>
      </c>
      <c r="O20" s="372">
        <v>58.727666890932198</v>
      </c>
      <c r="P20" s="350"/>
      <c r="Q20" s="368">
        <v>7915</v>
      </c>
      <c r="R20" s="369">
        <v>16.146141449582831</v>
      </c>
      <c r="S20" s="370">
        <v>4471</v>
      </c>
      <c r="T20" s="371">
        <v>56.48768161718256</v>
      </c>
      <c r="U20" s="370">
        <v>3444</v>
      </c>
      <c r="V20" s="372">
        <v>43.512318382817433</v>
      </c>
      <c r="W20" s="350"/>
      <c r="X20" s="368">
        <v>27729</v>
      </c>
      <c r="Y20" s="369">
        <v>56.565553538279509</v>
      </c>
      <c r="Z20" s="370">
        <v>20944</v>
      </c>
      <c r="AA20" s="371">
        <v>75.531032493057808</v>
      </c>
      <c r="AB20" s="370">
        <v>6785</v>
      </c>
      <c r="AC20" s="372">
        <f t="shared" si="0"/>
        <v>24.468967506942192</v>
      </c>
      <c r="AD20" s="359"/>
      <c r="AE20" s="360"/>
      <c r="AF20" s="360"/>
      <c r="AG20" s="360"/>
      <c r="AH20" s="361"/>
      <c r="AI20" s="362"/>
      <c r="AJ20" s="329"/>
      <c r="AK20" s="360"/>
      <c r="AL20" s="360"/>
      <c r="AM20" s="360"/>
      <c r="AN20" s="361"/>
      <c r="AO20" s="362"/>
      <c r="AQ20" s="360"/>
      <c r="AR20" s="360"/>
      <c r="AS20" s="360"/>
      <c r="AT20" s="361"/>
      <c r="AU20" s="362"/>
      <c r="AW20" s="360"/>
      <c r="AX20" s="360"/>
      <c r="AY20" s="360"/>
      <c r="AZ20" s="361"/>
      <c r="BA20" s="362"/>
    </row>
    <row r="21" spans="1:53" s="331" customFormat="1" ht="18" customHeight="1" x14ac:dyDescent="0.25">
      <c r="A21" s="330"/>
      <c r="B21" s="363" t="s">
        <v>3</v>
      </c>
      <c r="C21" s="350"/>
      <c r="D21" s="364">
        <f t="shared" si="1"/>
        <v>47893</v>
      </c>
      <c r="E21" s="365">
        <f t="shared" si="2"/>
        <v>31101</v>
      </c>
      <c r="F21" s="366">
        <f t="shared" si="3"/>
        <v>64.938508759108842</v>
      </c>
      <c r="G21" s="365">
        <f t="shared" si="4"/>
        <v>16792</v>
      </c>
      <c r="H21" s="367">
        <f t="shared" si="3"/>
        <v>35.061491240891151</v>
      </c>
      <c r="I21" s="350"/>
      <c r="J21" s="368">
        <f t="shared" si="5"/>
        <v>10174</v>
      </c>
      <c r="K21" s="369">
        <f t="shared" si="6"/>
        <v>21.24318793978243</v>
      </c>
      <c r="L21" s="370">
        <v>4162</v>
      </c>
      <c r="M21" s="371">
        <v>40.908197365834482</v>
      </c>
      <c r="N21" s="370">
        <v>6012</v>
      </c>
      <c r="O21" s="372">
        <v>59.091802634165525</v>
      </c>
      <c r="P21" s="350"/>
      <c r="Q21" s="368">
        <v>8480</v>
      </c>
      <c r="R21" s="369">
        <v>17.706136596162278</v>
      </c>
      <c r="S21" s="370">
        <v>4835</v>
      </c>
      <c r="T21" s="371">
        <v>57.016509433962256</v>
      </c>
      <c r="U21" s="370">
        <v>3645</v>
      </c>
      <c r="V21" s="372">
        <v>42.983490566037737</v>
      </c>
      <c r="W21" s="350"/>
      <c r="X21" s="368">
        <v>29239</v>
      </c>
      <c r="Y21" s="369">
        <v>61.050675464055296</v>
      </c>
      <c r="Z21" s="370">
        <v>22104</v>
      </c>
      <c r="AA21" s="371">
        <v>75.597660658709259</v>
      </c>
      <c r="AB21" s="370">
        <v>7135</v>
      </c>
      <c r="AC21" s="372">
        <f t="shared" si="0"/>
        <v>24.402339341290741</v>
      </c>
      <c r="AD21" s="359"/>
      <c r="AE21" s="360"/>
      <c r="AF21" s="360"/>
      <c r="AG21" s="360"/>
      <c r="AH21" s="361"/>
      <c r="AI21" s="373"/>
      <c r="AJ21" s="329"/>
      <c r="AK21" s="360"/>
      <c r="AL21" s="360"/>
      <c r="AM21" s="360"/>
      <c r="AN21" s="361"/>
      <c r="AO21" s="362"/>
      <c r="AQ21" s="360"/>
      <c r="AR21" s="360"/>
      <c r="AS21" s="360"/>
      <c r="AT21" s="361"/>
      <c r="AU21" s="362"/>
      <c r="AW21" s="360"/>
      <c r="AX21" s="360"/>
      <c r="AY21" s="360"/>
      <c r="AZ21" s="361"/>
      <c r="BA21" s="362"/>
    </row>
    <row r="22" spans="1:53" s="331" customFormat="1" ht="18" customHeight="1" x14ac:dyDescent="0.25">
      <c r="A22" s="330"/>
      <c r="B22" s="363" t="s">
        <v>2</v>
      </c>
      <c r="C22" s="350"/>
      <c r="D22" s="364">
        <f t="shared" si="1"/>
        <v>13136</v>
      </c>
      <c r="E22" s="365">
        <f t="shared" si="2"/>
        <v>8590</v>
      </c>
      <c r="F22" s="366">
        <f t="shared" si="3"/>
        <v>65.392813641900133</v>
      </c>
      <c r="G22" s="365">
        <f t="shared" si="4"/>
        <v>4546</v>
      </c>
      <c r="H22" s="367">
        <f t="shared" si="3"/>
        <v>34.607186358099881</v>
      </c>
      <c r="I22" s="350"/>
      <c r="J22" s="368">
        <f t="shared" si="5"/>
        <v>2785</v>
      </c>
      <c r="K22" s="369">
        <f t="shared" si="6"/>
        <v>21.201278928136418</v>
      </c>
      <c r="L22" s="370">
        <v>1146</v>
      </c>
      <c r="M22" s="371">
        <v>41.149012567324952</v>
      </c>
      <c r="N22" s="370">
        <v>1639</v>
      </c>
      <c r="O22" s="372">
        <v>58.850987432675048</v>
      </c>
      <c r="P22" s="350"/>
      <c r="Q22" s="368">
        <v>2057</v>
      </c>
      <c r="R22" s="369">
        <v>15.659257003654082</v>
      </c>
      <c r="S22" s="370">
        <v>1185</v>
      </c>
      <c r="T22" s="371">
        <v>57.608167233835687</v>
      </c>
      <c r="U22" s="370">
        <v>872</v>
      </c>
      <c r="V22" s="372">
        <v>42.391832766164313</v>
      </c>
      <c r="W22" s="350"/>
      <c r="X22" s="368">
        <v>8294</v>
      </c>
      <c r="Y22" s="369">
        <v>63.139464068209506</v>
      </c>
      <c r="Z22" s="370">
        <v>6259</v>
      </c>
      <c r="AA22" s="371">
        <v>75.464190981432353</v>
      </c>
      <c r="AB22" s="370">
        <v>2035</v>
      </c>
      <c r="AC22" s="372">
        <f t="shared" si="0"/>
        <v>24.53580901856764</v>
      </c>
      <c r="AD22" s="359"/>
      <c r="AE22" s="360"/>
      <c r="AF22" s="360"/>
      <c r="AG22" s="360"/>
      <c r="AH22" s="361"/>
      <c r="AI22" s="362"/>
      <c r="AJ22" s="329"/>
      <c r="AK22" s="360"/>
      <c r="AL22" s="360"/>
      <c r="AM22" s="360"/>
      <c r="AN22" s="361"/>
      <c r="AO22" s="362"/>
      <c r="AQ22" s="360"/>
      <c r="AR22" s="360"/>
      <c r="AS22" s="360"/>
      <c r="AT22" s="361"/>
      <c r="AU22" s="362"/>
      <c r="AW22" s="360"/>
      <c r="AX22" s="360"/>
      <c r="AY22" s="360"/>
      <c r="AZ22" s="361"/>
      <c r="BA22" s="362"/>
    </row>
    <row r="23" spans="1:53" s="331" customFormat="1" ht="18" customHeight="1" x14ac:dyDescent="0.25">
      <c r="A23" s="330"/>
      <c r="B23" s="363" t="s">
        <v>35</v>
      </c>
      <c r="C23" s="350"/>
      <c r="D23" s="364">
        <f t="shared" si="1"/>
        <v>25972</v>
      </c>
      <c r="E23" s="365">
        <f t="shared" si="2"/>
        <v>17423</v>
      </c>
      <c r="F23" s="366">
        <f t="shared" si="3"/>
        <v>67.083782535037727</v>
      </c>
      <c r="G23" s="365">
        <f t="shared" si="4"/>
        <v>8549</v>
      </c>
      <c r="H23" s="367">
        <f t="shared" si="3"/>
        <v>32.916217464962266</v>
      </c>
      <c r="I23" s="350"/>
      <c r="J23" s="368">
        <f t="shared" si="5"/>
        <v>5236</v>
      </c>
      <c r="K23" s="369">
        <f t="shared" si="6"/>
        <v>20.160172493454489</v>
      </c>
      <c r="L23" s="370">
        <v>2226</v>
      </c>
      <c r="M23" s="371">
        <v>42.513368983957214</v>
      </c>
      <c r="N23" s="370">
        <v>3010</v>
      </c>
      <c r="O23" s="372">
        <v>57.486631016042779</v>
      </c>
      <c r="P23" s="350"/>
      <c r="Q23" s="368">
        <v>4291</v>
      </c>
      <c r="R23" s="369">
        <v>16.521638687817649</v>
      </c>
      <c r="S23" s="370">
        <v>2428</v>
      </c>
      <c r="T23" s="371">
        <v>56.583546958750873</v>
      </c>
      <c r="U23" s="370">
        <v>1863</v>
      </c>
      <c r="V23" s="372">
        <v>43.416453041249127</v>
      </c>
      <c r="W23" s="350"/>
      <c r="X23" s="368">
        <v>16445</v>
      </c>
      <c r="Y23" s="369">
        <v>63.318188818727862</v>
      </c>
      <c r="Z23" s="370">
        <v>12769</v>
      </c>
      <c r="AA23" s="371">
        <v>77.646701124961993</v>
      </c>
      <c r="AB23" s="370">
        <v>3676</v>
      </c>
      <c r="AC23" s="372">
        <f t="shared" si="0"/>
        <v>22.353298875038004</v>
      </c>
      <c r="AD23" s="359"/>
      <c r="AE23" s="360"/>
      <c r="AF23" s="360"/>
      <c r="AG23" s="360"/>
      <c r="AH23" s="361"/>
      <c r="AI23" s="362"/>
      <c r="AJ23" s="329"/>
      <c r="AK23" s="360"/>
      <c r="AL23" s="360"/>
      <c r="AM23" s="360"/>
      <c r="AN23" s="361"/>
      <c r="AO23" s="362"/>
      <c r="AQ23" s="360"/>
      <c r="AR23" s="360"/>
      <c r="AS23" s="360"/>
      <c r="AT23" s="361"/>
      <c r="AU23" s="362"/>
      <c r="AW23" s="360"/>
      <c r="AX23" s="360"/>
      <c r="AY23" s="360"/>
      <c r="AZ23" s="361"/>
      <c r="BA23" s="362"/>
    </row>
    <row r="24" spans="1:53" s="331" customFormat="1" ht="18" customHeight="1" x14ac:dyDescent="0.25">
      <c r="A24" s="330"/>
      <c r="B24" s="363" t="s">
        <v>42</v>
      </c>
      <c r="C24" s="350"/>
      <c r="D24" s="364">
        <f t="shared" si="1"/>
        <v>63350</v>
      </c>
      <c r="E24" s="365">
        <f t="shared" si="2"/>
        <v>42380</v>
      </c>
      <c r="F24" s="366">
        <f t="shared" si="3"/>
        <v>66.898184688239937</v>
      </c>
      <c r="G24" s="365">
        <f t="shared" si="4"/>
        <v>20970</v>
      </c>
      <c r="H24" s="367">
        <f t="shared" si="3"/>
        <v>33.101815311760063</v>
      </c>
      <c r="I24" s="350"/>
      <c r="J24" s="368">
        <f t="shared" si="5"/>
        <v>15681</v>
      </c>
      <c r="K24" s="369">
        <f t="shared" si="6"/>
        <v>24.752959747434886</v>
      </c>
      <c r="L24" s="370">
        <v>7631</v>
      </c>
      <c r="M24" s="371">
        <v>48.66398826605446</v>
      </c>
      <c r="N24" s="370">
        <v>8050</v>
      </c>
      <c r="O24" s="372">
        <v>51.33601173394554</v>
      </c>
      <c r="P24" s="350"/>
      <c r="Q24" s="368">
        <v>9658</v>
      </c>
      <c r="R24" s="369">
        <v>15.245461720599844</v>
      </c>
      <c r="S24" s="370">
        <v>5702</v>
      </c>
      <c r="T24" s="371">
        <v>59.039138537999577</v>
      </c>
      <c r="U24" s="370">
        <v>3956</v>
      </c>
      <c r="V24" s="372">
        <v>40.960861462000416</v>
      </c>
      <c r="W24" s="350"/>
      <c r="X24" s="368">
        <v>38011</v>
      </c>
      <c r="Y24" s="369">
        <v>60.001578531965272</v>
      </c>
      <c r="Z24" s="370">
        <v>29047</v>
      </c>
      <c r="AA24" s="371">
        <v>76.41735287153719</v>
      </c>
      <c r="AB24" s="370">
        <v>8964</v>
      </c>
      <c r="AC24" s="372">
        <f t="shared" si="0"/>
        <v>23.582647128462813</v>
      </c>
      <c r="AD24" s="359"/>
      <c r="AE24" s="360"/>
      <c r="AF24" s="360"/>
      <c r="AG24" s="360"/>
      <c r="AH24" s="361"/>
      <c r="AI24" s="362"/>
      <c r="AJ24" s="329"/>
      <c r="AK24" s="360"/>
      <c r="AL24" s="360"/>
      <c r="AM24" s="360"/>
      <c r="AN24" s="361"/>
      <c r="AO24" s="362"/>
      <c r="AQ24" s="360"/>
      <c r="AR24" s="360"/>
      <c r="AS24" s="360"/>
      <c r="AT24" s="361"/>
      <c r="AU24" s="362"/>
      <c r="AW24" s="360"/>
      <c r="AX24" s="360"/>
      <c r="AY24" s="360"/>
      <c r="AZ24" s="361"/>
      <c r="BA24" s="362"/>
    </row>
    <row r="25" spans="1:53" ht="18" customHeight="1" x14ac:dyDescent="0.25">
      <c r="A25" s="332"/>
      <c r="B25" s="363" t="s">
        <v>43</v>
      </c>
      <c r="C25" s="350"/>
      <c r="D25" s="364">
        <f t="shared" si="1"/>
        <v>14803</v>
      </c>
      <c r="E25" s="365">
        <f t="shared" si="2"/>
        <v>8367</v>
      </c>
      <c r="F25" s="366">
        <f t="shared" si="3"/>
        <v>56.522326555427952</v>
      </c>
      <c r="G25" s="365">
        <f t="shared" si="4"/>
        <v>6436</v>
      </c>
      <c r="H25" s="367">
        <f t="shared" si="3"/>
        <v>43.477673444572048</v>
      </c>
      <c r="I25" s="350"/>
      <c r="J25" s="368">
        <f t="shared" si="5"/>
        <v>5436</v>
      </c>
      <c r="K25" s="369">
        <f t="shared" si="6"/>
        <v>36.722286023103422</v>
      </c>
      <c r="L25" s="370">
        <v>1929</v>
      </c>
      <c r="M25" s="371">
        <v>35.485651214128033</v>
      </c>
      <c r="N25" s="370">
        <v>3507</v>
      </c>
      <c r="O25" s="372">
        <v>64.51434878587196</v>
      </c>
      <c r="P25" s="350"/>
      <c r="Q25" s="368">
        <v>2260</v>
      </c>
      <c r="R25" s="369">
        <v>15.267175572519085</v>
      </c>
      <c r="S25" s="370">
        <v>1225</v>
      </c>
      <c r="T25" s="371">
        <v>54.203539823008853</v>
      </c>
      <c r="U25" s="370">
        <v>1035</v>
      </c>
      <c r="V25" s="372">
        <v>45.796460176991147</v>
      </c>
      <c r="W25" s="350"/>
      <c r="X25" s="368">
        <v>7107</v>
      </c>
      <c r="Y25" s="369">
        <v>48.010538404377492</v>
      </c>
      <c r="Z25" s="370">
        <v>5213</v>
      </c>
      <c r="AA25" s="371">
        <v>73.350218094836066</v>
      </c>
      <c r="AB25" s="370">
        <v>1894</v>
      </c>
      <c r="AC25" s="372">
        <f t="shared" si="0"/>
        <v>26.649781905163923</v>
      </c>
      <c r="AD25" s="359"/>
      <c r="AE25" s="360"/>
      <c r="AF25" s="360"/>
      <c r="AG25" s="361"/>
      <c r="AH25" s="361"/>
      <c r="AI25" s="362"/>
      <c r="AJ25" s="329"/>
      <c r="AK25" s="360"/>
      <c r="AL25" s="360"/>
      <c r="AM25" s="360"/>
      <c r="AN25" s="361"/>
      <c r="AO25" s="362"/>
      <c r="AQ25" s="360"/>
      <c r="AR25" s="360"/>
      <c r="AS25" s="360"/>
      <c r="AT25" s="361"/>
      <c r="AU25" s="362"/>
      <c r="AW25" s="360"/>
      <c r="AX25" s="360"/>
      <c r="AY25" s="360"/>
      <c r="AZ25" s="361"/>
      <c r="BA25" s="362"/>
    </row>
    <row r="26" spans="1:53" s="331" customFormat="1" ht="18" customHeight="1" x14ac:dyDescent="0.25">
      <c r="B26" s="363" t="s">
        <v>44</v>
      </c>
      <c r="C26" s="350"/>
      <c r="D26" s="379">
        <f t="shared" si="1"/>
        <v>3375</v>
      </c>
      <c r="E26" s="380">
        <f t="shared" si="2"/>
        <v>2291</v>
      </c>
      <c r="F26" s="381">
        <f t="shared" si="3"/>
        <v>67.881481481481472</v>
      </c>
      <c r="G26" s="380">
        <f t="shared" si="4"/>
        <v>1084</v>
      </c>
      <c r="H26" s="367">
        <f t="shared" si="3"/>
        <v>32.11851851851852</v>
      </c>
      <c r="I26" s="350"/>
      <c r="J26" s="377">
        <f t="shared" si="5"/>
        <v>664</v>
      </c>
      <c r="K26" s="378">
        <f t="shared" si="6"/>
        <v>19.674074074074074</v>
      </c>
      <c r="L26" s="375">
        <v>314</v>
      </c>
      <c r="M26" s="376">
        <v>47.289156626506021</v>
      </c>
      <c r="N26" s="375">
        <v>350</v>
      </c>
      <c r="O26" s="372">
        <v>52.710843373493979</v>
      </c>
      <c r="P26" s="350"/>
      <c r="Q26" s="377">
        <v>508</v>
      </c>
      <c r="R26" s="378">
        <v>15.051851851851852</v>
      </c>
      <c r="S26" s="375">
        <v>291</v>
      </c>
      <c r="T26" s="376">
        <v>57.283464566929133</v>
      </c>
      <c r="U26" s="375">
        <v>217</v>
      </c>
      <c r="V26" s="372">
        <v>42.716535433070867</v>
      </c>
      <c r="W26" s="350"/>
      <c r="X26" s="377">
        <v>2203</v>
      </c>
      <c r="Y26" s="378">
        <v>65.274074074074079</v>
      </c>
      <c r="Z26" s="375">
        <v>1686</v>
      </c>
      <c r="AA26" s="376">
        <v>76.532001815705854</v>
      </c>
      <c r="AB26" s="375">
        <v>517</v>
      </c>
      <c r="AC26" s="372">
        <f t="shared" si="0"/>
        <v>23.467998184294146</v>
      </c>
      <c r="AD26" s="359"/>
      <c r="AE26" s="360"/>
      <c r="AF26" s="360"/>
      <c r="AG26" s="360"/>
      <c r="AH26" s="361"/>
      <c r="AI26" s="362"/>
      <c r="AJ26" s="329"/>
      <c r="AK26" s="360"/>
      <c r="AL26" s="360"/>
      <c r="AM26" s="360"/>
      <c r="AN26" s="361"/>
      <c r="AO26" s="362"/>
      <c r="AQ26" s="360"/>
      <c r="AR26" s="360"/>
      <c r="AS26" s="360"/>
      <c r="AT26" s="361"/>
      <c r="AU26" s="362"/>
      <c r="AW26" s="360"/>
      <c r="AX26" s="360"/>
      <c r="AY26" s="360"/>
      <c r="AZ26" s="361"/>
      <c r="BA26" s="362"/>
    </row>
    <row r="27" spans="1:53" s="331" customFormat="1" ht="18" customHeight="1" x14ac:dyDescent="0.25">
      <c r="B27" s="363" t="s">
        <v>45</v>
      </c>
      <c r="C27" s="350"/>
      <c r="D27" s="379">
        <f t="shared" si="1"/>
        <v>19649</v>
      </c>
      <c r="E27" s="380">
        <f t="shared" si="2"/>
        <v>13221</v>
      </c>
      <c r="F27" s="381">
        <f t="shared" si="3"/>
        <v>67.285866965239961</v>
      </c>
      <c r="G27" s="380">
        <f t="shared" si="4"/>
        <v>6428</v>
      </c>
      <c r="H27" s="367">
        <f t="shared" si="3"/>
        <v>32.714133034760039</v>
      </c>
      <c r="I27" s="350"/>
      <c r="J27" s="377">
        <f t="shared" si="5"/>
        <v>3608</v>
      </c>
      <c r="K27" s="378">
        <f t="shared" si="6"/>
        <v>18.36225762125299</v>
      </c>
      <c r="L27" s="375">
        <v>1516</v>
      </c>
      <c r="M27" s="376">
        <v>42.017738359201772</v>
      </c>
      <c r="N27" s="375">
        <v>2092</v>
      </c>
      <c r="O27" s="372">
        <v>57.982261640798228</v>
      </c>
      <c r="P27" s="350"/>
      <c r="Q27" s="377">
        <v>3004</v>
      </c>
      <c r="R27" s="378">
        <v>15.288309837650772</v>
      </c>
      <c r="S27" s="375">
        <v>1696</v>
      </c>
      <c r="T27" s="376">
        <v>56.45805592543276</v>
      </c>
      <c r="U27" s="375">
        <v>1308</v>
      </c>
      <c r="V27" s="372">
        <v>43.541944074567247</v>
      </c>
      <c r="W27" s="350"/>
      <c r="X27" s="377">
        <v>13037</v>
      </c>
      <c r="Y27" s="378">
        <v>66.349432541096249</v>
      </c>
      <c r="Z27" s="375">
        <v>10009</v>
      </c>
      <c r="AA27" s="376">
        <v>76.773797652834247</v>
      </c>
      <c r="AB27" s="375">
        <v>3028</v>
      </c>
      <c r="AC27" s="372">
        <f t="shared" si="0"/>
        <v>23.22620234716576</v>
      </c>
      <c r="AD27" s="359"/>
      <c r="AE27" s="360"/>
      <c r="AF27" s="360"/>
      <c r="AG27" s="360"/>
      <c r="AH27" s="361"/>
      <c r="AI27" s="373"/>
      <c r="AJ27" s="329"/>
      <c r="AK27" s="360"/>
      <c r="AL27" s="360"/>
      <c r="AM27" s="360"/>
      <c r="AN27" s="361"/>
      <c r="AO27" s="362"/>
      <c r="AQ27" s="360"/>
      <c r="AR27" s="360"/>
      <c r="AS27" s="360"/>
      <c r="AT27" s="361"/>
      <c r="AU27" s="362"/>
      <c r="AW27" s="360"/>
      <c r="AX27" s="360"/>
      <c r="AY27" s="360"/>
      <c r="AZ27" s="361"/>
      <c r="BA27" s="362"/>
    </row>
    <row r="28" spans="1:53" s="331" customFormat="1" ht="18" customHeight="1" x14ac:dyDescent="0.25">
      <c r="B28" s="363" t="s">
        <v>46</v>
      </c>
      <c r="C28" s="350"/>
      <c r="D28" s="379">
        <f t="shared" si="1"/>
        <v>2523</v>
      </c>
      <c r="E28" s="380">
        <f t="shared" si="2"/>
        <v>1622</v>
      </c>
      <c r="F28" s="381">
        <f t="shared" si="3"/>
        <v>64.288545382481175</v>
      </c>
      <c r="G28" s="380">
        <f t="shared" si="4"/>
        <v>901</v>
      </c>
      <c r="H28" s="382">
        <f t="shared" si="3"/>
        <v>35.711454617518825</v>
      </c>
      <c r="I28" s="350"/>
      <c r="J28" s="377">
        <f t="shared" si="5"/>
        <v>538</v>
      </c>
      <c r="K28" s="378">
        <f t="shared" si="6"/>
        <v>21.323820848196593</v>
      </c>
      <c r="L28" s="375">
        <v>233</v>
      </c>
      <c r="M28" s="376">
        <v>43.308550185873607</v>
      </c>
      <c r="N28" s="375">
        <v>305</v>
      </c>
      <c r="O28" s="383">
        <v>56.691449814126393</v>
      </c>
      <c r="P28" s="350"/>
      <c r="Q28" s="377">
        <v>378</v>
      </c>
      <c r="R28" s="378">
        <v>14.982164090368608</v>
      </c>
      <c r="S28" s="375">
        <v>206</v>
      </c>
      <c r="T28" s="376">
        <v>54.4973544973545</v>
      </c>
      <c r="U28" s="375">
        <v>172</v>
      </c>
      <c r="V28" s="383">
        <v>45.5026455026455</v>
      </c>
      <c r="W28" s="350"/>
      <c r="X28" s="377">
        <v>1607</v>
      </c>
      <c r="Y28" s="378">
        <v>63.694015061434797</v>
      </c>
      <c r="Z28" s="375">
        <v>1183</v>
      </c>
      <c r="AA28" s="376">
        <v>73.615432482887371</v>
      </c>
      <c r="AB28" s="375">
        <v>424</v>
      </c>
      <c r="AC28" s="383">
        <f t="shared" si="0"/>
        <v>26.384567517112632</v>
      </c>
      <c r="AD28" s="359"/>
      <c r="AE28" s="360"/>
      <c r="AF28" s="360"/>
      <c r="AG28" s="360"/>
      <c r="AH28" s="361"/>
      <c r="AI28" s="362"/>
      <c r="AJ28" s="329"/>
      <c r="AK28" s="360"/>
      <c r="AL28" s="360"/>
      <c r="AM28" s="360"/>
      <c r="AN28" s="361"/>
      <c r="AO28" s="362"/>
      <c r="AQ28" s="360"/>
      <c r="AR28" s="360"/>
      <c r="AS28" s="360"/>
      <c r="AT28" s="361"/>
      <c r="AU28" s="362"/>
      <c r="AW28" s="360"/>
      <c r="AX28" s="360"/>
      <c r="AY28" s="360"/>
      <c r="AZ28" s="361"/>
      <c r="BA28" s="362"/>
    </row>
    <row r="29" spans="1:53" s="331" customFormat="1" ht="18" customHeight="1" x14ac:dyDescent="0.25">
      <c r="B29" s="384" t="s">
        <v>1</v>
      </c>
      <c r="C29" s="350"/>
      <c r="D29" s="385">
        <f t="shared" si="1"/>
        <v>1262</v>
      </c>
      <c r="E29" s="386">
        <f t="shared" si="2"/>
        <v>672</v>
      </c>
      <c r="F29" s="387">
        <f t="shared" si="3"/>
        <v>53.248811410459581</v>
      </c>
      <c r="G29" s="386">
        <f t="shared" si="4"/>
        <v>590</v>
      </c>
      <c r="H29" s="388">
        <f t="shared" si="3"/>
        <v>46.751188589540412</v>
      </c>
      <c r="I29" s="350"/>
      <c r="J29" s="389">
        <f t="shared" si="5"/>
        <v>682</v>
      </c>
      <c r="K29" s="390">
        <f t="shared" si="6"/>
        <v>54.04120443740095</v>
      </c>
      <c r="L29" s="391">
        <v>256</v>
      </c>
      <c r="M29" s="392">
        <v>37.536656891495603</v>
      </c>
      <c r="N29" s="391">
        <v>426</v>
      </c>
      <c r="O29" s="393">
        <v>62.463343108504397</v>
      </c>
      <c r="P29" s="350"/>
      <c r="Q29" s="389">
        <v>190</v>
      </c>
      <c r="R29" s="390">
        <v>15.055467511885896</v>
      </c>
      <c r="S29" s="391">
        <v>114</v>
      </c>
      <c r="T29" s="392">
        <v>60</v>
      </c>
      <c r="U29" s="391">
        <v>76</v>
      </c>
      <c r="V29" s="393">
        <v>40</v>
      </c>
      <c r="W29" s="350"/>
      <c r="X29" s="389">
        <v>390</v>
      </c>
      <c r="Y29" s="390">
        <v>30.903328050713153</v>
      </c>
      <c r="Z29" s="391">
        <v>302</v>
      </c>
      <c r="AA29" s="392">
        <v>77.435897435897445</v>
      </c>
      <c r="AB29" s="391">
        <v>88</v>
      </c>
      <c r="AC29" s="393">
        <f t="shared" si="0"/>
        <v>22.564102564102566</v>
      </c>
      <c r="AD29" s="359"/>
      <c r="AE29" s="360"/>
      <c r="AF29" s="360"/>
      <c r="AG29" s="360"/>
      <c r="AH29" s="361"/>
      <c r="AI29" s="362"/>
      <c r="AJ29" s="329"/>
      <c r="AK29" s="360"/>
      <c r="AL29" s="360"/>
      <c r="AM29" s="360"/>
      <c r="AN29" s="361"/>
      <c r="AO29" s="362"/>
      <c r="AQ29" s="360"/>
      <c r="AR29" s="360"/>
      <c r="AS29" s="360"/>
      <c r="AT29" s="361"/>
      <c r="AU29" s="362"/>
      <c r="AW29" s="360"/>
      <c r="AX29" s="360"/>
      <c r="AY29" s="360"/>
      <c r="AZ29" s="361"/>
      <c r="BA29" s="362"/>
    </row>
    <row r="30" spans="1:53" s="328" customFormat="1" ht="3.75" customHeight="1" x14ac:dyDescent="0.25">
      <c r="A30" s="326"/>
      <c r="B30" s="327"/>
      <c r="D30" s="327"/>
      <c r="E30" s="327"/>
      <c r="F30" s="327"/>
      <c r="G30" s="327"/>
      <c r="H30" s="334"/>
      <c r="J30" s="327"/>
      <c r="K30" s="327"/>
      <c r="L30" s="327"/>
      <c r="M30" s="327"/>
      <c r="N30" s="327"/>
      <c r="O30" s="335"/>
      <c r="Q30" s="327"/>
      <c r="R30" s="327"/>
      <c r="S30" s="327"/>
      <c r="T30" s="327"/>
      <c r="U30" s="327"/>
      <c r="V30" s="335"/>
      <c r="X30" s="327"/>
      <c r="Y30" s="327"/>
      <c r="Z30" s="327"/>
      <c r="AA30" s="327"/>
      <c r="AB30" s="327"/>
      <c r="AC30" s="335"/>
      <c r="AD30" s="359"/>
      <c r="AE30" s="329"/>
      <c r="AF30" s="329"/>
      <c r="AG30" s="360"/>
      <c r="AH30" s="361"/>
      <c r="AI30" s="362"/>
      <c r="AJ30" s="329"/>
      <c r="AK30" s="329"/>
      <c r="AL30" s="329"/>
      <c r="AM30" s="360"/>
      <c r="AN30" s="361"/>
      <c r="AO30" s="362"/>
      <c r="AQ30" s="329"/>
      <c r="AR30" s="329"/>
      <c r="AS30" s="360"/>
      <c r="AT30" s="361"/>
      <c r="AU30" s="362"/>
      <c r="AW30" s="329"/>
      <c r="AX30" s="329"/>
      <c r="AY30" s="360"/>
      <c r="AZ30" s="361"/>
      <c r="BA30" s="362"/>
    </row>
    <row r="31" spans="1:53" s="329" customFormat="1" ht="18" customHeight="1" x14ac:dyDescent="0.25">
      <c r="B31" s="1235" t="s">
        <v>0</v>
      </c>
      <c r="C31" s="320"/>
      <c r="D31" s="1236">
        <f>J31+Q31+X31</f>
        <v>427707</v>
      </c>
      <c r="E31" s="1237">
        <f>L31+S31+Z31</f>
        <v>272812</v>
      </c>
      <c r="F31" s="1238">
        <f>E31/$D31*100</f>
        <v>63.784787249215</v>
      </c>
      <c r="G31" s="1237">
        <f>N31+U31+AB31</f>
        <v>154895</v>
      </c>
      <c r="H31" s="1239">
        <f>G31/$D31*100</f>
        <v>36.215212750785</v>
      </c>
      <c r="I31" s="320"/>
      <c r="J31" s="1240">
        <f>SUM(J12:J29)</f>
        <v>112310</v>
      </c>
      <c r="K31" s="1241">
        <f>J31/$D31*100</f>
        <v>26.258630324030236</v>
      </c>
      <c r="L31" s="1237">
        <f>SUM(L12:L29)</f>
        <v>46448</v>
      </c>
      <c r="M31" s="1238">
        <f>L31/$J31*100</f>
        <v>41.356958418662629</v>
      </c>
      <c r="N31" s="1237">
        <f>SUM(N12:N29)</f>
        <v>65862</v>
      </c>
      <c r="O31" s="1242">
        <f>N31/$J31*100</f>
        <v>58.643041581337371</v>
      </c>
      <c r="P31" s="320"/>
      <c r="Q31" s="1240">
        <f>SUM(Q12:Q29)</f>
        <v>69377</v>
      </c>
      <c r="R31" s="1241">
        <f>Q31/$D31*100</f>
        <v>16.220683785862754</v>
      </c>
      <c r="S31" s="1237">
        <f>SUM(S12:S29)</f>
        <v>39784</v>
      </c>
      <c r="T31" s="1238">
        <f>S31/$Q31*100</f>
        <v>57.344653127117049</v>
      </c>
      <c r="U31" s="1237">
        <f>SUM(U12:U29)</f>
        <v>29593</v>
      </c>
      <c r="V31" s="1242">
        <f>U31/$Q31*100</f>
        <v>42.655346872882944</v>
      </c>
      <c r="W31" s="320"/>
      <c r="X31" s="1240">
        <f>SUM(X12:X29)</f>
        <v>246020</v>
      </c>
      <c r="Y31" s="1241">
        <f>X31/$D31*100</f>
        <v>57.520685890107018</v>
      </c>
      <c r="Z31" s="1237">
        <f>SUM(Z12:Z29)</f>
        <v>186580</v>
      </c>
      <c r="AA31" s="1238">
        <f>Z31/$X31*100</f>
        <v>75.839362653442805</v>
      </c>
      <c r="AB31" s="1237">
        <f>SUM(AB12:AB29)</f>
        <v>59440</v>
      </c>
      <c r="AC31" s="1242">
        <f>AB31/$X31*100</f>
        <v>24.160637346557191</v>
      </c>
      <c r="AD31" s="359"/>
      <c r="AE31" s="360"/>
      <c r="AF31" s="360"/>
      <c r="AI31" s="395"/>
      <c r="AK31" s="360"/>
      <c r="AL31" s="360"/>
      <c r="AO31" s="395"/>
      <c r="AQ31" s="360"/>
      <c r="AR31" s="360"/>
      <c r="AU31" s="395"/>
      <c r="AW31" s="360"/>
      <c r="AX31" s="360"/>
      <c r="BA31" s="395"/>
    </row>
    <row r="32" spans="1:53" s="396" customFormat="1" ht="5.25" customHeight="1" x14ac:dyDescent="0.2">
      <c r="B32" s="397" t="s">
        <v>39</v>
      </c>
      <c r="C32" s="398"/>
      <c r="I32" s="398"/>
    </row>
    <row r="33" spans="2:15" s="396" customFormat="1" ht="5.25" customHeight="1" x14ac:dyDescent="0.2">
      <c r="B33" s="397" t="s">
        <v>47</v>
      </c>
      <c r="C33" s="398"/>
      <c r="I33" s="398"/>
    </row>
    <row r="34" spans="2:15" s="394" customFormat="1" ht="13.5" customHeight="1" x14ac:dyDescent="0.2">
      <c r="B34" s="1385"/>
      <c r="C34" s="1385"/>
      <c r="D34" s="1385"/>
      <c r="E34" s="1385"/>
      <c r="F34" s="1385"/>
      <c r="G34" s="1385"/>
      <c r="H34" s="1385"/>
      <c r="I34" s="1385"/>
      <c r="J34" s="1385"/>
      <c r="K34" s="1385"/>
      <c r="L34" s="1385"/>
      <c r="M34" s="1385"/>
      <c r="N34" s="1385"/>
      <c r="O34" s="1385"/>
    </row>
    <row r="35" spans="2:15" s="329" customFormat="1" ht="29.25" customHeight="1" x14ac:dyDescent="0.2">
      <c r="B35" s="1386"/>
      <c r="C35" s="1386"/>
      <c r="D35" s="1386"/>
      <c r="E35" s="1386"/>
      <c r="F35" s="1386"/>
      <c r="G35" s="1386"/>
      <c r="H35" s="1386"/>
      <c r="I35" s="1386"/>
      <c r="J35" s="1386"/>
      <c r="K35" s="1386"/>
      <c r="L35" s="1386"/>
      <c r="M35" s="1386"/>
    </row>
    <row r="36" spans="2:15" s="329" customFormat="1" ht="4.5" customHeight="1" x14ac:dyDescent="0.2">
      <c r="B36" s="1376"/>
      <c r="C36" s="1376"/>
      <c r="D36" s="1376"/>
      <c r="E36" s="399"/>
      <c r="F36" s="399"/>
      <c r="G36" s="399"/>
    </row>
    <row r="37" spans="2:15" s="329" customFormat="1" x14ac:dyDescent="0.2"/>
    <row r="38" spans="2:15" s="329" customFormat="1" x14ac:dyDescent="0.2"/>
    <row r="39" spans="2:15" s="329" customFormat="1" x14ac:dyDescent="0.2"/>
    <row r="40" spans="2:15" s="329" customFormat="1" x14ac:dyDescent="0.2"/>
    <row r="41" spans="2:15" s="329" customFormat="1" x14ac:dyDescent="0.2"/>
    <row r="42" spans="2:15" s="329" customFormat="1" x14ac:dyDescent="0.2"/>
    <row r="43" spans="2:15" s="396" customFormat="1" x14ac:dyDescent="0.2"/>
    <row r="44" spans="2:15" s="396" customFormat="1" x14ac:dyDescent="0.2"/>
    <row r="45" spans="2:15" s="396" customFormat="1" x14ac:dyDescent="0.2"/>
    <row r="46" spans="2:15" s="396" customFormat="1" x14ac:dyDescent="0.2"/>
  </sheetData>
  <mergeCells count="30">
    <mergeCell ref="B36:D36"/>
    <mergeCell ref="R9:R10"/>
    <mergeCell ref="S9:T9"/>
    <mergeCell ref="K9:K10"/>
    <mergeCell ref="L9:M9"/>
    <mergeCell ref="N9:O9"/>
    <mergeCell ref="Q9:Q10"/>
    <mergeCell ref="B34:O34"/>
    <mergeCell ref="B35:M35"/>
    <mergeCell ref="AB9:AC9"/>
    <mergeCell ref="U9:V9"/>
    <mergeCell ref="X9:X10"/>
    <mergeCell ref="Y9:Y10"/>
    <mergeCell ref="Z9:AA9"/>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s>
  <printOptions horizontalCentered="1"/>
  <pageMargins left="0" right="0" top="0.43307086614173229" bottom="0.43307086614173229" header="0" footer="0"/>
  <pageSetup paperSize="9" scale="62" orientation="landscape" r:id="rId1"/>
  <headerFooter alignWithMargins="0"/>
  <rowBreaks count="2" manualBreakCount="2">
    <brk id="34" max="25" man="1"/>
    <brk id="35" max="16383" man="1"/>
  </rowBreaks>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Hoja92">
    <tabColor theme="0"/>
    <pageSetUpPr fitToPage="1"/>
  </sheetPr>
  <dimension ref="A1:BA46"/>
  <sheetViews>
    <sheetView showGridLines="0" zoomScale="85" zoomScaleNormal="85" workbookViewId="0"/>
  </sheetViews>
  <sheetFormatPr baseColWidth="10" defaultColWidth="11.42578125" defaultRowHeight="15" x14ac:dyDescent="0.2"/>
  <cols>
    <col min="1" max="1" width="1.140625" style="333" customWidth="1"/>
    <col min="2" max="2" width="28.7109375" style="333" customWidth="1"/>
    <col min="3" max="3" width="0.5703125" style="333" customWidth="1"/>
    <col min="4" max="5" width="11.42578125" style="333" bestFit="1" customWidth="1"/>
    <col min="6" max="6" width="7" style="333" customWidth="1"/>
    <col min="7" max="7" width="11.42578125" style="333" bestFit="1" customWidth="1"/>
    <col min="8" max="8" width="7" style="333" customWidth="1"/>
    <col min="9" max="9" width="0.42578125" style="333" customWidth="1"/>
    <col min="10" max="10" width="11.42578125" style="333" bestFit="1" customWidth="1"/>
    <col min="11" max="11" width="6.7109375" style="333" customWidth="1"/>
    <col min="12" max="12" width="11.42578125" style="333" bestFit="1" customWidth="1"/>
    <col min="13" max="13" width="6.85546875" style="333" customWidth="1"/>
    <col min="14" max="14" width="11.42578125" style="333" bestFit="1" customWidth="1"/>
    <col min="15" max="15" width="6.85546875" style="333" customWidth="1"/>
    <col min="16" max="16" width="0.42578125" style="333" customWidth="1"/>
    <col min="17" max="17" width="10.28515625" style="333" bestFit="1" customWidth="1"/>
    <col min="18" max="18" width="6.85546875" style="333" customWidth="1"/>
    <col min="19" max="19" width="10.28515625" style="333" bestFit="1" customWidth="1"/>
    <col min="20" max="20" width="6.85546875" style="333" bestFit="1" customWidth="1"/>
    <col min="21" max="21" width="10.28515625" style="333" bestFit="1" customWidth="1"/>
    <col min="22" max="22" width="6.85546875" style="333" bestFit="1" customWidth="1"/>
    <col min="23" max="23" width="0.42578125" style="333" customWidth="1"/>
    <col min="24" max="24" width="10.28515625" style="333" bestFit="1" customWidth="1"/>
    <col min="25" max="25" width="7" style="333" customWidth="1"/>
    <col min="26" max="26" width="10.28515625" style="333" bestFit="1" customWidth="1"/>
    <col min="27" max="27" width="6.85546875" style="333" bestFit="1" customWidth="1"/>
    <col min="28" max="28" width="10.28515625" style="333" bestFit="1" customWidth="1"/>
    <col min="29" max="29" width="6.85546875" style="333" bestFit="1" customWidth="1"/>
    <col min="30" max="30" width="11.5703125" style="333" bestFit="1" customWidth="1"/>
    <col min="31" max="31" width="6.28515625" style="333" bestFit="1" customWidth="1"/>
    <col min="32" max="32" width="5" style="333" bestFit="1" customWidth="1"/>
    <col min="33" max="33" width="7.42578125" style="333" bestFit="1" customWidth="1"/>
    <col min="34" max="34" width="13.140625" style="333" bestFit="1" customWidth="1"/>
    <col min="35" max="35" width="6.28515625" style="333" bestFit="1" customWidth="1"/>
    <col min="36" max="36" width="3.85546875" style="333" customWidth="1"/>
    <col min="37" max="39" width="2.42578125" style="333" bestFit="1" customWidth="1"/>
    <col min="40" max="40" width="8.42578125" style="333" bestFit="1" customWidth="1"/>
    <col min="41" max="41" width="3.42578125" style="333" bestFit="1" customWidth="1"/>
    <col min="42" max="42" width="3.5703125" style="333" customWidth="1"/>
    <col min="43" max="45" width="2.42578125" style="333" bestFit="1" customWidth="1"/>
    <col min="46" max="46" width="8.42578125" style="333" bestFit="1" customWidth="1"/>
    <col min="47" max="47" width="4.140625" style="333" bestFit="1" customWidth="1"/>
    <col min="48" max="48" width="3.28515625" style="333" customWidth="1"/>
    <col min="49" max="49" width="4.28515625" style="333" bestFit="1" customWidth="1"/>
    <col min="50" max="50" width="2.42578125" style="333" bestFit="1" customWidth="1"/>
    <col min="51" max="51" width="4.28515625" style="333" bestFit="1" customWidth="1"/>
    <col min="52" max="52" width="8.42578125" style="333" bestFit="1" customWidth="1"/>
    <col min="53" max="53" width="4.28515625" style="333" bestFit="1" customWidth="1"/>
    <col min="54" max="16384" width="11.42578125" style="333"/>
  </cols>
  <sheetData>
    <row r="1" spans="1:53" s="340" customFormat="1" ht="15" customHeight="1" x14ac:dyDescent="0.2">
      <c r="A1" s="340" t="s">
        <v>49</v>
      </c>
      <c r="B1" s="311"/>
      <c r="C1" s="341"/>
      <c r="I1" s="341"/>
      <c r="J1" s="342" t="s">
        <v>135</v>
      </c>
      <c r="K1" s="342"/>
      <c r="L1" s="342" t="s">
        <v>135</v>
      </c>
      <c r="M1" s="342"/>
      <c r="N1" s="342" t="s">
        <v>135</v>
      </c>
      <c r="O1" s="342"/>
      <c r="P1" s="342"/>
      <c r="Q1" s="342" t="s">
        <v>16</v>
      </c>
      <c r="R1" s="342"/>
      <c r="S1" s="342" t="s">
        <v>16</v>
      </c>
      <c r="T1" s="342"/>
      <c r="U1" s="342" t="s">
        <v>16</v>
      </c>
      <c r="V1" s="342"/>
      <c r="W1" s="342"/>
      <c r="X1" s="342" t="s">
        <v>15</v>
      </c>
      <c r="Y1" s="342"/>
      <c r="Z1" s="342" t="s">
        <v>15</v>
      </c>
      <c r="AA1" s="342"/>
      <c r="AB1" s="342" t="s">
        <v>15</v>
      </c>
    </row>
    <row r="2" spans="1:53" s="343" customFormat="1" ht="52.5" customHeight="1" x14ac:dyDescent="0.25">
      <c r="B2" s="1387"/>
      <c r="C2" s="1387"/>
    </row>
    <row r="3" spans="1:53" s="345" customFormat="1" ht="4.5" customHeight="1" x14ac:dyDescent="0.2">
      <c r="B3" s="1388"/>
      <c r="C3" s="1388"/>
    </row>
    <row r="4" spans="1:53" s="345" customFormat="1" ht="17.25" customHeight="1" x14ac:dyDescent="0.2">
      <c r="A4" s="1389" t="s">
        <v>405</v>
      </c>
      <c r="B4" s="1389"/>
      <c r="C4" s="1389"/>
      <c r="D4" s="1389"/>
      <c r="E4" s="1389"/>
      <c r="F4" s="1389"/>
      <c r="G4" s="1389"/>
      <c r="H4" s="1389"/>
      <c r="I4" s="1389"/>
      <c r="J4" s="1389"/>
      <c r="K4" s="1389"/>
      <c r="L4" s="1389"/>
      <c r="M4" s="1389"/>
      <c r="N4" s="1389"/>
      <c r="O4" s="1389"/>
      <c r="P4" s="1389"/>
      <c r="Q4" s="1389"/>
      <c r="R4" s="1389"/>
      <c r="S4" s="1389"/>
      <c r="T4" s="1389"/>
      <c r="U4" s="1389"/>
      <c r="V4" s="1389"/>
      <c r="W4" s="1389"/>
      <c r="X4" s="1389"/>
      <c r="Y4" s="1389"/>
      <c r="Z4" s="1389"/>
      <c r="AA4" s="1389"/>
      <c r="AB4" s="1389"/>
      <c r="AC4" s="1389"/>
    </row>
    <row r="5" spans="1:53" s="345" customFormat="1" ht="17.25" customHeight="1" x14ac:dyDescent="0.2">
      <c r="B5" s="1390" t="str">
        <f>porsaad!$B$6</f>
        <v>Situación a 31 de mayo de 2024</v>
      </c>
      <c r="C5" s="1390"/>
      <c r="D5" s="1390"/>
      <c r="E5" s="1390"/>
      <c r="F5" s="1390"/>
      <c r="G5" s="1390"/>
      <c r="H5" s="1390"/>
      <c r="I5" s="1390"/>
      <c r="J5" s="1390"/>
      <c r="K5" s="1390"/>
      <c r="L5" s="1390"/>
      <c r="M5" s="1390"/>
      <c r="N5" s="1390"/>
      <c r="O5" s="1390"/>
      <c r="P5" s="1390"/>
      <c r="Q5" s="1390"/>
      <c r="R5" s="1390"/>
      <c r="S5" s="1390"/>
      <c r="T5" s="1390"/>
      <c r="U5" s="1390"/>
      <c r="V5" s="1390"/>
      <c r="W5" s="1390"/>
      <c r="X5" s="1390"/>
      <c r="Y5" s="1390"/>
      <c r="Z5" s="1390"/>
      <c r="AA5" s="1390"/>
      <c r="AB5" s="1390"/>
      <c r="AC5" s="1390"/>
    </row>
    <row r="6" spans="1:53" s="345" customFormat="1" ht="6" customHeight="1" x14ac:dyDescent="0.2"/>
    <row r="7" spans="1:53" s="322" customFormat="1" ht="12.75" customHeight="1" x14ac:dyDescent="0.2">
      <c r="A7" s="316"/>
      <c r="B7" s="1391" t="s">
        <v>12</v>
      </c>
      <c r="C7" s="317"/>
      <c r="D7" s="1394" t="s">
        <v>229</v>
      </c>
      <c r="E7" s="1395"/>
      <c r="F7" s="1395"/>
      <c r="G7" s="1395"/>
      <c r="H7" s="1395"/>
      <c r="I7" s="318"/>
      <c r="J7" s="1398"/>
      <c r="K7" s="1398"/>
      <c r="L7" s="1398"/>
      <c r="M7" s="1398"/>
      <c r="N7" s="1398"/>
      <c r="O7" s="1398"/>
      <c r="P7" s="318"/>
      <c r="Q7" s="1398"/>
      <c r="R7" s="1398"/>
      <c r="S7" s="1398"/>
      <c r="T7" s="1398"/>
      <c r="U7" s="1398"/>
      <c r="V7" s="1398"/>
      <c r="W7" s="318"/>
      <c r="X7" s="1398"/>
      <c r="Y7" s="1398"/>
      <c r="Z7" s="1398"/>
      <c r="AA7" s="1398"/>
      <c r="AB7" s="1398"/>
      <c r="AC7" s="1399"/>
      <c r="AD7" s="319"/>
      <c r="AE7" s="319"/>
      <c r="AF7" s="320"/>
      <c r="AG7" s="320"/>
      <c r="AH7" s="320"/>
      <c r="AI7" s="320"/>
      <c r="AJ7" s="320"/>
      <c r="AK7" s="320"/>
      <c r="AL7" s="321"/>
    </row>
    <row r="8" spans="1:53" s="322" customFormat="1" ht="33.75" customHeight="1" x14ac:dyDescent="0.2">
      <c r="A8" s="316"/>
      <c r="B8" s="1392"/>
      <c r="C8" s="317"/>
      <c r="D8" s="1396"/>
      <c r="E8" s="1397"/>
      <c r="F8" s="1397"/>
      <c r="G8" s="1397"/>
      <c r="H8" s="1397"/>
      <c r="I8" s="323"/>
      <c r="J8" s="1400" t="s">
        <v>230</v>
      </c>
      <c r="K8" s="1401"/>
      <c r="L8" s="1401"/>
      <c r="M8" s="1401"/>
      <c r="N8" s="1401"/>
      <c r="O8" s="1402"/>
      <c r="P8" s="317"/>
      <c r="Q8" s="1400" t="s">
        <v>231</v>
      </c>
      <c r="R8" s="1401"/>
      <c r="S8" s="1401"/>
      <c r="T8" s="1401"/>
      <c r="U8" s="1401"/>
      <c r="V8" s="1402"/>
      <c r="W8" s="317"/>
      <c r="X8" s="1400" t="s">
        <v>232</v>
      </c>
      <c r="Y8" s="1401"/>
      <c r="Z8" s="1401"/>
      <c r="AA8" s="1401"/>
      <c r="AB8" s="1401"/>
      <c r="AC8" s="1402"/>
      <c r="AD8" s="319"/>
      <c r="AE8" s="319"/>
      <c r="AF8" s="320"/>
      <c r="AG8" s="320"/>
      <c r="AH8" s="320"/>
      <c r="AI8" s="320"/>
      <c r="AJ8" s="320"/>
      <c r="AK8" s="320"/>
      <c r="AL8" s="321"/>
    </row>
    <row r="9" spans="1:53" s="322" customFormat="1" ht="21.75" customHeight="1" x14ac:dyDescent="0.2">
      <c r="A9" s="316"/>
      <c r="B9" s="1392"/>
      <c r="C9" s="317"/>
      <c r="D9" s="1403" t="s">
        <v>9</v>
      </c>
      <c r="E9" s="1404" t="s">
        <v>24</v>
      </c>
      <c r="F9" s="1405"/>
      <c r="G9" s="1404" t="s">
        <v>23</v>
      </c>
      <c r="H9" s="1406"/>
      <c r="I9" s="323"/>
      <c r="J9" s="1383" t="s">
        <v>9</v>
      </c>
      <c r="K9" s="1377" t="s">
        <v>220</v>
      </c>
      <c r="L9" s="1379" t="s">
        <v>24</v>
      </c>
      <c r="M9" s="1380"/>
      <c r="N9" s="1381" t="s">
        <v>23</v>
      </c>
      <c r="O9" s="1382"/>
      <c r="P9" s="317"/>
      <c r="Q9" s="1383" t="s">
        <v>9</v>
      </c>
      <c r="R9" s="1377" t="s">
        <v>220</v>
      </c>
      <c r="S9" s="1379" t="s">
        <v>24</v>
      </c>
      <c r="T9" s="1380"/>
      <c r="U9" s="1381" t="s">
        <v>23</v>
      </c>
      <c r="V9" s="1382"/>
      <c r="W9" s="317"/>
      <c r="X9" s="1383" t="s">
        <v>9</v>
      </c>
      <c r="Y9" s="1377" t="s">
        <v>220</v>
      </c>
      <c r="Z9" s="1379" t="s">
        <v>24</v>
      </c>
      <c r="AA9" s="1380"/>
      <c r="AB9" s="1381" t="s">
        <v>23</v>
      </c>
      <c r="AC9" s="1382"/>
      <c r="AD9" s="319"/>
      <c r="AE9" s="319"/>
      <c r="AF9" s="320"/>
      <c r="AG9" s="320"/>
      <c r="AH9" s="320"/>
      <c r="AI9" s="320"/>
      <c r="AJ9" s="320"/>
      <c r="AK9" s="320"/>
      <c r="AL9" s="321"/>
    </row>
    <row r="10" spans="1:53" s="322" customFormat="1" ht="36.75" customHeight="1" x14ac:dyDescent="0.2">
      <c r="A10" s="316"/>
      <c r="B10" s="1393"/>
      <c r="C10" s="317"/>
      <c r="D10" s="1384"/>
      <c r="E10" s="407" t="s">
        <v>9</v>
      </c>
      <c r="F10" s="403" t="s">
        <v>220</v>
      </c>
      <c r="G10" s="406" t="s">
        <v>9</v>
      </c>
      <c r="H10" s="888" t="s">
        <v>220</v>
      </c>
      <c r="I10" s="346"/>
      <c r="J10" s="1384"/>
      <c r="K10" s="1378"/>
      <c r="L10" s="404" t="s">
        <v>9</v>
      </c>
      <c r="M10" s="403" t="s">
        <v>221</v>
      </c>
      <c r="N10" s="407" t="s">
        <v>9</v>
      </c>
      <c r="O10" s="402" t="s">
        <v>221</v>
      </c>
      <c r="P10" s="347"/>
      <c r="Q10" s="1384"/>
      <c r="R10" s="1378"/>
      <c r="S10" s="404" t="s">
        <v>9</v>
      </c>
      <c r="T10" s="403" t="s">
        <v>221</v>
      </c>
      <c r="U10" s="407" t="s">
        <v>9</v>
      </c>
      <c r="V10" s="402" t="s">
        <v>221</v>
      </c>
      <c r="W10" s="347"/>
      <c r="X10" s="1384"/>
      <c r="Y10" s="1378"/>
      <c r="Z10" s="404" t="s">
        <v>9</v>
      </c>
      <c r="AA10" s="403" t="s">
        <v>221</v>
      </c>
      <c r="AB10" s="407" t="s">
        <v>9</v>
      </c>
      <c r="AC10" s="402" t="s">
        <v>221</v>
      </c>
      <c r="AD10" s="319"/>
      <c r="AE10" s="348"/>
      <c r="AF10" s="329"/>
      <c r="AG10" s="329"/>
      <c r="AH10" s="329"/>
      <c r="AI10" s="329"/>
      <c r="AJ10" s="320"/>
      <c r="AK10" s="320"/>
      <c r="AL10" s="320"/>
    </row>
    <row r="11" spans="1:53" s="328" customFormat="1" ht="4.5" customHeight="1" x14ac:dyDescent="0.2">
      <c r="A11" s="326"/>
      <c r="B11" s="327"/>
      <c r="D11" s="327"/>
      <c r="E11" s="327"/>
      <c r="F11" s="327"/>
      <c r="G11" s="327"/>
      <c r="H11" s="327"/>
      <c r="J11" s="327"/>
      <c r="K11" s="327"/>
      <c r="L11" s="327"/>
      <c r="M11" s="327"/>
      <c r="N11" s="327"/>
      <c r="O11" s="327"/>
      <c r="Q11" s="327"/>
      <c r="R11" s="327"/>
      <c r="S11" s="327"/>
      <c r="T11" s="327"/>
      <c r="U11" s="327"/>
      <c r="V11" s="327"/>
      <c r="X11" s="327"/>
      <c r="Y11" s="327"/>
      <c r="Z11" s="327"/>
      <c r="AA11" s="327"/>
      <c r="AB11" s="327"/>
      <c r="AC11" s="327"/>
      <c r="AD11" s="319"/>
      <c r="AE11" s="348"/>
      <c r="AF11" s="329"/>
      <c r="AG11" s="329"/>
      <c r="AH11" s="329"/>
      <c r="AI11" s="329"/>
      <c r="AJ11" s="329"/>
      <c r="AK11" s="329"/>
      <c r="AL11" s="329"/>
    </row>
    <row r="12" spans="1:53" s="331" customFormat="1" ht="18" customHeight="1" x14ac:dyDescent="0.25">
      <c r="A12" s="330"/>
      <c r="B12" s="349" t="s">
        <v>8</v>
      </c>
      <c r="C12" s="350"/>
      <c r="D12" s="351">
        <f>J12+Q12+X12</f>
        <v>138495</v>
      </c>
      <c r="E12" s="352">
        <f>L12+S12+Z12</f>
        <v>86868</v>
      </c>
      <c r="F12" s="353">
        <f>E12/$D12*100</f>
        <v>62.72284197985487</v>
      </c>
      <c r="G12" s="352">
        <f>N12+U12+AB12</f>
        <v>51627</v>
      </c>
      <c r="H12" s="354">
        <f>G12/$D12*100</f>
        <v>37.27715802014513</v>
      </c>
      <c r="I12" s="350"/>
      <c r="J12" s="355">
        <f>L12+N12</f>
        <v>42642</v>
      </c>
      <c r="K12" s="356">
        <f>J12/$D12*100</f>
        <v>30.789559189862448</v>
      </c>
      <c r="L12" s="357">
        <v>17168</v>
      </c>
      <c r="M12" s="353">
        <v>40.260775760986824</v>
      </c>
      <c r="N12" s="357">
        <v>25474</v>
      </c>
      <c r="O12" s="358">
        <v>59.739224239013176</v>
      </c>
      <c r="P12" s="350"/>
      <c r="Q12" s="355">
        <v>27801</v>
      </c>
      <c r="R12" s="356">
        <v>20.07364886819019</v>
      </c>
      <c r="S12" s="357">
        <v>17806</v>
      </c>
      <c r="T12" s="353">
        <v>64.048055825330025</v>
      </c>
      <c r="U12" s="357">
        <v>9995</v>
      </c>
      <c r="V12" s="358">
        <v>35.951944174669975</v>
      </c>
      <c r="W12" s="350"/>
      <c r="X12" s="355">
        <v>68052</v>
      </c>
      <c r="Y12" s="356">
        <v>49.136791941947358</v>
      </c>
      <c r="Z12" s="357">
        <v>51894</v>
      </c>
      <c r="AA12" s="353">
        <v>76.256392170693005</v>
      </c>
      <c r="AB12" s="357">
        <v>16158</v>
      </c>
      <c r="AC12" s="358">
        <f t="shared" ref="AC12:AC29" si="0">AB12/$X12*100</f>
        <v>23.743607829307003</v>
      </c>
      <c r="AD12" s="359"/>
      <c r="AE12" s="360"/>
      <c r="AF12" s="360"/>
      <c r="AG12" s="360"/>
      <c r="AH12" s="361"/>
      <c r="AI12" s="362"/>
      <c r="AJ12" s="329"/>
      <c r="AK12" s="360"/>
      <c r="AL12" s="360"/>
      <c r="AM12" s="360"/>
      <c r="AN12" s="361"/>
      <c r="AO12" s="362"/>
      <c r="AQ12" s="360"/>
      <c r="AR12" s="360"/>
      <c r="AS12" s="360"/>
      <c r="AT12" s="361"/>
      <c r="AU12" s="362"/>
      <c r="AW12" s="360"/>
      <c r="AX12" s="360"/>
      <c r="AY12" s="360"/>
      <c r="AZ12" s="361"/>
      <c r="BA12" s="362"/>
    </row>
    <row r="13" spans="1:53" s="331" customFormat="1" ht="18" customHeight="1" x14ac:dyDescent="0.25">
      <c r="A13" s="330"/>
      <c r="B13" s="363" t="s">
        <v>7</v>
      </c>
      <c r="C13" s="350"/>
      <c r="D13" s="364">
        <f t="shared" ref="D13:D29" si="1">J13+Q13+X13</f>
        <v>14755</v>
      </c>
      <c r="E13" s="365">
        <f t="shared" ref="E13:E29" si="2">L13+S13+Z13</f>
        <v>9314</v>
      </c>
      <c r="F13" s="366">
        <f t="shared" ref="F13:H29" si="3">E13/$D13*100</f>
        <v>63.124364622161977</v>
      </c>
      <c r="G13" s="365">
        <f t="shared" ref="G13:G29" si="4">N13+U13+AB13</f>
        <v>5441</v>
      </c>
      <c r="H13" s="367">
        <f t="shared" si="3"/>
        <v>36.875635377838023</v>
      </c>
      <c r="I13" s="350"/>
      <c r="J13" s="368">
        <f t="shared" ref="J13:J29" si="5">L13+N13</f>
        <v>3244</v>
      </c>
      <c r="K13" s="369">
        <f t="shared" ref="K13:K29" si="6">J13/$D13*100</f>
        <v>21.98576753642833</v>
      </c>
      <c r="L13" s="370">
        <v>1333</v>
      </c>
      <c r="M13" s="371">
        <v>41.091245376078916</v>
      </c>
      <c r="N13" s="370">
        <v>1911</v>
      </c>
      <c r="O13" s="372">
        <v>58.908754623921091</v>
      </c>
      <c r="P13" s="350"/>
      <c r="Q13" s="368">
        <v>2567</v>
      </c>
      <c r="R13" s="369">
        <v>17.397492375465944</v>
      </c>
      <c r="S13" s="370">
        <v>1496</v>
      </c>
      <c r="T13" s="371">
        <v>58.278145695364238</v>
      </c>
      <c r="U13" s="370">
        <v>1071</v>
      </c>
      <c r="V13" s="372">
        <v>41.721854304635762</v>
      </c>
      <c r="W13" s="350"/>
      <c r="X13" s="368">
        <v>8944</v>
      </c>
      <c r="Y13" s="369">
        <v>60.616740088105722</v>
      </c>
      <c r="Z13" s="370">
        <v>6485</v>
      </c>
      <c r="AA13" s="371">
        <v>72.506708407871201</v>
      </c>
      <c r="AB13" s="370">
        <v>2459</v>
      </c>
      <c r="AC13" s="372">
        <f t="shared" si="0"/>
        <v>27.493291592128799</v>
      </c>
      <c r="AD13" s="359"/>
      <c r="AE13" s="360"/>
      <c r="AF13" s="360"/>
      <c r="AG13" s="360"/>
      <c r="AH13" s="361"/>
      <c r="AI13" s="362"/>
      <c r="AJ13" s="329"/>
      <c r="AK13" s="360"/>
      <c r="AL13" s="360"/>
      <c r="AM13" s="360"/>
      <c r="AN13" s="361"/>
      <c r="AO13" s="362"/>
      <c r="AQ13" s="360"/>
      <c r="AR13" s="360"/>
      <c r="AS13" s="360"/>
      <c r="AT13" s="361"/>
      <c r="AU13" s="362"/>
      <c r="AW13" s="360"/>
      <c r="AX13" s="360"/>
      <c r="AY13" s="360"/>
      <c r="AZ13" s="361"/>
      <c r="BA13" s="362"/>
    </row>
    <row r="14" spans="1:53" s="331" customFormat="1" ht="18" customHeight="1" x14ac:dyDescent="0.25">
      <c r="A14" s="330"/>
      <c r="B14" s="363" t="s">
        <v>37</v>
      </c>
      <c r="C14" s="350"/>
      <c r="D14" s="364">
        <f t="shared" si="1"/>
        <v>10840</v>
      </c>
      <c r="E14" s="365">
        <f t="shared" si="2"/>
        <v>6992</v>
      </c>
      <c r="F14" s="366">
        <f t="shared" si="3"/>
        <v>64.501845018450183</v>
      </c>
      <c r="G14" s="365">
        <f t="shared" si="4"/>
        <v>3848</v>
      </c>
      <c r="H14" s="367">
        <f t="shared" si="3"/>
        <v>35.498154981549817</v>
      </c>
      <c r="I14" s="350"/>
      <c r="J14" s="368">
        <f t="shared" si="5"/>
        <v>2678</v>
      </c>
      <c r="K14" s="369">
        <f t="shared" si="6"/>
        <v>24.70479704797048</v>
      </c>
      <c r="L14" s="370">
        <v>1035</v>
      </c>
      <c r="M14" s="371">
        <v>38.648244958924572</v>
      </c>
      <c r="N14" s="370">
        <v>1643</v>
      </c>
      <c r="O14" s="372">
        <v>61.351755041075428</v>
      </c>
      <c r="P14" s="350"/>
      <c r="Q14" s="368">
        <v>2172</v>
      </c>
      <c r="R14" s="369">
        <v>20.036900369003689</v>
      </c>
      <c r="S14" s="370">
        <v>1287</v>
      </c>
      <c r="T14" s="371">
        <v>59.254143646408842</v>
      </c>
      <c r="U14" s="370">
        <v>885</v>
      </c>
      <c r="V14" s="372">
        <v>40.745856353591158</v>
      </c>
      <c r="W14" s="350"/>
      <c r="X14" s="368">
        <v>5990</v>
      </c>
      <c r="Y14" s="369">
        <v>55.258302583025831</v>
      </c>
      <c r="Z14" s="370">
        <v>4670</v>
      </c>
      <c r="AA14" s="371">
        <v>77.96327212020033</v>
      </c>
      <c r="AB14" s="370">
        <v>1320</v>
      </c>
      <c r="AC14" s="372">
        <f t="shared" si="0"/>
        <v>22.036727879799667</v>
      </c>
      <c r="AD14" s="359"/>
      <c r="AE14" s="360"/>
      <c r="AF14" s="360"/>
      <c r="AG14" s="360"/>
      <c r="AH14" s="361"/>
      <c r="AI14" s="373"/>
      <c r="AJ14" s="329"/>
      <c r="AK14" s="360"/>
      <c r="AL14" s="360"/>
      <c r="AM14" s="360"/>
      <c r="AN14" s="361"/>
      <c r="AO14" s="362"/>
      <c r="AQ14" s="360"/>
      <c r="AR14" s="360"/>
      <c r="AS14" s="360"/>
      <c r="AT14" s="361"/>
      <c r="AU14" s="362"/>
      <c r="AW14" s="360"/>
      <c r="AX14" s="360"/>
      <c r="AY14" s="360"/>
      <c r="AZ14" s="361"/>
      <c r="BA14" s="362"/>
    </row>
    <row r="15" spans="1:53" s="331" customFormat="1" ht="18" customHeight="1" x14ac:dyDescent="0.25">
      <c r="A15" s="330"/>
      <c r="B15" s="363" t="s">
        <v>38</v>
      </c>
      <c r="C15" s="350"/>
      <c r="D15" s="364">
        <f t="shared" si="1"/>
        <v>11303</v>
      </c>
      <c r="E15" s="365">
        <f t="shared" si="2"/>
        <v>6711</v>
      </c>
      <c r="F15" s="366">
        <f t="shared" si="3"/>
        <v>59.373617623639738</v>
      </c>
      <c r="G15" s="365">
        <f t="shared" si="4"/>
        <v>4592</v>
      </c>
      <c r="H15" s="367">
        <f t="shared" si="3"/>
        <v>40.626382376360262</v>
      </c>
      <c r="I15" s="350"/>
      <c r="J15" s="368">
        <f t="shared" si="5"/>
        <v>3308</v>
      </c>
      <c r="K15" s="369">
        <f t="shared" si="6"/>
        <v>29.266566398301336</v>
      </c>
      <c r="L15" s="370">
        <v>1312</v>
      </c>
      <c r="M15" s="371">
        <v>39.661426844014507</v>
      </c>
      <c r="N15" s="370">
        <v>1996</v>
      </c>
      <c r="O15" s="372">
        <v>60.338573155985486</v>
      </c>
      <c r="P15" s="350"/>
      <c r="Q15" s="368">
        <v>2366</v>
      </c>
      <c r="R15" s="369">
        <v>20.932495797575864</v>
      </c>
      <c r="S15" s="370">
        <v>1315</v>
      </c>
      <c r="T15" s="371">
        <v>55.579036348267117</v>
      </c>
      <c r="U15" s="370">
        <v>1051</v>
      </c>
      <c r="V15" s="372">
        <v>44.420963651732883</v>
      </c>
      <c r="W15" s="350"/>
      <c r="X15" s="368">
        <v>5629</v>
      </c>
      <c r="Y15" s="369">
        <v>49.800937804122796</v>
      </c>
      <c r="Z15" s="370">
        <v>4084</v>
      </c>
      <c r="AA15" s="371">
        <v>72.552851305738145</v>
      </c>
      <c r="AB15" s="370">
        <v>1545</v>
      </c>
      <c r="AC15" s="372">
        <f t="shared" si="0"/>
        <v>27.447148694261859</v>
      </c>
      <c r="AD15" s="359"/>
      <c r="AE15" s="360"/>
      <c r="AF15" s="360"/>
      <c r="AG15" s="360"/>
      <c r="AH15" s="361"/>
      <c r="AI15" s="362"/>
      <c r="AJ15" s="329"/>
      <c r="AK15" s="360"/>
      <c r="AL15" s="360"/>
      <c r="AM15" s="360"/>
      <c r="AN15" s="361"/>
      <c r="AO15" s="362"/>
      <c r="AQ15" s="360"/>
      <c r="AR15" s="360"/>
      <c r="AS15" s="360"/>
      <c r="AT15" s="361"/>
      <c r="AU15" s="362"/>
      <c r="AW15" s="360"/>
      <c r="AX15" s="360"/>
      <c r="AY15" s="360"/>
      <c r="AZ15" s="361"/>
      <c r="BA15" s="362"/>
    </row>
    <row r="16" spans="1:53" s="331" customFormat="1" ht="18" customHeight="1" x14ac:dyDescent="0.25">
      <c r="A16" s="330"/>
      <c r="B16" s="363" t="s">
        <v>6</v>
      </c>
      <c r="C16" s="350"/>
      <c r="D16" s="364">
        <f t="shared" si="1"/>
        <v>16934</v>
      </c>
      <c r="E16" s="365">
        <f t="shared" si="2"/>
        <v>9873</v>
      </c>
      <c r="F16" s="366">
        <f t="shared" si="3"/>
        <v>58.302822723514822</v>
      </c>
      <c r="G16" s="365">
        <f t="shared" si="4"/>
        <v>7061</v>
      </c>
      <c r="H16" s="367">
        <f t="shared" si="3"/>
        <v>41.697177276485178</v>
      </c>
      <c r="I16" s="350"/>
      <c r="J16" s="368">
        <f t="shared" si="5"/>
        <v>6759</v>
      </c>
      <c r="K16" s="369">
        <f t="shared" si="6"/>
        <v>39.913782921932203</v>
      </c>
      <c r="L16" s="370">
        <v>2742</v>
      </c>
      <c r="M16" s="371">
        <v>40.568131380381715</v>
      </c>
      <c r="N16" s="370">
        <v>4017</v>
      </c>
      <c r="O16" s="372">
        <v>59.431868619618285</v>
      </c>
      <c r="P16" s="350"/>
      <c r="Q16" s="368">
        <v>3446</v>
      </c>
      <c r="R16" s="369">
        <v>20.349592535726941</v>
      </c>
      <c r="S16" s="370">
        <v>2099</v>
      </c>
      <c r="T16" s="371">
        <v>60.911201392919324</v>
      </c>
      <c r="U16" s="370">
        <v>1347</v>
      </c>
      <c r="V16" s="372">
        <v>39.088798607080669</v>
      </c>
      <c r="W16" s="350"/>
      <c r="X16" s="368">
        <v>6729</v>
      </c>
      <c r="Y16" s="369">
        <v>39.736624542340856</v>
      </c>
      <c r="Z16" s="370">
        <v>5032</v>
      </c>
      <c r="AA16" s="371">
        <v>74.780799524446422</v>
      </c>
      <c r="AB16" s="370">
        <v>1697</v>
      </c>
      <c r="AC16" s="372">
        <f t="shared" si="0"/>
        <v>25.219200475553571</v>
      </c>
      <c r="AD16" s="359"/>
      <c r="AE16" s="360"/>
      <c r="AF16" s="360"/>
      <c r="AG16" s="360"/>
      <c r="AH16" s="361"/>
      <c r="AI16" s="362"/>
      <c r="AJ16" s="329"/>
      <c r="AK16" s="360"/>
      <c r="AL16" s="360"/>
      <c r="AM16" s="360"/>
      <c r="AN16" s="361"/>
      <c r="AO16" s="362"/>
      <c r="AQ16" s="360"/>
      <c r="AR16" s="360"/>
      <c r="AS16" s="360"/>
      <c r="AT16" s="361"/>
      <c r="AU16" s="362"/>
      <c r="AW16" s="360"/>
      <c r="AX16" s="360"/>
      <c r="AY16" s="360"/>
      <c r="AZ16" s="361"/>
      <c r="BA16" s="362"/>
    </row>
    <row r="17" spans="1:53" s="331" customFormat="1" ht="18" customHeight="1" x14ac:dyDescent="0.25">
      <c r="A17" s="330"/>
      <c r="B17" s="363" t="s">
        <v>5</v>
      </c>
      <c r="C17" s="350"/>
      <c r="D17" s="374">
        <f t="shared" si="1"/>
        <v>7840</v>
      </c>
      <c r="E17" s="375">
        <f t="shared" si="2"/>
        <v>4983</v>
      </c>
      <c r="F17" s="376">
        <f t="shared" si="3"/>
        <v>63.558673469387749</v>
      </c>
      <c r="G17" s="375">
        <f t="shared" si="4"/>
        <v>2857</v>
      </c>
      <c r="H17" s="367">
        <f t="shared" si="3"/>
        <v>36.441326530612244</v>
      </c>
      <c r="I17" s="350"/>
      <c r="J17" s="377">
        <f t="shared" si="5"/>
        <v>1909</v>
      </c>
      <c r="K17" s="378">
        <f t="shared" si="6"/>
        <v>24.349489795918366</v>
      </c>
      <c r="L17" s="375">
        <v>773</v>
      </c>
      <c r="M17" s="376">
        <v>40.492404400209537</v>
      </c>
      <c r="N17" s="375">
        <v>1136</v>
      </c>
      <c r="O17" s="372">
        <v>59.507595599790463</v>
      </c>
      <c r="P17" s="350"/>
      <c r="Q17" s="377">
        <v>1626</v>
      </c>
      <c r="R17" s="378">
        <v>20.739795918367346</v>
      </c>
      <c r="S17" s="375">
        <v>906</v>
      </c>
      <c r="T17" s="376">
        <v>55.719557195571959</v>
      </c>
      <c r="U17" s="375">
        <v>720</v>
      </c>
      <c r="V17" s="372">
        <v>44.280442804428041</v>
      </c>
      <c r="W17" s="350"/>
      <c r="X17" s="377">
        <v>4305</v>
      </c>
      <c r="Y17" s="378">
        <v>54.910714285714292</v>
      </c>
      <c r="Z17" s="375">
        <v>3304</v>
      </c>
      <c r="AA17" s="376">
        <v>76.747967479674799</v>
      </c>
      <c r="AB17" s="375">
        <v>1001</v>
      </c>
      <c r="AC17" s="372">
        <f t="shared" si="0"/>
        <v>23.252032520325201</v>
      </c>
      <c r="AD17" s="359"/>
      <c r="AE17" s="360"/>
      <c r="AF17" s="360"/>
      <c r="AG17" s="360"/>
      <c r="AH17" s="361"/>
      <c r="AI17" s="362"/>
      <c r="AJ17" s="329"/>
      <c r="AK17" s="360"/>
      <c r="AL17" s="360"/>
      <c r="AM17" s="360"/>
      <c r="AN17" s="361"/>
      <c r="AO17" s="362"/>
      <c r="AQ17" s="360"/>
      <c r="AR17" s="360"/>
      <c r="AS17" s="360"/>
      <c r="AT17" s="361"/>
      <c r="AU17" s="362"/>
      <c r="AW17" s="360"/>
      <c r="AX17" s="360"/>
      <c r="AY17" s="360"/>
      <c r="AZ17" s="361"/>
      <c r="BA17" s="362"/>
    </row>
    <row r="18" spans="1:53" s="331" customFormat="1" ht="18" customHeight="1" x14ac:dyDescent="0.25">
      <c r="A18" s="330"/>
      <c r="B18" s="363" t="s">
        <v>4</v>
      </c>
      <c r="C18" s="350"/>
      <c r="D18" s="364">
        <f t="shared" si="1"/>
        <v>40950</v>
      </c>
      <c r="E18" s="365">
        <f t="shared" si="2"/>
        <v>25902</v>
      </c>
      <c r="F18" s="366">
        <f t="shared" si="3"/>
        <v>63.252747252747255</v>
      </c>
      <c r="G18" s="365">
        <f t="shared" si="4"/>
        <v>15048</v>
      </c>
      <c r="H18" s="367">
        <f t="shared" si="3"/>
        <v>36.747252747252745</v>
      </c>
      <c r="I18" s="350"/>
      <c r="J18" s="368">
        <f t="shared" si="5"/>
        <v>9404</v>
      </c>
      <c r="K18" s="369">
        <f t="shared" si="6"/>
        <v>22.964590964590965</v>
      </c>
      <c r="L18" s="370">
        <v>3907</v>
      </c>
      <c r="M18" s="371">
        <v>41.546150574223731</v>
      </c>
      <c r="N18" s="370">
        <v>5497</v>
      </c>
      <c r="O18" s="372">
        <v>58.453849425776262</v>
      </c>
      <c r="P18" s="350"/>
      <c r="Q18" s="368">
        <v>6918</v>
      </c>
      <c r="R18" s="369">
        <v>16.893772893772894</v>
      </c>
      <c r="S18" s="370">
        <v>3941</v>
      </c>
      <c r="T18" s="371">
        <v>56.967331598727952</v>
      </c>
      <c r="U18" s="370">
        <v>2977</v>
      </c>
      <c r="V18" s="372">
        <v>43.032668401272048</v>
      </c>
      <c r="W18" s="350"/>
      <c r="X18" s="368">
        <v>24628</v>
      </c>
      <c r="Y18" s="369">
        <v>60.141636141636148</v>
      </c>
      <c r="Z18" s="370">
        <v>18054</v>
      </c>
      <c r="AA18" s="371">
        <v>73.306805262303072</v>
      </c>
      <c r="AB18" s="370">
        <v>6574</v>
      </c>
      <c r="AC18" s="372">
        <f t="shared" si="0"/>
        <v>26.693194737696928</v>
      </c>
      <c r="AD18" s="359"/>
      <c r="AE18" s="360"/>
      <c r="AF18" s="360"/>
      <c r="AG18" s="360"/>
      <c r="AH18" s="361"/>
      <c r="AI18" s="362"/>
      <c r="AJ18" s="329"/>
      <c r="AK18" s="360"/>
      <c r="AL18" s="360"/>
      <c r="AM18" s="360"/>
      <c r="AN18" s="361"/>
      <c r="AO18" s="362"/>
      <c r="AQ18" s="360"/>
      <c r="AR18" s="360"/>
      <c r="AS18" s="360"/>
      <c r="AT18" s="361"/>
      <c r="AU18" s="362"/>
      <c r="AW18" s="360"/>
      <c r="AX18" s="360"/>
      <c r="AY18" s="360"/>
      <c r="AZ18" s="361"/>
      <c r="BA18" s="362"/>
    </row>
    <row r="19" spans="1:53" s="331" customFormat="1" ht="18" customHeight="1" x14ac:dyDescent="0.25">
      <c r="A19" s="330"/>
      <c r="B19" s="363" t="s">
        <v>40</v>
      </c>
      <c r="C19" s="350"/>
      <c r="D19" s="364">
        <f t="shared" si="1"/>
        <v>25222</v>
      </c>
      <c r="E19" s="365">
        <f t="shared" si="2"/>
        <v>15536</v>
      </c>
      <c r="F19" s="366">
        <f t="shared" si="3"/>
        <v>61.597018475933709</v>
      </c>
      <c r="G19" s="365">
        <f t="shared" si="4"/>
        <v>9686</v>
      </c>
      <c r="H19" s="367">
        <f t="shared" si="3"/>
        <v>38.402981524066291</v>
      </c>
      <c r="I19" s="350"/>
      <c r="J19" s="368">
        <f t="shared" si="5"/>
        <v>6561</v>
      </c>
      <c r="K19" s="369">
        <f t="shared" si="6"/>
        <v>26.013004519863607</v>
      </c>
      <c r="L19" s="370">
        <v>2677</v>
      </c>
      <c r="M19" s="371">
        <v>40.801707056851086</v>
      </c>
      <c r="N19" s="370">
        <v>3884</v>
      </c>
      <c r="O19" s="372">
        <v>59.198292943148914</v>
      </c>
      <c r="P19" s="350"/>
      <c r="Q19" s="368">
        <v>4441</v>
      </c>
      <c r="R19" s="369">
        <v>17.607644120212512</v>
      </c>
      <c r="S19" s="370">
        <v>2598</v>
      </c>
      <c r="T19" s="371">
        <v>58.500337761765365</v>
      </c>
      <c r="U19" s="370">
        <v>1843</v>
      </c>
      <c r="V19" s="372">
        <v>41.499662238234627</v>
      </c>
      <c r="W19" s="350"/>
      <c r="X19" s="368">
        <v>14220</v>
      </c>
      <c r="Y19" s="369">
        <v>56.379351359923881</v>
      </c>
      <c r="Z19" s="370">
        <v>10261</v>
      </c>
      <c r="AA19" s="371">
        <v>72.158931082981709</v>
      </c>
      <c r="AB19" s="370">
        <v>3959</v>
      </c>
      <c r="AC19" s="372">
        <f t="shared" si="0"/>
        <v>27.841068917018287</v>
      </c>
      <c r="AD19" s="359"/>
      <c r="AE19" s="360"/>
      <c r="AF19" s="360"/>
      <c r="AG19" s="360"/>
      <c r="AH19" s="361"/>
      <c r="AI19" s="362"/>
      <c r="AJ19" s="329"/>
      <c r="AK19" s="360"/>
      <c r="AL19" s="360"/>
      <c r="AM19" s="360"/>
      <c r="AN19" s="361"/>
      <c r="AO19" s="362"/>
      <c r="AQ19" s="360"/>
      <c r="AR19" s="360"/>
      <c r="AS19" s="360"/>
      <c r="AT19" s="361"/>
      <c r="AU19" s="362"/>
      <c r="AW19" s="360"/>
      <c r="AX19" s="360"/>
      <c r="AY19" s="360"/>
      <c r="AZ19" s="361"/>
      <c r="BA19" s="362"/>
    </row>
    <row r="20" spans="1:53" s="331" customFormat="1" ht="18" customHeight="1" x14ac:dyDescent="0.25">
      <c r="A20" s="330"/>
      <c r="B20" s="363" t="s">
        <v>41</v>
      </c>
      <c r="C20" s="350"/>
      <c r="D20" s="364">
        <f t="shared" si="1"/>
        <v>98205</v>
      </c>
      <c r="E20" s="365">
        <f t="shared" si="2"/>
        <v>62489</v>
      </c>
      <c r="F20" s="366">
        <f t="shared" si="3"/>
        <v>63.631179675169292</v>
      </c>
      <c r="G20" s="365">
        <f t="shared" si="4"/>
        <v>35716</v>
      </c>
      <c r="H20" s="367">
        <f t="shared" si="3"/>
        <v>36.368820324830715</v>
      </c>
      <c r="I20" s="350"/>
      <c r="J20" s="368">
        <f t="shared" si="5"/>
        <v>21813</v>
      </c>
      <c r="K20" s="369">
        <f t="shared" si="6"/>
        <v>22.211700015274172</v>
      </c>
      <c r="L20" s="370">
        <v>8811</v>
      </c>
      <c r="M20" s="371">
        <v>40.393343419062028</v>
      </c>
      <c r="N20" s="370">
        <v>13002</v>
      </c>
      <c r="O20" s="372">
        <v>59.60665658093798</v>
      </c>
      <c r="P20" s="350"/>
      <c r="Q20" s="368">
        <v>18771</v>
      </c>
      <c r="R20" s="369">
        <v>19.114098060180236</v>
      </c>
      <c r="S20" s="370">
        <v>10884</v>
      </c>
      <c r="T20" s="371">
        <v>57.983058973949177</v>
      </c>
      <c r="U20" s="370">
        <v>7887</v>
      </c>
      <c r="V20" s="372">
        <v>42.016941026050823</v>
      </c>
      <c r="W20" s="350"/>
      <c r="X20" s="368">
        <v>57621</v>
      </c>
      <c r="Y20" s="369">
        <v>58.674201924545585</v>
      </c>
      <c r="Z20" s="370">
        <v>42794</v>
      </c>
      <c r="AA20" s="371">
        <v>74.268061991287908</v>
      </c>
      <c r="AB20" s="370">
        <v>14827</v>
      </c>
      <c r="AC20" s="372">
        <f t="shared" si="0"/>
        <v>25.731938008712103</v>
      </c>
      <c r="AD20" s="359"/>
      <c r="AE20" s="360"/>
      <c r="AF20" s="360"/>
      <c r="AG20" s="360"/>
      <c r="AH20" s="361"/>
      <c r="AI20" s="362"/>
      <c r="AJ20" s="329"/>
      <c r="AK20" s="360"/>
      <c r="AL20" s="360"/>
      <c r="AM20" s="360"/>
      <c r="AN20" s="361"/>
      <c r="AO20" s="362"/>
      <c r="AQ20" s="360"/>
      <c r="AR20" s="360"/>
      <c r="AS20" s="360"/>
      <c r="AT20" s="361"/>
      <c r="AU20" s="362"/>
      <c r="AW20" s="360"/>
      <c r="AX20" s="360"/>
      <c r="AY20" s="360"/>
      <c r="AZ20" s="361"/>
      <c r="BA20" s="362"/>
    </row>
    <row r="21" spans="1:53" s="331" customFormat="1" ht="18" customHeight="1" x14ac:dyDescent="0.25">
      <c r="A21" s="330"/>
      <c r="B21" s="363" t="s">
        <v>3</v>
      </c>
      <c r="C21" s="350"/>
      <c r="D21" s="364">
        <f t="shared" si="1"/>
        <v>62241</v>
      </c>
      <c r="E21" s="365">
        <f t="shared" si="2"/>
        <v>38689</v>
      </c>
      <c r="F21" s="366">
        <f t="shared" si="3"/>
        <v>62.159991002715252</v>
      </c>
      <c r="G21" s="365">
        <f t="shared" si="4"/>
        <v>23552</v>
      </c>
      <c r="H21" s="367">
        <f t="shared" si="3"/>
        <v>37.840008997284748</v>
      </c>
      <c r="I21" s="350"/>
      <c r="J21" s="368">
        <f t="shared" si="5"/>
        <v>16136</v>
      </c>
      <c r="K21" s="369">
        <f t="shared" si="6"/>
        <v>25.925033338153309</v>
      </c>
      <c r="L21" s="370">
        <v>6565</v>
      </c>
      <c r="M21" s="371">
        <v>40.68542389687655</v>
      </c>
      <c r="N21" s="370">
        <v>9571</v>
      </c>
      <c r="O21" s="372">
        <v>59.31457610312345</v>
      </c>
      <c r="P21" s="350"/>
      <c r="Q21" s="368">
        <v>12806</v>
      </c>
      <c r="R21" s="369">
        <v>20.574862229077297</v>
      </c>
      <c r="S21" s="370">
        <v>7652</v>
      </c>
      <c r="T21" s="371">
        <v>59.753240668436668</v>
      </c>
      <c r="U21" s="370">
        <v>5154</v>
      </c>
      <c r="V21" s="372">
        <v>40.246759331563332</v>
      </c>
      <c r="W21" s="350"/>
      <c r="X21" s="368">
        <v>33299</v>
      </c>
      <c r="Y21" s="369">
        <v>53.50010443276939</v>
      </c>
      <c r="Z21" s="370">
        <v>24472</v>
      </c>
      <c r="AA21" s="371">
        <v>73.491696447340757</v>
      </c>
      <c r="AB21" s="370">
        <v>8827</v>
      </c>
      <c r="AC21" s="372">
        <f t="shared" si="0"/>
        <v>26.508303552659239</v>
      </c>
      <c r="AD21" s="359"/>
      <c r="AE21" s="360"/>
      <c r="AF21" s="360"/>
      <c r="AG21" s="360"/>
      <c r="AH21" s="361"/>
      <c r="AI21" s="373"/>
      <c r="AJ21" s="329"/>
      <c r="AK21" s="360"/>
      <c r="AL21" s="360"/>
      <c r="AM21" s="360"/>
      <c r="AN21" s="361"/>
      <c r="AO21" s="362"/>
      <c r="AQ21" s="360"/>
      <c r="AR21" s="360"/>
      <c r="AS21" s="360"/>
      <c r="AT21" s="361"/>
      <c r="AU21" s="362"/>
      <c r="AW21" s="360"/>
      <c r="AX21" s="360"/>
      <c r="AY21" s="360"/>
      <c r="AZ21" s="361"/>
      <c r="BA21" s="362"/>
    </row>
    <row r="22" spans="1:53" s="331" customFormat="1" ht="18" customHeight="1" x14ac:dyDescent="0.25">
      <c r="A22" s="330"/>
      <c r="B22" s="363" t="s">
        <v>2</v>
      </c>
      <c r="C22" s="350"/>
      <c r="D22" s="364">
        <f t="shared" si="1"/>
        <v>13406</v>
      </c>
      <c r="E22" s="365">
        <f t="shared" si="2"/>
        <v>8537</v>
      </c>
      <c r="F22" s="366">
        <f t="shared" si="3"/>
        <v>63.680441593316431</v>
      </c>
      <c r="G22" s="365">
        <f t="shared" si="4"/>
        <v>4869</v>
      </c>
      <c r="H22" s="367">
        <f t="shared" si="3"/>
        <v>36.319558406683569</v>
      </c>
      <c r="I22" s="350"/>
      <c r="J22" s="368">
        <f t="shared" si="5"/>
        <v>3381</v>
      </c>
      <c r="K22" s="369">
        <f t="shared" si="6"/>
        <v>25.220050723556614</v>
      </c>
      <c r="L22" s="370">
        <v>1418</v>
      </c>
      <c r="M22" s="371">
        <v>41.94025436261461</v>
      </c>
      <c r="N22" s="370">
        <v>1963</v>
      </c>
      <c r="O22" s="372">
        <v>58.059745637385383</v>
      </c>
      <c r="P22" s="350"/>
      <c r="Q22" s="368">
        <v>2569</v>
      </c>
      <c r="R22" s="369">
        <v>19.163061315828735</v>
      </c>
      <c r="S22" s="370">
        <v>1575</v>
      </c>
      <c r="T22" s="371">
        <v>61.307901907356943</v>
      </c>
      <c r="U22" s="370">
        <v>994</v>
      </c>
      <c r="V22" s="372">
        <v>38.69209809264305</v>
      </c>
      <c r="W22" s="350"/>
      <c r="X22" s="368">
        <v>7456</v>
      </c>
      <c r="Y22" s="369">
        <v>55.616887960614648</v>
      </c>
      <c r="Z22" s="370">
        <v>5544</v>
      </c>
      <c r="AA22" s="371">
        <v>74.356223175965667</v>
      </c>
      <c r="AB22" s="370">
        <v>1912</v>
      </c>
      <c r="AC22" s="372">
        <f t="shared" si="0"/>
        <v>25.643776824034337</v>
      </c>
      <c r="AD22" s="359"/>
      <c r="AE22" s="360"/>
      <c r="AF22" s="360"/>
      <c r="AG22" s="360"/>
      <c r="AH22" s="361"/>
      <c r="AI22" s="362"/>
      <c r="AJ22" s="329"/>
      <c r="AK22" s="360"/>
      <c r="AL22" s="360"/>
      <c r="AM22" s="360"/>
      <c r="AN22" s="361"/>
      <c r="AO22" s="362"/>
      <c r="AQ22" s="360"/>
      <c r="AR22" s="360"/>
      <c r="AS22" s="360"/>
      <c r="AT22" s="361"/>
      <c r="AU22" s="362"/>
      <c r="AW22" s="360"/>
      <c r="AX22" s="360"/>
      <c r="AY22" s="360"/>
      <c r="AZ22" s="361"/>
      <c r="BA22" s="362"/>
    </row>
    <row r="23" spans="1:53" s="331" customFormat="1" ht="18" customHeight="1" x14ac:dyDescent="0.25">
      <c r="A23" s="330"/>
      <c r="B23" s="363" t="s">
        <v>35</v>
      </c>
      <c r="C23" s="350"/>
      <c r="D23" s="364">
        <f t="shared" si="1"/>
        <v>26123</v>
      </c>
      <c r="E23" s="365">
        <f t="shared" si="2"/>
        <v>16148</v>
      </c>
      <c r="F23" s="366">
        <f t="shared" si="3"/>
        <v>61.815258584389234</v>
      </c>
      <c r="G23" s="365">
        <f t="shared" si="4"/>
        <v>9975</v>
      </c>
      <c r="H23" s="367">
        <f t="shared" si="3"/>
        <v>38.184741415610759</v>
      </c>
      <c r="I23" s="350"/>
      <c r="J23" s="368">
        <f t="shared" si="5"/>
        <v>7735</v>
      </c>
      <c r="K23" s="369">
        <f t="shared" si="6"/>
        <v>29.609922290701679</v>
      </c>
      <c r="L23" s="370">
        <v>2976</v>
      </c>
      <c r="M23" s="371">
        <v>38.474466709760833</v>
      </c>
      <c r="N23" s="370">
        <v>4759</v>
      </c>
      <c r="O23" s="372">
        <v>61.525533290239174</v>
      </c>
      <c r="P23" s="350"/>
      <c r="Q23" s="368">
        <v>4850</v>
      </c>
      <c r="R23" s="369">
        <v>18.566014623129043</v>
      </c>
      <c r="S23" s="370">
        <v>2848</v>
      </c>
      <c r="T23" s="371">
        <v>58.721649484536087</v>
      </c>
      <c r="U23" s="370">
        <v>2002</v>
      </c>
      <c r="V23" s="372">
        <v>41.27835051546392</v>
      </c>
      <c r="W23" s="350"/>
      <c r="X23" s="368">
        <v>13538</v>
      </c>
      <c r="Y23" s="369">
        <v>51.824063086169282</v>
      </c>
      <c r="Z23" s="370">
        <v>10324</v>
      </c>
      <c r="AA23" s="371">
        <v>76.259417934702327</v>
      </c>
      <c r="AB23" s="370">
        <v>3214</v>
      </c>
      <c r="AC23" s="372">
        <f t="shared" si="0"/>
        <v>23.74058206529768</v>
      </c>
      <c r="AD23" s="359"/>
      <c r="AE23" s="360"/>
      <c r="AF23" s="360"/>
      <c r="AG23" s="360"/>
      <c r="AH23" s="361"/>
      <c r="AI23" s="362"/>
      <c r="AJ23" s="329"/>
      <c r="AK23" s="360"/>
      <c r="AL23" s="360"/>
      <c r="AM23" s="360"/>
      <c r="AN23" s="361"/>
      <c r="AO23" s="362"/>
      <c r="AQ23" s="360"/>
      <c r="AR23" s="360"/>
      <c r="AS23" s="360"/>
      <c r="AT23" s="361"/>
      <c r="AU23" s="362"/>
      <c r="AW23" s="360"/>
      <c r="AX23" s="360"/>
      <c r="AY23" s="360"/>
      <c r="AZ23" s="361"/>
      <c r="BA23" s="362"/>
    </row>
    <row r="24" spans="1:53" s="331" customFormat="1" ht="18" customHeight="1" x14ac:dyDescent="0.25">
      <c r="A24" s="330"/>
      <c r="B24" s="363" t="s">
        <v>42</v>
      </c>
      <c r="C24" s="350"/>
      <c r="D24" s="364">
        <f t="shared" si="1"/>
        <v>72779</v>
      </c>
      <c r="E24" s="365">
        <f t="shared" si="2"/>
        <v>46405</v>
      </c>
      <c r="F24" s="366">
        <f t="shared" si="3"/>
        <v>63.761524615617141</v>
      </c>
      <c r="G24" s="365">
        <f t="shared" si="4"/>
        <v>26374</v>
      </c>
      <c r="H24" s="367">
        <f t="shared" si="3"/>
        <v>36.238475384382859</v>
      </c>
      <c r="I24" s="350"/>
      <c r="J24" s="368">
        <f t="shared" si="5"/>
        <v>20862</v>
      </c>
      <c r="K24" s="369">
        <f t="shared" si="6"/>
        <v>28.66486211681941</v>
      </c>
      <c r="L24" s="370">
        <v>9333</v>
      </c>
      <c r="M24" s="371">
        <v>44.736842105263158</v>
      </c>
      <c r="N24" s="370">
        <v>11529</v>
      </c>
      <c r="O24" s="372">
        <v>55.26315789473685</v>
      </c>
      <c r="P24" s="350"/>
      <c r="Q24" s="368">
        <v>12950</v>
      </c>
      <c r="R24" s="369">
        <v>17.793594306049823</v>
      </c>
      <c r="S24" s="370">
        <v>7982</v>
      </c>
      <c r="T24" s="371">
        <v>61.637065637065632</v>
      </c>
      <c r="U24" s="370">
        <v>4968</v>
      </c>
      <c r="V24" s="372">
        <v>38.362934362934368</v>
      </c>
      <c r="W24" s="350"/>
      <c r="X24" s="368">
        <v>38967</v>
      </c>
      <c r="Y24" s="369">
        <v>53.541543577130767</v>
      </c>
      <c r="Z24" s="370">
        <v>29090</v>
      </c>
      <c r="AA24" s="371">
        <v>74.652911437883347</v>
      </c>
      <c r="AB24" s="370">
        <v>9877</v>
      </c>
      <c r="AC24" s="372">
        <f t="shared" si="0"/>
        <v>25.347088562116664</v>
      </c>
      <c r="AD24" s="359"/>
      <c r="AE24" s="360"/>
      <c r="AF24" s="360"/>
      <c r="AG24" s="360"/>
      <c r="AH24" s="361"/>
      <c r="AI24" s="362"/>
      <c r="AJ24" s="329"/>
      <c r="AK24" s="360"/>
      <c r="AL24" s="360"/>
      <c r="AM24" s="360"/>
      <c r="AN24" s="361"/>
      <c r="AO24" s="362"/>
      <c r="AQ24" s="360"/>
      <c r="AR24" s="360"/>
      <c r="AS24" s="360"/>
      <c r="AT24" s="361"/>
      <c r="AU24" s="362"/>
      <c r="AW24" s="360"/>
      <c r="AX24" s="360"/>
      <c r="AY24" s="360"/>
      <c r="AZ24" s="361"/>
      <c r="BA24" s="362"/>
    </row>
    <row r="25" spans="1:53" ht="18" customHeight="1" x14ac:dyDescent="0.25">
      <c r="A25" s="332"/>
      <c r="B25" s="363" t="s">
        <v>43</v>
      </c>
      <c r="C25" s="350"/>
      <c r="D25" s="364">
        <f t="shared" si="1"/>
        <v>18761</v>
      </c>
      <c r="E25" s="365">
        <f t="shared" si="2"/>
        <v>10259</v>
      </c>
      <c r="F25" s="366">
        <f t="shared" si="3"/>
        <v>54.682586216086563</v>
      </c>
      <c r="G25" s="365">
        <f t="shared" si="4"/>
        <v>8502</v>
      </c>
      <c r="H25" s="367">
        <f t="shared" si="3"/>
        <v>45.317413783913437</v>
      </c>
      <c r="I25" s="350"/>
      <c r="J25" s="368">
        <f t="shared" si="5"/>
        <v>7712</v>
      </c>
      <c r="K25" s="369">
        <f t="shared" si="6"/>
        <v>41.106550823516869</v>
      </c>
      <c r="L25" s="370">
        <v>2825</v>
      </c>
      <c r="M25" s="371">
        <v>36.63122406639004</v>
      </c>
      <c r="N25" s="370">
        <v>4887</v>
      </c>
      <c r="O25" s="372">
        <v>63.368775933609953</v>
      </c>
      <c r="P25" s="350"/>
      <c r="Q25" s="368">
        <v>3536</v>
      </c>
      <c r="R25" s="369">
        <v>18.847609402483876</v>
      </c>
      <c r="S25" s="370">
        <v>1962</v>
      </c>
      <c r="T25" s="371">
        <v>55.486425339366519</v>
      </c>
      <c r="U25" s="370">
        <v>1574</v>
      </c>
      <c r="V25" s="372">
        <v>44.513574660633481</v>
      </c>
      <c r="W25" s="350"/>
      <c r="X25" s="368">
        <v>7513</v>
      </c>
      <c r="Y25" s="369">
        <v>40.045839773999255</v>
      </c>
      <c r="Z25" s="370">
        <v>5472</v>
      </c>
      <c r="AA25" s="371">
        <v>72.833754824970057</v>
      </c>
      <c r="AB25" s="370">
        <v>2041</v>
      </c>
      <c r="AC25" s="372">
        <f t="shared" si="0"/>
        <v>27.166245175029946</v>
      </c>
      <c r="AD25" s="359"/>
      <c r="AE25" s="360"/>
      <c r="AF25" s="360"/>
      <c r="AG25" s="361"/>
      <c r="AH25" s="361"/>
      <c r="AI25" s="362"/>
      <c r="AJ25" s="329"/>
      <c r="AK25" s="360"/>
      <c r="AL25" s="360"/>
      <c r="AM25" s="360"/>
      <c r="AN25" s="361"/>
      <c r="AO25" s="362"/>
      <c r="AQ25" s="360"/>
      <c r="AR25" s="360"/>
      <c r="AS25" s="360"/>
      <c r="AT25" s="361"/>
      <c r="AU25" s="362"/>
      <c r="AW25" s="360"/>
      <c r="AX25" s="360"/>
      <c r="AY25" s="360"/>
      <c r="AZ25" s="361"/>
      <c r="BA25" s="362"/>
    </row>
    <row r="26" spans="1:53" s="331" customFormat="1" ht="18" customHeight="1" x14ac:dyDescent="0.25">
      <c r="B26" s="363" t="s">
        <v>44</v>
      </c>
      <c r="C26" s="350"/>
      <c r="D26" s="379">
        <f t="shared" si="1"/>
        <v>6331</v>
      </c>
      <c r="E26" s="380">
        <f t="shared" si="2"/>
        <v>4071</v>
      </c>
      <c r="F26" s="381">
        <f t="shared" si="3"/>
        <v>64.302637813931455</v>
      </c>
      <c r="G26" s="380">
        <f t="shared" si="4"/>
        <v>2260</v>
      </c>
      <c r="H26" s="367">
        <f t="shared" si="3"/>
        <v>35.697362186068553</v>
      </c>
      <c r="I26" s="350"/>
      <c r="J26" s="377">
        <f t="shared" si="5"/>
        <v>1171</v>
      </c>
      <c r="K26" s="378">
        <f t="shared" si="6"/>
        <v>18.49628810614437</v>
      </c>
      <c r="L26" s="375">
        <v>453</v>
      </c>
      <c r="M26" s="376">
        <v>38.684884713919729</v>
      </c>
      <c r="N26" s="375">
        <v>718</v>
      </c>
      <c r="O26" s="372">
        <v>61.315115286080271</v>
      </c>
      <c r="P26" s="350"/>
      <c r="Q26" s="377">
        <v>899</v>
      </c>
      <c r="R26" s="378">
        <v>14.199968409413993</v>
      </c>
      <c r="S26" s="375">
        <v>491</v>
      </c>
      <c r="T26" s="376">
        <v>54.616240266963288</v>
      </c>
      <c r="U26" s="375">
        <v>408</v>
      </c>
      <c r="V26" s="372">
        <v>45.383759733036705</v>
      </c>
      <c r="W26" s="350"/>
      <c r="X26" s="377">
        <v>4261</v>
      </c>
      <c r="Y26" s="378">
        <v>67.30374348444164</v>
      </c>
      <c r="Z26" s="375">
        <v>3127</v>
      </c>
      <c r="AA26" s="376">
        <v>73.386528983806613</v>
      </c>
      <c r="AB26" s="375">
        <v>1134</v>
      </c>
      <c r="AC26" s="372">
        <f t="shared" si="0"/>
        <v>26.61347101619338</v>
      </c>
      <c r="AD26" s="359"/>
      <c r="AE26" s="360"/>
      <c r="AF26" s="360"/>
      <c r="AG26" s="360"/>
      <c r="AH26" s="361"/>
      <c r="AI26" s="362"/>
      <c r="AJ26" s="329"/>
      <c r="AK26" s="360"/>
      <c r="AL26" s="360"/>
      <c r="AM26" s="360"/>
      <c r="AN26" s="361"/>
      <c r="AO26" s="362"/>
      <c r="AQ26" s="360"/>
      <c r="AR26" s="360"/>
      <c r="AS26" s="360"/>
      <c r="AT26" s="361"/>
      <c r="AU26" s="362"/>
      <c r="AW26" s="360"/>
      <c r="AX26" s="360"/>
      <c r="AY26" s="360"/>
      <c r="AZ26" s="361"/>
      <c r="BA26" s="362"/>
    </row>
    <row r="27" spans="1:53" s="331" customFormat="1" ht="18" customHeight="1" x14ac:dyDescent="0.25">
      <c r="B27" s="363" t="s">
        <v>45</v>
      </c>
      <c r="C27" s="350"/>
      <c r="D27" s="379">
        <f t="shared" si="1"/>
        <v>26665</v>
      </c>
      <c r="E27" s="380">
        <f t="shared" si="2"/>
        <v>16299</v>
      </c>
      <c r="F27" s="381">
        <f t="shared" si="3"/>
        <v>61.125070316894806</v>
      </c>
      <c r="G27" s="380">
        <f t="shared" si="4"/>
        <v>10366</v>
      </c>
      <c r="H27" s="367">
        <f t="shared" si="3"/>
        <v>38.874929683105194</v>
      </c>
      <c r="I27" s="350"/>
      <c r="J27" s="377">
        <f t="shared" si="5"/>
        <v>6564</v>
      </c>
      <c r="K27" s="378">
        <f t="shared" si="6"/>
        <v>24.616538533658353</v>
      </c>
      <c r="L27" s="375">
        <v>2544</v>
      </c>
      <c r="M27" s="376">
        <v>38.756855575868371</v>
      </c>
      <c r="N27" s="375">
        <v>4020</v>
      </c>
      <c r="O27" s="372">
        <v>61.243144424131621</v>
      </c>
      <c r="P27" s="350"/>
      <c r="Q27" s="377">
        <v>4928</v>
      </c>
      <c r="R27" s="378">
        <v>18.481155072192013</v>
      </c>
      <c r="S27" s="375">
        <v>2658</v>
      </c>
      <c r="T27" s="376">
        <v>53.936688311688307</v>
      </c>
      <c r="U27" s="375">
        <v>2270</v>
      </c>
      <c r="V27" s="372">
        <v>46.063311688311686</v>
      </c>
      <c r="W27" s="350"/>
      <c r="X27" s="377">
        <v>15173</v>
      </c>
      <c r="Y27" s="378">
        <v>56.90230639414964</v>
      </c>
      <c r="Z27" s="375">
        <v>11097</v>
      </c>
      <c r="AA27" s="376">
        <v>73.136492453700654</v>
      </c>
      <c r="AB27" s="375">
        <v>4076</v>
      </c>
      <c r="AC27" s="372">
        <f t="shared" si="0"/>
        <v>26.863507546299349</v>
      </c>
      <c r="AD27" s="359"/>
      <c r="AE27" s="360"/>
      <c r="AF27" s="360"/>
      <c r="AG27" s="360"/>
      <c r="AH27" s="361"/>
      <c r="AI27" s="373"/>
      <c r="AJ27" s="329"/>
      <c r="AK27" s="360"/>
      <c r="AL27" s="360"/>
      <c r="AM27" s="360"/>
      <c r="AN27" s="361"/>
      <c r="AO27" s="362"/>
      <c r="AQ27" s="360"/>
      <c r="AR27" s="360"/>
      <c r="AS27" s="360"/>
      <c r="AT27" s="361"/>
      <c r="AU27" s="362"/>
      <c r="AW27" s="360"/>
      <c r="AX27" s="360"/>
      <c r="AY27" s="360"/>
      <c r="AZ27" s="361"/>
      <c r="BA27" s="362"/>
    </row>
    <row r="28" spans="1:53" s="331" customFormat="1" ht="18" customHeight="1" x14ac:dyDescent="0.25">
      <c r="B28" s="363" t="s">
        <v>46</v>
      </c>
      <c r="C28" s="350"/>
      <c r="D28" s="379">
        <f t="shared" si="1"/>
        <v>4373</v>
      </c>
      <c r="E28" s="380">
        <f t="shared" si="2"/>
        <v>2800</v>
      </c>
      <c r="F28" s="381">
        <f t="shared" si="3"/>
        <v>64.029270523667961</v>
      </c>
      <c r="G28" s="380">
        <f t="shared" si="4"/>
        <v>1573</v>
      </c>
      <c r="H28" s="382">
        <f t="shared" si="3"/>
        <v>35.970729476332039</v>
      </c>
      <c r="I28" s="350"/>
      <c r="J28" s="377">
        <f t="shared" si="5"/>
        <v>722</v>
      </c>
      <c r="K28" s="378">
        <f t="shared" si="6"/>
        <v>16.510404756460094</v>
      </c>
      <c r="L28" s="375">
        <v>291</v>
      </c>
      <c r="M28" s="376">
        <v>40.304709141274238</v>
      </c>
      <c r="N28" s="375">
        <v>431</v>
      </c>
      <c r="O28" s="383">
        <v>59.695290858725755</v>
      </c>
      <c r="P28" s="350"/>
      <c r="Q28" s="377">
        <v>770</v>
      </c>
      <c r="R28" s="378">
        <v>17.608049394008692</v>
      </c>
      <c r="S28" s="375">
        <v>429</v>
      </c>
      <c r="T28" s="376">
        <v>55.714285714285715</v>
      </c>
      <c r="U28" s="375">
        <v>341</v>
      </c>
      <c r="V28" s="383">
        <v>44.285714285714285</v>
      </c>
      <c r="W28" s="350"/>
      <c r="X28" s="377">
        <v>2881</v>
      </c>
      <c r="Y28" s="378">
        <v>65.881545849531207</v>
      </c>
      <c r="Z28" s="375">
        <v>2080</v>
      </c>
      <c r="AA28" s="376">
        <v>72.197153766053461</v>
      </c>
      <c r="AB28" s="375">
        <v>801</v>
      </c>
      <c r="AC28" s="383">
        <f t="shared" si="0"/>
        <v>27.80284623394655</v>
      </c>
      <c r="AD28" s="359"/>
      <c r="AE28" s="360"/>
      <c r="AF28" s="360"/>
      <c r="AG28" s="360"/>
      <c r="AH28" s="361"/>
      <c r="AI28" s="362"/>
      <c r="AJ28" s="329"/>
      <c r="AK28" s="360"/>
      <c r="AL28" s="360"/>
      <c r="AM28" s="360"/>
      <c r="AN28" s="361"/>
      <c r="AO28" s="362"/>
      <c r="AQ28" s="360"/>
      <c r="AR28" s="360"/>
      <c r="AS28" s="360"/>
      <c r="AT28" s="361"/>
      <c r="AU28" s="362"/>
      <c r="AW28" s="360"/>
      <c r="AX28" s="360"/>
      <c r="AY28" s="360"/>
      <c r="AZ28" s="361"/>
      <c r="BA28" s="362"/>
    </row>
    <row r="29" spans="1:53" s="331" customFormat="1" ht="18" customHeight="1" x14ac:dyDescent="0.25">
      <c r="B29" s="384" t="s">
        <v>1</v>
      </c>
      <c r="C29" s="350"/>
      <c r="D29" s="385">
        <f t="shared" si="1"/>
        <v>1402</v>
      </c>
      <c r="E29" s="386">
        <f t="shared" si="2"/>
        <v>741</v>
      </c>
      <c r="F29" s="387">
        <f t="shared" si="3"/>
        <v>52.853067047075605</v>
      </c>
      <c r="G29" s="386">
        <f t="shared" si="4"/>
        <v>661</v>
      </c>
      <c r="H29" s="388">
        <f t="shared" si="3"/>
        <v>47.146932952924395</v>
      </c>
      <c r="I29" s="350"/>
      <c r="J29" s="389">
        <f t="shared" si="5"/>
        <v>784</v>
      </c>
      <c r="K29" s="390">
        <f t="shared" si="6"/>
        <v>55.920114122681888</v>
      </c>
      <c r="L29" s="391">
        <v>277</v>
      </c>
      <c r="M29" s="392">
        <v>35.33163265306122</v>
      </c>
      <c r="N29" s="391">
        <v>507</v>
      </c>
      <c r="O29" s="393">
        <v>64.668367346938766</v>
      </c>
      <c r="P29" s="350"/>
      <c r="Q29" s="389">
        <v>214</v>
      </c>
      <c r="R29" s="390">
        <v>15.263908701854492</v>
      </c>
      <c r="S29" s="391">
        <v>154</v>
      </c>
      <c r="T29" s="392">
        <v>71.962616822429908</v>
      </c>
      <c r="U29" s="391">
        <v>60</v>
      </c>
      <c r="V29" s="393">
        <v>28.037383177570092</v>
      </c>
      <c r="W29" s="350"/>
      <c r="X29" s="389">
        <v>404</v>
      </c>
      <c r="Y29" s="390">
        <v>28.815977175463626</v>
      </c>
      <c r="Z29" s="391">
        <v>310</v>
      </c>
      <c r="AA29" s="392">
        <v>76.732673267326732</v>
      </c>
      <c r="AB29" s="391">
        <v>94</v>
      </c>
      <c r="AC29" s="393">
        <f t="shared" si="0"/>
        <v>23.267326732673268</v>
      </c>
      <c r="AD29" s="359"/>
      <c r="AE29" s="360"/>
      <c r="AF29" s="360"/>
      <c r="AG29" s="360"/>
      <c r="AH29" s="361"/>
      <c r="AI29" s="362"/>
      <c r="AJ29" s="329"/>
      <c r="AK29" s="360"/>
      <c r="AL29" s="360"/>
      <c r="AM29" s="360"/>
      <c r="AN29" s="361"/>
      <c r="AO29" s="362"/>
      <c r="AQ29" s="360"/>
      <c r="AR29" s="360"/>
      <c r="AS29" s="360"/>
      <c r="AT29" s="361"/>
      <c r="AU29" s="362"/>
      <c r="AW29" s="360"/>
      <c r="AX29" s="360"/>
      <c r="AY29" s="360"/>
      <c r="AZ29" s="361"/>
      <c r="BA29" s="362"/>
    </row>
    <row r="30" spans="1:53" s="328" customFormat="1" ht="3.75" customHeight="1" x14ac:dyDescent="0.25">
      <c r="A30" s="326"/>
      <c r="B30" s="327"/>
      <c r="D30" s="327"/>
      <c r="E30" s="327"/>
      <c r="F30" s="327"/>
      <c r="G30" s="327"/>
      <c r="H30" s="334"/>
      <c r="J30" s="327"/>
      <c r="K30" s="327"/>
      <c r="L30" s="327"/>
      <c r="M30" s="327"/>
      <c r="N30" s="327"/>
      <c r="O30" s="335"/>
      <c r="Q30" s="327"/>
      <c r="R30" s="327"/>
      <c r="S30" s="327"/>
      <c r="T30" s="327"/>
      <c r="U30" s="327"/>
      <c r="V30" s="335"/>
      <c r="X30" s="327"/>
      <c r="Y30" s="327"/>
      <c r="Z30" s="327"/>
      <c r="AA30" s="327"/>
      <c r="AB30" s="327"/>
      <c r="AC30" s="335"/>
      <c r="AD30" s="359"/>
      <c r="AE30" s="329"/>
      <c r="AF30" s="329"/>
      <c r="AG30" s="360"/>
      <c r="AH30" s="361"/>
      <c r="AI30" s="362"/>
      <c r="AJ30" s="329"/>
      <c r="AK30" s="329"/>
      <c r="AL30" s="329"/>
      <c r="AM30" s="360"/>
      <c r="AN30" s="361"/>
      <c r="AO30" s="362"/>
      <c r="AQ30" s="329"/>
      <c r="AR30" s="329"/>
      <c r="AS30" s="360"/>
      <c r="AT30" s="361"/>
      <c r="AU30" s="362"/>
      <c r="AW30" s="329"/>
      <c r="AX30" s="329"/>
      <c r="AY30" s="360"/>
      <c r="AZ30" s="361"/>
      <c r="BA30" s="362"/>
    </row>
    <row r="31" spans="1:53" s="329" customFormat="1" ht="18" customHeight="1" x14ac:dyDescent="0.25">
      <c r="B31" s="1235" t="s">
        <v>0</v>
      </c>
      <c r="C31" s="320"/>
      <c r="D31" s="1236">
        <f>J31+Q31+X31</f>
        <v>596625</v>
      </c>
      <c r="E31" s="1237">
        <f>L31+S31+Z31</f>
        <v>372617</v>
      </c>
      <c r="F31" s="1238">
        <f>E31/$D31*100</f>
        <v>62.454137858789018</v>
      </c>
      <c r="G31" s="1237">
        <f>N31+U31+AB31</f>
        <v>224008</v>
      </c>
      <c r="H31" s="1239">
        <f>G31/$D31*100</f>
        <v>37.545862141210975</v>
      </c>
      <c r="I31" s="320"/>
      <c r="J31" s="1240">
        <f>SUM(J12:J29)</f>
        <v>163385</v>
      </c>
      <c r="K31" s="1241">
        <f>J31/$D31*100</f>
        <v>27.384873245338358</v>
      </c>
      <c r="L31" s="1237">
        <f>SUM(L12:L29)</f>
        <v>66440</v>
      </c>
      <c r="M31" s="1238">
        <f>L31/$J31*100</f>
        <v>40.664687700829326</v>
      </c>
      <c r="N31" s="1237">
        <f>SUM(N12:N29)</f>
        <v>96945</v>
      </c>
      <c r="O31" s="1242">
        <f>N31/$J31*100</f>
        <v>59.335312299170674</v>
      </c>
      <c r="P31" s="320"/>
      <c r="Q31" s="1240">
        <f>SUM(Q12:Q29)</f>
        <v>113630</v>
      </c>
      <c r="R31" s="1241">
        <f>Q31/$D31*100</f>
        <v>19.045464068719884</v>
      </c>
      <c r="S31" s="1237">
        <f>SUM(S12:S29)</f>
        <v>68083</v>
      </c>
      <c r="T31" s="1238">
        <f>S31/$Q31*100</f>
        <v>59.916395318137816</v>
      </c>
      <c r="U31" s="1237">
        <f>SUM(U12:U29)</f>
        <v>45547</v>
      </c>
      <c r="V31" s="1242">
        <f>U31/$Q31*100</f>
        <v>40.083604681862184</v>
      </c>
      <c r="W31" s="320"/>
      <c r="X31" s="1240">
        <f>SUM(X12:X29)</f>
        <v>319610</v>
      </c>
      <c r="Y31" s="1241">
        <f>X31/$D31*100</f>
        <v>53.569662685941758</v>
      </c>
      <c r="Z31" s="1237">
        <f>SUM(Z12:Z29)</f>
        <v>238094</v>
      </c>
      <c r="AA31" s="1238">
        <f>Z31/$X31*100</f>
        <v>74.495165983542449</v>
      </c>
      <c r="AB31" s="1237">
        <f>SUM(AB12:AB29)</f>
        <v>81516</v>
      </c>
      <c r="AC31" s="1242">
        <f>AB31/$X31*100</f>
        <v>25.504834016457558</v>
      </c>
      <c r="AD31" s="359"/>
      <c r="AE31" s="360"/>
      <c r="AF31" s="360"/>
      <c r="AI31" s="395"/>
      <c r="AK31" s="360"/>
      <c r="AL31" s="360"/>
      <c r="AO31" s="395"/>
      <c r="AQ31" s="360"/>
      <c r="AR31" s="360"/>
      <c r="AU31" s="395"/>
      <c r="AW31" s="360"/>
      <c r="AX31" s="360"/>
      <c r="BA31" s="395"/>
    </row>
    <row r="32" spans="1:53" s="396" customFormat="1" ht="5.25" customHeight="1" x14ac:dyDescent="0.2">
      <c r="B32" s="397" t="s">
        <v>39</v>
      </c>
      <c r="C32" s="398"/>
      <c r="I32" s="398"/>
    </row>
    <row r="33" spans="2:15" s="396" customFormat="1" ht="5.25" customHeight="1" x14ac:dyDescent="0.2">
      <c r="B33" s="397" t="s">
        <v>47</v>
      </c>
      <c r="C33" s="398"/>
      <c r="I33" s="398"/>
    </row>
    <row r="34" spans="2:15" s="394" customFormat="1" ht="13.5" customHeight="1" x14ac:dyDescent="0.2">
      <c r="B34" s="1385"/>
      <c r="C34" s="1385"/>
      <c r="D34" s="1385"/>
      <c r="E34" s="1385"/>
      <c r="F34" s="1385"/>
      <c r="G34" s="1385"/>
      <c r="H34" s="1385"/>
      <c r="I34" s="1385"/>
      <c r="J34" s="1385"/>
      <c r="K34" s="1385"/>
      <c r="L34" s="1385"/>
      <c r="M34" s="1385"/>
      <c r="N34" s="1385"/>
      <c r="O34" s="1385"/>
    </row>
    <row r="35" spans="2:15" s="329" customFormat="1" ht="29.25" customHeight="1" x14ac:dyDescent="0.2">
      <c r="B35" s="1386"/>
      <c r="C35" s="1386"/>
      <c r="D35" s="1386"/>
      <c r="E35" s="1386"/>
      <c r="F35" s="1386"/>
      <c r="G35" s="1386"/>
      <c r="H35" s="1386"/>
      <c r="I35" s="1386"/>
      <c r="J35" s="1386"/>
      <c r="K35" s="1386"/>
      <c r="L35" s="1386"/>
      <c r="M35" s="1386"/>
    </row>
    <row r="36" spans="2:15" s="329" customFormat="1" ht="4.5" customHeight="1" x14ac:dyDescent="0.2">
      <c r="B36" s="1376"/>
      <c r="C36" s="1376"/>
      <c r="D36" s="1376"/>
      <c r="E36" s="399"/>
      <c r="F36" s="399"/>
      <c r="G36" s="399"/>
    </row>
    <row r="37" spans="2:15" s="329" customFormat="1" x14ac:dyDescent="0.2"/>
    <row r="38" spans="2:15" s="329" customFormat="1" x14ac:dyDescent="0.2"/>
    <row r="39" spans="2:15" s="329" customFormat="1" x14ac:dyDescent="0.2"/>
    <row r="40" spans="2:15" s="329" customFormat="1" x14ac:dyDescent="0.2"/>
    <row r="41" spans="2:15" s="329" customFormat="1" x14ac:dyDescent="0.2"/>
    <row r="42" spans="2:15" s="329" customFormat="1" x14ac:dyDescent="0.2"/>
    <row r="43" spans="2:15" s="396" customFormat="1" x14ac:dyDescent="0.2"/>
    <row r="44" spans="2:15" s="396" customFormat="1" x14ac:dyDescent="0.2"/>
    <row r="45" spans="2:15" s="396" customFormat="1" x14ac:dyDescent="0.2"/>
    <row r="46" spans="2:15" s="396" customFormat="1" x14ac:dyDescent="0.2"/>
  </sheetData>
  <mergeCells count="30">
    <mergeCell ref="B36:D36"/>
    <mergeCell ref="R9:R10"/>
    <mergeCell ref="S9:T9"/>
    <mergeCell ref="K9:K10"/>
    <mergeCell ref="L9:M9"/>
    <mergeCell ref="N9:O9"/>
    <mergeCell ref="Q9:Q10"/>
    <mergeCell ref="B34:O34"/>
    <mergeCell ref="B35:M35"/>
    <mergeCell ref="AB9:AC9"/>
    <mergeCell ref="U9:V9"/>
    <mergeCell ref="X9:X10"/>
    <mergeCell ref="Y9:Y10"/>
    <mergeCell ref="Z9:AA9"/>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s>
  <printOptions horizontalCentered="1"/>
  <pageMargins left="0" right="0" top="0.43307086614173229" bottom="0.43307086614173229" header="0" footer="0"/>
  <pageSetup paperSize="9" scale="62" orientation="landscape" r:id="rId1"/>
  <headerFooter alignWithMargins="0"/>
  <rowBreaks count="2" manualBreakCount="2">
    <brk id="34" max="25" man="1"/>
    <brk id="35" max="16383" man="1"/>
  </rowBreaks>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Hoja93">
    <tabColor theme="0"/>
    <pageSetUpPr fitToPage="1"/>
  </sheetPr>
  <dimension ref="A1:BA46"/>
  <sheetViews>
    <sheetView showGridLines="0" zoomScale="85" zoomScaleNormal="85" workbookViewId="0"/>
  </sheetViews>
  <sheetFormatPr baseColWidth="10" defaultColWidth="11.42578125" defaultRowHeight="15" x14ac:dyDescent="0.2"/>
  <cols>
    <col min="1" max="1" width="1.140625" style="333" customWidth="1"/>
    <col min="2" max="2" width="28.7109375" style="333" customWidth="1"/>
    <col min="3" max="3" width="0.5703125" style="333" customWidth="1"/>
    <col min="4" max="5" width="11.42578125" style="333" bestFit="1" customWidth="1"/>
    <col min="6" max="6" width="7" style="333" customWidth="1"/>
    <col min="7" max="7" width="11.42578125" style="333" bestFit="1" customWidth="1"/>
    <col min="8" max="8" width="7" style="333" customWidth="1"/>
    <col min="9" max="9" width="0.42578125" style="333" customWidth="1"/>
    <col min="10" max="10" width="11.42578125" style="333" bestFit="1" customWidth="1"/>
    <col min="11" max="11" width="6.7109375" style="333" customWidth="1"/>
    <col min="12" max="12" width="11.42578125" style="333" bestFit="1" customWidth="1"/>
    <col min="13" max="13" width="6.85546875" style="333" customWidth="1"/>
    <col min="14" max="14" width="11.42578125" style="333" bestFit="1" customWidth="1"/>
    <col min="15" max="15" width="6.85546875" style="333" customWidth="1"/>
    <col min="16" max="16" width="0.42578125" style="333" customWidth="1"/>
    <col min="17" max="17" width="10.28515625" style="333" bestFit="1" customWidth="1"/>
    <col min="18" max="18" width="6.85546875" style="333" customWidth="1"/>
    <col min="19" max="19" width="10.28515625" style="333" bestFit="1" customWidth="1"/>
    <col min="20" max="20" width="6.85546875" style="333" bestFit="1" customWidth="1"/>
    <col min="21" max="21" width="10.28515625" style="333" bestFit="1" customWidth="1"/>
    <col min="22" max="22" width="6.85546875" style="333" bestFit="1" customWidth="1"/>
    <col min="23" max="23" width="0.42578125" style="333" customWidth="1"/>
    <col min="24" max="24" width="10.28515625" style="333" bestFit="1" customWidth="1"/>
    <col min="25" max="25" width="7" style="333" customWidth="1"/>
    <col min="26" max="26" width="10.28515625" style="333" bestFit="1" customWidth="1"/>
    <col min="27" max="27" width="6.85546875" style="333" bestFit="1" customWidth="1"/>
    <col min="28" max="28" width="10.28515625" style="333" bestFit="1" customWidth="1"/>
    <col min="29" max="29" width="6.85546875" style="333" bestFit="1" customWidth="1"/>
    <col min="30" max="30" width="11.5703125" style="333" bestFit="1" customWidth="1"/>
    <col min="31" max="31" width="6.28515625" style="333" bestFit="1" customWidth="1"/>
    <col min="32" max="32" width="5" style="333" bestFit="1" customWidth="1"/>
    <col min="33" max="33" width="7.42578125" style="333" bestFit="1" customWidth="1"/>
    <col min="34" max="34" width="13.140625" style="333" bestFit="1" customWidth="1"/>
    <col min="35" max="35" width="6.28515625" style="333" bestFit="1" customWidth="1"/>
    <col min="36" max="36" width="3.85546875" style="333" customWidth="1"/>
    <col min="37" max="39" width="2.42578125" style="333" bestFit="1" customWidth="1"/>
    <col min="40" max="40" width="8.42578125" style="333" bestFit="1" customWidth="1"/>
    <col min="41" max="41" width="3.42578125" style="333" bestFit="1" customWidth="1"/>
    <col min="42" max="42" width="3.5703125" style="333" customWidth="1"/>
    <col min="43" max="45" width="2.42578125" style="333" bestFit="1" customWidth="1"/>
    <col min="46" max="46" width="8.42578125" style="333" bestFit="1" customWidth="1"/>
    <col min="47" max="47" width="4.140625" style="333" bestFit="1" customWidth="1"/>
    <col min="48" max="48" width="3.28515625" style="333" customWidth="1"/>
    <col min="49" max="49" width="4.28515625" style="333" bestFit="1" customWidth="1"/>
    <col min="50" max="50" width="2.42578125" style="333" bestFit="1" customWidth="1"/>
    <col min="51" max="51" width="4.28515625" style="333" bestFit="1" customWidth="1"/>
    <col min="52" max="52" width="8.42578125" style="333" bestFit="1" customWidth="1"/>
    <col min="53" max="53" width="4.28515625" style="333" bestFit="1" customWidth="1"/>
    <col min="54" max="16384" width="11.42578125" style="333"/>
  </cols>
  <sheetData>
    <row r="1" spans="1:53" s="340" customFormat="1" ht="15" customHeight="1" x14ac:dyDescent="0.2">
      <c r="A1" s="340" t="s">
        <v>50</v>
      </c>
      <c r="B1" s="311"/>
      <c r="C1" s="341"/>
      <c r="I1" s="341"/>
      <c r="J1" s="342" t="s">
        <v>135</v>
      </c>
      <c r="K1" s="342"/>
      <c r="L1" s="342" t="s">
        <v>135</v>
      </c>
      <c r="M1" s="342"/>
      <c r="N1" s="342" t="s">
        <v>135</v>
      </c>
      <c r="O1" s="342"/>
      <c r="P1" s="342"/>
      <c r="Q1" s="342" t="s">
        <v>16</v>
      </c>
      <c r="R1" s="342"/>
      <c r="S1" s="342" t="s">
        <v>16</v>
      </c>
      <c r="T1" s="342"/>
      <c r="U1" s="342" t="s">
        <v>16</v>
      </c>
      <c r="V1" s="342"/>
      <c r="W1" s="342"/>
      <c r="X1" s="342" t="s">
        <v>15</v>
      </c>
      <c r="Y1" s="342"/>
      <c r="Z1" s="342" t="s">
        <v>15</v>
      </c>
      <c r="AA1" s="342"/>
      <c r="AB1" s="342" t="s">
        <v>15</v>
      </c>
    </row>
    <row r="2" spans="1:53" s="343" customFormat="1" ht="52.5" customHeight="1" x14ac:dyDescent="0.25">
      <c r="B2" s="1387"/>
      <c r="C2" s="1387"/>
    </row>
    <row r="3" spans="1:53" s="345" customFormat="1" ht="4.5" customHeight="1" x14ac:dyDescent="0.2">
      <c r="B3" s="1388"/>
      <c r="C3" s="1388"/>
    </row>
    <row r="4" spans="1:53" s="345" customFormat="1" ht="17.25" customHeight="1" x14ac:dyDescent="0.2">
      <c r="A4" s="1389" t="s">
        <v>406</v>
      </c>
      <c r="B4" s="1389"/>
      <c r="C4" s="1389"/>
      <c r="D4" s="1389"/>
      <c r="E4" s="1389"/>
      <c r="F4" s="1389"/>
      <c r="G4" s="1389"/>
      <c r="H4" s="1389"/>
      <c r="I4" s="1389"/>
      <c r="J4" s="1389"/>
      <c r="K4" s="1389"/>
      <c r="L4" s="1389"/>
      <c r="M4" s="1389"/>
      <c r="N4" s="1389"/>
      <c r="O4" s="1389"/>
      <c r="P4" s="1389"/>
      <c r="Q4" s="1389"/>
      <c r="R4" s="1389"/>
      <c r="S4" s="1389"/>
      <c r="T4" s="1389"/>
      <c r="U4" s="1389"/>
      <c r="V4" s="1389"/>
      <c r="W4" s="1389"/>
      <c r="X4" s="1389"/>
      <c r="Y4" s="1389"/>
      <c r="Z4" s="1389"/>
      <c r="AA4" s="1389"/>
      <c r="AB4" s="1389"/>
      <c r="AC4" s="1389"/>
    </row>
    <row r="5" spans="1:53" s="345" customFormat="1" ht="17.25" customHeight="1" x14ac:dyDescent="0.2">
      <c r="B5" s="1390" t="str">
        <f>porsaad!$B$6</f>
        <v>Situación a 31 de mayo de 2024</v>
      </c>
      <c r="C5" s="1390"/>
      <c r="D5" s="1390"/>
      <c r="E5" s="1390"/>
      <c r="F5" s="1390"/>
      <c r="G5" s="1390"/>
      <c r="H5" s="1390"/>
      <c r="I5" s="1390"/>
      <c r="J5" s="1390"/>
      <c r="K5" s="1390"/>
      <c r="L5" s="1390"/>
      <c r="M5" s="1390"/>
      <c r="N5" s="1390"/>
      <c r="O5" s="1390"/>
      <c r="P5" s="1390"/>
      <c r="Q5" s="1390"/>
      <c r="R5" s="1390"/>
      <c r="S5" s="1390"/>
      <c r="T5" s="1390"/>
      <c r="U5" s="1390"/>
      <c r="V5" s="1390"/>
      <c r="W5" s="1390"/>
      <c r="X5" s="1390"/>
      <c r="Y5" s="1390"/>
      <c r="Z5" s="1390"/>
      <c r="AA5" s="1390"/>
      <c r="AB5" s="1390"/>
      <c r="AC5" s="1390"/>
    </row>
    <row r="6" spans="1:53" s="345" customFormat="1" ht="6" customHeight="1" x14ac:dyDescent="0.2"/>
    <row r="7" spans="1:53" s="322" customFormat="1" ht="12.75" customHeight="1" x14ac:dyDescent="0.2">
      <c r="A7" s="316"/>
      <c r="B7" s="1391" t="s">
        <v>12</v>
      </c>
      <c r="C7" s="317"/>
      <c r="D7" s="1394" t="s">
        <v>233</v>
      </c>
      <c r="E7" s="1395"/>
      <c r="F7" s="1395"/>
      <c r="G7" s="1395"/>
      <c r="H7" s="1395"/>
      <c r="I7" s="318"/>
      <c r="J7" s="1398"/>
      <c r="K7" s="1398"/>
      <c r="L7" s="1398"/>
      <c r="M7" s="1398"/>
      <c r="N7" s="1398"/>
      <c r="O7" s="1398"/>
      <c r="P7" s="318"/>
      <c r="Q7" s="1398"/>
      <c r="R7" s="1398"/>
      <c r="S7" s="1398"/>
      <c r="T7" s="1398"/>
      <c r="U7" s="1398"/>
      <c r="V7" s="1398"/>
      <c r="W7" s="318"/>
      <c r="X7" s="1398"/>
      <c r="Y7" s="1398"/>
      <c r="Z7" s="1398"/>
      <c r="AA7" s="1398"/>
      <c r="AB7" s="1398"/>
      <c r="AC7" s="1399"/>
      <c r="AD7" s="319"/>
      <c r="AE7" s="319"/>
      <c r="AF7" s="320"/>
      <c r="AG7" s="320"/>
      <c r="AH7" s="320"/>
      <c r="AI7" s="320"/>
      <c r="AJ7" s="320"/>
      <c r="AK7" s="320"/>
      <c r="AL7" s="321"/>
    </row>
    <row r="8" spans="1:53" s="322" customFormat="1" ht="33.75" customHeight="1" x14ac:dyDescent="0.2">
      <c r="A8" s="316"/>
      <c r="B8" s="1392"/>
      <c r="C8" s="317"/>
      <c r="D8" s="1396"/>
      <c r="E8" s="1397"/>
      <c r="F8" s="1397"/>
      <c r="G8" s="1397"/>
      <c r="H8" s="1397"/>
      <c r="I8" s="323"/>
      <c r="J8" s="1400" t="s">
        <v>234</v>
      </c>
      <c r="K8" s="1401"/>
      <c r="L8" s="1401"/>
      <c r="M8" s="1401"/>
      <c r="N8" s="1401"/>
      <c r="O8" s="1402"/>
      <c r="P8" s="317"/>
      <c r="Q8" s="1400" t="s">
        <v>235</v>
      </c>
      <c r="R8" s="1401"/>
      <c r="S8" s="1401"/>
      <c r="T8" s="1401"/>
      <c r="U8" s="1401"/>
      <c r="V8" s="1402"/>
      <c r="W8" s="317"/>
      <c r="X8" s="1400" t="s">
        <v>236</v>
      </c>
      <c r="Y8" s="1401"/>
      <c r="Z8" s="1401"/>
      <c r="AA8" s="1401"/>
      <c r="AB8" s="1401"/>
      <c r="AC8" s="1402"/>
      <c r="AD8" s="319"/>
      <c r="AE8" s="319"/>
      <c r="AF8" s="320"/>
      <c r="AG8" s="320"/>
      <c r="AH8" s="320"/>
      <c r="AI8" s="320"/>
      <c r="AJ8" s="320"/>
      <c r="AK8" s="320"/>
      <c r="AL8" s="321"/>
    </row>
    <row r="9" spans="1:53" s="322" customFormat="1" ht="21.75" customHeight="1" x14ac:dyDescent="0.2">
      <c r="A9" s="316"/>
      <c r="B9" s="1392"/>
      <c r="C9" s="317"/>
      <c r="D9" s="1403" t="s">
        <v>9</v>
      </c>
      <c r="E9" s="1404" t="s">
        <v>24</v>
      </c>
      <c r="F9" s="1405"/>
      <c r="G9" s="1404" t="s">
        <v>23</v>
      </c>
      <c r="H9" s="1406"/>
      <c r="I9" s="323"/>
      <c r="J9" s="1383" t="s">
        <v>9</v>
      </c>
      <c r="K9" s="1377" t="s">
        <v>220</v>
      </c>
      <c r="L9" s="1379" t="s">
        <v>24</v>
      </c>
      <c r="M9" s="1380"/>
      <c r="N9" s="1381" t="s">
        <v>23</v>
      </c>
      <c r="O9" s="1382"/>
      <c r="P9" s="317"/>
      <c r="Q9" s="1383" t="s">
        <v>9</v>
      </c>
      <c r="R9" s="1377" t="s">
        <v>220</v>
      </c>
      <c r="S9" s="1379" t="s">
        <v>24</v>
      </c>
      <c r="T9" s="1380"/>
      <c r="U9" s="1381" t="s">
        <v>23</v>
      </c>
      <c r="V9" s="1382"/>
      <c r="W9" s="317"/>
      <c r="X9" s="1383" t="s">
        <v>9</v>
      </c>
      <c r="Y9" s="1377" t="s">
        <v>220</v>
      </c>
      <c r="Z9" s="1379" t="s">
        <v>24</v>
      </c>
      <c r="AA9" s="1380"/>
      <c r="AB9" s="1381" t="s">
        <v>23</v>
      </c>
      <c r="AC9" s="1382"/>
      <c r="AD9" s="319"/>
      <c r="AE9" s="319"/>
      <c r="AF9" s="320"/>
      <c r="AG9" s="320"/>
      <c r="AH9" s="320"/>
      <c r="AI9" s="320"/>
      <c r="AJ9" s="320"/>
      <c r="AK9" s="320"/>
      <c r="AL9" s="321"/>
    </row>
    <row r="10" spans="1:53" s="322" customFormat="1" ht="36.75" customHeight="1" x14ac:dyDescent="0.2">
      <c r="A10" s="316"/>
      <c r="B10" s="1393"/>
      <c r="C10" s="317"/>
      <c r="D10" s="1384"/>
      <c r="E10" s="407" t="s">
        <v>9</v>
      </c>
      <c r="F10" s="403" t="s">
        <v>220</v>
      </c>
      <c r="G10" s="406" t="s">
        <v>9</v>
      </c>
      <c r="H10" s="888" t="s">
        <v>220</v>
      </c>
      <c r="I10" s="346"/>
      <c r="J10" s="1384"/>
      <c r="K10" s="1378"/>
      <c r="L10" s="404" t="s">
        <v>9</v>
      </c>
      <c r="M10" s="403" t="s">
        <v>221</v>
      </c>
      <c r="N10" s="407" t="s">
        <v>9</v>
      </c>
      <c r="O10" s="402" t="s">
        <v>221</v>
      </c>
      <c r="P10" s="347"/>
      <c r="Q10" s="1384"/>
      <c r="R10" s="1378"/>
      <c r="S10" s="404" t="s">
        <v>9</v>
      </c>
      <c r="T10" s="403" t="s">
        <v>221</v>
      </c>
      <c r="U10" s="407" t="s">
        <v>9</v>
      </c>
      <c r="V10" s="402" t="s">
        <v>221</v>
      </c>
      <c r="W10" s="347"/>
      <c r="X10" s="1384"/>
      <c r="Y10" s="1378"/>
      <c r="Z10" s="404" t="s">
        <v>9</v>
      </c>
      <c r="AA10" s="403" t="s">
        <v>221</v>
      </c>
      <c r="AB10" s="407" t="s">
        <v>9</v>
      </c>
      <c r="AC10" s="402" t="s">
        <v>221</v>
      </c>
      <c r="AD10" s="319"/>
      <c r="AE10" s="348"/>
      <c r="AF10" s="329"/>
      <c r="AG10" s="329"/>
      <c r="AH10" s="329"/>
      <c r="AI10" s="329"/>
      <c r="AJ10" s="320"/>
      <c r="AK10" s="320"/>
      <c r="AL10" s="320"/>
    </row>
    <row r="11" spans="1:53" s="328" customFormat="1" ht="4.5" customHeight="1" x14ac:dyDescent="0.2">
      <c r="A11" s="326"/>
      <c r="B11" s="327"/>
      <c r="D11" s="327"/>
      <c r="E11" s="327"/>
      <c r="F11" s="327"/>
      <c r="G11" s="327"/>
      <c r="H11" s="327"/>
      <c r="J11" s="327"/>
      <c r="K11" s="327"/>
      <c r="L11" s="327"/>
      <c r="M11" s="327"/>
      <c r="N11" s="327"/>
      <c r="O11" s="327"/>
      <c r="Q11" s="327"/>
      <c r="R11" s="327"/>
      <c r="S11" s="327"/>
      <c r="T11" s="327"/>
      <c r="U11" s="327"/>
      <c r="V11" s="327"/>
      <c r="X11" s="327"/>
      <c r="Y11" s="327"/>
      <c r="Z11" s="327"/>
      <c r="AA11" s="327"/>
      <c r="AB11" s="327"/>
      <c r="AC11" s="327"/>
      <c r="AD11" s="319"/>
      <c r="AE11" s="348"/>
      <c r="AF11" s="329"/>
      <c r="AG11" s="329"/>
      <c r="AH11" s="329"/>
      <c r="AI11" s="329"/>
      <c r="AJ11" s="329"/>
      <c r="AK11" s="329"/>
      <c r="AL11" s="329"/>
    </row>
    <row r="12" spans="1:53" s="331" customFormat="1" ht="18" customHeight="1" x14ac:dyDescent="0.25">
      <c r="A12" s="330"/>
      <c r="B12" s="349" t="s">
        <v>8</v>
      </c>
      <c r="C12" s="350"/>
      <c r="D12" s="351">
        <f>J12+Q12+X12</f>
        <v>91296</v>
      </c>
      <c r="E12" s="352">
        <f>L12+S12+Z12</f>
        <v>59435</v>
      </c>
      <c r="F12" s="353">
        <f>E12/$D12*100</f>
        <v>65.101428321065541</v>
      </c>
      <c r="G12" s="352">
        <f>N12+U12+AB12</f>
        <v>31861</v>
      </c>
      <c r="H12" s="354">
        <f>G12/$D12*100</f>
        <v>34.898571678934452</v>
      </c>
      <c r="I12" s="350"/>
      <c r="J12" s="355">
        <f>L12+N12</f>
        <v>22289</v>
      </c>
      <c r="K12" s="356">
        <f>J12/$D12*100</f>
        <v>24.41399404135997</v>
      </c>
      <c r="L12" s="357">
        <v>9660</v>
      </c>
      <c r="M12" s="353">
        <v>43.339764009152496</v>
      </c>
      <c r="N12" s="357">
        <v>12629</v>
      </c>
      <c r="O12" s="358">
        <v>56.660235990847511</v>
      </c>
      <c r="P12" s="350"/>
      <c r="Q12" s="355">
        <v>23506</v>
      </c>
      <c r="R12" s="356">
        <v>25.747020679985983</v>
      </c>
      <c r="S12" s="357">
        <v>17015</v>
      </c>
      <c r="T12" s="353">
        <v>72.385773844975759</v>
      </c>
      <c r="U12" s="357">
        <v>6491</v>
      </c>
      <c r="V12" s="358">
        <v>27.614226155024252</v>
      </c>
      <c r="W12" s="350"/>
      <c r="X12" s="355">
        <v>45501</v>
      </c>
      <c r="Y12" s="356">
        <v>49.83898527865405</v>
      </c>
      <c r="Z12" s="357">
        <v>32760</v>
      </c>
      <c r="AA12" s="353">
        <v>71.99841761719523</v>
      </c>
      <c r="AB12" s="357">
        <v>12741</v>
      </c>
      <c r="AC12" s="358">
        <f t="shared" ref="AC12:AC29" si="0">AB12/$X12*100</f>
        <v>28.001582382804774</v>
      </c>
      <c r="AD12" s="359"/>
      <c r="AE12" s="360"/>
      <c r="AF12" s="360"/>
      <c r="AG12" s="360"/>
      <c r="AH12" s="361"/>
      <c r="AI12" s="362"/>
      <c r="AJ12" s="329"/>
      <c r="AK12" s="360"/>
      <c r="AL12" s="360"/>
      <c r="AM12" s="360"/>
      <c r="AN12" s="361"/>
      <c r="AO12" s="362"/>
      <c r="AQ12" s="360"/>
      <c r="AR12" s="360"/>
      <c r="AS12" s="360"/>
      <c r="AT12" s="361"/>
      <c r="AU12" s="362"/>
      <c r="AW12" s="360"/>
      <c r="AX12" s="360"/>
      <c r="AY12" s="360"/>
      <c r="AZ12" s="361"/>
      <c r="BA12" s="362"/>
    </row>
    <row r="13" spans="1:53" s="331" customFormat="1" ht="18" customHeight="1" x14ac:dyDescent="0.25">
      <c r="A13" s="330"/>
      <c r="B13" s="363" t="s">
        <v>7</v>
      </c>
      <c r="C13" s="350"/>
      <c r="D13" s="364">
        <f t="shared" ref="D13:D29" si="1">J13+Q13+X13</f>
        <v>14306</v>
      </c>
      <c r="E13" s="365">
        <f t="shared" ref="E13:E29" si="2">L13+S13+Z13</f>
        <v>9212</v>
      </c>
      <c r="F13" s="366">
        <f t="shared" ref="F13:H29" si="3">E13/$D13*100</f>
        <v>64.392562561163146</v>
      </c>
      <c r="G13" s="365">
        <f t="shared" ref="G13:G29" si="4">N13+U13+AB13</f>
        <v>5094</v>
      </c>
      <c r="H13" s="367">
        <f t="shared" si="3"/>
        <v>35.607437438836854</v>
      </c>
      <c r="I13" s="350"/>
      <c r="J13" s="368">
        <f t="shared" ref="J13:J29" si="5">L13+N13</f>
        <v>2882</v>
      </c>
      <c r="K13" s="369">
        <f t="shared" ref="K13:K29" si="6">J13/$D13*100</f>
        <v>20.145393541171536</v>
      </c>
      <c r="L13" s="370">
        <v>1273</v>
      </c>
      <c r="M13" s="371">
        <v>44.170714781401806</v>
      </c>
      <c r="N13" s="370">
        <v>1609</v>
      </c>
      <c r="O13" s="372">
        <v>55.829285218598187</v>
      </c>
      <c r="P13" s="350"/>
      <c r="Q13" s="368">
        <v>3068</v>
      </c>
      <c r="R13" s="369">
        <v>21.445547322801623</v>
      </c>
      <c r="S13" s="370">
        <v>1967</v>
      </c>
      <c r="T13" s="371">
        <v>64.113428943937421</v>
      </c>
      <c r="U13" s="370">
        <v>1101</v>
      </c>
      <c r="V13" s="372">
        <v>35.886571056062586</v>
      </c>
      <c r="W13" s="350"/>
      <c r="X13" s="368">
        <v>8356</v>
      </c>
      <c r="Y13" s="369">
        <v>58.409059136026841</v>
      </c>
      <c r="Z13" s="370">
        <v>5972</v>
      </c>
      <c r="AA13" s="371">
        <v>71.469602680708476</v>
      </c>
      <c r="AB13" s="370">
        <v>2384</v>
      </c>
      <c r="AC13" s="372">
        <f t="shared" si="0"/>
        <v>28.530397319291527</v>
      </c>
      <c r="AD13" s="359"/>
      <c r="AE13" s="360"/>
      <c r="AF13" s="360"/>
      <c r="AG13" s="360"/>
      <c r="AH13" s="361"/>
      <c r="AI13" s="362"/>
      <c r="AJ13" s="329"/>
      <c r="AK13" s="360"/>
      <c r="AL13" s="360"/>
      <c r="AM13" s="360"/>
      <c r="AN13" s="361"/>
      <c r="AO13" s="362"/>
      <c r="AQ13" s="360"/>
      <c r="AR13" s="360"/>
      <c r="AS13" s="360"/>
      <c r="AT13" s="361"/>
      <c r="AU13" s="362"/>
      <c r="AW13" s="360"/>
      <c r="AX13" s="360"/>
      <c r="AY13" s="360"/>
      <c r="AZ13" s="361"/>
      <c r="BA13" s="362"/>
    </row>
    <row r="14" spans="1:53" s="331" customFormat="1" ht="18" customHeight="1" x14ac:dyDescent="0.25">
      <c r="A14" s="330"/>
      <c r="B14" s="363" t="s">
        <v>37</v>
      </c>
      <c r="C14" s="350"/>
      <c r="D14" s="364">
        <f t="shared" si="1"/>
        <v>13518</v>
      </c>
      <c r="E14" s="365">
        <f t="shared" si="2"/>
        <v>8673</v>
      </c>
      <c r="F14" s="366">
        <f t="shared" si="3"/>
        <v>64.158899245450513</v>
      </c>
      <c r="G14" s="365">
        <f t="shared" si="4"/>
        <v>4845</v>
      </c>
      <c r="H14" s="367">
        <f t="shared" si="3"/>
        <v>35.841100754549487</v>
      </c>
      <c r="I14" s="350"/>
      <c r="J14" s="368">
        <f t="shared" si="5"/>
        <v>3288</v>
      </c>
      <c r="K14" s="369">
        <f t="shared" si="6"/>
        <v>24.323124722592098</v>
      </c>
      <c r="L14" s="370">
        <v>1412</v>
      </c>
      <c r="M14" s="371">
        <v>42.944038929440389</v>
      </c>
      <c r="N14" s="370">
        <v>1876</v>
      </c>
      <c r="O14" s="372">
        <v>57.055961070559611</v>
      </c>
      <c r="P14" s="350"/>
      <c r="Q14" s="368">
        <v>3036</v>
      </c>
      <c r="R14" s="369">
        <v>22.458943630714604</v>
      </c>
      <c r="S14" s="370">
        <v>1799</v>
      </c>
      <c r="T14" s="371">
        <v>59.255599472990774</v>
      </c>
      <c r="U14" s="370">
        <v>1237</v>
      </c>
      <c r="V14" s="372">
        <v>40.744400527009219</v>
      </c>
      <c r="W14" s="350"/>
      <c r="X14" s="368">
        <v>7194</v>
      </c>
      <c r="Y14" s="369">
        <v>53.217931646693295</v>
      </c>
      <c r="Z14" s="370">
        <v>5462</v>
      </c>
      <c r="AA14" s="371">
        <v>75.924381428968587</v>
      </c>
      <c r="AB14" s="370">
        <v>1732</v>
      </c>
      <c r="AC14" s="372">
        <f t="shared" si="0"/>
        <v>24.075618571031416</v>
      </c>
      <c r="AD14" s="359"/>
      <c r="AE14" s="360"/>
      <c r="AF14" s="360"/>
      <c r="AG14" s="360"/>
      <c r="AH14" s="361"/>
      <c r="AI14" s="373"/>
      <c r="AJ14" s="329"/>
      <c r="AK14" s="360"/>
      <c r="AL14" s="360"/>
      <c r="AM14" s="360"/>
      <c r="AN14" s="361"/>
      <c r="AO14" s="362"/>
      <c r="AQ14" s="360"/>
      <c r="AR14" s="360"/>
      <c r="AS14" s="360"/>
      <c r="AT14" s="361"/>
      <c r="AU14" s="362"/>
      <c r="AW14" s="360"/>
      <c r="AX14" s="360"/>
      <c r="AY14" s="360"/>
      <c r="AZ14" s="361"/>
      <c r="BA14" s="362"/>
    </row>
    <row r="15" spans="1:53" s="331" customFormat="1" ht="18" customHeight="1" x14ac:dyDescent="0.25">
      <c r="A15" s="330"/>
      <c r="B15" s="363" t="s">
        <v>38</v>
      </c>
      <c r="C15" s="350"/>
      <c r="D15" s="364">
        <f t="shared" si="1"/>
        <v>14695</v>
      </c>
      <c r="E15" s="365">
        <f t="shared" si="2"/>
        <v>9097</v>
      </c>
      <c r="F15" s="366">
        <f t="shared" si="3"/>
        <v>61.905410003402515</v>
      </c>
      <c r="G15" s="365">
        <f t="shared" si="4"/>
        <v>5598</v>
      </c>
      <c r="H15" s="367">
        <f t="shared" si="3"/>
        <v>38.094589996597485</v>
      </c>
      <c r="I15" s="350"/>
      <c r="J15" s="368">
        <f t="shared" si="5"/>
        <v>4021</v>
      </c>
      <c r="K15" s="369">
        <f t="shared" si="6"/>
        <v>27.363048656005446</v>
      </c>
      <c r="L15" s="370">
        <v>1843</v>
      </c>
      <c r="M15" s="371">
        <v>45.834369559810995</v>
      </c>
      <c r="N15" s="370">
        <v>2178</v>
      </c>
      <c r="O15" s="372">
        <v>54.165630440189005</v>
      </c>
      <c r="P15" s="350"/>
      <c r="Q15" s="368">
        <v>3772</v>
      </c>
      <c r="R15" s="369">
        <v>25.668594760122492</v>
      </c>
      <c r="S15" s="370">
        <v>2331</v>
      </c>
      <c r="T15" s="371">
        <v>61.797454931071051</v>
      </c>
      <c r="U15" s="370">
        <v>1441</v>
      </c>
      <c r="V15" s="372">
        <v>38.202545068928949</v>
      </c>
      <c r="W15" s="350"/>
      <c r="X15" s="368">
        <v>6902</v>
      </c>
      <c r="Y15" s="369">
        <v>46.968356583872065</v>
      </c>
      <c r="Z15" s="370">
        <v>4923</v>
      </c>
      <c r="AA15" s="371">
        <v>71.327151550275275</v>
      </c>
      <c r="AB15" s="370">
        <v>1979</v>
      </c>
      <c r="AC15" s="372">
        <f t="shared" si="0"/>
        <v>28.672848449724718</v>
      </c>
      <c r="AD15" s="359"/>
      <c r="AE15" s="360"/>
      <c r="AF15" s="360"/>
      <c r="AG15" s="360"/>
      <c r="AH15" s="361"/>
      <c r="AI15" s="362"/>
      <c r="AJ15" s="329"/>
      <c r="AK15" s="360"/>
      <c r="AL15" s="360"/>
      <c r="AM15" s="360"/>
      <c r="AN15" s="361"/>
      <c r="AO15" s="362"/>
      <c r="AQ15" s="360"/>
      <c r="AR15" s="360"/>
      <c r="AS15" s="360"/>
      <c r="AT15" s="361"/>
      <c r="AU15" s="362"/>
      <c r="AW15" s="360"/>
      <c r="AX15" s="360"/>
      <c r="AY15" s="360"/>
      <c r="AZ15" s="361"/>
      <c r="BA15" s="362"/>
    </row>
    <row r="16" spans="1:53" s="331" customFormat="1" ht="18" customHeight="1" x14ac:dyDescent="0.25">
      <c r="A16" s="330"/>
      <c r="B16" s="363" t="s">
        <v>6</v>
      </c>
      <c r="C16" s="350"/>
      <c r="D16" s="364">
        <f t="shared" si="1"/>
        <v>15544</v>
      </c>
      <c r="E16" s="365">
        <f t="shared" si="2"/>
        <v>9025</v>
      </c>
      <c r="F16" s="366">
        <f t="shared" si="3"/>
        <v>58.060988162635098</v>
      </c>
      <c r="G16" s="365">
        <f t="shared" si="4"/>
        <v>6519</v>
      </c>
      <c r="H16" s="367">
        <f t="shared" si="3"/>
        <v>41.939011837364895</v>
      </c>
      <c r="I16" s="350"/>
      <c r="J16" s="368">
        <f t="shared" si="5"/>
        <v>6124</v>
      </c>
      <c r="K16" s="369">
        <f t="shared" si="6"/>
        <v>39.39783839423572</v>
      </c>
      <c r="L16" s="370">
        <v>2562</v>
      </c>
      <c r="M16" s="371">
        <v>41.835401698236446</v>
      </c>
      <c r="N16" s="370">
        <v>3562</v>
      </c>
      <c r="O16" s="372">
        <v>58.164598301763547</v>
      </c>
      <c r="P16" s="350"/>
      <c r="Q16" s="368">
        <v>3697</v>
      </c>
      <c r="R16" s="369">
        <v>23.784096757591353</v>
      </c>
      <c r="S16" s="370">
        <v>2330</v>
      </c>
      <c r="T16" s="371">
        <v>63.024073573167442</v>
      </c>
      <c r="U16" s="370">
        <v>1367</v>
      </c>
      <c r="V16" s="372">
        <v>36.975926426832565</v>
      </c>
      <c r="W16" s="350"/>
      <c r="X16" s="368">
        <v>5723</v>
      </c>
      <c r="Y16" s="369">
        <v>36.818064848172924</v>
      </c>
      <c r="Z16" s="370">
        <v>4133</v>
      </c>
      <c r="AA16" s="371">
        <v>72.217368513017647</v>
      </c>
      <c r="AB16" s="370">
        <v>1590</v>
      </c>
      <c r="AC16" s="372">
        <f t="shared" si="0"/>
        <v>27.78263148698235</v>
      </c>
      <c r="AD16" s="359"/>
      <c r="AE16" s="360"/>
      <c r="AF16" s="360"/>
      <c r="AG16" s="360"/>
      <c r="AH16" s="361"/>
      <c r="AI16" s="362"/>
      <c r="AJ16" s="329"/>
      <c r="AK16" s="360"/>
      <c r="AL16" s="360"/>
      <c r="AM16" s="360"/>
      <c r="AN16" s="361"/>
      <c r="AO16" s="362"/>
      <c r="AQ16" s="360"/>
      <c r="AR16" s="360"/>
      <c r="AS16" s="360"/>
      <c r="AT16" s="361"/>
      <c r="AU16" s="362"/>
      <c r="AW16" s="360"/>
      <c r="AX16" s="360"/>
      <c r="AY16" s="360"/>
      <c r="AZ16" s="361"/>
      <c r="BA16" s="362"/>
    </row>
    <row r="17" spans="1:53" s="331" customFormat="1" ht="18" customHeight="1" x14ac:dyDescent="0.25">
      <c r="A17" s="330"/>
      <c r="B17" s="363" t="s">
        <v>5</v>
      </c>
      <c r="C17" s="350"/>
      <c r="D17" s="374">
        <f t="shared" si="1"/>
        <v>5112</v>
      </c>
      <c r="E17" s="375">
        <f t="shared" si="2"/>
        <v>3028</v>
      </c>
      <c r="F17" s="376">
        <f t="shared" si="3"/>
        <v>59.233176838810643</v>
      </c>
      <c r="G17" s="375">
        <f t="shared" si="4"/>
        <v>2084</v>
      </c>
      <c r="H17" s="367">
        <f t="shared" si="3"/>
        <v>40.766823161189357</v>
      </c>
      <c r="I17" s="350"/>
      <c r="J17" s="377">
        <f t="shared" si="5"/>
        <v>1461</v>
      </c>
      <c r="K17" s="378">
        <f t="shared" si="6"/>
        <v>28.579812206572768</v>
      </c>
      <c r="L17" s="375">
        <v>629</v>
      </c>
      <c r="M17" s="376">
        <v>43.052703627652292</v>
      </c>
      <c r="N17" s="375">
        <v>832</v>
      </c>
      <c r="O17" s="372">
        <v>56.947296372347708</v>
      </c>
      <c r="P17" s="350"/>
      <c r="Q17" s="377">
        <v>1251</v>
      </c>
      <c r="R17" s="378">
        <v>24.471830985915492</v>
      </c>
      <c r="S17" s="375">
        <v>700</v>
      </c>
      <c r="T17" s="376">
        <v>55.955235811350924</v>
      </c>
      <c r="U17" s="375">
        <v>551</v>
      </c>
      <c r="V17" s="372">
        <v>44.044764188649083</v>
      </c>
      <c r="W17" s="350"/>
      <c r="X17" s="377">
        <v>2400</v>
      </c>
      <c r="Y17" s="378">
        <v>46.948356807511736</v>
      </c>
      <c r="Z17" s="375">
        <v>1699</v>
      </c>
      <c r="AA17" s="376">
        <v>70.791666666666657</v>
      </c>
      <c r="AB17" s="375">
        <v>701</v>
      </c>
      <c r="AC17" s="372">
        <f t="shared" si="0"/>
        <v>29.208333333333332</v>
      </c>
      <c r="AD17" s="359"/>
      <c r="AE17" s="360"/>
      <c r="AF17" s="360"/>
      <c r="AG17" s="360"/>
      <c r="AH17" s="361"/>
      <c r="AI17" s="362"/>
      <c r="AJ17" s="329"/>
      <c r="AK17" s="360"/>
      <c r="AL17" s="360"/>
      <c r="AM17" s="360"/>
      <c r="AN17" s="361"/>
      <c r="AO17" s="362"/>
      <c r="AQ17" s="360"/>
      <c r="AR17" s="360"/>
      <c r="AS17" s="360"/>
      <c r="AT17" s="361"/>
      <c r="AU17" s="362"/>
      <c r="AW17" s="360"/>
      <c r="AX17" s="360"/>
      <c r="AY17" s="360"/>
      <c r="AZ17" s="361"/>
      <c r="BA17" s="362"/>
    </row>
    <row r="18" spans="1:53" s="331" customFormat="1" ht="18" customHeight="1" x14ac:dyDescent="0.25">
      <c r="A18" s="330"/>
      <c r="B18" s="363" t="s">
        <v>4</v>
      </c>
      <c r="C18" s="350"/>
      <c r="D18" s="364">
        <f t="shared" si="1"/>
        <v>48972</v>
      </c>
      <c r="E18" s="365">
        <f t="shared" si="2"/>
        <v>30458</v>
      </c>
      <c r="F18" s="366">
        <f t="shared" si="3"/>
        <v>62.194723515478231</v>
      </c>
      <c r="G18" s="365">
        <f t="shared" si="4"/>
        <v>18514</v>
      </c>
      <c r="H18" s="367">
        <f t="shared" si="3"/>
        <v>37.805276484521769</v>
      </c>
      <c r="I18" s="350"/>
      <c r="J18" s="368">
        <f t="shared" si="5"/>
        <v>9472</v>
      </c>
      <c r="K18" s="369">
        <f t="shared" si="6"/>
        <v>19.341664624683492</v>
      </c>
      <c r="L18" s="370">
        <v>3991</v>
      </c>
      <c r="M18" s="371">
        <v>42.134712837837839</v>
      </c>
      <c r="N18" s="370">
        <v>5481</v>
      </c>
      <c r="O18" s="372">
        <v>57.865287162162161</v>
      </c>
      <c r="P18" s="350"/>
      <c r="Q18" s="368">
        <v>9462</v>
      </c>
      <c r="R18" s="369">
        <v>19.321244792942906</v>
      </c>
      <c r="S18" s="370">
        <v>5554</v>
      </c>
      <c r="T18" s="371">
        <v>58.697949693510886</v>
      </c>
      <c r="U18" s="370">
        <v>3908</v>
      </c>
      <c r="V18" s="372">
        <v>41.302050306489114</v>
      </c>
      <c r="W18" s="350"/>
      <c r="X18" s="368">
        <v>30038</v>
      </c>
      <c r="Y18" s="369">
        <v>61.337090582373598</v>
      </c>
      <c r="Z18" s="370">
        <v>20913</v>
      </c>
      <c r="AA18" s="371">
        <v>69.621812370996736</v>
      </c>
      <c r="AB18" s="370">
        <v>9125</v>
      </c>
      <c r="AC18" s="372">
        <f t="shared" si="0"/>
        <v>30.378187629003261</v>
      </c>
      <c r="AD18" s="359"/>
      <c r="AE18" s="360"/>
      <c r="AF18" s="360"/>
      <c r="AG18" s="360"/>
      <c r="AH18" s="361"/>
      <c r="AI18" s="362"/>
      <c r="AJ18" s="329"/>
      <c r="AK18" s="360"/>
      <c r="AL18" s="360"/>
      <c r="AM18" s="360"/>
      <c r="AN18" s="361"/>
      <c r="AO18" s="362"/>
      <c r="AQ18" s="360"/>
      <c r="AR18" s="360"/>
      <c r="AS18" s="360"/>
      <c r="AT18" s="361"/>
      <c r="AU18" s="362"/>
      <c r="AW18" s="360"/>
      <c r="AX18" s="360"/>
      <c r="AY18" s="360"/>
      <c r="AZ18" s="361"/>
      <c r="BA18" s="362"/>
    </row>
    <row r="19" spans="1:53" s="331" customFormat="1" ht="18" customHeight="1" x14ac:dyDescent="0.25">
      <c r="A19" s="330"/>
      <c r="B19" s="363" t="s">
        <v>40</v>
      </c>
      <c r="C19" s="350"/>
      <c r="D19" s="364">
        <f t="shared" si="1"/>
        <v>28681</v>
      </c>
      <c r="E19" s="365">
        <f t="shared" si="2"/>
        <v>18567</v>
      </c>
      <c r="F19" s="366">
        <f t="shared" si="3"/>
        <v>64.736236532896342</v>
      </c>
      <c r="G19" s="365">
        <f t="shared" si="4"/>
        <v>10114</v>
      </c>
      <c r="H19" s="367">
        <f t="shared" si="3"/>
        <v>35.263763467103658</v>
      </c>
      <c r="I19" s="350"/>
      <c r="J19" s="368">
        <f t="shared" si="5"/>
        <v>5568</v>
      </c>
      <c r="K19" s="369">
        <f t="shared" si="6"/>
        <v>19.413549039433772</v>
      </c>
      <c r="L19" s="370">
        <v>2398</v>
      </c>
      <c r="M19" s="371">
        <v>43.06752873563218</v>
      </c>
      <c r="N19" s="370">
        <v>3170</v>
      </c>
      <c r="O19" s="372">
        <v>56.932471264367813</v>
      </c>
      <c r="P19" s="350"/>
      <c r="Q19" s="368">
        <v>5974</v>
      </c>
      <c r="R19" s="369">
        <v>20.829120323559149</v>
      </c>
      <c r="S19" s="370">
        <v>3934</v>
      </c>
      <c r="T19" s="371">
        <v>65.852025443588886</v>
      </c>
      <c r="U19" s="370">
        <v>2040</v>
      </c>
      <c r="V19" s="372">
        <v>34.147974556411114</v>
      </c>
      <c r="W19" s="350"/>
      <c r="X19" s="368">
        <v>17139</v>
      </c>
      <c r="Y19" s="369">
        <v>59.75733063700708</v>
      </c>
      <c r="Z19" s="370">
        <v>12235</v>
      </c>
      <c r="AA19" s="371">
        <v>71.386895384794911</v>
      </c>
      <c r="AB19" s="370">
        <v>4904</v>
      </c>
      <c r="AC19" s="372">
        <f t="shared" si="0"/>
        <v>28.613104615205089</v>
      </c>
      <c r="AD19" s="359"/>
      <c r="AE19" s="360"/>
      <c r="AF19" s="360"/>
      <c r="AG19" s="360"/>
      <c r="AH19" s="361"/>
      <c r="AI19" s="362"/>
      <c r="AJ19" s="329"/>
      <c r="AK19" s="360"/>
      <c r="AL19" s="360"/>
      <c r="AM19" s="360"/>
      <c r="AN19" s="361"/>
      <c r="AO19" s="362"/>
      <c r="AQ19" s="360"/>
      <c r="AR19" s="360"/>
      <c r="AS19" s="360"/>
      <c r="AT19" s="361"/>
      <c r="AU19" s="362"/>
      <c r="AW19" s="360"/>
      <c r="AX19" s="360"/>
      <c r="AY19" s="360"/>
      <c r="AZ19" s="361"/>
      <c r="BA19" s="362"/>
    </row>
    <row r="20" spans="1:53" s="331" customFormat="1" ht="18" customHeight="1" x14ac:dyDescent="0.25">
      <c r="A20" s="330"/>
      <c r="B20" s="363" t="s">
        <v>41</v>
      </c>
      <c r="C20" s="350"/>
      <c r="D20" s="364">
        <f t="shared" si="1"/>
        <v>108835</v>
      </c>
      <c r="E20" s="365">
        <f t="shared" si="2"/>
        <v>68429</v>
      </c>
      <c r="F20" s="366">
        <f t="shared" si="3"/>
        <v>62.874075435291957</v>
      </c>
      <c r="G20" s="365">
        <f t="shared" si="4"/>
        <v>40406</v>
      </c>
      <c r="H20" s="367">
        <f t="shared" si="3"/>
        <v>37.125924564708043</v>
      </c>
      <c r="I20" s="350"/>
      <c r="J20" s="368">
        <f t="shared" si="5"/>
        <v>28505</v>
      </c>
      <c r="K20" s="369">
        <f t="shared" si="6"/>
        <v>26.19102310837506</v>
      </c>
      <c r="L20" s="370">
        <v>12736</v>
      </c>
      <c r="M20" s="371">
        <v>44.679880722680231</v>
      </c>
      <c r="N20" s="370">
        <v>15769</v>
      </c>
      <c r="O20" s="372">
        <v>55.320119277319769</v>
      </c>
      <c r="P20" s="350"/>
      <c r="Q20" s="368">
        <v>25898</v>
      </c>
      <c r="R20" s="369">
        <v>23.795653971608399</v>
      </c>
      <c r="S20" s="370">
        <v>16635</v>
      </c>
      <c r="T20" s="371">
        <v>64.232759286431389</v>
      </c>
      <c r="U20" s="370">
        <v>9263</v>
      </c>
      <c r="V20" s="372">
        <v>35.767240713568619</v>
      </c>
      <c r="W20" s="350"/>
      <c r="X20" s="368">
        <v>54432</v>
      </c>
      <c r="Y20" s="369">
        <v>50.013322920016535</v>
      </c>
      <c r="Z20" s="370">
        <v>39058</v>
      </c>
      <c r="AA20" s="371">
        <v>71.755584950029387</v>
      </c>
      <c r="AB20" s="370">
        <v>15374</v>
      </c>
      <c r="AC20" s="372">
        <f t="shared" si="0"/>
        <v>28.244415049970605</v>
      </c>
      <c r="AD20" s="359"/>
      <c r="AE20" s="360"/>
      <c r="AF20" s="360"/>
      <c r="AG20" s="360"/>
      <c r="AH20" s="361"/>
      <c r="AI20" s="362"/>
      <c r="AJ20" s="329"/>
      <c r="AK20" s="360"/>
      <c r="AL20" s="360"/>
      <c r="AM20" s="360"/>
      <c r="AN20" s="361"/>
      <c r="AO20" s="362"/>
      <c r="AQ20" s="360"/>
      <c r="AR20" s="360"/>
      <c r="AS20" s="360"/>
      <c r="AT20" s="361"/>
      <c r="AU20" s="362"/>
      <c r="AW20" s="360"/>
      <c r="AX20" s="360"/>
      <c r="AY20" s="360"/>
      <c r="AZ20" s="361"/>
      <c r="BA20" s="362"/>
    </row>
    <row r="21" spans="1:53" s="331" customFormat="1" ht="18" customHeight="1" x14ac:dyDescent="0.25">
      <c r="A21" s="330"/>
      <c r="B21" s="363" t="s">
        <v>3</v>
      </c>
      <c r="C21" s="350"/>
      <c r="D21" s="364">
        <f t="shared" si="1"/>
        <v>56297</v>
      </c>
      <c r="E21" s="365">
        <f t="shared" si="2"/>
        <v>34060</v>
      </c>
      <c r="F21" s="366">
        <f t="shared" si="3"/>
        <v>60.500559532479528</v>
      </c>
      <c r="G21" s="365">
        <f t="shared" si="4"/>
        <v>22237</v>
      </c>
      <c r="H21" s="367">
        <f t="shared" si="3"/>
        <v>39.499440467520472</v>
      </c>
      <c r="I21" s="350"/>
      <c r="J21" s="368">
        <f t="shared" si="5"/>
        <v>17336</v>
      </c>
      <c r="K21" s="369">
        <f t="shared" si="6"/>
        <v>30.793825603495744</v>
      </c>
      <c r="L21" s="370">
        <v>6798</v>
      </c>
      <c r="M21" s="371">
        <v>39.213197969543145</v>
      </c>
      <c r="N21" s="370">
        <v>10538</v>
      </c>
      <c r="O21" s="372">
        <v>60.786802030456855</v>
      </c>
      <c r="P21" s="350"/>
      <c r="Q21" s="368">
        <v>12831</v>
      </c>
      <c r="R21" s="369">
        <v>22.791622999449348</v>
      </c>
      <c r="S21" s="370">
        <v>8354</v>
      </c>
      <c r="T21" s="371">
        <v>65.107941703686393</v>
      </c>
      <c r="U21" s="370">
        <v>4477</v>
      </c>
      <c r="V21" s="372">
        <v>34.892058296313614</v>
      </c>
      <c r="W21" s="350"/>
      <c r="X21" s="368">
        <v>26130</v>
      </c>
      <c r="Y21" s="369">
        <v>46.414551397054908</v>
      </c>
      <c r="Z21" s="370">
        <v>18908</v>
      </c>
      <c r="AA21" s="371">
        <v>72.361270570225784</v>
      </c>
      <c r="AB21" s="370">
        <v>7222</v>
      </c>
      <c r="AC21" s="372">
        <f t="shared" si="0"/>
        <v>27.638729429774205</v>
      </c>
      <c r="AD21" s="359"/>
      <c r="AE21" s="360"/>
      <c r="AF21" s="360"/>
      <c r="AG21" s="360"/>
      <c r="AH21" s="361"/>
      <c r="AI21" s="373"/>
      <c r="AJ21" s="329"/>
      <c r="AK21" s="360"/>
      <c r="AL21" s="360"/>
      <c r="AM21" s="360"/>
      <c r="AN21" s="361"/>
      <c r="AO21" s="362"/>
      <c r="AQ21" s="360"/>
      <c r="AR21" s="360"/>
      <c r="AS21" s="360"/>
      <c r="AT21" s="361"/>
      <c r="AU21" s="362"/>
      <c r="AW21" s="360"/>
      <c r="AX21" s="360"/>
      <c r="AY21" s="360"/>
      <c r="AZ21" s="361"/>
      <c r="BA21" s="362"/>
    </row>
    <row r="22" spans="1:53" s="331" customFormat="1" ht="18" customHeight="1" x14ac:dyDescent="0.25">
      <c r="A22" s="330"/>
      <c r="B22" s="363" t="s">
        <v>2</v>
      </c>
      <c r="C22" s="350"/>
      <c r="D22" s="364">
        <f t="shared" si="1"/>
        <v>13988</v>
      </c>
      <c r="E22" s="365">
        <f t="shared" si="2"/>
        <v>8909</v>
      </c>
      <c r="F22" s="366">
        <f t="shared" si="3"/>
        <v>63.690305976551329</v>
      </c>
      <c r="G22" s="365">
        <f t="shared" si="4"/>
        <v>5079</v>
      </c>
      <c r="H22" s="367">
        <f t="shared" si="3"/>
        <v>36.309694023448671</v>
      </c>
      <c r="I22" s="350"/>
      <c r="J22" s="368">
        <f t="shared" si="5"/>
        <v>3435</v>
      </c>
      <c r="K22" s="369">
        <f t="shared" si="6"/>
        <v>24.556762939662569</v>
      </c>
      <c r="L22" s="370">
        <v>1501</v>
      </c>
      <c r="M22" s="371">
        <v>43.697234352256189</v>
      </c>
      <c r="N22" s="370">
        <v>1934</v>
      </c>
      <c r="O22" s="372">
        <v>56.302765647743811</v>
      </c>
      <c r="P22" s="350"/>
      <c r="Q22" s="368">
        <v>3128</v>
      </c>
      <c r="R22" s="369">
        <v>22.362024592507865</v>
      </c>
      <c r="S22" s="370">
        <v>2110</v>
      </c>
      <c r="T22" s="371">
        <v>67.455242966751911</v>
      </c>
      <c r="U22" s="370">
        <v>1018</v>
      </c>
      <c r="V22" s="372">
        <v>32.544757033248082</v>
      </c>
      <c r="W22" s="350"/>
      <c r="X22" s="368">
        <v>7425</v>
      </c>
      <c r="Y22" s="369">
        <v>53.081212467829566</v>
      </c>
      <c r="Z22" s="370">
        <v>5298</v>
      </c>
      <c r="AA22" s="371">
        <v>71.353535353535364</v>
      </c>
      <c r="AB22" s="370">
        <v>2127</v>
      </c>
      <c r="AC22" s="372">
        <f t="shared" si="0"/>
        <v>28.646464646464647</v>
      </c>
      <c r="AD22" s="359"/>
      <c r="AE22" s="360"/>
      <c r="AF22" s="360"/>
      <c r="AG22" s="360"/>
      <c r="AH22" s="361"/>
      <c r="AI22" s="362"/>
      <c r="AJ22" s="329"/>
      <c r="AK22" s="360"/>
      <c r="AL22" s="360"/>
      <c r="AM22" s="360"/>
      <c r="AN22" s="361"/>
      <c r="AO22" s="362"/>
      <c r="AQ22" s="360"/>
      <c r="AR22" s="360"/>
      <c r="AS22" s="360"/>
      <c r="AT22" s="361"/>
      <c r="AU22" s="362"/>
      <c r="AW22" s="360"/>
      <c r="AX22" s="360"/>
      <c r="AY22" s="360"/>
      <c r="AZ22" s="361"/>
      <c r="BA22" s="362"/>
    </row>
    <row r="23" spans="1:53" s="331" customFormat="1" ht="18" customHeight="1" x14ac:dyDescent="0.25">
      <c r="A23" s="330"/>
      <c r="B23" s="363" t="s">
        <v>35</v>
      </c>
      <c r="C23" s="350"/>
      <c r="D23" s="364">
        <f t="shared" si="1"/>
        <v>23853</v>
      </c>
      <c r="E23" s="365">
        <f t="shared" si="2"/>
        <v>13860</v>
      </c>
      <c r="F23" s="366">
        <f t="shared" si="3"/>
        <v>58.105898629103258</v>
      </c>
      <c r="G23" s="365">
        <f t="shared" si="4"/>
        <v>9993</v>
      </c>
      <c r="H23" s="367">
        <f t="shared" si="3"/>
        <v>41.894101370896742</v>
      </c>
      <c r="I23" s="350"/>
      <c r="J23" s="368">
        <f t="shared" si="5"/>
        <v>8564</v>
      </c>
      <c r="K23" s="369">
        <f t="shared" si="6"/>
        <v>35.903240682513733</v>
      </c>
      <c r="L23" s="370">
        <v>3122</v>
      </c>
      <c r="M23" s="371">
        <v>36.454927603923402</v>
      </c>
      <c r="N23" s="370">
        <v>5442</v>
      </c>
      <c r="O23" s="372">
        <v>63.545072396076598</v>
      </c>
      <c r="P23" s="350"/>
      <c r="Q23" s="368">
        <v>4393</v>
      </c>
      <c r="R23" s="369">
        <v>18.416970611663103</v>
      </c>
      <c r="S23" s="370">
        <v>2659</v>
      </c>
      <c r="T23" s="371">
        <v>60.528112906897334</v>
      </c>
      <c r="U23" s="370">
        <v>1734</v>
      </c>
      <c r="V23" s="372">
        <v>39.471887093102666</v>
      </c>
      <c r="W23" s="350"/>
      <c r="X23" s="368">
        <v>10896</v>
      </c>
      <c r="Y23" s="369">
        <v>45.679788705823164</v>
      </c>
      <c r="Z23" s="370">
        <v>8079</v>
      </c>
      <c r="AA23" s="371">
        <v>74.146475770925107</v>
      </c>
      <c r="AB23" s="370">
        <v>2817</v>
      </c>
      <c r="AC23" s="372">
        <f t="shared" si="0"/>
        <v>25.853524229074893</v>
      </c>
      <c r="AD23" s="359"/>
      <c r="AE23" s="360"/>
      <c r="AF23" s="360"/>
      <c r="AG23" s="360"/>
      <c r="AH23" s="361"/>
      <c r="AI23" s="362"/>
      <c r="AJ23" s="329"/>
      <c r="AK23" s="360"/>
      <c r="AL23" s="360"/>
      <c r="AM23" s="360"/>
      <c r="AN23" s="361"/>
      <c r="AO23" s="362"/>
      <c r="AQ23" s="360"/>
      <c r="AR23" s="360"/>
      <c r="AS23" s="360"/>
      <c r="AT23" s="361"/>
      <c r="AU23" s="362"/>
      <c r="AW23" s="360"/>
      <c r="AX23" s="360"/>
      <c r="AY23" s="360"/>
      <c r="AZ23" s="361"/>
      <c r="BA23" s="362"/>
    </row>
    <row r="24" spans="1:53" s="331" customFormat="1" ht="18" customHeight="1" x14ac:dyDescent="0.25">
      <c r="A24" s="330"/>
      <c r="B24" s="363" t="s">
        <v>42</v>
      </c>
      <c r="C24" s="350"/>
      <c r="D24" s="364">
        <f t="shared" si="1"/>
        <v>59460</v>
      </c>
      <c r="E24" s="365">
        <f t="shared" si="2"/>
        <v>39368</v>
      </c>
      <c r="F24" s="366">
        <f t="shared" si="3"/>
        <v>66.209216279852001</v>
      </c>
      <c r="G24" s="365">
        <f t="shared" si="4"/>
        <v>20092</v>
      </c>
      <c r="H24" s="367">
        <f t="shared" si="3"/>
        <v>33.790783720147999</v>
      </c>
      <c r="I24" s="350"/>
      <c r="J24" s="368">
        <f t="shared" si="5"/>
        <v>14236</v>
      </c>
      <c r="K24" s="369">
        <f t="shared" si="6"/>
        <v>23.942145980491087</v>
      </c>
      <c r="L24" s="370">
        <v>6629</v>
      </c>
      <c r="M24" s="371">
        <v>46.565046361337451</v>
      </c>
      <c r="N24" s="370">
        <v>7607</v>
      </c>
      <c r="O24" s="372">
        <v>53.434953638662542</v>
      </c>
      <c r="P24" s="350"/>
      <c r="Q24" s="368">
        <v>12786</v>
      </c>
      <c r="R24" s="369">
        <v>21.503531786074674</v>
      </c>
      <c r="S24" s="370">
        <v>8849</v>
      </c>
      <c r="T24" s="371">
        <v>69.208509307054584</v>
      </c>
      <c r="U24" s="370">
        <v>3937</v>
      </c>
      <c r="V24" s="372">
        <v>30.791490692945413</v>
      </c>
      <c r="W24" s="350"/>
      <c r="X24" s="368">
        <v>32438</v>
      </c>
      <c r="Y24" s="369">
        <v>54.554322233434235</v>
      </c>
      <c r="Z24" s="370">
        <v>23890</v>
      </c>
      <c r="AA24" s="371">
        <v>73.648190393982375</v>
      </c>
      <c r="AB24" s="370">
        <v>8548</v>
      </c>
      <c r="AC24" s="372">
        <f t="shared" si="0"/>
        <v>26.351809606017635</v>
      </c>
      <c r="AD24" s="359"/>
      <c r="AE24" s="360"/>
      <c r="AF24" s="360"/>
      <c r="AG24" s="360"/>
      <c r="AH24" s="361"/>
      <c r="AI24" s="362"/>
      <c r="AJ24" s="329"/>
      <c r="AK24" s="360"/>
      <c r="AL24" s="360"/>
      <c r="AM24" s="360"/>
      <c r="AN24" s="361"/>
      <c r="AO24" s="362"/>
      <c r="AQ24" s="360"/>
      <c r="AR24" s="360"/>
      <c r="AS24" s="360"/>
      <c r="AT24" s="361"/>
      <c r="AU24" s="362"/>
      <c r="AW24" s="360"/>
      <c r="AX24" s="360"/>
      <c r="AY24" s="360"/>
      <c r="AZ24" s="361"/>
      <c r="BA24" s="362"/>
    </row>
    <row r="25" spans="1:53" ht="18" customHeight="1" x14ac:dyDescent="0.25">
      <c r="A25" s="332"/>
      <c r="B25" s="363" t="s">
        <v>43</v>
      </c>
      <c r="C25" s="350"/>
      <c r="D25" s="364">
        <f t="shared" si="1"/>
        <v>15400</v>
      </c>
      <c r="E25" s="365">
        <f t="shared" si="2"/>
        <v>9668</v>
      </c>
      <c r="F25" s="366">
        <f t="shared" si="3"/>
        <v>62.779220779220779</v>
      </c>
      <c r="G25" s="365">
        <f t="shared" si="4"/>
        <v>5732</v>
      </c>
      <c r="H25" s="367">
        <f t="shared" si="3"/>
        <v>37.220779220779221</v>
      </c>
      <c r="I25" s="350"/>
      <c r="J25" s="368">
        <f t="shared" si="5"/>
        <v>4267</v>
      </c>
      <c r="K25" s="369">
        <f t="shared" si="6"/>
        <v>27.70779220779221</v>
      </c>
      <c r="L25" s="370">
        <v>1710</v>
      </c>
      <c r="M25" s="371">
        <v>40.074994141082726</v>
      </c>
      <c r="N25" s="370">
        <v>2557</v>
      </c>
      <c r="O25" s="372">
        <v>59.925005858917267</v>
      </c>
      <c r="P25" s="350"/>
      <c r="Q25" s="368">
        <v>4111</v>
      </c>
      <c r="R25" s="369">
        <v>26.694805194805195</v>
      </c>
      <c r="S25" s="370">
        <v>2908</v>
      </c>
      <c r="T25" s="371">
        <v>70.737046947214793</v>
      </c>
      <c r="U25" s="370">
        <v>1203</v>
      </c>
      <c r="V25" s="372">
        <v>29.262953052785214</v>
      </c>
      <c r="W25" s="350"/>
      <c r="X25" s="368">
        <v>7022</v>
      </c>
      <c r="Y25" s="369">
        <v>45.597402597402599</v>
      </c>
      <c r="Z25" s="370">
        <v>5050</v>
      </c>
      <c r="AA25" s="371">
        <v>71.916832811164909</v>
      </c>
      <c r="AB25" s="370">
        <v>1972</v>
      </c>
      <c r="AC25" s="372">
        <f t="shared" si="0"/>
        <v>28.083167188835091</v>
      </c>
      <c r="AD25" s="359"/>
      <c r="AE25" s="360"/>
      <c r="AF25" s="360"/>
      <c r="AG25" s="361"/>
      <c r="AH25" s="361"/>
      <c r="AI25" s="362"/>
      <c r="AJ25" s="329"/>
      <c r="AK25" s="360"/>
      <c r="AL25" s="360"/>
      <c r="AM25" s="360"/>
      <c r="AN25" s="361"/>
      <c r="AO25" s="362"/>
      <c r="AQ25" s="360"/>
      <c r="AR25" s="360"/>
      <c r="AS25" s="360"/>
      <c r="AT25" s="361"/>
      <c r="AU25" s="362"/>
      <c r="AW25" s="360"/>
      <c r="AX25" s="360"/>
      <c r="AY25" s="360"/>
      <c r="AZ25" s="361"/>
      <c r="BA25" s="362"/>
    </row>
    <row r="26" spans="1:53" s="331" customFormat="1" ht="18" customHeight="1" x14ac:dyDescent="0.25">
      <c r="B26" s="363" t="s">
        <v>44</v>
      </c>
      <c r="C26" s="350"/>
      <c r="D26" s="379">
        <f t="shared" si="1"/>
        <v>6973</v>
      </c>
      <c r="E26" s="380">
        <f t="shared" si="2"/>
        <v>4293</v>
      </c>
      <c r="F26" s="381">
        <f t="shared" si="3"/>
        <v>61.56604044170372</v>
      </c>
      <c r="G26" s="380">
        <f t="shared" si="4"/>
        <v>2680</v>
      </c>
      <c r="H26" s="367">
        <f t="shared" si="3"/>
        <v>38.433959558296287</v>
      </c>
      <c r="I26" s="350"/>
      <c r="J26" s="377">
        <f t="shared" si="5"/>
        <v>1660</v>
      </c>
      <c r="K26" s="378">
        <f t="shared" si="6"/>
        <v>23.806109278646208</v>
      </c>
      <c r="L26" s="375">
        <v>678</v>
      </c>
      <c r="M26" s="376">
        <v>40.843373493975903</v>
      </c>
      <c r="N26" s="375">
        <v>982</v>
      </c>
      <c r="O26" s="372">
        <v>59.156626506024104</v>
      </c>
      <c r="P26" s="350"/>
      <c r="Q26" s="377">
        <v>1393</v>
      </c>
      <c r="R26" s="378">
        <v>19.97705435250251</v>
      </c>
      <c r="S26" s="375">
        <v>784</v>
      </c>
      <c r="T26" s="376">
        <v>56.281407035175882</v>
      </c>
      <c r="U26" s="375">
        <v>609</v>
      </c>
      <c r="V26" s="372">
        <v>43.718592964824118</v>
      </c>
      <c r="W26" s="350"/>
      <c r="X26" s="377">
        <v>3920</v>
      </c>
      <c r="Y26" s="378">
        <v>56.21683636885129</v>
      </c>
      <c r="Z26" s="375">
        <v>2831</v>
      </c>
      <c r="AA26" s="376">
        <v>72.219387755102034</v>
      </c>
      <c r="AB26" s="375">
        <v>1089</v>
      </c>
      <c r="AC26" s="372">
        <f t="shared" si="0"/>
        <v>27.780612244897956</v>
      </c>
      <c r="AD26" s="359"/>
      <c r="AE26" s="360"/>
      <c r="AF26" s="360"/>
      <c r="AG26" s="360"/>
      <c r="AH26" s="361"/>
      <c r="AI26" s="362"/>
      <c r="AJ26" s="329"/>
      <c r="AK26" s="360"/>
      <c r="AL26" s="360"/>
      <c r="AM26" s="360"/>
      <c r="AN26" s="361"/>
      <c r="AO26" s="362"/>
      <c r="AQ26" s="360"/>
      <c r="AR26" s="360"/>
      <c r="AS26" s="360"/>
      <c r="AT26" s="361"/>
      <c r="AU26" s="362"/>
      <c r="AW26" s="360"/>
      <c r="AX26" s="360"/>
      <c r="AY26" s="360"/>
      <c r="AZ26" s="361"/>
      <c r="BA26" s="362"/>
    </row>
    <row r="27" spans="1:53" s="331" customFormat="1" ht="18" customHeight="1" x14ac:dyDescent="0.25">
      <c r="B27" s="363" t="s">
        <v>45</v>
      </c>
      <c r="C27" s="350"/>
      <c r="D27" s="379">
        <f t="shared" si="1"/>
        <v>37124</v>
      </c>
      <c r="E27" s="380">
        <f t="shared" si="2"/>
        <v>21586</v>
      </c>
      <c r="F27" s="381">
        <f t="shared" si="3"/>
        <v>58.145673957547686</v>
      </c>
      <c r="G27" s="380">
        <f t="shared" si="4"/>
        <v>15538</v>
      </c>
      <c r="H27" s="367">
        <f t="shared" si="3"/>
        <v>41.854326042452321</v>
      </c>
      <c r="I27" s="350"/>
      <c r="J27" s="377">
        <f t="shared" si="5"/>
        <v>11454</v>
      </c>
      <c r="K27" s="378">
        <f t="shared" si="6"/>
        <v>30.853356319362135</v>
      </c>
      <c r="L27" s="375">
        <v>4425</v>
      </c>
      <c r="M27" s="376">
        <v>38.632792037716079</v>
      </c>
      <c r="N27" s="375">
        <v>7029</v>
      </c>
      <c r="O27" s="372">
        <v>61.367207962283921</v>
      </c>
      <c r="P27" s="350"/>
      <c r="Q27" s="377">
        <v>7765</v>
      </c>
      <c r="R27" s="378">
        <v>20.916388320224115</v>
      </c>
      <c r="S27" s="375">
        <v>4445</v>
      </c>
      <c r="T27" s="376">
        <v>57.244043786220224</v>
      </c>
      <c r="U27" s="375">
        <v>3320</v>
      </c>
      <c r="V27" s="372">
        <v>42.755956213779783</v>
      </c>
      <c r="W27" s="350"/>
      <c r="X27" s="377">
        <v>17905</v>
      </c>
      <c r="Y27" s="378">
        <v>48.23025536041375</v>
      </c>
      <c r="Z27" s="375">
        <v>12716</v>
      </c>
      <c r="AA27" s="376">
        <v>71.019268360793077</v>
      </c>
      <c r="AB27" s="375">
        <v>5189</v>
      </c>
      <c r="AC27" s="372">
        <f t="shared" si="0"/>
        <v>28.980731639206926</v>
      </c>
      <c r="AD27" s="359"/>
      <c r="AE27" s="360"/>
      <c r="AF27" s="360"/>
      <c r="AG27" s="360"/>
      <c r="AH27" s="361"/>
      <c r="AI27" s="373"/>
      <c r="AJ27" s="329"/>
      <c r="AK27" s="360"/>
      <c r="AL27" s="360"/>
      <c r="AM27" s="360"/>
      <c r="AN27" s="361"/>
      <c r="AO27" s="362"/>
      <c r="AQ27" s="360"/>
      <c r="AR27" s="360"/>
      <c r="AS27" s="360"/>
      <c r="AT27" s="361"/>
      <c r="AU27" s="362"/>
      <c r="AW27" s="360"/>
      <c r="AX27" s="360"/>
      <c r="AY27" s="360"/>
      <c r="AZ27" s="361"/>
      <c r="BA27" s="362"/>
    </row>
    <row r="28" spans="1:53" s="331" customFormat="1" ht="18" customHeight="1" x14ac:dyDescent="0.25">
      <c r="B28" s="363" t="s">
        <v>46</v>
      </c>
      <c r="C28" s="350"/>
      <c r="D28" s="379">
        <f t="shared" si="1"/>
        <v>3786</v>
      </c>
      <c r="E28" s="380">
        <f t="shared" si="2"/>
        <v>2472</v>
      </c>
      <c r="F28" s="381">
        <f t="shared" si="3"/>
        <v>65.293185419968296</v>
      </c>
      <c r="G28" s="380">
        <f t="shared" si="4"/>
        <v>1314</v>
      </c>
      <c r="H28" s="382">
        <f t="shared" si="3"/>
        <v>34.706814580031697</v>
      </c>
      <c r="I28" s="350"/>
      <c r="J28" s="377">
        <f t="shared" si="5"/>
        <v>519</v>
      </c>
      <c r="K28" s="378">
        <f t="shared" si="6"/>
        <v>13.708399366085578</v>
      </c>
      <c r="L28" s="375">
        <v>233</v>
      </c>
      <c r="M28" s="376">
        <v>44.894026974951828</v>
      </c>
      <c r="N28" s="375">
        <v>286</v>
      </c>
      <c r="O28" s="383">
        <v>55.105973025048172</v>
      </c>
      <c r="P28" s="350"/>
      <c r="Q28" s="377">
        <v>846</v>
      </c>
      <c r="R28" s="378">
        <v>22.345483359746435</v>
      </c>
      <c r="S28" s="375">
        <v>533</v>
      </c>
      <c r="T28" s="376">
        <v>63.002364066193849</v>
      </c>
      <c r="U28" s="375">
        <v>313</v>
      </c>
      <c r="V28" s="383">
        <v>36.997635933806144</v>
      </c>
      <c r="W28" s="350"/>
      <c r="X28" s="377">
        <v>2421</v>
      </c>
      <c r="Y28" s="378">
        <v>63.946117274167989</v>
      </c>
      <c r="Z28" s="375">
        <v>1706</v>
      </c>
      <c r="AA28" s="376">
        <v>70.4667492771582</v>
      </c>
      <c r="AB28" s="375">
        <v>715</v>
      </c>
      <c r="AC28" s="383">
        <f t="shared" si="0"/>
        <v>29.533250722841803</v>
      </c>
      <c r="AD28" s="359"/>
      <c r="AE28" s="360"/>
      <c r="AF28" s="360"/>
      <c r="AG28" s="360"/>
      <c r="AH28" s="361"/>
      <c r="AI28" s="362"/>
      <c r="AJ28" s="329"/>
      <c r="AK28" s="360"/>
      <c r="AL28" s="360"/>
      <c r="AM28" s="360"/>
      <c r="AN28" s="361"/>
      <c r="AO28" s="362"/>
      <c r="AQ28" s="360"/>
      <c r="AR28" s="360"/>
      <c r="AS28" s="360"/>
      <c r="AT28" s="361"/>
      <c r="AU28" s="362"/>
      <c r="AW28" s="360"/>
      <c r="AX28" s="360"/>
      <c r="AY28" s="360"/>
      <c r="AZ28" s="361"/>
      <c r="BA28" s="362"/>
    </row>
    <row r="29" spans="1:53" s="331" customFormat="1" ht="18" customHeight="1" x14ac:dyDescent="0.25">
      <c r="B29" s="384" t="s">
        <v>1</v>
      </c>
      <c r="C29" s="350"/>
      <c r="D29" s="385">
        <f t="shared" si="1"/>
        <v>1220</v>
      </c>
      <c r="E29" s="386">
        <f t="shared" si="2"/>
        <v>666</v>
      </c>
      <c r="F29" s="387">
        <f t="shared" si="3"/>
        <v>54.590163934426229</v>
      </c>
      <c r="G29" s="386">
        <f t="shared" si="4"/>
        <v>554</v>
      </c>
      <c r="H29" s="388">
        <f t="shared" si="3"/>
        <v>45.409836065573771</v>
      </c>
      <c r="I29" s="350"/>
      <c r="J29" s="389">
        <f t="shared" si="5"/>
        <v>646</v>
      </c>
      <c r="K29" s="390">
        <f t="shared" si="6"/>
        <v>52.950819672131146</v>
      </c>
      <c r="L29" s="391">
        <v>236</v>
      </c>
      <c r="M29" s="392">
        <v>36.532507739938083</v>
      </c>
      <c r="N29" s="391">
        <v>410</v>
      </c>
      <c r="O29" s="393">
        <v>63.467492260061917</v>
      </c>
      <c r="P29" s="350"/>
      <c r="Q29" s="389">
        <v>226</v>
      </c>
      <c r="R29" s="390">
        <v>18.524590163934427</v>
      </c>
      <c r="S29" s="391">
        <v>160</v>
      </c>
      <c r="T29" s="392">
        <v>70.796460176991147</v>
      </c>
      <c r="U29" s="391">
        <v>66</v>
      </c>
      <c r="V29" s="393">
        <v>29.20353982300885</v>
      </c>
      <c r="W29" s="350"/>
      <c r="X29" s="389">
        <v>348</v>
      </c>
      <c r="Y29" s="390">
        <v>28.524590163934427</v>
      </c>
      <c r="Z29" s="391">
        <v>270</v>
      </c>
      <c r="AA29" s="392">
        <v>77.58620689655173</v>
      </c>
      <c r="AB29" s="391">
        <v>78</v>
      </c>
      <c r="AC29" s="393">
        <f t="shared" si="0"/>
        <v>22.413793103448278</v>
      </c>
      <c r="AD29" s="359"/>
      <c r="AE29" s="360"/>
      <c r="AF29" s="360"/>
      <c r="AG29" s="360"/>
      <c r="AH29" s="361"/>
      <c r="AI29" s="362"/>
      <c r="AJ29" s="329"/>
      <c r="AK29" s="360"/>
      <c r="AL29" s="360"/>
      <c r="AM29" s="360"/>
      <c r="AN29" s="361"/>
      <c r="AO29" s="362"/>
      <c r="AQ29" s="360"/>
      <c r="AR29" s="360"/>
      <c r="AS29" s="360"/>
      <c r="AT29" s="361"/>
      <c r="AU29" s="362"/>
      <c r="AW29" s="360"/>
      <c r="AX29" s="360"/>
      <c r="AY29" s="360"/>
      <c r="AZ29" s="361"/>
      <c r="BA29" s="362"/>
    </row>
    <row r="30" spans="1:53" s="328" customFormat="1" ht="3.75" customHeight="1" x14ac:dyDescent="0.25">
      <c r="A30" s="326"/>
      <c r="B30" s="327"/>
      <c r="D30" s="327"/>
      <c r="E30" s="327"/>
      <c r="F30" s="327"/>
      <c r="G30" s="327"/>
      <c r="H30" s="334"/>
      <c r="J30" s="327"/>
      <c r="K30" s="327"/>
      <c r="L30" s="327"/>
      <c r="M30" s="327"/>
      <c r="N30" s="327"/>
      <c r="O30" s="335"/>
      <c r="Q30" s="327"/>
      <c r="R30" s="327"/>
      <c r="S30" s="327"/>
      <c r="T30" s="327"/>
      <c r="U30" s="327"/>
      <c r="V30" s="335"/>
      <c r="X30" s="327"/>
      <c r="Y30" s="327"/>
      <c r="Z30" s="327"/>
      <c r="AA30" s="327"/>
      <c r="AB30" s="327"/>
      <c r="AC30" s="335"/>
      <c r="AD30" s="359"/>
      <c r="AE30" s="329"/>
      <c r="AF30" s="329"/>
      <c r="AG30" s="360"/>
      <c r="AH30" s="361"/>
      <c r="AI30" s="362"/>
      <c r="AJ30" s="329"/>
      <c r="AK30" s="329"/>
      <c r="AL30" s="329"/>
      <c r="AM30" s="360"/>
      <c r="AN30" s="361"/>
      <c r="AO30" s="362"/>
      <c r="AQ30" s="329"/>
      <c r="AR30" s="329"/>
      <c r="AS30" s="360"/>
      <c r="AT30" s="361"/>
      <c r="AU30" s="362"/>
      <c r="AW30" s="329"/>
      <c r="AX30" s="329"/>
      <c r="AY30" s="360"/>
      <c r="AZ30" s="361"/>
      <c r="BA30" s="362"/>
    </row>
    <row r="31" spans="1:53" s="329" customFormat="1" ht="18" customHeight="1" x14ac:dyDescent="0.25">
      <c r="B31" s="1235" t="s">
        <v>0</v>
      </c>
      <c r="C31" s="320"/>
      <c r="D31" s="1236">
        <f>J31+Q31+X31</f>
        <v>559060</v>
      </c>
      <c r="E31" s="1237">
        <f>L31+S31+Z31</f>
        <v>350806</v>
      </c>
      <c r="F31" s="1238">
        <f>E31/$D31*100</f>
        <v>62.749257682538548</v>
      </c>
      <c r="G31" s="1237">
        <f>N31+U31+AB31</f>
        <v>208254</v>
      </c>
      <c r="H31" s="1239">
        <f>G31/$D31*100</f>
        <v>37.250742317461452</v>
      </c>
      <c r="I31" s="320"/>
      <c r="J31" s="1240">
        <f>SUM(J12:J29)</f>
        <v>145727</v>
      </c>
      <c r="K31" s="1241">
        <f>J31/$D31*100</f>
        <v>26.066432941008124</v>
      </c>
      <c r="L31" s="1237">
        <f>SUM(L12:L29)</f>
        <v>61836</v>
      </c>
      <c r="M31" s="1238">
        <f>L31/$J31*100</f>
        <v>42.432768121212952</v>
      </c>
      <c r="N31" s="1237">
        <f>SUM(N12:N29)</f>
        <v>83891</v>
      </c>
      <c r="O31" s="1242">
        <f>N31/$J31*100</f>
        <v>57.567231878787048</v>
      </c>
      <c r="P31" s="320"/>
      <c r="Q31" s="1240">
        <f>SUM(Q12:Q29)</f>
        <v>127143</v>
      </c>
      <c r="R31" s="1241">
        <f>Q31/$D31*100</f>
        <v>22.742281687117664</v>
      </c>
      <c r="S31" s="1237">
        <f>SUM(S12:S29)</f>
        <v>83067</v>
      </c>
      <c r="T31" s="1238">
        <f>S31/$Q31*100</f>
        <v>65.333522097166181</v>
      </c>
      <c r="U31" s="1237">
        <f>SUM(U12:U29)</f>
        <v>44076</v>
      </c>
      <c r="V31" s="1242">
        <f>U31/$Q31*100</f>
        <v>34.666477902833812</v>
      </c>
      <c r="W31" s="320"/>
      <c r="X31" s="1240">
        <f>SUM(X12:X29)</f>
        <v>286190</v>
      </c>
      <c r="Y31" s="1241">
        <f>X31/$D31*100</f>
        <v>51.191285371874216</v>
      </c>
      <c r="Z31" s="1237">
        <f>SUM(Z12:Z29)</f>
        <v>205903</v>
      </c>
      <c r="AA31" s="1238">
        <f>Z31/$X31*100</f>
        <v>71.946259477969178</v>
      </c>
      <c r="AB31" s="1237">
        <f>SUM(AB12:AB29)</f>
        <v>80287</v>
      </c>
      <c r="AC31" s="1242">
        <f>AB31/$X31*100</f>
        <v>28.053740522030818</v>
      </c>
      <c r="AD31" s="359"/>
      <c r="AE31" s="360"/>
      <c r="AF31" s="360"/>
      <c r="AI31" s="395"/>
      <c r="AK31" s="360"/>
      <c r="AL31" s="360"/>
      <c r="AO31" s="395"/>
      <c r="AQ31" s="360"/>
      <c r="AR31" s="360"/>
      <c r="AU31" s="395"/>
      <c r="AW31" s="360"/>
      <c r="AX31" s="360"/>
      <c r="BA31" s="395"/>
    </row>
    <row r="32" spans="1:53" s="396" customFormat="1" ht="5.25" customHeight="1" x14ac:dyDescent="0.2">
      <c r="B32" s="397" t="s">
        <v>39</v>
      </c>
      <c r="C32" s="398"/>
      <c r="I32" s="398"/>
    </row>
    <row r="33" spans="2:15" s="396" customFormat="1" ht="5.25" customHeight="1" x14ac:dyDescent="0.2">
      <c r="B33" s="397" t="s">
        <v>47</v>
      </c>
      <c r="C33" s="398"/>
      <c r="I33" s="398"/>
    </row>
    <row r="34" spans="2:15" s="394" customFormat="1" ht="13.5" customHeight="1" x14ac:dyDescent="0.2">
      <c r="B34" s="1385"/>
      <c r="C34" s="1385"/>
      <c r="D34" s="1385"/>
      <c r="E34" s="1385"/>
      <c r="F34" s="1385"/>
      <c r="G34" s="1385"/>
      <c r="H34" s="1385"/>
      <c r="I34" s="1385"/>
      <c r="J34" s="1385"/>
      <c r="K34" s="1385"/>
      <c r="L34" s="1385"/>
      <c r="M34" s="1385"/>
      <c r="N34" s="1385"/>
      <c r="O34" s="1385"/>
    </row>
    <row r="35" spans="2:15" s="329" customFormat="1" ht="29.25" customHeight="1" x14ac:dyDescent="0.2">
      <c r="B35" s="1386"/>
      <c r="C35" s="1386"/>
      <c r="D35" s="1386"/>
      <c r="E35" s="1386"/>
      <c r="F35" s="1386"/>
      <c r="G35" s="1386"/>
      <c r="H35" s="1386"/>
      <c r="I35" s="1386"/>
      <c r="J35" s="1386"/>
      <c r="K35" s="1386"/>
      <c r="L35" s="1386"/>
      <c r="M35" s="1386"/>
    </row>
    <row r="36" spans="2:15" s="329" customFormat="1" ht="4.5" customHeight="1" x14ac:dyDescent="0.2">
      <c r="B36" s="1376"/>
      <c r="C36" s="1376"/>
      <c r="D36" s="1376"/>
      <c r="E36" s="399"/>
      <c r="F36" s="399"/>
      <c r="G36" s="399"/>
    </row>
    <row r="37" spans="2:15" s="329" customFormat="1" x14ac:dyDescent="0.2"/>
    <row r="38" spans="2:15" s="329" customFormat="1" x14ac:dyDescent="0.2"/>
    <row r="39" spans="2:15" s="329" customFormat="1" x14ac:dyDescent="0.2"/>
    <row r="40" spans="2:15" s="329" customFormat="1" x14ac:dyDescent="0.2"/>
    <row r="41" spans="2:15" s="329" customFormat="1" x14ac:dyDescent="0.2"/>
    <row r="42" spans="2:15" s="329" customFormat="1" x14ac:dyDescent="0.2"/>
    <row r="43" spans="2:15" s="396" customFormat="1" x14ac:dyDescent="0.2"/>
    <row r="44" spans="2:15" s="396" customFormat="1" x14ac:dyDescent="0.2"/>
    <row r="45" spans="2:15" s="396" customFormat="1" x14ac:dyDescent="0.2"/>
    <row r="46" spans="2:15" s="396" customFormat="1" x14ac:dyDescent="0.2"/>
  </sheetData>
  <mergeCells count="30">
    <mergeCell ref="B36:D36"/>
    <mergeCell ref="R9:R10"/>
    <mergeCell ref="S9:T9"/>
    <mergeCell ref="K9:K10"/>
    <mergeCell ref="L9:M9"/>
    <mergeCell ref="N9:O9"/>
    <mergeCell ref="Q9:Q10"/>
    <mergeCell ref="B34:O34"/>
    <mergeCell ref="B35:M35"/>
    <mergeCell ref="AB9:AC9"/>
    <mergeCell ref="U9:V9"/>
    <mergeCell ref="X9:X10"/>
    <mergeCell ref="Y9:Y10"/>
    <mergeCell ref="Z9:AA9"/>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s>
  <printOptions horizontalCentered="1"/>
  <pageMargins left="0" right="0" top="0.43307086614173229" bottom="0.43307086614173229" header="0" footer="0"/>
  <pageSetup paperSize="9" scale="62" orientation="landscape" r:id="rId1"/>
  <headerFooter alignWithMargins="0"/>
  <rowBreaks count="2" manualBreakCount="2">
    <brk id="34" max="25" man="1"/>
    <brk id="35" max="16383" man="1"/>
  </rowBreaks>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Hoja94">
    <tabColor theme="0"/>
    <pageSetUpPr fitToPage="1"/>
  </sheetPr>
  <dimension ref="A1:BA46"/>
  <sheetViews>
    <sheetView showGridLines="0" zoomScale="80" zoomScaleNormal="80" workbookViewId="0"/>
  </sheetViews>
  <sheetFormatPr baseColWidth="10" defaultColWidth="11.42578125" defaultRowHeight="15" x14ac:dyDescent="0.2"/>
  <cols>
    <col min="1" max="1" width="1.140625" style="333" customWidth="1"/>
    <col min="2" max="2" width="28.7109375" style="333" customWidth="1"/>
    <col min="3" max="3" width="0.5703125" style="333" customWidth="1"/>
    <col min="4" max="5" width="11.42578125" style="333" bestFit="1" customWidth="1"/>
    <col min="6" max="6" width="7" style="333" customWidth="1"/>
    <col min="7" max="7" width="11.42578125" style="333" bestFit="1" customWidth="1"/>
    <col min="8" max="8" width="7" style="333" customWidth="1"/>
    <col min="9" max="9" width="0.42578125" style="333" customWidth="1"/>
    <col min="10" max="10" width="11.42578125" style="333" bestFit="1" customWidth="1"/>
    <col min="11" max="11" width="6.7109375" style="333" customWidth="1"/>
    <col min="12" max="12" width="11.42578125" style="333" bestFit="1" customWidth="1"/>
    <col min="13" max="13" width="6.85546875" style="333" customWidth="1"/>
    <col min="14" max="14" width="11.42578125" style="333" bestFit="1" customWidth="1"/>
    <col min="15" max="15" width="6.85546875" style="333" customWidth="1"/>
    <col min="16" max="16" width="0.42578125" style="333" customWidth="1"/>
    <col min="17" max="17" width="10.28515625" style="333" bestFit="1" customWidth="1"/>
    <col min="18" max="18" width="6.85546875" style="333" customWidth="1"/>
    <col min="19" max="19" width="10.28515625" style="333" bestFit="1" customWidth="1"/>
    <col min="20" max="20" width="6.85546875" style="333" bestFit="1" customWidth="1"/>
    <col min="21" max="21" width="10.28515625" style="333" bestFit="1" customWidth="1"/>
    <col min="22" max="22" width="6.85546875" style="333" bestFit="1" customWidth="1"/>
    <col min="23" max="23" width="0.42578125" style="333" customWidth="1"/>
    <col min="24" max="24" width="10.28515625" style="333" bestFit="1" customWidth="1"/>
    <col min="25" max="25" width="7" style="333" customWidth="1"/>
    <col min="26" max="26" width="10.28515625" style="333" bestFit="1" customWidth="1"/>
    <col min="27" max="27" width="6.85546875" style="333" bestFit="1" customWidth="1"/>
    <col min="28" max="28" width="10.28515625" style="333" bestFit="1" customWidth="1"/>
    <col min="29" max="29" width="6.85546875" style="333" bestFit="1" customWidth="1"/>
    <col min="30" max="30" width="11.5703125" style="333" bestFit="1" customWidth="1"/>
    <col min="31" max="31" width="6.28515625" style="333" bestFit="1" customWidth="1"/>
    <col min="32" max="32" width="5" style="333" bestFit="1" customWidth="1"/>
    <col min="33" max="33" width="7.42578125" style="333" bestFit="1" customWidth="1"/>
    <col min="34" max="34" width="13.140625" style="333" bestFit="1" customWidth="1"/>
    <col min="35" max="35" width="6.28515625" style="333" bestFit="1" customWidth="1"/>
    <col min="36" max="36" width="3.85546875" style="333" customWidth="1"/>
    <col min="37" max="39" width="2.42578125" style="333" bestFit="1" customWidth="1"/>
    <col min="40" max="40" width="8.42578125" style="333" bestFit="1" customWidth="1"/>
    <col min="41" max="41" width="3.42578125" style="333" bestFit="1" customWidth="1"/>
    <col min="42" max="42" width="3.5703125" style="333" customWidth="1"/>
    <col min="43" max="45" width="2.42578125" style="333" bestFit="1" customWidth="1"/>
    <col min="46" max="46" width="8.42578125" style="333" bestFit="1" customWidth="1"/>
    <col min="47" max="47" width="4.140625" style="333" bestFit="1" customWidth="1"/>
    <col min="48" max="48" width="3.28515625" style="333" customWidth="1"/>
    <col min="49" max="49" width="4.28515625" style="333" bestFit="1" customWidth="1"/>
    <col min="50" max="50" width="2.42578125" style="333" bestFit="1" customWidth="1"/>
    <col min="51" max="51" width="4.28515625" style="333" bestFit="1" customWidth="1"/>
    <col min="52" max="52" width="8.42578125" style="333" bestFit="1" customWidth="1"/>
    <col min="53" max="53" width="4.28515625" style="333" bestFit="1" customWidth="1"/>
    <col min="54" max="16384" width="11.42578125" style="333"/>
  </cols>
  <sheetData>
    <row r="1" spans="1:53" s="340" customFormat="1" ht="15" customHeight="1" x14ac:dyDescent="0.2">
      <c r="A1" s="340" t="s">
        <v>113</v>
      </c>
      <c r="B1" s="311"/>
      <c r="C1" s="341"/>
      <c r="I1" s="341"/>
      <c r="J1" s="342" t="s">
        <v>135</v>
      </c>
      <c r="K1" s="342"/>
      <c r="L1" s="342" t="s">
        <v>135</v>
      </c>
      <c r="M1" s="342"/>
      <c r="N1" s="342" t="s">
        <v>135</v>
      </c>
      <c r="O1" s="342"/>
      <c r="P1" s="342"/>
      <c r="Q1" s="342" t="s">
        <v>16</v>
      </c>
      <c r="R1" s="342"/>
      <c r="S1" s="342" t="s">
        <v>16</v>
      </c>
      <c r="T1" s="342"/>
      <c r="U1" s="342" t="s">
        <v>16</v>
      </c>
      <c r="V1" s="342"/>
      <c r="W1" s="342"/>
      <c r="X1" s="342" t="s">
        <v>15</v>
      </c>
      <c r="Y1" s="342"/>
      <c r="Z1" s="342" t="s">
        <v>15</v>
      </c>
      <c r="AA1" s="342"/>
      <c r="AB1" s="342" t="s">
        <v>15</v>
      </c>
    </row>
    <row r="2" spans="1:53" s="343" customFormat="1" ht="52.5" customHeight="1" x14ac:dyDescent="0.25">
      <c r="B2" s="1387"/>
      <c r="C2" s="1387"/>
    </row>
    <row r="3" spans="1:53" s="345" customFormat="1" ht="4.5" customHeight="1" x14ac:dyDescent="0.2">
      <c r="B3" s="1388"/>
      <c r="C3" s="1388"/>
    </row>
    <row r="4" spans="1:53" s="345" customFormat="1" ht="17.25" customHeight="1" x14ac:dyDescent="0.2">
      <c r="A4" s="1389" t="s">
        <v>407</v>
      </c>
      <c r="B4" s="1389"/>
      <c r="C4" s="1389"/>
      <c r="D4" s="1389"/>
      <c r="E4" s="1389"/>
      <c r="F4" s="1389"/>
      <c r="G4" s="1389"/>
      <c r="H4" s="1389"/>
      <c r="I4" s="1389"/>
      <c r="J4" s="1389"/>
      <c r="K4" s="1389"/>
      <c r="L4" s="1389"/>
      <c r="M4" s="1389"/>
      <c r="N4" s="1389"/>
      <c r="O4" s="1389"/>
      <c r="P4" s="1389"/>
      <c r="Q4" s="1389"/>
      <c r="R4" s="1389"/>
      <c r="S4" s="1389"/>
      <c r="T4" s="1389"/>
      <c r="U4" s="1389"/>
      <c r="V4" s="1389"/>
      <c r="W4" s="1389"/>
      <c r="X4" s="1389"/>
      <c r="Y4" s="1389"/>
      <c r="Z4" s="1389"/>
      <c r="AA4" s="1389"/>
      <c r="AB4" s="1389"/>
      <c r="AC4" s="1389"/>
    </row>
    <row r="5" spans="1:53" s="345" customFormat="1" ht="17.25" customHeight="1" x14ac:dyDescent="0.2">
      <c r="B5" s="1390" t="str">
        <f>porsaad!$B$6</f>
        <v>Situación a 31 de mayo de 2024</v>
      </c>
      <c r="C5" s="1390"/>
      <c r="D5" s="1390"/>
      <c r="E5" s="1390"/>
      <c r="F5" s="1390"/>
      <c r="G5" s="1390"/>
      <c r="H5" s="1390"/>
      <c r="I5" s="1390"/>
      <c r="J5" s="1390"/>
      <c r="K5" s="1390"/>
      <c r="L5" s="1390"/>
      <c r="M5" s="1390"/>
      <c r="N5" s="1390"/>
      <c r="O5" s="1390"/>
      <c r="P5" s="1390"/>
      <c r="Q5" s="1390"/>
      <c r="R5" s="1390"/>
      <c r="S5" s="1390"/>
      <c r="T5" s="1390"/>
      <c r="U5" s="1390"/>
      <c r="V5" s="1390"/>
      <c r="W5" s="1390"/>
      <c r="X5" s="1390"/>
      <c r="Y5" s="1390"/>
      <c r="Z5" s="1390"/>
      <c r="AA5" s="1390"/>
      <c r="AB5" s="1390"/>
      <c r="AC5" s="1390"/>
    </row>
    <row r="6" spans="1:53" s="345" customFormat="1" ht="6" customHeight="1" x14ac:dyDescent="0.2"/>
    <row r="7" spans="1:53" s="322" customFormat="1" ht="12.75" customHeight="1" x14ac:dyDescent="0.2">
      <c r="A7" s="316"/>
      <c r="B7" s="1391" t="s">
        <v>12</v>
      </c>
      <c r="C7" s="317"/>
      <c r="D7" s="1394" t="s">
        <v>237</v>
      </c>
      <c r="E7" s="1395"/>
      <c r="F7" s="1395"/>
      <c r="G7" s="1395"/>
      <c r="H7" s="1395"/>
      <c r="I7" s="318"/>
      <c r="J7" s="1398"/>
      <c r="K7" s="1398"/>
      <c r="L7" s="1398"/>
      <c r="M7" s="1398"/>
      <c r="N7" s="1398"/>
      <c r="O7" s="1398"/>
      <c r="P7" s="318"/>
      <c r="Q7" s="1398"/>
      <c r="R7" s="1398"/>
      <c r="S7" s="1398"/>
      <c r="T7" s="1398"/>
      <c r="U7" s="1398"/>
      <c r="V7" s="1398"/>
      <c r="W7" s="318"/>
      <c r="X7" s="1398"/>
      <c r="Y7" s="1398"/>
      <c r="Z7" s="1398"/>
      <c r="AA7" s="1398"/>
      <c r="AB7" s="1398"/>
      <c r="AC7" s="1399"/>
      <c r="AD7" s="319"/>
      <c r="AE7" s="319"/>
      <c r="AF7" s="320"/>
      <c r="AG7" s="320"/>
      <c r="AH7" s="320"/>
      <c r="AI7" s="320"/>
      <c r="AJ7" s="320"/>
      <c r="AK7" s="320"/>
      <c r="AL7" s="321"/>
    </row>
    <row r="8" spans="1:53" s="322" customFormat="1" ht="33.75" customHeight="1" x14ac:dyDescent="0.2">
      <c r="A8" s="316"/>
      <c r="B8" s="1392"/>
      <c r="C8" s="317"/>
      <c r="D8" s="1396"/>
      <c r="E8" s="1397"/>
      <c r="F8" s="1397"/>
      <c r="G8" s="1397"/>
      <c r="H8" s="1397"/>
      <c r="I8" s="323"/>
      <c r="J8" s="1400" t="s">
        <v>238</v>
      </c>
      <c r="K8" s="1401"/>
      <c r="L8" s="1401"/>
      <c r="M8" s="1401"/>
      <c r="N8" s="1401"/>
      <c r="O8" s="1402"/>
      <c r="P8" s="317"/>
      <c r="Q8" s="1400" t="s">
        <v>239</v>
      </c>
      <c r="R8" s="1401"/>
      <c r="S8" s="1401"/>
      <c r="T8" s="1401"/>
      <c r="U8" s="1401"/>
      <c r="V8" s="1402"/>
      <c r="W8" s="317"/>
      <c r="X8" s="1400" t="s">
        <v>240</v>
      </c>
      <c r="Y8" s="1401"/>
      <c r="Z8" s="1401"/>
      <c r="AA8" s="1401"/>
      <c r="AB8" s="1401"/>
      <c r="AC8" s="1402"/>
      <c r="AD8" s="319"/>
      <c r="AE8" s="319"/>
      <c r="AF8" s="320"/>
      <c r="AG8" s="320"/>
      <c r="AH8" s="320"/>
      <c r="AI8" s="320"/>
      <c r="AJ8" s="320"/>
      <c r="AK8" s="320"/>
      <c r="AL8" s="321"/>
    </row>
    <row r="9" spans="1:53" s="322" customFormat="1" ht="21.75" customHeight="1" x14ac:dyDescent="0.2">
      <c r="A9" s="316"/>
      <c r="B9" s="1392"/>
      <c r="C9" s="317"/>
      <c r="D9" s="1403" t="s">
        <v>9</v>
      </c>
      <c r="E9" s="1404" t="s">
        <v>24</v>
      </c>
      <c r="F9" s="1405"/>
      <c r="G9" s="1404" t="s">
        <v>23</v>
      </c>
      <c r="H9" s="1406"/>
      <c r="I9" s="323"/>
      <c r="J9" s="1383" t="s">
        <v>9</v>
      </c>
      <c r="K9" s="1377" t="s">
        <v>220</v>
      </c>
      <c r="L9" s="1379" t="s">
        <v>24</v>
      </c>
      <c r="M9" s="1380"/>
      <c r="N9" s="1381" t="s">
        <v>23</v>
      </c>
      <c r="O9" s="1382"/>
      <c r="P9" s="317"/>
      <c r="Q9" s="1383" t="s">
        <v>9</v>
      </c>
      <c r="R9" s="1377" t="s">
        <v>220</v>
      </c>
      <c r="S9" s="1379" t="s">
        <v>24</v>
      </c>
      <c r="T9" s="1380"/>
      <c r="U9" s="1381" t="s">
        <v>23</v>
      </c>
      <c r="V9" s="1382"/>
      <c r="W9" s="317"/>
      <c r="X9" s="1383" t="s">
        <v>9</v>
      </c>
      <c r="Y9" s="1377" t="s">
        <v>220</v>
      </c>
      <c r="Z9" s="1379" t="s">
        <v>24</v>
      </c>
      <c r="AA9" s="1380"/>
      <c r="AB9" s="1381" t="s">
        <v>23</v>
      </c>
      <c r="AC9" s="1382"/>
      <c r="AD9" s="319"/>
      <c r="AE9" s="319"/>
      <c r="AF9" s="320"/>
      <c r="AG9" s="320"/>
      <c r="AH9" s="320"/>
      <c r="AI9" s="320"/>
      <c r="AJ9" s="320"/>
      <c r="AK9" s="320"/>
      <c r="AL9" s="321"/>
    </row>
    <row r="10" spans="1:53" s="322" customFormat="1" ht="36.75" customHeight="1" x14ac:dyDescent="0.2">
      <c r="A10" s="316"/>
      <c r="B10" s="1393"/>
      <c r="C10" s="317"/>
      <c r="D10" s="1384"/>
      <c r="E10" s="407" t="s">
        <v>9</v>
      </c>
      <c r="F10" s="403" t="s">
        <v>220</v>
      </c>
      <c r="G10" s="406" t="s">
        <v>9</v>
      </c>
      <c r="H10" s="888" t="s">
        <v>220</v>
      </c>
      <c r="I10" s="346"/>
      <c r="J10" s="1384"/>
      <c r="K10" s="1378"/>
      <c r="L10" s="404" t="s">
        <v>9</v>
      </c>
      <c r="M10" s="403" t="s">
        <v>221</v>
      </c>
      <c r="N10" s="407" t="s">
        <v>9</v>
      </c>
      <c r="O10" s="402" t="s">
        <v>221</v>
      </c>
      <c r="P10" s="347"/>
      <c r="Q10" s="1384"/>
      <c r="R10" s="1378"/>
      <c r="S10" s="404" t="s">
        <v>9</v>
      </c>
      <c r="T10" s="403" t="s">
        <v>221</v>
      </c>
      <c r="U10" s="407" t="s">
        <v>9</v>
      </c>
      <c r="V10" s="402" t="s">
        <v>221</v>
      </c>
      <c r="W10" s="347"/>
      <c r="X10" s="1384"/>
      <c r="Y10" s="1378"/>
      <c r="Z10" s="404" t="s">
        <v>9</v>
      </c>
      <c r="AA10" s="403" t="s">
        <v>221</v>
      </c>
      <c r="AB10" s="407" t="s">
        <v>9</v>
      </c>
      <c r="AC10" s="402" t="s">
        <v>221</v>
      </c>
      <c r="AD10" s="319"/>
      <c r="AE10" s="348"/>
      <c r="AF10" s="329"/>
      <c r="AG10" s="329"/>
      <c r="AH10" s="329"/>
      <c r="AI10" s="329"/>
      <c r="AJ10" s="320"/>
      <c r="AK10" s="320"/>
      <c r="AL10" s="320"/>
    </row>
    <row r="11" spans="1:53" s="328" customFormat="1" ht="4.5" customHeight="1" x14ac:dyDescent="0.2">
      <c r="A11" s="326"/>
      <c r="B11" s="327"/>
      <c r="D11" s="327"/>
      <c r="E11" s="327"/>
      <c r="F11" s="327"/>
      <c r="G11" s="327"/>
      <c r="H11" s="327"/>
      <c r="J11" s="327"/>
      <c r="K11" s="327"/>
      <c r="L11" s="327"/>
      <c r="M11" s="327"/>
      <c r="N11" s="327"/>
      <c r="O11" s="327"/>
      <c r="Q11" s="327"/>
      <c r="R11" s="327"/>
      <c r="S11" s="327"/>
      <c r="T11" s="327"/>
      <c r="U11" s="327"/>
      <c r="V11" s="327"/>
      <c r="X11" s="327"/>
      <c r="Y11" s="327"/>
      <c r="Z11" s="327"/>
      <c r="AA11" s="327"/>
      <c r="AB11" s="327"/>
      <c r="AC11" s="327"/>
      <c r="AD11" s="319"/>
      <c r="AE11" s="348"/>
      <c r="AF11" s="329"/>
      <c r="AG11" s="329"/>
      <c r="AH11" s="329"/>
      <c r="AI11" s="329"/>
      <c r="AJ11" s="329"/>
      <c r="AK11" s="329"/>
      <c r="AL11" s="329"/>
    </row>
    <row r="12" spans="1:53" s="331" customFormat="1" ht="18" customHeight="1" x14ac:dyDescent="0.25">
      <c r="A12" s="330"/>
      <c r="B12" s="349" t="s">
        <v>8</v>
      </c>
      <c r="C12" s="350"/>
      <c r="D12" s="351">
        <f>J12+Q12+X12</f>
        <v>69153</v>
      </c>
      <c r="E12" s="352">
        <f>L12+S12+Z12</f>
        <v>42503</v>
      </c>
      <c r="F12" s="353">
        <f>E12/$D12*100</f>
        <v>61.46226483305135</v>
      </c>
      <c r="G12" s="352">
        <f>N12+U12+AB12</f>
        <v>26650</v>
      </c>
      <c r="H12" s="354">
        <f>G12/$D12*100</f>
        <v>38.53773516694865</v>
      </c>
      <c r="I12" s="350"/>
      <c r="J12" s="355">
        <f>L12+N12</f>
        <v>18262</v>
      </c>
      <c r="K12" s="356">
        <f>J12/$D12*100</f>
        <v>26.408109554176967</v>
      </c>
      <c r="L12" s="357">
        <v>8919</v>
      </c>
      <c r="M12" s="353">
        <v>48.839119483079621</v>
      </c>
      <c r="N12" s="357">
        <v>9343</v>
      </c>
      <c r="O12" s="358">
        <v>51.160880516920379</v>
      </c>
      <c r="P12" s="350"/>
      <c r="Q12" s="355">
        <v>22796</v>
      </c>
      <c r="R12" s="356">
        <v>32.964585773574541</v>
      </c>
      <c r="S12" s="357">
        <v>15631</v>
      </c>
      <c r="T12" s="353">
        <v>68.569047201263373</v>
      </c>
      <c r="U12" s="357">
        <v>7165</v>
      </c>
      <c r="V12" s="358">
        <v>31.430952798736623</v>
      </c>
      <c r="W12" s="350"/>
      <c r="X12" s="355">
        <v>28095</v>
      </c>
      <c r="Y12" s="356">
        <v>40.627304672248492</v>
      </c>
      <c r="Z12" s="357">
        <v>17953</v>
      </c>
      <c r="AA12" s="353">
        <v>63.901050008898387</v>
      </c>
      <c r="AB12" s="357">
        <v>10142</v>
      </c>
      <c r="AC12" s="358">
        <f t="shared" ref="AC12:AC29" si="0">AB12/$X12*100</f>
        <v>36.09894999110162</v>
      </c>
      <c r="AD12" s="359"/>
      <c r="AE12" s="360"/>
      <c r="AF12" s="360"/>
      <c r="AG12" s="360"/>
      <c r="AH12" s="361"/>
      <c r="AI12" s="362"/>
      <c r="AJ12" s="329"/>
      <c r="AK12" s="360"/>
      <c r="AL12" s="360"/>
      <c r="AM12" s="360"/>
      <c r="AN12" s="361"/>
      <c r="AO12" s="362"/>
      <c r="AQ12" s="360"/>
      <c r="AR12" s="360"/>
      <c r="AS12" s="360"/>
      <c r="AT12" s="361"/>
      <c r="AU12" s="362"/>
      <c r="AW12" s="360"/>
      <c r="AX12" s="360"/>
      <c r="AY12" s="360"/>
      <c r="AZ12" s="361"/>
      <c r="BA12" s="362"/>
    </row>
    <row r="13" spans="1:53" s="331" customFormat="1" ht="18" customHeight="1" x14ac:dyDescent="0.25">
      <c r="A13" s="330"/>
      <c r="B13" s="363" t="s">
        <v>7</v>
      </c>
      <c r="C13" s="350"/>
      <c r="D13" s="364">
        <f t="shared" ref="D13:D29" si="1">J13+Q13+X13</f>
        <v>7960</v>
      </c>
      <c r="E13" s="365">
        <f t="shared" ref="E13:E29" si="2">L13+S13+Z13</f>
        <v>5034</v>
      </c>
      <c r="F13" s="366">
        <f t="shared" ref="F13:H29" si="3">E13/$D13*100</f>
        <v>63.241206030150757</v>
      </c>
      <c r="G13" s="365">
        <f t="shared" ref="G13:G29" si="4">N13+U13+AB13</f>
        <v>2926</v>
      </c>
      <c r="H13" s="367">
        <f t="shared" si="3"/>
        <v>36.758793969849243</v>
      </c>
      <c r="I13" s="350"/>
      <c r="J13" s="368">
        <f t="shared" ref="J13:J29" si="5">L13+N13</f>
        <v>1516</v>
      </c>
      <c r="K13" s="369">
        <f t="shared" ref="K13:K29" si="6">J13/$D13*100</f>
        <v>19.045226130653266</v>
      </c>
      <c r="L13" s="370">
        <v>711</v>
      </c>
      <c r="M13" s="371">
        <v>46.899736147757253</v>
      </c>
      <c r="N13" s="370">
        <v>805</v>
      </c>
      <c r="O13" s="372">
        <v>53.100263852242747</v>
      </c>
      <c r="P13" s="350"/>
      <c r="Q13" s="368">
        <v>1928</v>
      </c>
      <c r="R13" s="369">
        <v>24.221105527638191</v>
      </c>
      <c r="S13" s="370">
        <v>1270</v>
      </c>
      <c r="T13" s="371">
        <v>65.871369294605813</v>
      </c>
      <c r="U13" s="370">
        <v>658</v>
      </c>
      <c r="V13" s="372">
        <v>34.128630705394194</v>
      </c>
      <c r="W13" s="350"/>
      <c r="X13" s="368">
        <v>4516</v>
      </c>
      <c r="Y13" s="369">
        <v>56.733668341708544</v>
      </c>
      <c r="Z13" s="370">
        <v>3053</v>
      </c>
      <c r="AA13" s="371">
        <v>67.604074402125775</v>
      </c>
      <c r="AB13" s="370">
        <v>1463</v>
      </c>
      <c r="AC13" s="372">
        <f t="shared" si="0"/>
        <v>32.395925597874225</v>
      </c>
      <c r="AD13" s="359"/>
      <c r="AE13" s="360"/>
      <c r="AF13" s="360"/>
      <c r="AG13" s="360"/>
      <c r="AH13" s="361"/>
      <c r="AI13" s="362"/>
      <c r="AJ13" s="329"/>
      <c r="AK13" s="360"/>
      <c r="AL13" s="360"/>
      <c r="AM13" s="360"/>
      <c r="AN13" s="361"/>
      <c r="AO13" s="362"/>
      <c r="AQ13" s="360"/>
      <c r="AR13" s="360"/>
      <c r="AS13" s="360"/>
      <c r="AT13" s="361"/>
      <c r="AU13" s="362"/>
      <c r="AW13" s="360"/>
      <c r="AX13" s="360"/>
      <c r="AY13" s="360"/>
      <c r="AZ13" s="361"/>
      <c r="BA13" s="362"/>
    </row>
    <row r="14" spans="1:53" s="331" customFormat="1" ht="18" customHeight="1" x14ac:dyDescent="0.25">
      <c r="A14" s="330"/>
      <c r="B14" s="363" t="s">
        <v>37</v>
      </c>
      <c r="C14" s="350"/>
      <c r="D14" s="364">
        <f t="shared" si="1"/>
        <v>8610</v>
      </c>
      <c r="E14" s="365">
        <f t="shared" si="2"/>
        <v>5537</v>
      </c>
      <c r="F14" s="366">
        <f t="shared" si="3"/>
        <v>64.308943089430898</v>
      </c>
      <c r="G14" s="365">
        <f t="shared" si="4"/>
        <v>3073</v>
      </c>
      <c r="H14" s="367">
        <f t="shared" si="3"/>
        <v>35.69105691056911</v>
      </c>
      <c r="I14" s="350"/>
      <c r="J14" s="368">
        <f t="shared" si="5"/>
        <v>1742</v>
      </c>
      <c r="K14" s="369">
        <f t="shared" si="6"/>
        <v>20.232288037166086</v>
      </c>
      <c r="L14" s="370">
        <v>799</v>
      </c>
      <c r="M14" s="371">
        <v>45.866819747416763</v>
      </c>
      <c r="N14" s="370">
        <v>943</v>
      </c>
      <c r="O14" s="372">
        <v>54.133180252583237</v>
      </c>
      <c r="P14" s="350"/>
      <c r="Q14" s="368">
        <v>2213</v>
      </c>
      <c r="R14" s="369">
        <v>25.702671312427412</v>
      </c>
      <c r="S14" s="370">
        <v>1478</v>
      </c>
      <c r="T14" s="371">
        <v>66.787166741979206</v>
      </c>
      <c r="U14" s="370">
        <v>735</v>
      </c>
      <c r="V14" s="372">
        <v>33.212833258020787</v>
      </c>
      <c r="W14" s="350"/>
      <c r="X14" s="368">
        <v>4655</v>
      </c>
      <c r="Y14" s="369">
        <v>54.065040650406502</v>
      </c>
      <c r="Z14" s="370">
        <v>3260</v>
      </c>
      <c r="AA14" s="371">
        <v>70.032223415682054</v>
      </c>
      <c r="AB14" s="370">
        <v>1395</v>
      </c>
      <c r="AC14" s="372">
        <f t="shared" si="0"/>
        <v>29.967776584317939</v>
      </c>
      <c r="AD14" s="359"/>
      <c r="AE14" s="360"/>
      <c r="AF14" s="360"/>
      <c r="AG14" s="360"/>
      <c r="AH14" s="361"/>
      <c r="AI14" s="373"/>
      <c r="AJ14" s="329"/>
      <c r="AK14" s="360"/>
      <c r="AL14" s="360"/>
      <c r="AM14" s="360"/>
      <c r="AN14" s="361"/>
      <c r="AO14" s="362"/>
      <c r="AQ14" s="360"/>
      <c r="AR14" s="360"/>
      <c r="AS14" s="360"/>
      <c r="AT14" s="361"/>
      <c r="AU14" s="362"/>
      <c r="AW14" s="360"/>
      <c r="AX14" s="360"/>
      <c r="AY14" s="360"/>
      <c r="AZ14" s="361"/>
      <c r="BA14" s="362"/>
    </row>
    <row r="15" spans="1:53" s="331" customFormat="1" ht="18" customHeight="1" x14ac:dyDescent="0.25">
      <c r="A15" s="330"/>
      <c r="B15" s="363" t="s">
        <v>38</v>
      </c>
      <c r="C15" s="350"/>
      <c r="D15" s="364">
        <f t="shared" si="1"/>
        <v>7805</v>
      </c>
      <c r="E15" s="365">
        <f t="shared" si="2"/>
        <v>4639</v>
      </c>
      <c r="F15" s="366">
        <f t="shared" si="3"/>
        <v>59.436258808456124</v>
      </c>
      <c r="G15" s="365">
        <f t="shared" si="4"/>
        <v>3166</v>
      </c>
      <c r="H15" s="367">
        <f t="shared" si="3"/>
        <v>40.563741191543883</v>
      </c>
      <c r="I15" s="350"/>
      <c r="J15" s="368">
        <f t="shared" si="5"/>
        <v>2654</v>
      </c>
      <c r="K15" s="369">
        <f t="shared" si="6"/>
        <v>34.003843689942343</v>
      </c>
      <c r="L15" s="370">
        <v>1259</v>
      </c>
      <c r="M15" s="371">
        <v>47.437829691032398</v>
      </c>
      <c r="N15" s="370">
        <v>1395</v>
      </c>
      <c r="O15" s="372">
        <v>52.562170308967595</v>
      </c>
      <c r="P15" s="350"/>
      <c r="Q15" s="368">
        <v>2188</v>
      </c>
      <c r="R15" s="369">
        <v>28.033311979500319</v>
      </c>
      <c r="S15" s="370">
        <v>1388</v>
      </c>
      <c r="T15" s="371">
        <v>63.436928702010967</v>
      </c>
      <c r="U15" s="370">
        <v>800</v>
      </c>
      <c r="V15" s="372">
        <v>36.563071297989033</v>
      </c>
      <c r="W15" s="350"/>
      <c r="X15" s="368">
        <v>2963</v>
      </c>
      <c r="Y15" s="369">
        <v>37.962844330557331</v>
      </c>
      <c r="Z15" s="370">
        <v>1992</v>
      </c>
      <c r="AA15" s="371">
        <v>67.229159635504558</v>
      </c>
      <c r="AB15" s="370">
        <v>971</v>
      </c>
      <c r="AC15" s="372">
        <f t="shared" si="0"/>
        <v>32.770840364495449</v>
      </c>
      <c r="AD15" s="359"/>
      <c r="AE15" s="360"/>
      <c r="AF15" s="360"/>
      <c r="AG15" s="360"/>
      <c r="AH15" s="361"/>
      <c r="AI15" s="362"/>
      <c r="AJ15" s="329"/>
      <c r="AK15" s="360"/>
      <c r="AL15" s="360"/>
      <c r="AM15" s="360"/>
      <c r="AN15" s="361"/>
      <c r="AO15" s="362"/>
      <c r="AQ15" s="360"/>
      <c r="AR15" s="360"/>
      <c r="AS15" s="360"/>
      <c r="AT15" s="361"/>
      <c r="AU15" s="362"/>
      <c r="AW15" s="360"/>
      <c r="AX15" s="360"/>
      <c r="AY15" s="360"/>
      <c r="AZ15" s="361"/>
      <c r="BA15" s="362"/>
    </row>
    <row r="16" spans="1:53" s="331" customFormat="1" ht="18" customHeight="1" x14ac:dyDescent="0.25">
      <c r="A16" s="330"/>
      <c r="B16" s="363" t="s">
        <v>6</v>
      </c>
      <c r="C16" s="350"/>
      <c r="D16" s="364">
        <f t="shared" si="1"/>
        <v>6598</v>
      </c>
      <c r="E16" s="365">
        <f t="shared" si="2"/>
        <v>3774</v>
      </c>
      <c r="F16" s="366">
        <f t="shared" si="3"/>
        <v>57.199151257956956</v>
      </c>
      <c r="G16" s="365">
        <f t="shared" si="4"/>
        <v>2824</v>
      </c>
      <c r="H16" s="367">
        <f t="shared" si="3"/>
        <v>42.800848742043044</v>
      </c>
      <c r="I16" s="350"/>
      <c r="J16" s="368">
        <f t="shared" si="5"/>
        <v>2132</v>
      </c>
      <c r="K16" s="369">
        <f t="shared" si="6"/>
        <v>32.312822067293119</v>
      </c>
      <c r="L16" s="370">
        <v>903</v>
      </c>
      <c r="M16" s="371">
        <v>42.354596622889304</v>
      </c>
      <c r="N16" s="370">
        <v>1229</v>
      </c>
      <c r="O16" s="372">
        <v>57.645403377110696</v>
      </c>
      <c r="P16" s="350"/>
      <c r="Q16" s="368">
        <v>1813</v>
      </c>
      <c r="R16" s="369">
        <v>27.478023643528342</v>
      </c>
      <c r="S16" s="370">
        <v>1116</v>
      </c>
      <c r="T16" s="371">
        <v>61.555432984004412</v>
      </c>
      <c r="U16" s="370">
        <v>697</v>
      </c>
      <c r="V16" s="372">
        <v>38.444567015995588</v>
      </c>
      <c r="W16" s="350"/>
      <c r="X16" s="368">
        <v>2653</v>
      </c>
      <c r="Y16" s="369">
        <v>40.209154289178542</v>
      </c>
      <c r="Z16" s="370">
        <v>1755</v>
      </c>
      <c r="AA16" s="371">
        <v>66.151526573690163</v>
      </c>
      <c r="AB16" s="370">
        <v>898</v>
      </c>
      <c r="AC16" s="372">
        <f t="shared" si="0"/>
        <v>33.848473426309837</v>
      </c>
      <c r="AD16" s="359"/>
      <c r="AE16" s="360"/>
      <c r="AF16" s="360"/>
      <c r="AG16" s="360"/>
      <c r="AH16" s="361"/>
      <c r="AI16" s="362"/>
      <c r="AJ16" s="329"/>
      <c r="AK16" s="360"/>
      <c r="AL16" s="360"/>
      <c r="AM16" s="360"/>
      <c r="AN16" s="361"/>
      <c r="AO16" s="362"/>
      <c r="AQ16" s="360"/>
      <c r="AR16" s="360"/>
      <c r="AS16" s="360"/>
      <c r="AT16" s="361"/>
      <c r="AU16" s="362"/>
      <c r="AW16" s="360"/>
      <c r="AX16" s="360"/>
      <c r="AY16" s="360"/>
      <c r="AZ16" s="361"/>
      <c r="BA16" s="362"/>
    </row>
    <row r="17" spans="1:53" s="331" customFormat="1" ht="18" customHeight="1" x14ac:dyDescent="0.25">
      <c r="A17" s="330"/>
      <c r="B17" s="363" t="s">
        <v>5</v>
      </c>
      <c r="C17" s="350"/>
      <c r="D17" s="374">
        <f t="shared" si="1"/>
        <v>4495</v>
      </c>
      <c r="E17" s="375">
        <f t="shared" si="2"/>
        <v>2641</v>
      </c>
      <c r="F17" s="376">
        <f t="shared" si="3"/>
        <v>58.754171301446057</v>
      </c>
      <c r="G17" s="375">
        <f t="shared" si="4"/>
        <v>1854</v>
      </c>
      <c r="H17" s="367">
        <f t="shared" si="3"/>
        <v>41.24582869855395</v>
      </c>
      <c r="I17" s="350"/>
      <c r="J17" s="377">
        <f t="shared" si="5"/>
        <v>1653</v>
      </c>
      <c r="K17" s="378">
        <f t="shared" si="6"/>
        <v>36.774193548387096</v>
      </c>
      <c r="L17" s="375">
        <v>757</v>
      </c>
      <c r="M17" s="376">
        <v>45.795523290986083</v>
      </c>
      <c r="N17" s="375">
        <v>896</v>
      </c>
      <c r="O17" s="372">
        <v>54.204476709013917</v>
      </c>
      <c r="P17" s="350"/>
      <c r="Q17" s="377">
        <v>982</v>
      </c>
      <c r="R17" s="378">
        <v>21.846496106785317</v>
      </c>
      <c r="S17" s="375">
        <v>606</v>
      </c>
      <c r="T17" s="376">
        <v>61.710794297352344</v>
      </c>
      <c r="U17" s="375">
        <v>376</v>
      </c>
      <c r="V17" s="372">
        <v>38.289205702647656</v>
      </c>
      <c r="W17" s="350"/>
      <c r="X17" s="377">
        <v>1860</v>
      </c>
      <c r="Y17" s="378">
        <v>41.379310344827587</v>
      </c>
      <c r="Z17" s="375">
        <v>1278</v>
      </c>
      <c r="AA17" s="376">
        <v>68.709677419354847</v>
      </c>
      <c r="AB17" s="375">
        <v>582</v>
      </c>
      <c r="AC17" s="372">
        <f t="shared" si="0"/>
        <v>31.290322580645164</v>
      </c>
      <c r="AD17" s="359"/>
      <c r="AE17" s="360"/>
      <c r="AF17" s="360"/>
      <c r="AG17" s="360"/>
      <c r="AH17" s="361"/>
      <c r="AI17" s="362"/>
      <c r="AJ17" s="329"/>
      <c r="AK17" s="360"/>
      <c r="AL17" s="360"/>
      <c r="AM17" s="360"/>
      <c r="AN17" s="361"/>
      <c r="AO17" s="362"/>
      <c r="AQ17" s="360"/>
      <c r="AR17" s="360"/>
      <c r="AS17" s="360"/>
      <c r="AT17" s="361"/>
      <c r="AU17" s="362"/>
      <c r="AW17" s="360"/>
      <c r="AX17" s="360"/>
      <c r="AY17" s="360"/>
      <c r="AZ17" s="361"/>
      <c r="BA17" s="362"/>
    </row>
    <row r="18" spans="1:53" s="331" customFormat="1" ht="18" customHeight="1" x14ac:dyDescent="0.25">
      <c r="A18" s="330"/>
      <c r="B18" s="363" t="s">
        <v>4</v>
      </c>
      <c r="C18" s="350"/>
      <c r="D18" s="364">
        <f t="shared" si="1"/>
        <v>27723</v>
      </c>
      <c r="E18" s="365">
        <f t="shared" si="2"/>
        <v>16008</v>
      </c>
      <c r="F18" s="366">
        <f t="shared" si="3"/>
        <v>57.74266854236555</v>
      </c>
      <c r="G18" s="365">
        <f t="shared" si="4"/>
        <v>11715</v>
      </c>
      <c r="H18" s="367">
        <f t="shared" si="3"/>
        <v>42.257331457634457</v>
      </c>
      <c r="I18" s="350"/>
      <c r="J18" s="368">
        <f t="shared" si="5"/>
        <v>5308</v>
      </c>
      <c r="K18" s="369">
        <f t="shared" si="6"/>
        <v>19.146557010424559</v>
      </c>
      <c r="L18" s="370">
        <v>2323</v>
      </c>
      <c r="M18" s="371">
        <v>43.764129615674449</v>
      </c>
      <c r="N18" s="370">
        <v>2985</v>
      </c>
      <c r="O18" s="372">
        <v>56.235870384325551</v>
      </c>
      <c r="P18" s="350"/>
      <c r="Q18" s="368">
        <v>6016</v>
      </c>
      <c r="R18" s="369">
        <v>21.700393175341773</v>
      </c>
      <c r="S18" s="370">
        <v>3567</v>
      </c>
      <c r="T18" s="371">
        <v>59.29188829787234</v>
      </c>
      <c r="U18" s="370">
        <v>2449</v>
      </c>
      <c r="V18" s="372">
        <v>40.70811170212766</v>
      </c>
      <c r="W18" s="350"/>
      <c r="X18" s="368">
        <v>16399</v>
      </c>
      <c r="Y18" s="369">
        <v>59.153049814233668</v>
      </c>
      <c r="Z18" s="370">
        <v>10118</v>
      </c>
      <c r="AA18" s="371">
        <v>61.698884078297453</v>
      </c>
      <c r="AB18" s="370">
        <v>6281</v>
      </c>
      <c r="AC18" s="372">
        <f t="shared" si="0"/>
        <v>38.301115921702547</v>
      </c>
      <c r="AD18" s="359"/>
      <c r="AE18" s="360"/>
      <c r="AF18" s="360"/>
      <c r="AG18" s="360"/>
      <c r="AH18" s="361"/>
      <c r="AI18" s="362"/>
      <c r="AJ18" s="329"/>
      <c r="AK18" s="360"/>
      <c r="AL18" s="360"/>
      <c r="AM18" s="360"/>
      <c r="AN18" s="361"/>
      <c r="AO18" s="362"/>
      <c r="AQ18" s="360"/>
      <c r="AR18" s="360"/>
      <c r="AS18" s="360"/>
      <c r="AT18" s="361"/>
      <c r="AU18" s="362"/>
      <c r="AW18" s="360"/>
      <c r="AX18" s="360"/>
      <c r="AY18" s="360"/>
      <c r="AZ18" s="361"/>
      <c r="BA18" s="362"/>
    </row>
    <row r="19" spans="1:53" s="331" customFormat="1" ht="18" customHeight="1" x14ac:dyDescent="0.25">
      <c r="A19" s="330"/>
      <c r="B19" s="363" t="s">
        <v>40</v>
      </c>
      <c r="C19" s="350"/>
      <c r="D19" s="364">
        <f t="shared" si="1"/>
        <v>16950</v>
      </c>
      <c r="E19" s="365">
        <f t="shared" si="2"/>
        <v>10145</v>
      </c>
      <c r="F19" s="366">
        <f t="shared" si="3"/>
        <v>59.852507374631273</v>
      </c>
      <c r="G19" s="365">
        <f t="shared" si="4"/>
        <v>6805</v>
      </c>
      <c r="H19" s="367">
        <f t="shared" si="3"/>
        <v>40.147492625368727</v>
      </c>
      <c r="I19" s="350"/>
      <c r="J19" s="368">
        <f t="shared" si="5"/>
        <v>4345</v>
      </c>
      <c r="K19" s="369">
        <f t="shared" si="6"/>
        <v>25.634218289085549</v>
      </c>
      <c r="L19" s="370">
        <v>2088</v>
      </c>
      <c r="M19" s="371">
        <v>48.05523590333717</v>
      </c>
      <c r="N19" s="370">
        <v>2257</v>
      </c>
      <c r="O19" s="372">
        <v>51.94476409666283</v>
      </c>
      <c r="P19" s="350"/>
      <c r="Q19" s="368">
        <v>4490</v>
      </c>
      <c r="R19" s="369">
        <v>26.489675516224189</v>
      </c>
      <c r="S19" s="370">
        <v>2935</v>
      </c>
      <c r="T19" s="371">
        <v>65.36748329621382</v>
      </c>
      <c r="U19" s="370">
        <v>1555</v>
      </c>
      <c r="V19" s="372">
        <v>34.632516703786195</v>
      </c>
      <c r="W19" s="350"/>
      <c r="X19" s="368">
        <v>8115</v>
      </c>
      <c r="Y19" s="369">
        <v>47.876106194690266</v>
      </c>
      <c r="Z19" s="370">
        <v>5122</v>
      </c>
      <c r="AA19" s="371">
        <v>63.117683302526181</v>
      </c>
      <c r="AB19" s="370">
        <v>2993</v>
      </c>
      <c r="AC19" s="372">
        <f t="shared" si="0"/>
        <v>36.882316697473819</v>
      </c>
      <c r="AD19" s="359"/>
      <c r="AE19" s="360"/>
      <c r="AF19" s="360"/>
      <c r="AG19" s="360"/>
      <c r="AH19" s="361"/>
      <c r="AI19" s="362"/>
      <c r="AJ19" s="329"/>
      <c r="AK19" s="360"/>
      <c r="AL19" s="360"/>
      <c r="AM19" s="360"/>
      <c r="AN19" s="361"/>
      <c r="AO19" s="362"/>
      <c r="AQ19" s="360"/>
      <c r="AR19" s="360"/>
      <c r="AS19" s="360"/>
      <c r="AT19" s="361"/>
      <c r="AU19" s="362"/>
      <c r="AW19" s="360"/>
      <c r="AX19" s="360"/>
      <c r="AY19" s="360"/>
      <c r="AZ19" s="361"/>
      <c r="BA19" s="362"/>
    </row>
    <row r="20" spans="1:53" s="331" customFormat="1" ht="18" customHeight="1" x14ac:dyDescent="0.25">
      <c r="A20" s="330"/>
      <c r="B20" s="363" t="s">
        <v>41</v>
      </c>
      <c r="C20" s="350"/>
      <c r="D20" s="364">
        <f t="shared" si="1"/>
        <v>79321</v>
      </c>
      <c r="E20" s="365">
        <f t="shared" si="2"/>
        <v>49557</v>
      </c>
      <c r="F20" s="366">
        <f t="shared" si="3"/>
        <v>62.476519458907475</v>
      </c>
      <c r="G20" s="365">
        <f t="shared" si="4"/>
        <v>29764</v>
      </c>
      <c r="H20" s="367">
        <f t="shared" si="3"/>
        <v>37.523480541092525</v>
      </c>
      <c r="I20" s="350"/>
      <c r="J20" s="368">
        <f t="shared" si="5"/>
        <v>20788</v>
      </c>
      <c r="K20" s="369">
        <f t="shared" si="6"/>
        <v>26.207435609737651</v>
      </c>
      <c r="L20" s="370">
        <v>10100</v>
      </c>
      <c r="M20" s="371">
        <v>48.585722532230129</v>
      </c>
      <c r="N20" s="370">
        <v>10688</v>
      </c>
      <c r="O20" s="372">
        <v>51.414277467769864</v>
      </c>
      <c r="P20" s="350"/>
      <c r="Q20" s="368">
        <v>22551</v>
      </c>
      <c r="R20" s="369">
        <v>28.430050049797657</v>
      </c>
      <c r="S20" s="370">
        <v>15282</v>
      </c>
      <c r="T20" s="371">
        <v>67.766396168684324</v>
      </c>
      <c r="U20" s="370">
        <v>7269</v>
      </c>
      <c r="V20" s="372">
        <v>32.233603831315683</v>
      </c>
      <c r="W20" s="350"/>
      <c r="X20" s="368">
        <v>35982</v>
      </c>
      <c r="Y20" s="369">
        <v>45.362514340464692</v>
      </c>
      <c r="Z20" s="370">
        <v>24175</v>
      </c>
      <c r="AA20" s="371">
        <v>67.186370963259407</v>
      </c>
      <c r="AB20" s="370">
        <v>11807</v>
      </c>
      <c r="AC20" s="372">
        <f t="shared" si="0"/>
        <v>32.813629036740593</v>
      </c>
      <c r="AD20" s="359"/>
      <c r="AE20" s="360"/>
      <c r="AF20" s="360"/>
      <c r="AG20" s="360"/>
      <c r="AH20" s="361"/>
      <c r="AI20" s="362"/>
      <c r="AJ20" s="329"/>
      <c r="AK20" s="360"/>
      <c r="AL20" s="360"/>
      <c r="AM20" s="360"/>
      <c r="AN20" s="361"/>
      <c r="AO20" s="362"/>
      <c r="AQ20" s="360"/>
      <c r="AR20" s="360"/>
      <c r="AS20" s="360"/>
      <c r="AT20" s="361"/>
      <c r="AU20" s="362"/>
      <c r="AW20" s="360"/>
      <c r="AX20" s="360"/>
      <c r="AY20" s="360"/>
      <c r="AZ20" s="361"/>
      <c r="BA20" s="362"/>
    </row>
    <row r="21" spans="1:53" s="331" customFormat="1" ht="18" customHeight="1" x14ac:dyDescent="0.25">
      <c r="A21" s="330"/>
      <c r="B21" s="363" t="s">
        <v>3</v>
      </c>
      <c r="C21" s="350"/>
      <c r="D21" s="364">
        <f t="shared" si="1"/>
        <v>27607</v>
      </c>
      <c r="E21" s="365">
        <f t="shared" si="2"/>
        <v>16264</v>
      </c>
      <c r="F21" s="366">
        <f t="shared" si="3"/>
        <v>58.912594631796289</v>
      </c>
      <c r="G21" s="365">
        <f t="shared" si="4"/>
        <v>11343</v>
      </c>
      <c r="H21" s="367">
        <f t="shared" si="3"/>
        <v>41.087405368203719</v>
      </c>
      <c r="I21" s="350"/>
      <c r="J21" s="368">
        <f t="shared" si="5"/>
        <v>8812</v>
      </c>
      <c r="K21" s="369">
        <f t="shared" si="6"/>
        <v>31.919440721556125</v>
      </c>
      <c r="L21" s="370">
        <v>3934</v>
      </c>
      <c r="M21" s="371">
        <v>44.643667725828415</v>
      </c>
      <c r="N21" s="370">
        <v>4878</v>
      </c>
      <c r="O21" s="372">
        <v>55.356332274171585</v>
      </c>
      <c r="P21" s="350"/>
      <c r="Q21" s="368">
        <v>7604</v>
      </c>
      <c r="R21" s="369">
        <v>27.543738906799</v>
      </c>
      <c r="S21" s="370">
        <v>4949</v>
      </c>
      <c r="T21" s="371">
        <v>65.084166228300901</v>
      </c>
      <c r="U21" s="370">
        <v>2655</v>
      </c>
      <c r="V21" s="372">
        <v>34.915833771699106</v>
      </c>
      <c r="W21" s="350"/>
      <c r="X21" s="368">
        <v>11191</v>
      </c>
      <c r="Y21" s="369">
        <v>40.536820371644872</v>
      </c>
      <c r="Z21" s="370">
        <v>7381</v>
      </c>
      <c r="AA21" s="371">
        <v>65.954785095165761</v>
      </c>
      <c r="AB21" s="370">
        <v>3810</v>
      </c>
      <c r="AC21" s="372">
        <f t="shared" si="0"/>
        <v>34.045214904834239</v>
      </c>
      <c r="AD21" s="359"/>
      <c r="AE21" s="360"/>
      <c r="AF21" s="360"/>
      <c r="AG21" s="360"/>
      <c r="AH21" s="361"/>
      <c r="AI21" s="373"/>
      <c r="AJ21" s="329"/>
      <c r="AK21" s="360"/>
      <c r="AL21" s="360"/>
      <c r="AM21" s="360"/>
      <c r="AN21" s="361"/>
      <c r="AO21" s="362"/>
      <c r="AQ21" s="360"/>
      <c r="AR21" s="360"/>
      <c r="AS21" s="360"/>
      <c r="AT21" s="361"/>
      <c r="AU21" s="362"/>
      <c r="AW21" s="360"/>
      <c r="AX21" s="360"/>
      <c r="AY21" s="360"/>
      <c r="AZ21" s="361"/>
      <c r="BA21" s="362"/>
    </row>
    <row r="22" spans="1:53" s="331" customFormat="1" ht="18" customHeight="1" x14ac:dyDescent="0.25">
      <c r="A22" s="330"/>
      <c r="B22" s="363" t="s">
        <v>2</v>
      </c>
      <c r="C22" s="350"/>
      <c r="D22" s="364">
        <f t="shared" si="1"/>
        <v>15583</v>
      </c>
      <c r="E22" s="365">
        <f t="shared" si="2"/>
        <v>9640</v>
      </c>
      <c r="F22" s="366">
        <f t="shared" si="3"/>
        <v>61.862285824295704</v>
      </c>
      <c r="G22" s="365">
        <f t="shared" si="4"/>
        <v>5943</v>
      </c>
      <c r="H22" s="367">
        <f t="shared" si="3"/>
        <v>38.137714175704296</v>
      </c>
      <c r="I22" s="350"/>
      <c r="J22" s="368">
        <f t="shared" si="5"/>
        <v>3460</v>
      </c>
      <c r="K22" s="369">
        <f t="shared" si="6"/>
        <v>22.203683501251366</v>
      </c>
      <c r="L22" s="370">
        <v>1697</v>
      </c>
      <c r="M22" s="371">
        <v>49.046242774566473</v>
      </c>
      <c r="N22" s="370">
        <v>1763</v>
      </c>
      <c r="O22" s="372">
        <v>50.953757225433527</v>
      </c>
      <c r="P22" s="350"/>
      <c r="Q22" s="368">
        <v>4381</v>
      </c>
      <c r="R22" s="369">
        <v>28.113970352307</v>
      </c>
      <c r="S22" s="370">
        <v>2890</v>
      </c>
      <c r="T22" s="371">
        <v>65.966674275279615</v>
      </c>
      <c r="U22" s="370">
        <v>1491</v>
      </c>
      <c r="V22" s="372">
        <v>34.033325724720385</v>
      </c>
      <c r="W22" s="350"/>
      <c r="X22" s="368">
        <v>7742</v>
      </c>
      <c r="Y22" s="369">
        <v>49.682346146441638</v>
      </c>
      <c r="Z22" s="370">
        <v>5053</v>
      </c>
      <c r="AA22" s="371">
        <v>65.267372771893577</v>
      </c>
      <c r="AB22" s="370">
        <v>2689</v>
      </c>
      <c r="AC22" s="372">
        <f t="shared" si="0"/>
        <v>34.732627228106431</v>
      </c>
      <c r="AD22" s="359"/>
      <c r="AE22" s="360"/>
      <c r="AF22" s="360"/>
      <c r="AG22" s="360"/>
      <c r="AH22" s="361"/>
      <c r="AI22" s="362"/>
      <c r="AJ22" s="329"/>
      <c r="AK22" s="360"/>
      <c r="AL22" s="360"/>
      <c r="AM22" s="360"/>
      <c r="AN22" s="361"/>
      <c r="AO22" s="362"/>
      <c r="AQ22" s="360"/>
      <c r="AR22" s="360"/>
      <c r="AS22" s="360"/>
      <c r="AT22" s="361"/>
      <c r="AU22" s="362"/>
      <c r="AW22" s="360"/>
      <c r="AX22" s="360"/>
      <c r="AY22" s="360"/>
      <c r="AZ22" s="361"/>
      <c r="BA22" s="362"/>
    </row>
    <row r="23" spans="1:53" s="331" customFormat="1" ht="18" customHeight="1" x14ac:dyDescent="0.25">
      <c r="A23" s="330"/>
      <c r="B23" s="363" t="s">
        <v>35</v>
      </c>
      <c r="C23" s="350"/>
      <c r="D23" s="364">
        <f t="shared" si="1"/>
        <v>7205</v>
      </c>
      <c r="E23" s="365">
        <f t="shared" si="2"/>
        <v>4385</v>
      </c>
      <c r="F23" s="366">
        <f t="shared" si="3"/>
        <v>60.860513532269259</v>
      </c>
      <c r="G23" s="365">
        <f t="shared" si="4"/>
        <v>2820</v>
      </c>
      <c r="H23" s="367">
        <f t="shared" si="3"/>
        <v>39.139486467730741</v>
      </c>
      <c r="I23" s="350"/>
      <c r="J23" s="368">
        <f t="shared" si="5"/>
        <v>2545</v>
      </c>
      <c r="K23" s="369">
        <f t="shared" si="6"/>
        <v>35.322692574600971</v>
      </c>
      <c r="L23" s="370">
        <v>1126</v>
      </c>
      <c r="M23" s="371">
        <v>44.243614931237722</v>
      </c>
      <c r="N23" s="370">
        <v>1419</v>
      </c>
      <c r="O23" s="372">
        <v>55.756385068762285</v>
      </c>
      <c r="P23" s="350"/>
      <c r="Q23" s="368">
        <v>1291</v>
      </c>
      <c r="R23" s="369">
        <v>17.918112421929216</v>
      </c>
      <c r="S23" s="370">
        <v>772</v>
      </c>
      <c r="T23" s="371">
        <v>59.798605731990705</v>
      </c>
      <c r="U23" s="370">
        <v>519</v>
      </c>
      <c r="V23" s="372">
        <v>40.201394268009295</v>
      </c>
      <c r="W23" s="350"/>
      <c r="X23" s="368">
        <v>3369</v>
      </c>
      <c r="Y23" s="369">
        <v>46.759195003469813</v>
      </c>
      <c r="Z23" s="370">
        <v>2487</v>
      </c>
      <c r="AA23" s="371">
        <v>73.820124666073013</v>
      </c>
      <c r="AB23" s="370">
        <v>882</v>
      </c>
      <c r="AC23" s="372">
        <f t="shared" si="0"/>
        <v>26.179875333926983</v>
      </c>
      <c r="AD23" s="359"/>
      <c r="AE23" s="360"/>
      <c r="AF23" s="360"/>
      <c r="AG23" s="360"/>
      <c r="AH23" s="361"/>
      <c r="AI23" s="362"/>
      <c r="AJ23" s="329"/>
      <c r="AK23" s="360"/>
      <c r="AL23" s="360"/>
      <c r="AM23" s="360"/>
      <c r="AN23" s="361"/>
      <c r="AO23" s="362"/>
      <c r="AQ23" s="360"/>
      <c r="AR23" s="360"/>
      <c r="AS23" s="360"/>
      <c r="AT23" s="361"/>
      <c r="AU23" s="362"/>
      <c r="AW23" s="360"/>
      <c r="AX23" s="360"/>
      <c r="AY23" s="360"/>
      <c r="AZ23" s="361"/>
      <c r="BA23" s="362"/>
    </row>
    <row r="24" spans="1:53" s="331" customFormat="1" ht="18" customHeight="1" x14ac:dyDescent="0.25">
      <c r="A24" s="330"/>
      <c r="B24" s="363" t="s">
        <v>42</v>
      </c>
      <c r="C24" s="350"/>
      <c r="D24" s="364">
        <f t="shared" si="1"/>
        <v>53728</v>
      </c>
      <c r="E24" s="365">
        <f t="shared" si="2"/>
        <v>36423</v>
      </c>
      <c r="F24" s="366">
        <f t="shared" si="3"/>
        <v>67.791468135795114</v>
      </c>
      <c r="G24" s="365">
        <f t="shared" si="4"/>
        <v>17305</v>
      </c>
      <c r="H24" s="367">
        <f t="shared" si="3"/>
        <v>32.208531864204879</v>
      </c>
      <c r="I24" s="350"/>
      <c r="J24" s="368">
        <f t="shared" si="5"/>
        <v>8129</v>
      </c>
      <c r="K24" s="369">
        <f t="shared" si="6"/>
        <v>15.129913639070875</v>
      </c>
      <c r="L24" s="370">
        <v>4134</v>
      </c>
      <c r="M24" s="371">
        <v>50.85496371017345</v>
      </c>
      <c r="N24" s="370">
        <v>3995</v>
      </c>
      <c r="O24" s="372">
        <v>49.14503628982655</v>
      </c>
      <c r="P24" s="350"/>
      <c r="Q24" s="368">
        <v>13030</v>
      </c>
      <c r="R24" s="369">
        <v>24.251786777843957</v>
      </c>
      <c r="S24" s="370">
        <v>9340</v>
      </c>
      <c r="T24" s="371">
        <v>71.680736761320034</v>
      </c>
      <c r="U24" s="370">
        <v>3690</v>
      </c>
      <c r="V24" s="372">
        <v>28.319263238679969</v>
      </c>
      <c r="W24" s="350"/>
      <c r="X24" s="368">
        <v>32569</v>
      </c>
      <c r="Y24" s="369">
        <v>60.618299583085168</v>
      </c>
      <c r="Z24" s="370">
        <v>22949</v>
      </c>
      <c r="AA24" s="371">
        <v>70.462709938898954</v>
      </c>
      <c r="AB24" s="370">
        <v>9620</v>
      </c>
      <c r="AC24" s="372">
        <f t="shared" si="0"/>
        <v>29.537290061101046</v>
      </c>
      <c r="AD24" s="359"/>
      <c r="AE24" s="360"/>
      <c r="AF24" s="360"/>
      <c r="AG24" s="360"/>
      <c r="AH24" s="361"/>
      <c r="AI24" s="362"/>
      <c r="AJ24" s="329"/>
      <c r="AK24" s="360"/>
      <c r="AL24" s="360"/>
      <c r="AM24" s="360"/>
      <c r="AN24" s="361"/>
      <c r="AO24" s="362"/>
      <c r="AQ24" s="360"/>
      <c r="AR24" s="360"/>
      <c r="AS24" s="360"/>
      <c r="AT24" s="361"/>
      <c r="AU24" s="362"/>
      <c r="AW24" s="360"/>
      <c r="AX24" s="360"/>
      <c r="AY24" s="360"/>
      <c r="AZ24" s="361"/>
      <c r="BA24" s="362"/>
    </row>
    <row r="25" spans="1:53" ht="18" customHeight="1" x14ac:dyDescent="0.25">
      <c r="A25" s="332"/>
      <c r="B25" s="363" t="s">
        <v>43</v>
      </c>
      <c r="C25" s="350"/>
      <c r="D25" s="364">
        <f t="shared" si="1"/>
        <v>6976</v>
      </c>
      <c r="E25" s="365">
        <f t="shared" si="2"/>
        <v>4221</v>
      </c>
      <c r="F25" s="366">
        <f t="shared" si="3"/>
        <v>60.507454128440365</v>
      </c>
      <c r="G25" s="365">
        <f t="shared" si="4"/>
        <v>2755</v>
      </c>
      <c r="H25" s="367">
        <f t="shared" si="3"/>
        <v>39.492545871559628</v>
      </c>
      <c r="I25" s="350"/>
      <c r="J25" s="368">
        <f t="shared" si="5"/>
        <v>2515</v>
      </c>
      <c r="K25" s="369">
        <f t="shared" si="6"/>
        <v>36.05217889908257</v>
      </c>
      <c r="L25" s="370">
        <v>1178</v>
      </c>
      <c r="M25" s="371">
        <v>46.838966202783297</v>
      </c>
      <c r="N25" s="370">
        <v>1337</v>
      </c>
      <c r="O25" s="372">
        <v>53.161033797216696</v>
      </c>
      <c r="P25" s="350"/>
      <c r="Q25" s="368">
        <v>2415</v>
      </c>
      <c r="R25" s="369">
        <v>34.618692660550458</v>
      </c>
      <c r="S25" s="370">
        <v>1687</v>
      </c>
      <c r="T25" s="371">
        <v>69.855072463768124</v>
      </c>
      <c r="U25" s="370">
        <v>728</v>
      </c>
      <c r="V25" s="372">
        <v>30.144927536231886</v>
      </c>
      <c r="W25" s="350"/>
      <c r="X25" s="368">
        <v>2046</v>
      </c>
      <c r="Y25" s="369">
        <v>29.329128440366976</v>
      </c>
      <c r="Z25" s="370">
        <v>1356</v>
      </c>
      <c r="AA25" s="371">
        <v>66.275659824046912</v>
      </c>
      <c r="AB25" s="370">
        <v>690</v>
      </c>
      <c r="AC25" s="372">
        <f t="shared" si="0"/>
        <v>33.724340175953074</v>
      </c>
      <c r="AD25" s="359"/>
      <c r="AE25" s="360"/>
      <c r="AF25" s="360"/>
      <c r="AG25" s="361"/>
      <c r="AH25" s="361"/>
      <c r="AI25" s="362"/>
      <c r="AJ25" s="329"/>
      <c r="AK25" s="360"/>
      <c r="AL25" s="360"/>
      <c r="AM25" s="360"/>
      <c r="AN25" s="361"/>
      <c r="AO25" s="362"/>
      <c r="AQ25" s="360"/>
      <c r="AR25" s="360"/>
      <c r="AS25" s="360"/>
      <c r="AT25" s="361"/>
      <c r="AU25" s="362"/>
      <c r="AW25" s="360"/>
      <c r="AX25" s="360"/>
      <c r="AY25" s="360"/>
      <c r="AZ25" s="361"/>
      <c r="BA25" s="362"/>
    </row>
    <row r="26" spans="1:53" s="331" customFormat="1" ht="18" customHeight="1" x14ac:dyDescent="0.25">
      <c r="B26" s="363" t="s">
        <v>44</v>
      </c>
      <c r="C26" s="350"/>
      <c r="D26" s="379">
        <f t="shared" si="1"/>
        <v>4833</v>
      </c>
      <c r="E26" s="380">
        <f t="shared" si="2"/>
        <v>2812</v>
      </c>
      <c r="F26" s="381">
        <f t="shared" si="3"/>
        <v>58.183322987792266</v>
      </c>
      <c r="G26" s="380">
        <f t="shared" si="4"/>
        <v>2021</v>
      </c>
      <c r="H26" s="367">
        <f t="shared" si="3"/>
        <v>41.816677012207734</v>
      </c>
      <c r="I26" s="350"/>
      <c r="J26" s="377">
        <f t="shared" si="5"/>
        <v>1659</v>
      </c>
      <c r="K26" s="378">
        <f t="shared" si="6"/>
        <v>34.326505276225951</v>
      </c>
      <c r="L26" s="375">
        <v>809</v>
      </c>
      <c r="M26" s="376">
        <v>48.764315852923446</v>
      </c>
      <c r="N26" s="375">
        <v>850</v>
      </c>
      <c r="O26" s="372">
        <v>51.235684147076554</v>
      </c>
      <c r="P26" s="350"/>
      <c r="Q26" s="377">
        <v>1181</v>
      </c>
      <c r="R26" s="378">
        <v>24.436168011587007</v>
      </c>
      <c r="S26" s="375">
        <v>637</v>
      </c>
      <c r="T26" s="376">
        <v>53.937341236240478</v>
      </c>
      <c r="U26" s="375">
        <v>544</v>
      </c>
      <c r="V26" s="372">
        <v>46.062658763759522</v>
      </c>
      <c r="W26" s="350"/>
      <c r="X26" s="377">
        <v>1993</v>
      </c>
      <c r="Y26" s="378">
        <v>41.237326712187048</v>
      </c>
      <c r="Z26" s="375">
        <v>1366</v>
      </c>
      <c r="AA26" s="376">
        <v>68.539889613647759</v>
      </c>
      <c r="AB26" s="375">
        <v>627</v>
      </c>
      <c r="AC26" s="372">
        <f t="shared" si="0"/>
        <v>31.46011038635223</v>
      </c>
      <c r="AD26" s="359"/>
      <c r="AE26" s="360"/>
      <c r="AF26" s="360"/>
      <c r="AG26" s="360"/>
      <c r="AH26" s="361"/>
      <c r="AI26" s="362"/>
      <c r="AJ26" s="329"/>
      <c r="AK26" s="360"/>
      <c r="AL26" s="360"/>
      <c r="AM26" s="360"/>
      <c r="AN26" s="361"/>
      <c r="AO26" s="362"/>
      <c r="AQ26" s="360"/>
      <c r="AR26" s="360"/>
      <c r="AS26" s="360"/>
      <c r="AT26" s="361"/>
      <c r="AU26" s="362"/>
      <c r="AW26" s="360"/>
      <c r="AX26" s="360"/>
      <c r="AY26" s="360"/>
      <c r="AZ26" s="361"/>
      <c r="BA26" s="362"/>
    </row>
    <row r="27" spans="1:53" s="331" customFormat="1" ht="18" customHeight="1" x14ac:dyDescent="0.25">
      <c r="B27" s="363" t="s">
        <v>45</v>
      </c>
      <c r="C27" s="350"/>
      <c r="D27" s="379">
        <f t="shared" si="1"/>
        <v>31903</v>
      </c>
      <c r="E27" s="380">
        <f t="shared" si="2"/>
        <v>18984</v>
      </c>
      <c r="F27" s="381">
        <f t="shared" si="3"/>
        <v>59.50537566999968</v>
      </c>
      <c r="G27" s="380">
        <f t="shared" si="4"/>
        <v>12919</v>
      </c>
      <c r="H27" s="367">
        <f t="shared" si="3"/>
        <v>40.494624330000313</v>
      </c>
      <c r="I27" s="350"/>
      <c r="J27" s="377">
        <f t="shared" si="5"/>
        <v>8774</v>
      </c>
      <c r="K27" s="378">
        <f t="shared" si="6"/>
        <v>27.502115788483845</v>
      </c>
      <c r="L27" s="375">
        <v>3978</v>
      </c>
      <c r="M27" s="376">
        <v>45.338500113973105</v>
      </c>
      <c r="N27" s="375">
        <v>4796</v>
      </c>
      <c r="O27" s="372">
        <v>54.661499886026895</v>
      </c>
      <c r="P27" s="350"/>
      <c r="Q27" s="377">
        <v>7512</v>
      </c>
      <c r="R27" s="378">
        <v>23.546374949064351</v>
      </c>
      <c r="S27" s="375">
        <v>4477</v>
      </c>
      <c r="T27" s="376">
        <v>59.597976570820023</v>
      </c>
      <c r="U27" s="375">
        <v>3035</v>
      </c>
      <c r="V27" s="372">
        <v>40.402023429179977</v>
      </c>
      <c r="W27" s="350"/>
      <c r="X27" s="377">
        <v>15617</v>
      </c>
      <c r="Y27" s="378">
        <v>48.951509262451808</v>
      </c>
      <c r="Z27" s="375">
        <v>10529</v>
      </c>
      <c r="AA27" s="376">
        <v>67.420119100979704</v>
      </c>
      <c r="AB27" s="375">
        <v>5088</v>
      </c>
      <c r="AC27" s="372">
        <f t="shared" si="0"/>
        <v>32.579880899020296</v>
      </c>
      <c r="AD27" s="359"/>
      <c r="AE27" s="360"/>
      <c r="AF27" s="360"/>
      <c r="AG27" s="360"/>
      <c r="AH27" s="361"/>
      <c r="AI27" s="373"/>
      <c r="AJ27" s="329"/>
      <c r="AK27" s="360"/>
      <c r="AL27" s="360"/>
      <c r="AM27" s="360"/>
      <c r="AN27" s="361"/>
      <c r="AO27" s="362"/>
      <c r="AQ27" s="360"/>
      <c r="AR27" s="360"/>
      <c r="AS27" s="360"/>
      <c r="AT27" s="361"/>
      <c r="AU27" s="362"/>
      <c r="AW27" s="360"/>
      <c r="AX27" s="360"/>
      <c r="AY27" s="360"/>
      <c r="AZ27" s="361"/>
      <c r="BA27" s="362"/>
    </row>
    <row r="28" spans="1:53" s="331" customFormat="1" ht="18" customHeight="1" x14ac:dyDescent="0.25">
      <c r="B28" s="363" t="s">
        <v>46</v>
      </c>
      <c r="C28" s="350"/>
      <c r="D28" s="379">
        <f t="shared" si="1"/>
        <v>4076</v>
      </c>
      <c r="E28" s="380">
        <f t="shared" si="2"/>
        <v>2248</v>
      </c>
      <c r="F28" s="381">
        <f t="shared" si="3"/>
        <v>55.152109911678117</v>
      </c>
      <c r="G28" s="380">
        <f t="shared" si="4"/>
        <v>1828</v>
      </c>
      <c r="H28" s="382">
        <f t="shared" si="3"/>
        <v>44.847890088321883</v>
      </c>
      <c r="I28" s="350"/>
      <c r="J28" s="377">
        <f t="shared" si="5"/>
        <v>1656</v>
      </c>
      <c r="K28" s="378">
        <f t="shared" si="6"/>
        <v>40.628066732090282</v>
      </c>
      <c r="L28" s="375">
        <v>664</v>
      </c>
      <c r="M28" s="376">
        <v>40.096618357487927</v>
      </c>
      <c r="N28" s="375">
        <v>992</v>
      </c>
      <c r="O28" s="383">
        <v>59.903381642512073</v>
      </c>
      <c r="P28" s="350"/>
      <c r="Q28" s="377">
        <v>772</v>
      </c>
      <c r="R28" s="378">
        <v>18.940137389597645</v>
      </c>
      <c r="S28" s="375">
        <v>478</v>
      </c>
      <c r="T28" s="376">
        <v>61.917098445595855</v>
      </c>
      <c r="U28" s="375">
        <v>294</v>
      </c>
      <c r="V28" s="383">
        <v>38.082901554404145</v>
      </c>
      <c r="W28" s="350"/>
      <c r="X28" s="377">
        <v>1648</v>
      </c>
      <c r="Y28" s="378">
        <v>40.431795878312073</v>
      </c>
      <c r="Z28" s="375">
        <v>1106</v>
      </c>
      <c r="AA28" s="376">
        <v>67.111650485436897</v>
      </c>
      <c r="AB28" s="375">
        <v>542</v>
      </c>
      <c r="AC28" s="383">
        <f t="shared" si="0"/>
        <v>32.88834951456311</v>
      </c>
      <c r="AD28" s="359"/>
      <c r="AE28" s="360"/>
      <c r="AF28" s="360"/>
      <c r="AG28" s="360"/>
      <c r="AH28" s="361"/>
      <c r="AI28" s="362"/>
      <c r="AJ28" s="329"/>
      <c r="AK28" s="360"/>
      <c r="AL28" s="360"/>
      <c r="AM28" s="360"/>
      <c r="AN28" s="361"/>
      <c r="AO28" s="362"/>
      <c r="AQ28" s="360"/>
      <c r="AR28" s="360"/>
      <c r="AS28" s="360"/>
      <c r="AT28" s="361"/>
      <c r="AU28" s="362"/>
      <c r="AW28" s="360"/>
      <c r="AX28" s="360"/>
      <c r="AY28" s="360"/>
      <c r="AZ28" s="361"/>
      <c r="BA28" s="362"/>
    </row>
    <row r="29" spans="1:53" s="331" customFormat="1" ht="18" customHeight="1" x14ac:dyDescent="0.25">
      <c r="B29" s="384" t="s">
        <v>1</v>
      </c>
      <c r="C29" s="350"/>
      <c r="D29" s="385">
        <f t="shared" si="1"/>
        <v>1346</v>
      </c>
      <c r="E29" s="386">
        <f t="shared" si="2"/>
        <v>805</v>
      </c>
      <c r="F29" s="387">
        <f t="shared" si="3"/>
        <v>59.806835066864785</v>
      </c>
      <c r="G29" s="386">
        <f t="shared" si="4"/>
        <v>541</v>
      </c>
      <c r="H29" s="388">
        <f t="shared" si="3"/>
        <v>40.193164933135215</v>
      </c>
      <c r="I29" s="350"/>
      <c r="J29" s="389">
        <f t="shared" si="5"/>
        <v>691</v>
      </c>
      <c r="K29" s="390">
        <f t="shared" si="6"/>
        <v>51.337295690936102</v>
      </c>
      <c r="L29" s="391">
        <v>323</v>
      </c>
      <c r="M29" s="392">
        <v>46.743849493487701</v>
      </c>
      <c r="N29" s="391">
        <v>368</v>
      </c>
      <c r="O29" s="393">
        <v>53.256150506512299</v>
      </c>
      <c r="P29" s="350"/>
      <c r="Q29" s="389">
        <v>320</v>
      </c>
      <c r="R29" s="390">
        <v>23.774145616641899</v>
      </c>
      <c r="S29" s="391">
        <v>223</v>
      </c>
      <c r="T29" s="392">
        <v>69.6875</v>
      </c>
      <c r="U29" s="391">
        <v>97</v>
      </c>
      <c r="V29" s="393">
        <v>30.312499999999996</v>
      </c>
      <c r="W29" s="350"/>
      <c r="X29" s="389">
        <v>335</v>
      </c>
      <c r="Y29" s="390">
        <v>24.888558692421991</v>
      </c>
      <c r="Z29" s="391">
        <v>259</v>
      </c>
      <c r="AA29" s="392">
        <v>77.31343283582089</v>
      </c>
      <c r="AB29" s="391">
        <v>76</v>
      </c>
      <c r="AC29" s="393">
        <f t="shared" si="0"/>
        <v>22.686567164179106</v>
      </c>
      <c r="AD29" s="359"/>
      <c r="AE29" s="360"/>
      <c r="AF29" s="360"/>
      <c r="AG29" s="360"/>
      <c r="AH29" s="361"/>
      <c r="AI29" s="362"/>
      <c r="AJ29" s="329"/>
      <c r="AK29" s="360"/>
      <c r="AL29" s="360"/>
      <c r="AM29" s="360"/>
      <c r="AN29" s="361"/>
      <c r="AO29" s="362"/>
      <c r="AQ29" s="360"/>
      <c r="AR29" s="360"/>
      <c r="AS29" s="360"/>
      <c r="AT29" s="361"/>
      <c r="AU29" s="362"/>
      <c r="AW29" s="360"/>
      <c r="AX29" s="360"/>
      <c r="AY29" s="360"/>
      <c r="AZ29" s="361"/>
      <c r="BA29" s="362"/>
    </row>
    <row r="30" spans="1:53" s="328" customFormat="1" ht="3.75" customHeight="1" x14ac:dyDescent="0.25">
      <c r="A30" s="326"/>
      <c r="B30" s="327"/>
      <c r="D30" s="327"/>
      <c r="E30" s="327"/>
      <c r="F30" s="327"/>
      <c r="G30" s="327"/>
      <c r="H30" s="334"/>
      <c r="J30" s="327"/>
      <c r="K30" s="327"/>
      <c r="L30" s="327"/>
      <c r="M30" s="327"/>
      <c r="N30" s="327"/>
      <c r="O30" s="335"/>
      <c r="Q30" s="327"/>
      <c r="R30" s="327"/>
      <c r="S30" s="327"/>
      <c r="T30" s="327"/>
      <c r="U30" s="327"/>
      <c r="V30" s="335"/>
      <c r="X30" s="327"/>
      <c r="Y30" s="327"/>
      <c r="Z30" s="327"/>
      <c r="AA30" s="327"/>
      <c r="AB30" s="327"/>
      <c r="AC30" s="335"/>
      <c r="AD30" s="359"/>
      <c r="AE30" s="329"/>
      <c r="AF30" s="329"/>
      <c r="AG30" s="360"/>
      <c r="AH30" s="361"/>
      <c r="AI30" s="362"/>
      <c r="AJ30" s="329"/>
      <c r="AK30" s="329"/>
      <c r="AL30" s="329"/>
      <c r="AM30" s="360"/>
      <c r="AN30" s="361"/>
      <c r="AO30" s="362"/>
      <c r="AQ30" s="329"/>
      <c r="AR30" s="329"/>
      <c r="AS30" s="360"/>
      <c r="AT30" s="361"/>
      <c r="AU30" s="362"/>
      <c r="AW30" s="329"/>
      <c r="AX30" s="329"/>
      <c r="AY30" s="360"/>
      <c r="AZ30" s="361"/>
      <c r="BA30" s="362"/>
    </row>
    <row r="31" spans="1:53" s="329" customFormat="1" ht="18" customHeight="1" x14ac:dyDescent="0.25">
      <c r="B31" s="1235" t="s">
        <v>0</v>
      </c>
      <c r="C31" s="320"/>
      <c r="D31" s="1236">
        <f>J31+Q31+X31</f>
        <v>381872</v>
      </c>
      <c r="E31" s="1237">
        <f>L31+S31+Z31</f>
        <v>235620</v>
      </c>
      <c r="F31" s="1238">
        <f>E31/$D31*100</f>
        <v>61.701303054426617</v>
      </c>
      <c r="G31" s="1237">
        <f>N31+U31+AB31</f>
        <v>146252</v>
      </c>
      <c r="H31" s="1239">
        <f>G31/$D31*100</f>
        <v>38.298696945573383</v>
      </c>
      <c r="I31" s="320"/>
      <c r="J31" s="1240">
        <f>SUM(J12:J29)</f>
        <v>96641</v>
      </c>
      <c r="K31" s="1241">
        <f>J31/$D31*100</f>
        <v>25.307170989231992</v>
      </c>
      <c r="L31" s="1237">
        <f>SUM(L12:L29)</f>
        <v>45702</v>
      </c>
      <c r="M31" s="1238">
        <f>L31/$J31*100</f>
        <v>47.290487474260409</v>
      </c>
      <c r="N31" s="1237">
        <f>SUM(N12:N29)</f>
        <v>50939</v>
      </c>
      <c r="O31" s="1242">
        <f>N31/$J31*100</f>
        <v>52.709512525739591</v>
      </c>
      <c r="P31" s="320"/>
      <c r="Q31" s="1240">
        <f>SUM(Q12:Q29)</f>
        <v>103483</v>
      </c>
      <c r="R31" s="1241">
        <f>Q31/$D31*100</f>
        <v>27.098870825826456</v>
      </c>
      <c r="S31" s="1237">
        <f>SUM(S12:S29)</f>
        <v>68726</v>
      </c>
      <c r="T31" s="1238">
        <f>S31/$Q31*100</f>
        <v>66.412840756452752</v>
      </c>
      <c r="U31" s="1237">
        <f>SUM(U12:U29)</f>
        <v>34757</v>
      </c>
      <c r="V31" s="1242">
        <f>U31/$Q31*100</f>
        <v>33.587159243547248</v>
      </c>
      <c r="W31" s="320"/>
      <c r="X31" s="1240">
        <f>SUM(X12:X29)</f>
        <v>181748</v>
      </c>
      <c r="Y31" s="1241">
        <f>X31/$D31*100</f>
        <v>47.593958184941556</v>
      </c>
      <c r="Z31" s="1237">
        <f>SUM(Z12:Z29)</f>
        <v>121192</v>
      </c>
      <c r="AA31" s="1238">
        <f>Z31/$X31*100</f>
        <v>66.681338996852787</v>
      </c>
      <c r="AB31" s="1237">
        <f>SUM(AB12:AB29)</f>
        <v>60556</v>
      </c>
      <c r="AC31" s="1242">
        <f>AB31/$X31*100</f>
        <v>33.318661003147213</v>
      </c>
      <c r="AD31" s="359"/>
      <c r="AE31" s="360"/>
      <c r="AF31" s="360"/>
      <c r="AI31" s="395"/>
      <c r="AK31" s="360"/>
      <c r="AL31" s="360"/>
      <c r="AO31" s="395"/>
      <c r="AQ31" s="360"/>
      <c r="AR31" s="360"/>
      <c r="AU31" s="395"/>
      <c r="AW31" s="360"/>
      <c r="AX31" s="360"/>
      <c r="BA31" s="395"/>
    </row>
    <row r="32" spans="1:53" s="396" customFormat="1" ht="5.25" customHeight="1" x14ac:dyDescent="0.2">
      <c r="B32" s="397" t="s">
        <v>39</v>
      </c>
      <c r="C32" s="398"/>
      <c r="I32" s="398"/>
    </row>
    <row r="33" spans="2:15" s="396" customFormat="1" ht="5.25" customHeight="1" x14ac:dyDescent="0.2">
      <c r="B33" s="397" t="s">
        <v>47</v>
      </c>
      <c r="C33" s="398"/>
      <c r="I33" s="398"/>
    </row>
    <row r="34" spans="2:15" s="394" customFormat="1" ht="13.5" customHeight="1" x14ac:dyDescent="0.2">
      <c r="B34" s="1385"/>
      <c r="C34" s="1385"/>
      <c r="D34" s="1385"/>
      <c r="E34" s="1385"/>
      <c r="F34" s="1385"/>
      <c r="G34" s="1385"/>
      <c r="H34" s="1385"/>
      <c r="I34" s="1385"/>
      <c r="J34" s="1385"/>
      <c r="K34" s="1385"/>
      <c r="L34" s="1385"/>
      <c r="M34" s="1385"/>
      <c r="N34" s="1385"/>
      <c r="O34" s="1385"/>
    </row>
    <row r="35" spans="2:15" s="329" customFormat="1" ht="29.25" customHeight="1" x14ac:dyDescent="0.2">
      <c r="B35" s="1386"/>
      <c r="C35" s="1386"/>
      <c r="D35" s="1386"/>
      <c r="E35" s="1386"/>
      <c r="F35" s="1386"/>
      <c r="G35" s="1386"/>
      <c r="H35" s="1386"/>
      <c r="I35" s="1386"/>
      <c r="J35" s="1386"/>
      <c r="K35" s="1386"/>
      <c r="L35" s="1386"/>
      <c r="M35" s="1386"/>
    </row>
    <row r="36" spans="2:15" s="329" customFormat="1" ht="4.5" customHeight="1" x14ac:dyDescent="0.2">
      <c r="B36" s="1376"/>
      <c r="C36" s="1376"/>
      <c r="D36" s="1376"/>
      <c r="E36" s="399"/>
      <c r="F36" s="399"/>
      <c r="G36" s="399"/>
    </row>
    <row r="37" spans="2:15" s="329" customFormat="1" x14ac:dyDescent="0.2"/>
    <row r="38" spans="2:15" s="329" customFormat="1" x14ac:dyDescent="0.2"/>
    <row r="39" spans="2:15" s="329" customFormat="1" x14ac:dyDescent="0.2"/>
    <row r="40" spans="2:15" s="329" customFormat="1" x14ac:dyDescent="0.2"/>
    <row r="41" spans="2:15" s="329" customFormat="1" x14ac:dyDescent="0.2"/>
    <row r="42" spans="2:15" s="329" customFormat="1" x14ac:dyDescent="0.2"/>
    <row r="43" spans="2:15" s="396" customFormat="1" x14ac:dyDescent="0.2"/>
    <row r="44" spans="2:15" s="396" customFormat="1" x14ac:dyDescent="0.2"/>
    <row r="45" spans="2:15" s="396" customFormat="1" x14ac:dyDescent="0.2"/>
    <row r="46" spans="2:15" s="396" customFormat="1" x14ac:dyDescent="0.2"/>
  </sheetData>
  <mergeCells count="30">
    <mergeCell ref="B36:D36"/>
    <mergeCell ref="R9:R10"/>
    <mergeCell ref="S9:T9"/>
    <mergeCell ref="K9:K10"/>
    <mergeCell ref="L9:M9"/>
    <mergeCell ref="N9:O9"/>
    <mergeCell ref="Q9:Q10"/>
    <mergeCell ref="B34:O34"/>
    <mergeCell ref="B35:M35"/>
    <mergeCell ref="AB9:AC9"/>
    <mergeCell ref="U9:V9"/>
    <mergeCell ref="X9:X10"/>
    <mergeCell ref="Y9:Y10"/>
    <mergeCell ref="Z9:AA9"/>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s>
  <printOptions horizontalCentered="1"/>
  <pageMargins left="0" right="0" top="0.43307086614173229" bottom="0.43307086614173229" header="0" footer="0"/>
  <pageSetup paperSize="9" scale="62" orientation="landscape" r:id="rId1"/>
  <headerFooter alignWithMargins="0"/>
  <rowBreaks count="2" manualBreakCount="2">
    <brk id="34" max="25" man="1"/>
    <brk id="35" max="16383" man="1"/>
  </rowBreaks>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Hoja95">
    <tabColor theme="0"/>
    <pageSetUpPr fitToPage="1"/>
  </sheetPr>
  <dimension ref="A1:AL36"/>
  <sheetViews>
    <sheetView showGridLines="0" zoomScaleNormal="100" workbookViewId="0"/>
  </sheetViews>
  <sheetFormatPr baseColWidth="10" defaultColWidth="11.42578125" defaultRowHeight="15" x14ac:dyDescent="0.2"/>
  <cols>
    <col min="1" max="1" width="1.140625" style="333" customWidth="1"/>
    <col min="2" max="2" width="28.7109375" style="333" customWidth="1"/>
    <col min="3" max="3" width="0.5703125" style="333" customWidth="1"/>
    <col min="4" max="4" width="16.140625" style="333" customWidth="1"/>
    <col min="5" max="5" width="8.7109375" style="333" customWidth="1"/>
    <col min="6" max="6" width="0.42578125" style="333" customWidth="1"/>
    <col min="7" max="7" width="16.140625" style="333" customWidth="1"/>
    <col min="8" max="8" width="8.7109375" style="333" customWidth="1"/>
    <col min="9" max="9" width="0.42578125" style="333" customWidth="1"/>
    <col min="10" max="10" width="16.140625" style="333" customWidth="1"/>
    <col min="11" max="11" width="8.7109375" style="333" customWidth="1"/>
    <col min="12" max="12" width="0.42578125" style="333" customWidth="1"/>
    <col min="13" max="13" width="16.140625" style="333" customWidth="1"/>
    <col min="14" max="14" width="8.7109375" style="333" customWidth="1"/>
    <col min="15" max="15" width="11.42578125" style="333"/>
    <col min="16" max="18" width="2.42578125" style="333" bestFit="1" customWidth="1"/>
    <col min="19" max="19" width="13" style="333" bestFit="1" customWidth="1"/>
    <col min="20" max="20" width="3.42578125" style="333" bestFit="1" customWidth="1"/>
    <col min="21" max="21" width="3.85546875" style="333" customWidth="1"/>
    <col min="22" max="24" width="2.42578125" style="333" bestFit="1" customWidth="1"/>
    <col min="25" max="25" width="8.42578125" style="333" bestFit="1" customWidth="1"/>
    <col min="26" max="26" width="3.42578125" style="333" bestFit="1" customWidth="1"/>
    <col min="27" max="27" width="3.5703125" style="333" customWidth="1"/>
    <col min="28" max="30" width="2.42578125" style="333" bestFit="1" customWidth="1"/>
    <col min="31" max="31" width="8.42578125" style="333" bestFit="1" customWidth="1"/>
    <col min="32" max="32" width="4.140625" style="333" bestFit="1" customWidth="1"/>
    <col min="33" max="33" width="3.28515625" style="333" customWidth="1"/>
    <col min="34" max="34" width="4.28515625" style="333" bestFit="1" customWidth="1"/>
    <col min="35" max="35" width="2.42578125" style="333" bestFit="1" customWidth="1"/>
    <col min="36" max="36" width="4.28515625" style="333" bestFit="1" customWidth="1"/>
    <col min="37" max="37" width="8.42578125" style="333" bestFit="1" customWidth="1"/>
    <col min="38" max="38" width="4.28515625" style="333" bestFit="1" customWidth="1"/>
    <col min="39" max="16384" width="11.42578125" style="333"/>
  </cols>
  <sheetData>
    <row r="1" spans="1:38" s="340" customFormat="1" ht="15" customHeight="1" x14ac:dyDescent="0.2">
      <c r="B1" s="311"/>
      <c r="C1" s="341"/>
      <c r="F1" s="341"/>
      <c r="G1" s="342" t="s">
        <v>135</v>
      </c>
      <c r="H1" s="342"/>
      <c r="I1" s="342"/>
      <c r="J1" s="342" t="s">
        <v>16</v>
      </c>
      <c r="K1" s="342"/>
      <c r="L1" s="342"/>
      <c r="M1" s="342" t="s">
        <v>15</v>
      </c>
      <c r="N1" s="342"/>
    </row>
    <row r="2" spans="1:38" s="343" customFormat="1" ht="52.5" customHeight="1" x14ac:dyDescent="0.25">
      <c r="B2" s="1387"/>
      <c r="C2" s="1387"/>
    </row>
    <row r="3" spans="1:38" s="345" customFormat="1" ht="4.5" customHeight="1" x14ac:dyDescent="0.2">
      <c r="B3" s="1388"/>
      <c r="C3" s="1388"/>
    </row>
    <row r="4" spans="1:38" s="492" customFormat="1" ht="17.25" customHeight="1" x14ac:dyDescent="0.2">
      <c r="A4" s="1414" t="s">
        <v>408</v>
      </c>
      <c r="B4" s="1414"/>
      <c r="C4" s="1414"/>
      <c r="D4" s="1414"/>
      <c r="E4" s="1414"/>
      <c r="F4" s="1414"/>
      <c r="G4" s="1414"/>
      <c r="H4" s="1414"/>
      <c r="I4" s="1414"/>
      <c r="J4" s="1414"/>
      <c r="K4" s="1414"/>
      <c r="L4" s="1414"/>
      <c r="M4" s="1414"/>
      <c r="N4" s="1414"/>
    </row>
    <row r="5" spans="1:38" s="492" customFormat="1" ht="17.25" customHeight="1" x14ac:dyDescent="0.2">
      <c r="B5" s="1415" t="str">
        <f>porsaad!$B$6</f>
        <v>Situación a 31 de mayo de 2024</v>
      </c>
      <c r="C5" s="1415"/>
      <c r="D5" s="1415"/>
      <c r="E5" s="1415"/>
      <c r="F5" s="1415"/>
      <c r="G5" s="1415"/>
      <c r="H5" s="1415"/>
      <c r="I5" s="1415"/>
      <c r="J5" s="1415"/>
      <c r="K5" s="1415"/>
      <c r="L5" s="1415"/>
      <c r="M5" s="1415"/>
      <c r="N5" s="1415"/>
    </row>
    <row r="6" spans="1:38" s="492" customFormat="1" ht="6" customHeight="1" x14ac:dyDescent="0.2"/>
    <row r="7" spans="1:38" s="437" customFormat="1" ht="12.75" customHeight="1" x14ac:dyDescent="0.2">
      <c r="A7" s="488"/>
      <c r="B7" s="1391" t="s">
        <v>12</v>
      </c>
      <c r="D7" s="1394" t="s">
        <v>244</v>
      </c>
      <c r="E7" s="1395"/>
      <c r="F7" s="489"/>
      <c r="G7" s="1425"/>
      <c r="H7" s="1425"/>
      <c r="I7" s="489"/>
      <c r="J7" s="1425"/>
      <c r="K7" s="1425"/>
      <c r="L7" s="489"/>
      <c r="M7" s="1425"/>
      <c r="N7" s="1426"/>
      <c r="O7" s="488"/>
      <c r="P7" s="488"/>
      <c r="W7" s="490"/>
    </row>
    <row r="8" spans="1:38" s="437" customFormat="1" ht="33.75" customHeight="1" x14ac:dyDescent="0.2">
      <c r="A8" s="488"/>
      <c r="B8" s="1392"/>
      <c r="D8" s="1423"/>
      <c r="E8" s="1424"/>
      <c r="F8" s="491"/>
      <c r="G8" s="1400" t="s">
        <v>222</v>
      </c>
      <c r="H8" s="1402"/>
      <c r="J8" s="1400" t="s">
        <v>177</v>
      </c>
      <c r="K8" s="1402"/>
      <c r="M8" s="1400" t="s">
        <v>178</v>
      </c>
      <c r="N8" s="1402"/>
      <c r="O8" s="488"/>
      <c r="P8" s="488"/>
      <c r="W8" s="490"/>
    </row>
    <row r="9" spans="1:38" s="437" customFormat="1" ht="6" customHeight="1" x14ac:dyDescent="0.2">
      <c r="A9" s="488"/>
      <c r="B9" s="1392"/>
      <c r="D9" s="1427" t="s">
        <v>9</v>
      </c>
      <c r="E9" s="1434" t="s">
        <v>218</v>
      </c>
      <c r="G9" s="1429" t="s">
        <v>9</v>
      </c>
      <c r="H9" s="1431" t="s">
        <v>218</v>
      </c>
      <c r="J9" s="1429" t="s">
        <v>9</v>
      </c>
      <c r="K9" s="1431" t="s">
        <v>218</v>
      </c>
      <c r="M9" s="1429" t="s">
        <v>9</v>
      </c>
      <c r="N9" s="1431" t="s">
        <v>218</v>
      </c>
      <c r="O9" s="488"/>
      <c r="P9" s="488"/>
      <c r="W9" s="490"/>
    </row>
    <row r="10" spans="1:38" s="437" customFormat="1" ht="27.75" customHeight="1" x14ac:dyDescent="0.2">
      <c r="A10" s="488"/>
      <c r="B10" s="1393"/>
      <c r="D10" s="1428"/>
      <c r="E10" s="1435"/>
      <c r="F10" s="493"/>
      <c r="G10" s="1430"/>
      <c r="H10" s="1432"/>
      <c r="I10" s="494"/>
      <c r="J10" s="1430"/>
      <c r="K10" s="1432"/>
      <c r="L10" s="494"/>
      <c r="M10" s="1430"/>
      <c r="N10" s="1432"/>
      <c r="O10" s="488"/>
      <c r="P10" s="495"/>
      <c r="Q10" s="496"/>
      <c r="R10" s="496"/>
      <c r="S10" s="496"/>
      <c r="T10" s="496"/>
    </row>
    <row r="11" spans="1:38" s="328" customFormat="1" ht="4.5" customHeight="1" x14ac:dyDescent="0.2">
      <c r="A11" s="326"/>
      <c r="B11" s="327"/>
      <c r="D11" s="327"/>
      <c r="E11" s="327"/>
      <c r="G11" s="327"/>
      <c r="H11" s="327"/>
      <c r="J11" s="327"/>
      <c r="K11" s="327"/>
      <c r="M11" s="327"/>
      <c r="N11" s="327"/>
      <c r="O11" s="319"/>
      <c r="P11" s="348"/>
      <c r="Q11" s="329"/>
      <c r="R11" s="329"/>
      <c r="S11" s="329"/>
      <c r="T11" s="329"/>
      <c r="U11" s="329"/>
      <c r="V11" s="329"/>
      <c r="W11" s="329"/>
    </row>
    <row r="12" spans="1:38" s="331" customFormat="1" ht="18" customHeight="1" x14ac:dyDescent="0.25">
      <c r="A12" s="330"/>
      <c r="B12" s="349" t="s">
        <v>8</v>
      </c>
      <c r="C12" s="350"/>
      <c r="D12" s="497">
        <f t="shared" ref="D12:D29" si="0">G12+J12+M12</f>
        <v>378522</v>
      </c>
      <c r="E12" s="498">
        <f>D12/'20pobl'!D12*100</f>
        <v>4.4095470406086941</v>
      </c>
      <c r="F12" s="350"/>
      <c r="G12" s="355">
        <v>112292</v>
      </c>
      <c r="H12" s="498">
        <v>1.6004887040633786</v>
      </c>
      <c r="I12" s="350"/>
      <c r="J12" s="355">
        <v>87823</v>
      </c>
      <c r="K12" s="498">
        <v>7.663765728203038</v>
      </c>
      <c r="L12" s="350"/>
      <c r="M12" s="355">
        <v>178407</v>
      </c>
      <c r="N12" s="498">
        <f>M12/'20pobl'!X12*100</f>
        <v>42.267626022000101</v>
      </c>
      <c r="O12" s="359"/>
      <c r="P12" s="360"/>
      <c r="Q12" s="360"/>
      <c r="R12" s="360"/>
      <c r="S12" s="361"/>
      <c r="T12" s="362"/>
      <c r="U12" s="329"/>
      <c r="V12" s="360"/>
      <c r="W12" s="360"/>
      <c r="X12" s="360"/>
      <c r="Y12" s="361"/>
      <c r="Z12" s="362"/>
      <c r="AB12" s="360"/>
      <c r="AC12" s="360"/>
      <c r="AD12" s="360"/>
      <c r="AE12" s="361"/>
      <c r="AF12" s="362"/>
      <c r="AH12" s="360"/>
      <c r="AI12" s="360"/>
      <c r="AJ12" s="360"/>
      <c r="AK12" s="361"/>
      <c r="AL12" s="362"/>
    </row>
    <row r="13" spans="1:38" s="331" customFormat="1" ht="18" customHeight="1" x14ac:dyDescent="0.25">
      <c r="A13" s="330"/>
      <c r="B13" s="363" t="s">
        <v>7</v>
      </c>
      <c r="C13" s="350"/>
      <c r="D13" s="499">
        <f t="shared" si="0"/>
        <v>49012</v>
      </c>
      <c r="E13" s="500">
        <f>D13/'20pobl'!D13*100</f>
        <v>3.6540969172191824</v>
      </c>
      <c r="F13" s="350"/>
      <c r="G13" s="368">
        <v>9961</v>
      </c>
      <c r="H13" s="501">
        <v>0.95390040019574063</v>
      </c>
      <c r="I13" s="350"/>
      <c r="J13" s="368">
        <v>9338</v>
      </c>
      <c r="K13" s="501">
        <v>4.6459329429383116</v>
      </c>
      <c r="L13" s="350"/>
      <c r="M13" s="368">
        <v>29713</v>
      </c>
      <c r="N13" s="501">
        <f>M13/'20pobl'!X13*100</f>
        <v>30.932675390653465</v>
      </c>
      <c r="O13" s="359"/>
      <c r="P13" s="360"/>
      <c r="Q13" s="360"/>
      <c r="R13" s="360"/>
      <c r="S13" s="361"/>
      <c r="T13" s="362"/>
      <c r="U13" s="329"/>
      <c r="V13" s="360"/>
      <c r="W13" s="360"/>
      <c r="X13" s="360"/>
      <c r="Y13" s="361"/>
      <c r="Z13" s="362"/>
      <c r="AB13" s="360"/>
      <c r="AC13" s="360"/>
      <c r="AD13" s="360"/>
      <c r="AE13" s="361"/>
      <c r="AF13" s="362"/>
      <c r="AH13" s="360"/>
      <c r="AI13" s="360"/>
      <c r="AJ13" s="360"/>
      <c r="AK13" s="361"/>
      <c r="AL13" s="362"/>
    </row>
    <row r="14" spans="1:38" s="331" customFormat="1" ht="18" customHeight="1" x14ac:dyDescent="0.25">
      <c r="A14" s="330"/>
      <c r="B14" s="363" t="s">
        <v>37</v>
      </c>
      <c r="C14" s="350"/>
      <c r="D14" s="499">
        <f t="shared" si="0"/>
        <v>40830</v>
      </c>
      <c r="E14" s="500">
        <f>D14/'20pobl'!D14*100</f>
        <v>4.0584060592807587</v>
      </c>
      <c r="F14" s="350"/>
      <c r="G14" s="368">
        <v>9536</v>
      </c>
      <c r="H14" s="501">
        <v>1.3083176127593894</v>
      </c>
      <c r="I14" s="350"/>
      <c r="J14" s="368">
        <v>8839</v>
      </c>
      <c r="K14" s="501">
        <v>4.5728742006911824</v>
      </c>
      <c r="L14" s="350"/>
      <c r="M14" s="368">
        <v>22455</v>
      </c>
      <c r="N14" s="501">
        <f>M14/'20pobl'!X14*100</f>
        <v>26.76623794595497</v>
      </c>
      <c r="O14" s="359"/>
      <c r="P14" s="360"/>
      <c r="Q14" s="360"/>
      <c r="R14" s="360"/>
      <c r="S14" s="361"/>
      <c r="T14" s="373"/>
      <c r="U14" s="329"/>
      <c r="V14" s="360"/>
      <c r="W14" s="360"/>
      <c r="X14" s="360"/>
      <c r="Y14" s="361"/>
      <c r="Z14" s="362"/>
      <c r="AB14" s="360"/>
      <c r="AC14" s="360"/>
      <c r="AD14" s="360"/>
      <c r="AE14" s="361"/>
      <c r="AF14" s="362"/>
      <c r="AH14" s="360"/>
      <c r="AI14" s="360"/>
      <c r="AJ14" s="360"/>
      <c r="AK14" s="361"/>
      <c r="AL14" s="362"/>
    </row>
    <row r="15" spans="1:38" s="331" customFormat="1" ht="18" customHeight="1" x14ac:dyDescent="0.25">
      <c r="A15" s="330"/>
      <c r="B15" s="363" t="s">
        <v>38</v>
      </c>
      <c r="C15" s="350"/>
      <c r="D15" s="499">
        <f t="shared" si="0"/>
        <v>42312</v>
      </c>
      <c r="E15" s="500">
        <f>D15/'20pobl'!D15*100</f>
        <v>3.4971311820918318</v>
      </c>
      <c r="F15" s="350"/>
      <c r="G15" s="368">
        <v>11951</v>
      </c>
      <c r="H15" s="501">
        <v>1.1828925488953994</v>
      </c>
      <c r="I15" s="350"/>
      <c r="J15" s="368">
        <v>9857</v>
      </c>
      <c r="K15" s="501">
        <v>6.7038004298267087</v>
      </c>
      <c r="L15" s="350"/>
      <c r="M15" s="368">
        <v>20504</v>
      </c>
      <c r="N15" s="501">
        <f>M15/'20pobl'!X15*100</f>
        <v>39.018078020932442</v>
      </c>
      <c r="O15" s="359"/>
      <c r="P15" s="360"/>
      <c r="Q15" s="360"/>
      <c r="R15" s="360"/>
      <c r="S15" s="361"/>
      <c r="T15" s="362"/>
      <c r="U15" s="329"/>
      <c r="V15" s="360"/>
      <c r="W15" s="360"/>
      <c r="X15" s="360"/>
      <c r="Y15" s="361"/>
      <c r="Z15" s="362"/>
      <c r="AB15" s="360"/>
      <c r="AC15" s="360"/>
      <c r="AD15" s="360"/>
      <c r="AE15" s="361"/>
      <c r="AF15" s="362"/>
      <c r="AH15" s="360"/>
      <c r="AI15" s="360"/>
      <c r="AJ15" s="360"/>
      <c r="AK15" s="361"/>
      <c r="AL15" s="362"/>
    </row>
    <row r="16" spans="1:38" s="331" customFormat="1" ht="18" customHeight="1" x14ac:dyDescent="0.25">
      <c r="A16" s="330"/>
      <c r="B16" s="363" t="s">
        <v>6</v>
      </c>
      <c r="C16" s="350"/>
      <c r="D16" s="499">
        <f t="shared" si="0"/>
        <v>54756</v>
      </c>
      <c r="E16" s="500">
        <f>D16/'20pobl'!D16*100</f>
        <v>2.4742704074439588</v>
      </c>
      <c r="F16" s="350"/>
      <c r="G16" s="368">
        <v>20407</v>
      </c>
      <c r="H16" s="501">
        <v>1.1172924369370627</v>
      </c>
      <c r="I16" s="350"/>
      <c r="J16" s="368">
        <v>11792</v>
      </c>
      <c r="K16" s="501">
        <v>4.0919864109406507</v>
      </c>
      <c r="L16" s="350"/>
      <c r="M16" s="368">
        <v>22557</v>
      </c>
      <c r="N16" s="501">
        <f>M16/'20pobl'!X16*100</f>
        <v>22.929839185150549</v>
      </c>
      <c r="O16" s="359"/>
      <c r="P16" s="360"/>
      <c r="Q16" s="360"/>
      <c r="R16" s="360"/>
      <c r="S16" s="361"/>
      <c r="T16" s="362"/>
      <c r="U16" s="329"/>
      <c r="V16" s="360"/>
      <c r="W16" s="360"/>
      <c r="X16" s="360"/>
      <c r="Y16" s="361"/>
      <c r="Z16" s="362"/>
      <c r="AB16" s="360"/>
      <c r="AC16" s="360"/>
      <c r="AD16" s="360"/>
      <c r="AE16" s="361"/>
      <c r="AF16" s="362"/>
      <c r="AH16" s="360"/>
      <c r="AI16" s="360"/>
      <c r="AJ16" s="360"/>
      <c r="AK16" s="361"/>
      <c r="AL16" s="362"/>
    </row>
    <row r="17" spans="1:38" s="331" customFormat="1" ht="18" customHeight="1" x14ac:dyDescent="0.25">
      <c r="A17" s="330"/>
      <c r="B17" s="363" t="s">
        <v>5</v>
      </c>
      <c r="C17" s="350"/>
      <c r="D17" s="377">
        <f t="shared" si="0"/>
        <v>22789</v>
      </c>
      <c r="E17" s="502">
        <f>D17/'20pobl'!D17*100</f>
        <v>3.8731311194842846</v>
      </c>
      <c r="F17" s="350"/>
      <c r="G17" s="377">
        <v>6318</v>
      </c>
      <c r="H17" s="502">
        <v>1.4033326373680071</v>
      </c>
      <c r="I17" s="350"/>
      <c r="J17" s="377">
        <v>4866</v>
      </c>
      <c r="K17" s="502">
        <v>4.9910251807785011</v>
      </c>
      <c r="L17" s="350"/>
      <c r="M17" s="377">
        <v>11605</v>
      </c>
      <c r="N17" s="502">
        <f>M17/'20pobl'!X17*100</f>
        <v>28.528934559221202</v>
      </c>
      <c r="O17" s="359"/>
      <c r="P17" s="360"/>
      <c r="Q17" s="360"/>
      <c r="R17" s="360"/>
      <c r="S17" s="361"/>
      <c r="T17" s="362"/>
      <c r="U17" s="329"/>
      <c r="V17" s="360"/>
      <c r="W17" s="360"/>
      <c r="X17" s="360"/>
      <c r="Y17" s="361"/>
      <c r="Z17" s="362"/>
      <c r="AB17" s="360"/>
      <c r="AC17" s="360"/>
      <c r="AD17" s="360"/>
      <c r="AE17" s="361"/>
      <c r="AF17" s="362"/>
      <c r="AH17" s="360"/>
      <c r="AI17" s="360"/>
      <c r="AJ17" s="360"/>
      <c r="AK17" s="361"/>
      <c r="AL17" s="362"/>
    </row>
    <row r="18" spans="1:38" s="331" customFormat="1" ht="18" customHeight="1" x14ac:dyDescent="0.25">
      <c r="A18" s="330"/>
      <c r="B18" s="363" t="s">
        <v>4</v>
      </c>
      <c r="C18" s="350"/>
      <c r="D18" s="499">
        <f t="shared" si="0"/>
        <v>152468</v>
      </c>
      <c r="E18" s="500">
        <f>D18/'20pobl'!D18*100</f>
        <v>6.3962666489910864</v>
      </c>
      <c r="F18" s="350"/>
      <c r="G18" s="368">
        <v>30991</v>
      </c>
      <c r="H18" s="501">
        <v>1.7683204122866631</v>
      </c>
      <c r="I18" s="350"/>
      <c r="J18" s="368">
        <v>27496</v>
      </c>
      <c r="K18" s="501">
        <v>6.6457034714954526</v>
      </c>
      <c r="L18" s="350"/>
      <c r="M18" s="368">
        <v>93981</v>
      </c>
      <c r="N18" s="501">
        <f>M18/'20pobl'!X18*100</f>
        <v>43.230525081073623</v>
      </c>
      <c r="O18" s="359"/>
      <c r="P18" s="360"/>
      <c r="Q18" s="360"/>
      <c r="R18" s="360"/>
      <c r="S18" s="361"/>
      <c r="T18" s="362"/>
      <c r="U18" s="329"/>
      <c r="V18" s="360"/>
      <c r="W18" s="360"/>
      <c r="X18" s="360"/>
      <c r="Y18" s="361"/>
      <c r="Z18" s="362"/>
      <c r="AB18" s="360"/>
      <c r="AC18" s="360"/>
      <c r="AD18" s="360"/>
      <c r="AE18" s="361"/>
      <c r="AF18" s="362"/>
      <c r="AH18" s="360"/>
      <c r="AI18" s="360"/>
      <c r="AJ18" s="360"/>
      <c r="AK18" s="361"/>
      <c r="AL18" s="362"/>
    </row>
    <row r="19" spans="1:38" s="331" customFormat="1" ht="18" customHeight="1" x14ac:dyDescent="0.25">
      <c r="A19" s="330"/>
      <c r="B19" s="363" t="s">
        <v>40</v>
      </c>
      <c r="C19" s="350"/>
      <c r="D19" s="499">
        <f t="shared" si="0"/>
        <v>93791</v>
      </c>
      <c r="E19" s="500">
        <f>D19/'20pobl'!D19*100</f>
        <v>4.5003421164001871</v>
      </c>
      <c r="F19" s="350"/>
      <c r="G19" s="368">
        <v>21895</v>
      </c>
      <c r="H19" s="501">
        <v>1.303545381478284</v>
      </c>
      <c r="I19" s="350"/>
      <c r="J19" s="368">
        <v>18154</v>
      </c>
      <c r="K19" s="501">
        <v>6.6393592509965984</v>
      </c>
      <c r="L19" s="350"/>
      <c r="M19" s="368">
        <v>53742</v>
      </c>
      <c r="N19" s="501">
        <f>M19/'20pobl'!X19*100</f>
        <v>41.022548585560962</v>
      </c>
      <c r="O19" s="359"/>
      <c r="P19" s="360"/>
      <c r="Q19" s="360"/>
      <c r="R19" s="360"/>
      <c r="S19" s="361"/>
      <c r="T19" s="362"/>
      <c r="U19" s="329"/>
      <c r="V19" s="360"/>
      <c r="W19" s="360"/>
      <c r="X19" s="360"/>
      <c r="Y19" s="361"/>
      <c r="Z19" s="362"/>
      <c r="AB19" s="360"/>
      <c r="AC19" s="360"/>
      <c r="AD19" s="360"/>
      <c r="AE19" s="361"/>
      <c r="AF19" s="362"/>
      <c r="AH19" s="360"/>
      <c r="AI19" s="360"/>
      <c r="AJ19" s="360"/>
      <c r="AK19" s="361"/>
      <c r="AL19" s="362"/>
    </row>
    <row r="20" spans="1:38" s="331" customFormat="1" ht="18" customHeight="1" x14ac:dyDescent="0.25">
      <c r="A20" s="330"/>
      <c r="B20" s="363" t="s">
        <v>41</v>
      </c>
      <c r="C20" s="350"/>
      <c r="D20" s="499">
        <f t="shared" si="0"/>
        <v>335382</v>
      </c>
      <c r="E20" s="500">
        <f>D20/'20pobl'!D20*100</f>
        <v>4.2442871473835044</v>
      </c>
      <c r="F20" s="350"/>
      <c r="G20" s="368">
        <v>84483</v>
      </c>
      <c r="H20" s="501">
        <v>1.325681227353946</v>
      </c>
      <c r="I20" s="350"/>
      <c r="J20" s="368">
        <v>75135</v>
      </c>
      <c r="K20" s="501">
        <v>6.9816517341926705</v>
      </c>
      <c r="L20" s="350"/>
      <c r="M20" s="368">
        <v>175764</v>
      </c>
      <c r="N20" s="501">
        <f>M20/'20pobl'!X20*100</f>
        <v>38.801199154057741</v>
      </c>
      <c r="O20" s="359"/>
      <c r="P20" s="360"/>
      <c r="Q20" s="360"/>
      <c r="R20" s="360"/>
      <c r="S20" s="361"/>
      <c r="T20" s="362"/>
      <c r="U20" s="329"/>
      <c r="V20" s="360"/>
      <c r="W20" s="360"/>
      <c r="X20" s="360"/>
      <c r="Y20" s="361"/>
      <c r="Z20" s="362"/>
      <c r="AB20" s="360"/>
      <c r="AC20" s="360"/>
      <c r="AD20" s="360"/>
      <c r="AE20" s="361"/>
      <c r="AF20" s="362"/>
      <c r="AH20" s="360"/>
      <c r="AI20" s="360"/>
      <c r="AJ20" s="360"/>
      <c r="AK20" s="361"/>
      <c r="AL20" s="362"/>
    </row>
    <row r="21" spans="1:38" s="331" customFormat="1" ht="18" customHeight="1" x14ac:dyDescent="0.25">
      <c r="A21" s="330"/>
      <c r="B21" s="363" t="s">
        <v>3</v>
      </c>
      <c r="C21" s="350"/>
      <c r="D21" s="499">
        <f t="shared" si="0"/>
        <v>194038</v>
      </c>
      <c r="E21" s="500">
        <f>D21/'20pobl'!D21*100</f>
        <v>3.7199146120879303</v>
      </c>
      <c r="F21" s="350"/>
      <c r="G21" s="368">
        <v>52458</v>
      </c>
      <c r="H21" s="501">
        <v>1.2583896843614772</v>
      </c>
      <c r="I21" s="350"/>
      <c r="J21" s="368">
        <v>41721</v>
      </c>
      <c r="K21" s="501">
        <v>5.5239409169628058</v>
      </c>
      <c r="L21" s="350"/>
      <c r="M21" s="368">
        <v>99859</v>
      </c>
      <c r="N21" s="501">
        <f>M21/'20pobl'!X21*100</f>
        <v>34.168098050352768</v>
      </c>
      <c r="O21" s="359"/>
      <c r="P21" s="360"/>
      <c r="Q21" s="360"/>
      <c r="R21" s="360"/>
      <c r="S21" s="361"/>
      <c r="T21" s="373"/>
      <c r="U21" s="329"/>
      <c r="V21" s="360"/>
      <c r="W21" s="360"/>
      <c r="X21" s="360"/>
      <c r="Y21" s="361"/>
      <c r="Z21" s="362"/>
      <c r="AB21" s="360"/>
      <c r="AC21" s="360"/>
      <c r="AD21" s="360"/>
      <c r="AE21" s="361"/>
      <c r="AF21" s="362"/>
      <c r="AH21" s="360"/>
      <c r="AI21" s="360"/>
      <c r="AJ21" s="360"/>
      <c r="AK21" s="361"/>
      <c r="AL21" s="362"/>
    </row>
    <row r="22" spans="1:38" s="331" customFormat="1" ht="18" customHeight="1" x14ac:dyDescent="0.25">
      <c r="A22" s="330"/>
      <c r="B22" s="363" t="s">
        <v>2</v>
      </c>
      <c r="C22" s="350"/>
      <c r="D22" s="499">
        <f t="shared" si="0"/>
        <v>56113</v>
      </c>
      <c r="E22" s="500">
        <f>D22/'20pobl'!D22*100</f>
        <v>5.3222688669134008</v>
      </c>
      <c r="F22" s="350"/>
      <c r="G22" s="368">
        <v>13061</v>
      </c>
      <c r="H22" s="501">
        <v>1.5849977974343448</v>
      </c>
      <c r="I22" s="350"/>
      <c r="J22" s="368">
        <v>12135</v>
      </c>
      <c r="K22" s="501">
        <v>7.7190728207215908</v>
      </c>
      <c r="L22" s="350"/>
      <c r="M22" s="368">
        <v>30917</v>
      </c>
      <c r="N22" s="501">
        <f>M22/'20pobl'!X22*100</f>
        <v>42.317852694397679</v>
      </c>
      <c r="O22" s="359"/>
      <c r="P22" s="360"/>
      <c r="Q22" s="360"/>
      <c r="R22" s="360"/>
      <c r="S22" s="361"/>
      <c r="T22" s="362"/>
      <c r="U22" s="329"/>
      <c r="V22" s="360"/>
      <c r="W22" s="360"/>
      <c r="X22" s="360"/>
      <c r="Y22" s="361"/>
      <c r="Z22" s="362"/>
      <c r="AB22" s="360"/>
      <c r="AC22" s="360"/>
      <c r="AD22" s="360"/>
      <c r="AE22" s="361"/>
      <c r="AF22" s="362"/>
      <c r="AH22" s="360"/>
      <c r="AI22" s="360"/>
      <c r="AJ22" s="360"/>
      <c r="AK22" s="361"/>
      <c r="AL22" s="362"/>
    </row>
    <row r="23" spans="1:38" s="331" customFormat="1" ht="18" customHeight="1" x14ac:dyDescent="0.25">
      <c r="A23" s="330"/>
      <c r="B23" s="363" t="s">
        <v>35</v>
      </c>
      <c r="C23" s="350"/>
      <c r="D23" s="499">
        <f t="shared" si="0"/>
        <v>83153</v>
      </c>
      <c r="E23" s="500">
        <f>D23/'20pobl'!D23*100</f>
        <v>3.0803978922910962</v>
      </c>
      <c r="F23" s="350"/>
      <c r="G23" s="368">
        <v>24080</v>
      </c>
      <c r="H23" s="501">
        <v>1.210401815200596</v>
      </c>
      <c r="I23" s="350"/>
      <c r="J23" s="368">
        <v>14825</v>
      </c>
      <c r="K23" s="501">
        <v>3.1332161063158872</v>
      </c>
      <c r="L23" s="350"/>
      <c r="M23" s="368">
        <v>44248</v>
      </c>
      <c r="N23" s="501">
        <f>M23/'20pobl'!X23*100</f>
        <v>18.682181670790303</v>
      </c>
      <c r="O23" s="359"/>
      <c r="P23" s="360"/>
      <c r="Q23" s="360"/>
      <c r="R23" s="360"/>
      <c r="S23" s="361"/>
      <c r="T23" s="362"/>
      <c r="U23" s="329"/>
      <c r="V23" s="360"/>
      <c r="W23" s="360"/>
      <c r="X23" s="360"/>
      <c r="Y23" s="361"/>
      <c r="Z23" s="362"/>
      <c r="AB23" s="360"/>
      <c r="AC23" s="360"/>
      <c r="AD23" s="360"/>
      <c r="AE23" s="361"/>
      <c r="AF23" s="362"/>
      <c r="AH23" s="360"/>
      <c r="AI23" s="360"/>
      <c r="AJ23" s="360"/>
      <c r="AK23" s="361"/>
      <c r="AL23" s="362"/>
    </row>
    <row r="24" spans="1:38" s="331" customFormat="1" ht="18" customHeight="1" x14ac:dyDescent="0.25">
      <c r="A24" s="330"/>
      <c r="B24" s="363" t="s">
        <v>42</v>
      </c>
      <c r="C24" s="350"/>
      <c r="D24" s="499">
        <f t="shared" si="0"/>
        <v>249317</v>
      </c>
      <c r="E24" s="500">
        <f>D24/'20pobl'!D24*100</f>
        <v>3.628063434539166</v>
      </c>
      <c r="F24" s="350"/>
      <c r="G24" s="368">
        <v>58908</v>
      </c>
      <c r="H24" s="501">
        <v>1.0509217508583295</v>
      </c>
      <c r="I24" s="350"/>
      <c r="J24" s="368">
        <v>48424</v>
      </c>
      <c r="K24" s="501">
        <v>5.4360735975931478</v>
      </c>
      <c r="L24" s="350"/>
      <c r="M24" s="368">
        <v>141985</v>
      </c>
      <c r="N24" s="501">
        <f>M24/'20pobl'!X24*100</f>
        <v>37.787293611675906</v>
      </c>
      <c r="O24" s="359"/>
      <c r="P24" s="360"/>
      <c r="Q24" s="360"/>
      <c r="R24" s="360"/>
      <c r="S24" s="361"/>
      <c r="T24" s="362"/>
      <c r="U24" s="329"/>
      <c r="V24" s="360"/>
      <c r="W24" s="360"/>
      <c r="X24" s="360"/>
      <c r="Y24" s="361"/>
      <c r="Z24" s="362"/>
      <c r="AB24" s="360"/>
      <c r="AC24" s="360"/>
      <c r="AD24" s="360"/>
      <c r="AE24" s="361"/>
      <c r="AF24" s="362"/>
      <c r="AH24" s="360"/>
      <c r="AI24" s="360"/>
      <c r="AJ24" s="360"/>
      <c r="AK24" s="361"/>
      <c r="AL24" s="362"/>
    </row>
    <row r="25" spans="1:38" ht="18" customHeight="1" x14ac:dyDescent="0.25">
      <c r="A25" s="332"/>
      <c r="B25" s="363" t="s">
        <v>43</v>
      </c>
      <c r="C25" s="350"/>
      <c r="D25" s="499">
        <f t="shared" si="0"/>
        <v>55940</v>
      </c>
      <c r="E25" s="500">
        <f>D25/'20pobl'!D25*100</f>
        <v>3.6050968877844314</v>
      </c>
      <c r="F25" s="350"/>
      <c r="G25" s="368">
        <v>19930</v>
      </c>
      <c r="H25" s="501">
        <v>1.5353930043704387</v>
      </c>
      <c r="I25" s="350"/>
      <c r="J25" s="368">
        <v>12322</v>
      </c>
      <c r="K25" s="501">
        <v>6.7575571447374196</v>
      </c>
      <c r="L25" s="350"/>
      <c r="M25" s="368">
        <v>23688</v>
      </c>
      <c r="N25" s="501">
        <f>M25/'20pobl'!X25*100</f>
        <v>33.218808285069208</v>
      </c>
      <c r="O25" s="359"/>
      <c r="P25" s="360"/>
      <c r="Q25" s="360"/>
      <c r="R25" s="360"/>
      <c r="S25" s="361"/>
      <c r="T25" s="362"/>
      <c r="U25" s="329"/>
      <c r="V25" s="360"/>
      <c r="W25" s="360"/>
      <c r="X25" s="360"/>
      <c r="Y25" s="361"/>
      <c r="Z25" s="362"/>
      <c r="AB25" s="360"/>
      <c r="AC25" s="360"/>
      <c r="AD25" s="360"/>
      <c r="AE25" s="361"/>
      <c r="AF25" s="362"/>
      <c r="AH25" s="360"/>
      <c r="AI25" s="360"/>
      <c r="AJ25" s="360"/>
      <c r="AK25" s="361"/>
      <c r="AL25" s="362"/>
    </row>
    <row r="26" spans="1:38" s="331" customFormat="1" ht="18" customHeight="1" x14ac:dyDescent="0.25">
      <c r="B26" s="363" t="s">
        <v>44</v>
      </c>
      <c r="C26" s="350"/>
      <c r="D26" s="503">
        <f t="shared" si="0"/>
        <v>21512</v>
      </c>
      <c r="E26" s="504">
        <f>D26/'20pobl'!D26*100</f>
        <v>3.200452276632622</v>
      </c>
      <c r="F26" s="350"/>
      <c r="G26" s="377">
        <v>5154</v>
      </c>
      <c r="H26" s="502">
        <v>0.96386713818982228</v>
      </c>
      <c r="I26" s="350"/>
      <c r="J26" s="377">
        <v>3981</v>
      </c>
      <c r="K26" s="502">
        <v>4.1599180764689283</v>
      </c>
      <c r="L26" s="350"/>
      <c r="M26" s="377">
        <v>12377</v>
      </c>
      <c r="N26" s="502">
        <f>M26/'20pobl'!X26*100</f>
        <v>29.656163891218402</v>
      </c>
      <c r="O26" s="359"/>
      <c r="P26" s="360"/>
      <c r="Q26" s="360"/>
      <c r="R26" s="360"/>
      <c r="S26" s="361"/>
      <c r="T26" s="362"/>
      <c r="U26" s="329"/>
      <c r="V26" s="360"/>
      <c r="W26" s="360"/>
      <c r="X26" s="360"/>
      <c r="Y26" s="361"/>
      <c r="Z26" s="362"/>
      <c r="AB26" s="360"/>
      <c r="AC26" s="360"/>
      <c r="AD26" s="360"/>
      <c r="AE26" s="361"/>
      <c r="AF26" s="362"/>
      <c r="AH26" s="360"/>
      <c r="AI26" s="360"/>
      <c r="AJ26" s="360"/>
      <c r="AK26" s="361"/>
      <c r="AL26" s="362"/>
    </row>
    <row r="27" spans="1:38" s="331" customFormat="1" ht="18" customHeight="1" x14ac:dyDescent="0.25">
      <c r="B27" s="363" t="s">
        <v>45</v>
      </c>
      <c r="C27" s="350"/>
      <c r="D27" s="503">
        <f t="shared" si="0"/>
        <v>115341</v>
      </c>
      <c r="E27" s="504">
        <f>D27/'20pobl'!D27*100</f>
        <v>5.2042095346211843</v>
      </c>
      <c r="F27" s="350"/>
      <c r="G27" s="377">
        <v>30400</v>
      </c>
      <c r="H27" s="502">
        <v>1.7923915337800949</v>
      </c>
      <c r="I27" s="350"/>
      <c r="J27" s="377">
        <v>23209</v>
      </c>
      <c r="K27" s="502">
        <v>6.4234631181569597</v>
      </c>
      <c r="L27" s="350"/>
      <c r="M27" s="377">
        <v>61732</v>
      </c>
      <c r="N27" s="502">
        <f>M27/'20pobl'!X27*100</f>
        <v>38.842746400885936</v>
      </c>
      <c r="O27" s="359"/>
      <c r="P27" s="360"/>
      <c r="Q27" s="360"/>
      <c r="R27" s="360"/>
      <c r="S27" s="361"/>
      <c r="T27" s="373"/>
      <c r="U27" s="329"/>
      <c r="V27" s="360"/>
      <c r="W27" s="360"/>
      <c r="X27" s="360"/>
      <c r="Y27" s="361"/>
      <c r="Z27" s="362"/>
      <c r="AB27" s="360"/>
      <c r="AC27" s="360"/>
      <c r="AD27" s="360"/>
      <c r="AE27" s="361"/>
      <c r="AF27" s="362"/>
      <c r="AH27" s="360"/>
      <c r="AI27" s="360"/>
      <c r="AJ27" s="360"/>
      <c r="AK27" s="361"/>
      <c r="AL27" s="362"/>
    </row>
    <row r="28" spans="1:38" s="331" customFormat="1" ht="18" customHeight="1" x14ac:dyDescent="0.25">
      <c r="B28" s="363" t="s">
        <v>46</v>
      </c>
      <c r="C28" s="350"/>
      <c r="D28" s="503">
        <f t="shared" si="0"/>
        <v>14758</v>
      </c>
      <c r="E28" s="504">
        <f>D28/'20pobl'!D28*100</f>
        <v>4.5792194413588101</v>
      </c>
      <c r="F28" s="350"/>
      <c r="G28" s="377">
        <v>3435</v>
      </c>
      <c r="H28" s="502">
        <v>1.3625491370522131</v>
      </c>
      <c r="I28" s="350"/>
      <c r="J28" s="377">
        <v>2766</v>
      </c>
      <c r="K28" s="502">
        <v>5.7504001995800502</v>
      </c>
      <c r="L28" s="350"/>
      <c r="M28" s="377">
        <v>8557</v>
      </c>
      <c r="N28" s="502">
        <f>M28/'20pobl'!X28*100</f>
        <v>38.75452898550725</v>
      </c>
      <c r="O28" s="359"/>
      <c r="P28" s="360"/>
      <c r="Q28" s="360"/>
      <c r="R28" s="360"/>
      <c r="S28" s="361"/>
      <c r="T28" s="362"/>
      <c r="U28" s="329"/>
      <c r="V28" s="360"/>
      <c r="W28" s="360"/>
      <c r="X28" s="360"/>
      <c r="Y28" s="361"/>
      <c r="Z28" s="362"/>
      <c r="AB28" s="360"/>
      <c r="AC28" s="360"/>
      <c r="AD28" s="360"/>
      <c r="AE28" s="361"/>
      <c r="AF28" s="362"/>
      <c r="AH28" s="360"/>
      <c r="AI28" s="360"/>
      <c r="AJ28" s="360"/>
      <c r="AK28" s="361"/>
      <c r="AL28" s="362"/>
    </row>
    <row r="29" spans="1:38" s="331" customFormat="1" ht="18" customHeight="1" x14ac:dyDescent="0.25">
      <c r="B29" s="384" t="s">
        <v>1</v>
      </c>
      <c r="C29" s="350"/>
      <c r="D29" s="505">
        <f t="shared" si="0"/>
        <v>5230</v>
      </c>
      <c r="E29" s="506">
        <f>D29/'20pobl'!D29*100</f>
        <v>3.1030288646948887</v>
      </c>
      <c r="F29" s="350"/>
      <c r="G29" s="389">
        <v>2803</v>
      </c>
      <c r="H29" s="507">
        <v>1.8946998425026531</v>
      </c>
      <c r="I29" s="350"/>
      <c r="J29" s="389">
        <v>950</v>
      </c>
      <c r="K29" s="507">
        <v>6.0344279997459189</v>
      </c>
      <c r="L29" s="350"/>
      <c r="M29" s="389">
        <v>1477</v>
      </c>
      <c r="N29" s="507">
        <f>M29/'20pobl'!X29*100</f>
        <v>30.37219823154431</v>
      </c>
      <c r="O29" s="359"/>
      <c r="P29" s="360"/>
      <c r="Q29" s="360"/>
      <c r="R29" s="360"/>
      <c r="S29" s="361"/>
      <c r="T29" s="362"/>
      <c r="U29" s="329"/>
      <c r="V29" s="360"/>
      <c r="W29" s="360"/>
      <c r="X29" s="360"/>
      <c r="Y29" s="361"/>
      <c r="Z29" s="362"/>
      <c r="AB29" s="360"/>
      <c r="AC29" s="360"/>
      <c r="AD29" s="360"/>
      <c r="AE29" s="361"/>
      <c r="AF29" s="362"/>
      <c r="AH29" s="360"/>
      <c r="AI29" s="360"/>
      <c r="AJ29" s="360"/>
      <c r="AK29" s="361"/>
      <c r="AL29" s="362"/>
    </row>
    <row r="30" spans="1:38" s="328" customFormat="1" ht="3.75" customHeight="1" x14ac:dyDescent="0.25">
      <c r="A30" s="326"/>
      <c r="B30" s="327"/>
      <c r="D30" s="327"/>
      <c r="E30" s="327"/>
      <c r="G30" s="327"/>
      <c r="H30" s="327"/>
      <c r="J30" s="327"/>
      <c r="K30" s="327"/>
      <c r="M30" s="327"/>
      <c r="N30" s="327"/>
      <c r="O30" s="359"/>
      <c r="P30" s="329"/>
      <c r="Q30" s="329"/>
      <c r="R30" s="360"/>
      <c r="S30" s="361"/>
      <c r="T30" s="362"/>
      <c r="U30" s="329"/>
      <c r="V30" s="329"/>
      <c r="W30" s="329"/>
      <c r="X30" s="360"/>
      <c r="Y30" s="361"/>
      <c r="Z30" s="362"/>
      <c r="AB30" s="329"/>
      <c r="AC30" s="329"/>
      <c r="AD30" s="360"/>
      <c r="AE30" s="361"/>
      <c r="AF30" s="362"/>
      <c r="AH30" s="329"/>
      <c r="AI30" s="329"/>
      <c r="AJ30" s="360"/>
      <c r="AK30" s="361"/>
      <c r="AL30" s="362"/>
    </row>
    <row r="31" spans="1:38" s="329" customFormat="1" ht="18" customHeight="1" x14ac:dyDescent="0.25">
      <c r="B31" s="1243" t="s">
        <v>0</v>
      </c>
      <c r="C31" s="320"/>
      <c r="D31" s="1249">
        <f>G31+J31+M31</f>
        <v>1965264</v>
      </c>
      <c r="E31" s="1250">
        <f>D31/'20pobl'!D31*100</f>
        <v>4.0870318099514735</v>
      </c>
      <c r="F31" s="320"/>
      <c r="G31" s="1249">
        <f>SUM(G12:G29)</f>
        <v>518063</v>
      </c>
      <c r="H31" s="1250">
        <f>G31/'20pobl'!J31*100</f>
        <v>1.3492072483204347</v>
      </c>
      <c r="I31" s="320"/>
      <c r="J31" s="1249">
        <f>SUM(J12:J29)</f>
        <v>413633</v>
      </c>
      <c r="K31" s="1250">
        <f>J31/'20pobl'!Q31*100</f>
        <v>6.0686287196361697</v>
      </c>
      <c r="L31" s="320"/>
      <c r="M31" s="1249">
        <f>SUM(M12:M29)</f>
        <v>1033568</v>
      </c>
      <c r="N31" s="1250">
        <f>M31/'20pobl'!X31*100</f>
        <v>35.989573286107159</v>
      </c>
      <c r="O31" s="359"/>
      <c r="P31" s="360"/>
      <c r="Q31" s="360"/>
      <c r="T31" s="395"/>
      <c r="V31" s="360"/>
      <c r="W31" s="360"/>
      <c r="Z31" s="395"/>
      <c r="AB31" s="360"/>
      <c r="AC31" s="360"/>
      <c r="AF31" s="395"/>
      <c r="AH31" s="360"/>
      <c r="AI31" s="360"/>
      <c r="AL31" s="395"/>
    </row>
    <row r="32" spans="1:38" s="496" customFormat="1" ht="5.25" customHeight="1" x14ac:dyDescent="0.2">
      <c r="B32" s="397" t="s">
        <v>39</v>
      </c>
      <c r="C32" s="509"/>
      <c r="F32" s="509"/>
    </row>
    <row r="33" spans="2:14" s="496" customFormat="1" ht="5.25" customHeight="1" x14ac:dyDescent="0.2">
      <c r="B33" s="397" t="s">
        <v>47</v>
      </c>
      <c r="C33" s="509"/>
      <c r="F33" s="509"/>
    </row>
    <row r="34" spans="2:14" s="496" customFormat="1" ht="13.5" customHeight="1" x14ac:dyDescent="0.2">
      <c r="B34" s="1419" t="str">
        <f>'24solcasaad_pobl'!B34:N34</f>
        <v xml:space="preserve">(1) Cifras INE de población referidas al 01/01/2023. Publicado Censo de Población Anual el 13/12/2023 </v>
      </c>
      <c r="C34" s="1436"/>
      <c r="D34" s="1436"/>
      <c r="E34" s="1436"/>
      <c r="F34" s="1436"/>
      <c r="G34" s="1436"/>
      <c r="H34" s="1436"/>
      <c r="I34" s="1436"/>
      <c r="J34" s="1436"/>
      <c r="K34" s="1436"/>
      <c r="L34" s="1436"/>
      <c r="M34" s="1436"/>
      <c r="N34" s="1436"/>
    </row>
    <row r="35" spans="2:14" ht="29.25" customHeight="1" x14ac:dyDescent="0.2">
      <c r="B35" s="1433"/>
      <c r="C35" s="1433"/>
      <c r="D35" s="1433"/>
      <c r="E35" s="510"/>
    </row>
    <row r="36" spans="2:14" ht="4.5" customHeight="1" x14ac:dyDescent="0.2">
      <c r="B36" s="1413"/>
      <c r="C36" s="1413"/>
      <c r="D36" s="1413"/>
      <c r="E36" s="452"/>
    </row>
  </sheetData>
  <mergeCells count="23">
    <mergeCell ref="B34:N34"/>
    <mergeCell ref="B35:D35"/>
    <mergeCell ref="B36:D36"/>
    <mergeCell ref="J8:K8"/>
    <mergeCell ref="M8:N8"/>
    <mergeCell ref="D9:D10"/>
    <mergeCell ref="E9:E10"/>
    <mergeCell ref="G9:G10"/>
    <mergeCell ref="H9:H10"/>
    <mergeCell ref="J9:J10"/>
    <mergeCell ref="K9:K10"/>
    <mergeCell ref="M9:M10"/>
    <mergeCell ref="N9:N10"/>
    <mergeCell ref="B2:C2"/>
    <mergeCell ref="B3:C3"/>
    <mergeCell ref="A4:N4"/>
    <mergeCell ref="B5:N5"/>
    <mergeCell ref="B7:B10"/>
    <mergeCell ref="D7:E8"/>
    <mergeCell ref="G7:H7"/>
    <mergeCell ref="J7:K7"/>
    <mergeCell ref="M7:N7"/>
    <mergeCell ref="G8:H8"/>
  </mergeCells>
  <printOptions horizontalCentered="1"/>
  <pageMargins left="0" right="0" top="0.43307086614173229" bottom="0.43307086614173229" header="0" footer="0"/>
  <pageSetup paperSize="9" scale="96" orientation="landscape" r:id="rId1"/>
  <headerFooter alignWithMargins="0"/>
  <rowBreaks count="2" manualBreakCount="2">
    <brk id="34" max="25" man="1"/>
    <brk id="35"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Hoja106">
    <tabColor theme="0"/>
    <pageSetUpPr fitToPage="1"/>
  </sheetPr>
  <dimension ref="A1:T43"/>
  <sheetViews>
    <sheetView topLeftCell="A10" zoomScaleNormal="100" workbookViewId="0">
      <selection activeCell="A33" sqref="A33:XFD33"/>
    </sheetView>
  </sheetViews>
  <sheetFormatPr baseColWidth="10" defaultColWidth="11.42578125" defaultRowHeight="15" x14ac:dyDescent="0.2"/>
  <cols>
    <col min="1" max="1" width="2" style="212" customWidth="1"/>
    <col min="2" max="2" width="4.5703125" style="212" customWidth="1"/>
    <col min="3" max="3" width="13.42578125" style="212" customWidth="1"/>
    <col min="4" max="4" width="0.85546875" style="212" customWidth="1"/>
    <col min="5" max="5" width="7" style="212" customWidth="1"/>
    <col min="6" max="6" width="7.140625" style="212" customWidth="1"/>
    <col min="7" max="7" width="7" style="212" customWidth="1"/>
    <col min="8" max="8" width="7.140625" style="212" customWidth="1"/>
    <col min="9" max="9" width="7" style="212" customWidth="1"/>
    <col min="10" max="10" width="7.140625" style="212" customWidth="1"/>
    <col min="11" max="11" width="7" style="212" customWidth="1"/>
    <col min="12" max="12" width="7.140625" style="212" customWidth="1"/>
    <col min="13" max="13" width="7" style="212" customWidth="1"/>
    <col min="14" max="14" width="7.140625" style="212" customWidth="1"/>
    <col min="15" max="15" width="7" style="209" customWidth="1"/>
    <col min="16" max="16" width="5.28515625" style="212" customWidth="1"/>
    <col min="17" max="17" width="7" style="209" customWidth="1"/>
    <col min="18" max="18" width="7.140625" style="212" customWidth="1"/>
    <col min="19" max="19" width="2.85546875" style="212" customWidth="1"/>
    <col min="20" max="20" width="11.140625" style="212" customWidth="1"/>
    <col min="21" max="16384" width="11.42578125" style="212"/>
  </cols>
  <sheetData>
    <row r="1" spans="1:20" s="209" customFormat="1" ht="13.5" customHeight="1" x14ac:dyDescent="0.2"/>
    <row r="2" spans="1:20" s="211" customFormat="1" ht="66.75" customHeight="1" x14ac:dyDescent="0.2">
      <c r="A2" s="210"/>
      <c r="B2" s="1355"/>
      <c r="C2" s="1355"/>
      <c r="D2" s="1355"/>
      <c r="E2" s="1355"/>
      <c r="F2" s="1355"/>
      <c r="G2" s="1355"/>
      <c r="H2" s="1355"/>
      <c r="I2" s="1355"/>
      <c r="J2" s="1355"/>
      <c r="K2" s="1355"/>
      <c r="L2" s="1355"/>
      <c r="M2" s="1355"/>
      <c r="N2" s="1355"/>
      <c r="O2" s="1355"/>
      <c r="P2" s="1355"/>
      <c r="Q2" s="1355"/>
      <c r="R2" s="1355"/>
      <c r="S2" s="210"/>
      <c r="T2" s="210"/>
    </row>
    <row r="3" spans="1:20" x14ac:dyDescent="0.2">
      <c r="C3" s="1356" t="s">
        <v>315</v>
      </c>
      <c r="D3" s="1356"/>
      <c r="E3" s="1356"/>
    </row>
    <row r="5" spans="1:20" ht="23.25" customHeight="1" x14ac:dyDescent="0.2">
      <c r="B5" s="1357" t="s">
        <v>291</v>
      </c>
      <c r="C5" s="1358"/>
      <c r="D5" s="1358"/>
      <c r="E5" s="1358"/>
      <c r="F5" s="1358"/>
      <c r="G5" s="1358"/>
      <c r="H5" s="1358"/>
      <c r="I5" s="1358"/>
      <c r="J5" s="1358"/>
      <c r="K5" s="1358"/>
      <c r="L5" s="1358"/>
      <c r="M5" s="1358"/>
      <c r="N5" s="1358"/>
      <c r="O5" s="1358"/>
      <c r="P5" s="1358"/>
      <c r="Q5" s="1359">
        <v>45443</v>
      </c>
      <c r="R5" s="1360"/>
      <c r="S5" s="1360"/>
    </row>
    <row r="6" spans="1:20" ht="18.95" customHeight="1" x14ac:dyDescent="0.2">
      <c r="B6" s="213"/>
      <c r="C6" s="213"/>
      <c r="D6" s="213"/>
      <c r="E6" s="213"/>
      <c r="F6" s="213"/>
      <c r="G6" s="213"/>
      <c r="H6" s="213"/>
      <c r="I6" s="213"/>
      <c r="J6" s="213"/>
      <c r="K6" s="213"/>
      <c r="L6" s="213"/>
      <c r="M6" s="213"/>
      <c r="N6" s="213"/>
      <c r="O6" s="213"/>
      <c r="P6" s="213"/>
      <c r="Q6" s="213"/>
      <c r="R6" s="213"/>
      <c r="S6" s="213"/>
    </row>
    <row r="7" spans="1:20" ht="18.75" customHeight="1" x14ac:dyDescent="0.2">
      <c r="B7" s="1361" t="s">
        <v>316</v>
      </c>
      <c r="C7" s="1361"/>
      <c r="D7" s="1361"/>
      <c r="E7" s="1361"/>
      <c r="F7" s="1361"/>
      <c r="G7" s="1361"/>
      <c r="H7" s="1361"/>
      <c r="I7" s="1361"/>
      <c r="J7" s="1361"/>
      <c r="K7" s="1361"/>
      <c r="L7" s="1361"/>
      <c r="M7" s="1361"/>
      <c r="N7" s="1361"/>
      <c r="O7" s="1361"/>
      <c r="P7" s="1361"/>
      <c r="Q7" s="1361"/>
      <c r="R7" s="1361"/>
      <c r="S7" s="1361"/>
    </row>
    <row r="8" spans="1:20" ht="18.75" customHeight="1" x14ac:dyDescent="0.2">
      <c r="B8" s="1354" t="s">
        <v>317</v>
      </c>
      <c r="C8" s="1354"/>
      <c r="D8" s="1354"/>
      <c r="E8" s="1354"/>
      <c r="F8" s="1354"/>
      <c r="G8" s="1354"/>
      <c r="H8" s="1354"/>
      <c r="I8" s="1354"/>
      <c r="J8" s="1354"/>
      <c r="K8" s="1354"/>
      <c r="L8" s="1354"/>
      <c r="M8" s="1354"/>
      <c r="N8" s="1354"/>
      <c r="O8" s="1354"/>
      <c r="P8" s="1354"/>
      <c r="Q8" s="1354"/>
      <c r="R8" s="1354"/>
      <c r="S8" s="1354"/>
      <c r="T8" s="1354"/>
    </row>
    <row r="9" spans="1:20" ht="18.75" customHeight="1" x14ac:dyDescent="0.2">
      <c r="B9" s="1354" t="s">
        <v>318</v>
      </c>
      <c r="C9" s="1354"/>
      <c r="D9" s="1354"/>
      <c r="E9" s="1354"/>
      <c r="F9" s="1354"/>
      <c r="G9" s="1354"/>
      <c r="H9" s="1354"/>
      <c r="I9" s="1354"/>
      <c r="J9" s="1354"/>
      <c r="K9" s="1354"/>
      <c r="L9" s="1354"/>
      <c r="M9" s="1354"/>
      <c r="N9" s="1354"/>
      <c r="O9" s="1354"/>
      <c r="P9" s="1354"/>
      <c r="Q9" s="1354"/>
      <c r="R9" s="1354"/>
      <c r="S9" s="1354"/>
      <c r="T9" s="1354"/>
    </row>
    <row r="10" spans="1:20" ht="18.75" customHeight="1" x14ac:dyDescent="0.2">
      <c r="B10" s="1354" t="s">
        <v>319</v>
      </c>
      <c r="C10" s="1354"/>
      <c r="D10" s="1354"/>
      <c r="E10" s="1354"/>
      <c r="F10" s="1354"/>
      <c r="G10" s="1354"/>
      <c r="H10" s="1354"/>
      <c r="I10" s="1354"/>
      <c r="J10" s="1354"/>
      <c r="K10" s="1354"/>
      <c r="L10" s="1354"/>
      <c r="M10" s="1354"/>
      <c r="N10" s="1354"/>
      <c r="O10" s="1354"/>
      <c r="P10" s="1354"/>
      <c r="Q10" s="1354"/>
      <c r="R10" s="1354"/>
      <c r="S10" s="1354"/>
      <c r="T10" s="1354"/>
    </row>
    <row r="11" spans="1:20" ht="18.75" customHeight="1" x14ac:dyDescent="0.2">
      <c r="B11" s="1354" t="s">
        <v>320</v>
      </c>
      <c r="C11" s="1354"/>
      <c r="D11" s="1354"/>
      <c r="E11" s="1354"/>
      <c r="F11" s="1354"/>
      <c r="G11" s="1354"/>
      <c r="H11" s="1354"/>
      <c r="I11" s="1354"/>
      <c r="J11" s="1354"/>
      <c r="K11" s="1354"/>
      <c r="L11" s="1354"/>
      <c r="M11" s="1354"/>
      <c r="N11" s="1354"/>
      <c r="O11" s="1354"/>
      <c r="P11" s="1354"/>
      <c r="Q11" s="1354"/>
      <c r="R11" s="1354"/>
      <c r="S11" s="1354"/>
      <c r="T11" s="1354"/>
    </row>
    <row r="12" spans="1:20" ht="18.75" customHeight="1" x14ac:dyDescent="0.2">
      <c r="B12" s="1354" t="s">
        <v>321</v>
      </c>
      <c r="C12" s="1354"/>
      <c r="D12" s="1354"/>
      <c r="E12" s="1354"/>
      <c r="F12" s="1354"/>
      <c r="G12" s="1354"/>
      <c r="H12" s="1354"/>
      <c r="I12" s="1354"/>
      <c r="J12" s="1354"/>
      <c r="K12" s="1354"/>
      <c r="L12" s="1354"/>
      <c r="M12" s="1354"/>
      <c r="N12" s="1354"/>
      <c r="O12" s="1354"/>
      <c r="P12" s="1354"/>
      <c r="Q12" s="1354"/>
      <c r="R12" s="1354"/>
      <c r="S12" s="1354"/>
      <c r="T12" s="1354"/>
    </row>
    <row r="13" spans="1:20" ht="18.75" customHeight="1" x14ac:dyDescent="0.2">
      <c r="B13" s="1354" t="s">
        <v>322</v>
      </c>
      <c r="C13" s="1354"/>
      <c r="D13" s="1354"/>
      <c r="E13" s="1354"/>
      <c r="F13" s="1354"/>
      <c r="G13" s="1354"/>
      <c r="H13" s="1354"/>
      <c r="I13" s="1354"/>
      <c r="J13" s="1354"/>
      <c r="K13" s="1354"/>
      <c r="L13" s="1354"/>
      <c r="M13" s="1354"/>
      <c r="N13" s="1354"/>
      <c r="O13" s="1354"/>
      <c r="P13" s="1354"/>
      <c r="Q13" s="1354"/>
      <c r="R13" s="1354"/>
      <c r="S13" s="1354"/>
      <c r="T13" s="1354"/>
    </row>
    <row r="14" spans="1:20" ht="18.75" customHeight="1" x14ac:dyDescent="0.2">
      <c r="B14" s="214"/>
      <c r="C14" s="214"/>
      <c r="D14" s="214"/>
      <c r="E14" s="214"/>
      <c r="F14" s="214"/>
      <c r="G14" s="214"/>
      <c r="H14" s="214"/>
      <c r="I14" s="214"/>
      <c r="J14" s="214"/>
      <c r="K14" s="214"/>
      <c r="L14" s="214"/>
      <c r="M14" s="214"/>
      <c r="N14" s="214"/>
      <c r="O14" s="214"/>
      <c r="P14" s="214"/>
      <c r="Q14" s="214"/>
      <c r="R14" s="214"/>
      <c r="S14" s="214"/>
    </row>
    <row r="15" spans="1:20" ht="18.75" customHeight="1" x14ac:dyDescent="0.2">
      <c r="B15" s="1361" t="s">
        <v>323</v>
      </c>
      <c r="C15" s="1361"/>
      <c r="D15" s="1361"/>
      <c r="E15" s="1361"/>
      <c r="F15" s="1361"/>
      <c r="G15" s="1361"/>
      <c r="H15" s="1361"/>
      <c r="I15" s="1361"/>
      <c r="J15" s="1361"/>
      <c r="K15" s="1361"/>
      <c r="L15" s="1361"/>
      <c r="M15" s="1361"/>
      <c r="N15" s="1361"/>
      <c r="O15" s="1361"/>
      <c r="P15" s="1361"/>
      <c r="Q15" s="1361"/>
      <c r="R15" s="1361"/>
      <c r="S15" s="1361"/>
    </row>
    <row r="16" spans="1:20" ht="18.75" customHeight="1" x14ac:dyDescent="0.2">
      <c r="B16" s="1354" t="s">
        <v>324</v>
      </c>
      <c r="C16" s="1354"/>
      <c r="D16" s="1354"/>
      <c r="E16" s="1354"/>
      <c r="F16" s="1354"/>
      <c r="G16" s="1354"/>
      <c r="H16" s="1354"/>
      <c r="I16" s="1354"/>
      <c r="J16" s="1354"/>
      <c r="K16" s="1354"/>
      <c r="L16" s="1354"/>
      <c r="M16" s="1354"/>
      <c r="N16" s="1354"/>
      <c r="O16" s="1354"/>
      <c r="P16" s="1354"/>
      <c r="Q16" s="1354"/>
      <c r="R16" s="1354"/>
      <c r="S16" s="1354"/>
    </row>
    <row r="17" spans="2:20" ht="18.75" customHeight="1" x14ac:dyDescent="0.2">
      <c r="B17" s="1354" t="s">
        <v>325</v>
      </c>
      <c r="C17" s="1354"/>
      <c r="D17" s="1354"/>
      <c r="E17" s="1354"/>
      <c r="F17" s="1354"/>
      <c r="G17" s="1354"/>
      <c r="H17" s="1354"/>
      <c r="I17" s="1354"/>
      <c r="J17" s="1354"/>
      <c r="K17" s="1354"/>
      <c r="L17" s="1354"/>
      <c r="M17" s="1354"/>
      <c r="N17" s="1354"/>
      <c r="O17" s="1354"/>
      <c r="P17" s="1354"/>
      <c r="Q17" s="1354"/>
      <c r="R17" s="1354"/>
      <c r="S17" s="1354"/>
      <c r="T17" s="214"/>
    </row>
    <row r="18" spans="2:20" ht="18.75" customHeight="1" x14ac:dyDescent="0.2">
      <c r="B18" s="1354" t="s">
        <v>326</v>
      </c>
      <c r="C18" s="1354"/>
      <c r="D18" s="1354"/>
      <c r="E18" s="1354"/>
      <c r="F18" s="1354"/>
      <c r="G18" s="1354"/>
      <c r="H18" s="1354"/>
      <c r="I18" s="1354"/>
      <c r="J18" s="1354"/>
      <c r="K18" s="1354"/>
      <c r="L18" s="1354"/>
      <c r="M18" s="1354"/>
      <c r="N18" s="1354"/>
      <c r="O18" s="1354"/>
      <c r="P18" s="1354"/>
      <c r="Q18" s="1354"/>
      <c r="R18" s="1354"/>
      <c r="S18" s="1354"/>
      <c r="T18" s="214"/>
    </row>
    <row r="19" spans="2:20" ht="18.75" customHeight="1" x14ac:dyDescent="0.2">
      <c r="B19" s="214"/>
      <c r="C19" s="214"/>
      <c r="D19" s="214"/>
      <c r="E19" s="214"/>
      <c r="F19" s="214"/>
      <c r="G19" s="214"/>
      <c r="H19" s="214"/>
      <c r="I19" s="214"/>
      <c r="J19" s="214"/>
      <c r="K19" s="214"/>
      <c r="L19" s="214"/>
      <c r="M19" s="214"/>
      <c r="N19" s="214"/>
      <c r="O19" s="214"/>
      <c r="P19" s="214"/>
      <c r="Q19" s="214"/>
      <c r="R19" s="214"/>
      <c r="S19" s="214"/>
    </row>
    <row r="20" spans="2:20" ht="18.75" customHeight="1" x14ac:dyDescent="0.2">
      <c r="B20" s="1361" t="s">
        <v>327</v>
      </c>
      <c r="C20" s="1361"/>
      <c r="D20" s="1361"/>
      <c r="E20" s="1361"/>
      <c r="F20" s="1361"/>
      <c r="G20" s="1361"/>
      <c r="H20" s="1361"/>
      <c r="I20" s="1361"/>
      <c r="J20" s="1361"/>
      <c r="K20" s="1361"/>
      <c r="L20" s="1361"/>
      <c r="M20" s="1361"/>
      <c r="N20" s="1361"/>
      <c r="O20" s="1361"/>
      <c r="P20" s="1361"/>
      <c r="Q20" s="1361"/>
      <c r="R20" s="1361"/>
      <c r="S20" s="1361"/>
    </row>
    <row r="21" spans="2:20" ht="18.75" customHeight="1" x14ac:dyDescent="0.2">
      <c r="B21" s="1354" t="s">
        <v>328</v>
      </c>
      <c r="C21" s="1354"/>
      <c r="D21" s="1354"/>
      <c r="E21" s="1354"/>
      <c r="F21" s="1354"/>
      <c r="G21" s="1354"/>
      <c r="H21" s="1354"/>
      <c r="I21" s="1354"/>
      <c r="J21" s="1354"/>
      <c r="K21" s="1354"/>
      <c r="L21" s="1354"/>
      <c r="M21" s="1354"/>
      <c r="N21" s="1354"/>
      <c r="O21" s="1354"/>
      <c r="P21" s="1354"/>
      <c r="Q21" s="1354"/>
      <c r="R21" s="1354"/>
      <c r="S21" s="1354"/>
    </row>
    <row r="22" spans="2:20" ht="18.75" customHeight="1" x14ac:dyDescent="0.2">
      <c r="B22" s="214"/>
      <c r="C22" s="214"/>
      <c r="D22" s="214"/>
      <c r="E22" s="214"/>
      <c r="F22" s="214"/>
      <c r="G22" s="214"/>
      <c r="H22" s="214"/>
      <c r="I22" s="214"/>
      <c r="J22" s="214"/>
      <c r="K22" s="214"/>
      <c r="L22" s="214"/>
      <c r="M22" s="214"/>
      <c r="N22" s="214"/>
      <c r="O22" s="214"/>
      <c r="P22" s="214"/>
      <c r="Q22" s="214"/>
      <c r="R22" s="214"/>
      <c r="S22" s="214"/>
    </row>
    <row r="23" spans="2:20" ht="18.75" customHeight="1" x14ac:dyDescent="0.2">
      <c r="B23" s="1361" t="s">
        <v>329</v>
      </c>
      <c r="C23" s="1361"/>
      <c r="D23" s="1361"/>
      <c r="E23" s="1361"/>
      <c r="F23" s="1361"/>
      <c r="G23" s="1361"/>
      <c r="H23" s="1361"/>
      <c r="I23" s="1361"/>
      <c r="J23" s="1361"/>
      <c r="K23" s="1361"/>
      <c r="L23" s="1361"/>
      <c r="M23" s="1361"/>
      <c r="N23" s="1361"/>
      <c r="O23" s="1361"/>
      <c r="P23" s="1361"/>
      <c r="Q23" s="1361"/>
      <c r="R23" s="1361"/>
      <c r="S23" s="1361"/>
    </row>
    <row r="24" spans="2:20" ht="18.75" customHeight="1" x14ac:dyDescent="0.2">
      <c r="B24" s="1354" t="s">
        <v>329</v>
      </c>
      <c r="C24" s="1354"/>
      <c r="D24" s="1354"/>
      <c r="E24" s="1354"/>
      <c r="F24" s="1354"/>
      <c r="G24" s="1354"/>
      <c r="H24" s="1354"/>
      <c r="I24" s="1354"/>
      <c r="J24" s="1354"/>
      <c r="K24" s="1354"/>
      <c r="L24" s="1354"/>
      <c r="M24" s="1354"/>
      <c r="N24" s="1354"/>
      <c r="O24" s="1354"/>
      <c r="P24" s="1354"/>
      <c r="Q24" s="1354"/>
      <c r="R24" s="1354"/>
      <c r="S24" s="1354"/>
    </row>
    <row r="25" spans="2:20" ht="18.75" customHeight="1" x14ac:dyDescent="0.2">
      <c r="B25" s="1354" t="s">
        <v>330</v>
      </c>
      <c r="C25" s="1354"/>
      <c r="D25" s="1354"/>
      <c r="E25" s="1354"/>
      <c r="F25" s="1354"/>
      <c r="G25" s="1354"/>
      <c r="H25" s="1354"/>
      <c r="I25" s="1354"/>
      <c r="J25" s="1354"/>
      <c r="K25" s="1354"/>
      <c r="L25" s="1354"/>
      <c r="M25" s="1354"/>
      <c r="N25" s="1354"/>
      <c r="O25" s="1354"/>
      <c r="P25" s="1354"/>
      <c r="Q25" s="1354"/>
      <c r="R25" s="1354"/>
      <c r="S25" s="1354"/>
    </row>
    <row r="26" spans="2:20" ht="18.75" customHeight="1" x14ac:dyDescent="0.2">
      <c r="B26" s="214"/>
      <c r="C26" s="214"/>
      <c r="D26" s="214"/>
      <c r="E26" s="214"/>
      <c r="F26" s="214"/>
      <c r="G26" s="214"/>
      <c r="H26" s="214"/>
      <c r="I26" s="214"/>
      <c r="J26" s="214"/>
      <c r="K26" s="214"/>
      <c r="L26" s="214"/>
      <c r="M26" s="214"/>
      <c r="N26" s="214"/>
      <c r="O26" s="214"/>
      <c r="P26" s="214"/>
      <c r="Q26" s="214"/>
      <c r="R26" s="214"/>
      <c r="S26" s="214"/>
    </row>
    <row r="27" spans="2:20" ht="18.75" customHeight="1" x14ac:dyDescent="0.2">
      <c r="B27" s="1361" t="s">
        <v>331</v>
      </c>
      <c r="C27" s="1361"/>
      <c r="D27" s="1361"/>
      <c r="E27" s="1361"/>
      <c r="F27" s="1361"/>
      <c r="G27" s="1361"/>
      <c r="H27" s="1361"/>
      <c r="I27" s="1361"/>
      <c r="J27" s="1361"/>
      <c r="K27" s="1361"/>
      <c r="L27" s="1361"/>
      <c r="M27" s="1361"/>
      <c r="N27" s="1361"/>
      <c r="O27" s="1361"/>
      <c r="P27" s="1361"/>
      <c r="Q27" s="1361"/>
      <c r="R27" s="1361"/>
      <c r="S27" s="1361"/>
    </row>
    <row r="28" spans="2:20" ht="18.75" customHeight="1" x14ac:dyDescent="0.2">
      <c r="B28" s="1354" t="s">
        <v>331</v>
      </c>
      <c r="C28" s="1354"/>
      <c r="D28" s="1354"/>
      <c r="E28" s="1354"/>
      <c r="F28" s="1354"/>
      <c r="G28" s="1354"/>
      <c r="H28" s="1354"/>
      <c r="I28" s="1354"/>
      <c r="J28" s="1354"/>
      <c r="K28" s="1354"/>
      <c r="L28" s="1354"/>
      <c r="M28" s="1354"/>
      <c r="N28" s="1354"/>
      <c r="O28" s="1354"/>
      <c r="P28" s="1354"/>
      <c r="Q28" s="1354"/>
      <c r="R28" s="1354"/>
      <c r="S28" s="1354"/>
    </row>
    <row r="29" spans="2:20" ht="18.75" customHeight="1" x14ac:dyDescent="0.2">
      <c r="B29" s="1354" t="s">
        <v>332</v>
      </c>
      <c r="C29" s="1354"/>
      <c r="D29" s="1354"/>
      <c r="E29" s="1354"/>
      <c r="F29" s="1354"/>
      <c r="G29" s="1354"/>
      <c r="H29" s="1354"/>
      <c r="I29" s="1354"/>
      <c r="J29" s="1354"/>
      <c r="K29" s="1354"/>
      <c r="L29" s="1354"/>
      <c r="M29" s="1354"/>
      <c r="N29" s="1354"/>
      <c r="O29" s="1354"/>
      <c r="P29" s="1354"/>
      <c r="Q29" s="1354"/>
      <c r="R29" s="1354"/>
      <c r="S29" s="1354"/>
    </row>
    <row r="30" spans="2:20" ht="18.75" customHeight="1" x14ac:dyDescent="0.2">
      <c r="B30" s="214"/>
      <c r="C30" s="214"/>
      <c r="D30" s="214"/>
      <c r="E30" s="214"/>
      <c r="F30" s="214"/>
      <c r="G30" s="214"/>
      <c r="H30" s="214"/>
      <c r="I30" s="214"/>
      <c r="J30" s="214"/>
      <c r="K30" s="214"/>
      <c r="L30" s="214"/>
      <c r="M30" s="214"/>
      <c r="N30" s="214"/>
      <c r="O30" s="214"/>
      <c r="P30" s="214"/>
      <c r="Q30" s="214"/>
      <c r="R30" s="214"/>
      <c r="S30" s="214"/>
    </row>
    <row r="31" spans="2:20" ht="18.75" customHeight="1" x14ac:dyDescent="0.2">
      <c r="B31" s="1361" t="s">
        <v>333</v>
      </c>
      <c r="C31" s="1361"/>
      <c r="D31" s="1361"/>
      <c r="E31" s="1361"/>
      <c r="F31" s="1361"/>
      <c r="G31" s="1361"/>
      <c r="H31" s="1361"/>
      <c r="I31" s="1361"/>
      <c r="J31" s="1361"/>
      <c r="K31" s="1361"/>
      <c r="L31" s="1361"/>
      <c r="M31" s="1361"/>
      <c r="N31" s="1361"/>
      <c r="O31" s="1361"/>
      <c r="P31" s="1361"/>
      <c r="Q31" s="1361"/>
      <c r="R31" s="1361"/>
      <c r="S31" s="1361"/>
    </row>
    <row r="32" spans="2:20" ht="18.75" customHeight="1" x14ac:dyDescent="0.2">
      <c r="B32" s="1354" t="s">
        <v>334</v>
      </c>
      <c r="C32" s="1354"/>
      <c r="D32" s="1354"/>
      <c r="E32" s="1354"/>
      <c r="F32" s="1354"/>
      <c r="G32" s="1354"/>
      <c r="H32" s="1354"/>
      <c r="I32" s="1354"/>
      <c r="J32" s="1354"/>
      <c r="K32" s="1354"/>
      <c r="L32" s="1354"/>
      <c r="M32" s="1354"/>
      <c r="N32" s="1354"/>
      <c r="O32" s="1354"/>
      <c r="P32" s="1354"/>
      <c r="Q32" s="1354"/>
      <c r="R32" s="1354"/>
      <c r="S32" s="1354"/>
    </row>
    <row r="33" spans="2:20" ht="18.75" customHeight="1" x14ac:dyDescent="0.2">
      <c r="B33" s="1354" t="s">
        <v>335</v>
      </c>
      <c r="C33" s="1354"/>
      <c r="D33" s="1354"/>
      <c r="E33" s="1354"/>
      <c r="F33" s="1354"/>
      <c r="G33" s="1354"/>
      <c r="H33" s="1354"/>
      <c r="I33" s="1354"/>
      <c r="J33" s="1354"/>
      <c r="K33" s="1354"/>
      <c r="L33" s="1354"/>
      <c r="M33" s="1354"/>
      <c r="N33" s="1354"/>
      <c r="O33" s="1354"/>
      <c r="P33" s="1354"/>
      <c r="Q33" s="1354"/>
      <c r="R33" s="1354"/>
      <c r="S33" s="1354"/>
      <c r="T33" s="214"/>
    </row>
    <row r="34" spans="2:20" ht="18.75" customHeight="1" x14ac:dyDescent="0.2">
      <c r="B34" s="1354" t="s">
        <v>336</v>
      </c>
      <c r="C34" s="1354"/>
      <c r="D34" s="1354"/>
      <c r="E34" s="1354"/>
      <c r="F34" s="1354"/>
      <c r="G34" s="1354"/>
      <c r="H34" s="1354"/>
      <c r="I34" s="1354"/>
      <c r="J34" s="1354"/>
      <c r="K34" s="1354"/>
      <c r="L34" s="1354"/>
      <c r="M34" s="1354"/>
      <c r="N34" s="1354"/>
      <c r="O34" s="1354"/>
      <c r="P34" s="1354"/>
      <c r="Q34" s="1354"/>
      <c r="R34" s="1354"/>
      <c r="S34" s="1354"/>
      <c r="T34" s="214"/>
    </row>
    <row r="35" spans="2:20" ht="15" customHeight="1" x14ac:dyDescent="0.2">
      <c r="B35" s="1354" t="s">
        <v>337</v>
      </c>
      <c r="C35" s="1354"/>
      <c r="D35" s="1354"/>
      <c r="E35" s="1354"/>
      <c r="F35" s="1354"/>
      <c r="G35" s="1354"/>
      <c r="H35" s="1354"/>
      <c r="I35" s="1354"/>
      <c r="J35" s="1354"/>
      <c r="K35" s="1354"/>
      <c r="L35" s="1354"/>
      <c r="M35" s="1354"/>
      <c r="N35" s="1354"/>
      <c r="O35" s="1354"/>
      <c r="P35" s="1354"/>
      <c r="Q35" s="1354"/>
      <c r="R35" s="1354"/>
      <c r="S35" s="1354"/>
      <c r="T35" s="214"/>
    </row>
    <row r="36" spans="2:20" ht="15.95" customHeight="1" x14ac:dyDescent="0.2">
      <c r="O36" s="215"/>
      <c r="Q36" s="215"/>
    </row>
    <row r="37" spans="2:20" ht="15.95" customHeight="1" x14ac:dyDescent="0.2"/>
    <row r="38" spans="2:20" ht="15.95" customHeight="1" x14ac:dyDescent="0.2"/>
    <row r="39" spans="2:20" ht="15.95" customHeight="1" x14ac:dyDescent="0.2"/>
    <row r="40" spans="2:20" ht="15.95" customHeight="1" x14ac:dyDescent="0.2"/>
    <row r="41" spans="2:20" ht="15.95" customHeight="1" x14ac:dyDescent="0.2"/>
    <row r="42" spans="2:20" ht="15.95" customHeight="1" x14ac:dyDescent="0.2"/>
    <row r="43" spans="2:20" ht="18" customHeight="1" x14ac:dyDescent="0.2"/>
  </sheetData>
  <mergeCells count="28">
    <mergeCell ref="B32:S32"/>
    <mergeCell ref="B33:S33"/>
    <mergeCell ref="B34:S34"/>
    <mergeCell ref="B35:S35"/>
    <mergeCell ref="B31:S31"/>
    <mergeCell ref="B27:S27"/>
    <mergeCell ref="B28:S28"/>
    <mergeCell ref="B16:S16"/>
    <mergeCell ref="B17:S17"/>
    <mergeCell ref="B18:S18"/>
    <mergeCell ref="B20:S20"/>
    <mergeCell ref="B21:S21"/>
    <mergeCell ref="B29:S29"/>
    <mergeCell ref="B15:S15"/>
    <mergeCell ref="B2:R2"/>
    <mergeCell ref="C3:E3"/>
    <mergeCell ref="B5:P5"/>
    <mergeCell ref="Q5:S5"/>
    <mergeCell ref="B7:S7"/>
    <mergeCell ref="B8:T8"/>
    <mergeCell ref="B9:T9"/>
    <mergeCell ref="B10:T10"/>
    <mergeCell ref="B11:T11"/>
    <mergeCell ref="B12:T12"/>
    <mergeCell ref="B13:T13"/>
    <mergeCell ref="B23:S23"/>
    <mergeCell ref="B24:S24"/>
    <mergeCell ref="B25:S25"/>
  </mergeCells>
  <hyperlinks>
    <hyperlink ref="B9:T9" location="'42pbpcasaadpot'!A1" display="4.2. PERSONAS CON RESOLUCIÓN DE PIA EN RELACIÓN A LA POBLACIÓN POTENCIALMENTE DEPENDIENTE DE LAS CCAA." xr:uid="{00000000-0004-0000-1000-000000000000}"/>
    <hyperlink ref="B11:T11" location="'44apbpcasaad'!A1" display="4.4.a, 4.4.b. PERSONAS CON RESOLUCIÓN DE PIA EN RELACIÓN A LA POBLACIÓN DE LAS CCAA POR TRAMOS DE EDAD. GRÁFICO" xr:uid="{00000000-0004-0000-1000-000001000000}"/>
    <hyperlink ref="B17:S17" location="'51aPAPDgrado'!A1" display="5.1.a.-5.1.h. PRESTACIONES POR TIPO DE PRESTACIÓN, COMUNIDAD AUTÓNOMA Y POR GRADO." xr:uid="{00000000-0004-0000-1000-000002000000}"/>
    <hyperlink ref="B21:S21" location="'6perfcuidador'!A1" display="6., 6.1. - 6.3. PERFIL DEL CUIDADOR TOTAL Y POR CCAA" xr:uid="{00000000-0004-0000-1000-000003000000}"/>
    <hyperlink ref="B24:S24" location="'7Intensidad'!A1" display="7. INTENSIDAD DE LA AYUDA A DOMICILIO" xr:uid="{00000000-0004-0000-1000-000004000000}"/>
    <hyperlink ref="B25:S25" location="'71IntensidadCCAA'!A1" display="7.1., 7.1.a.-7.1.b. INTENSIDAD DE LA AYUDA A DOMICILIO POR CCAA Y TIPO DE PRESTACIÓN" xr:uid="{00000000-0004-0000-1000-000005000000}"/>
    <hyperlink ref="B28:S28" location="'8CuantíaPrest'!A1" display="8. CUANTÍA DE LAS PRESTACIONES ECONÓMICAS" xr:uid="{00000000-0004-0000-1000-000006000000}"/>
    <hyperlink ref="B29:S29" location="'81CuantíaPEC_CCAA'!A1" display="8.1.a.-8.1.g. CUANTÍA DE LAS PRESTACIONES POR CCAA Y TIPO DE PRESTACIÓN" xr:uid="{00000000-0004-0000-1000-000007000000}"/>
    <hyperlink ref="B32:S32" location="'9TiempoEspera'!A1" display="9. TIEMPO MEDIO DE RESOLUCIÓN POR CCAA" xr:uid="{00000000-0004-0000-1000-000008000000}"/>
    <hyperlink ref="B8:T8" location="'41benpresaad'!A1" display="4.1., 4.1.1.-4.1.3./4.1.a, 4.1.1.a.-4.1.3.a. PERSONAS CON RESOLUCIÓN DE PIA Y PRESTACIONES TOTALES. POR GRADO. GRÁFICOS" xr:uid="{00000000-0004-0000-1000-000009000000}"/>
    <hyperlink ref="B18:T18" location="'52SubtipoVinculada'!A1" display="5.2., 5.2.1., 5.2.2. y 5.2.3. SUBTIPO DE PRESTACIÓN ECONÓMICA VINCULADA AL SERVICIO. POR GRADO" xr:uid="{00000000-0004-0000-1000-00000A000000}"/>
    <hyperlink ref="B13:S13" location="'46perfpbsaad'!A1" display="4.6., 4.6.a. PERFIL DE LA PERSONA CON RESOLUCIÓN DE PIA POR GRADO: SEXO Y EDAD. GRÁFICO" xr:uid="{00000000-0004-0000-1000-00000B000000}"/>
    <hyperlink ref="B10:T10" location="'43pbpcasaad'!A1" display="4.3., 4.3.1.-4.3.2. PERSONAS CON RESOLUCIÓN DE PIA POR CCAA, SEXO, TRAMOS DE EDAD Y GRADO" xr:uid="{00000000-0004-0000-1000-00000C000000}"/>
    <hyperlink ref="B35:T35" location="'12BenefEfect'!A1" display="12. PERSONAS CON RESOLUCIÓN DE PIA Y PRESTACIÓN EFECTIVA O NO EFECTIVA" xr:uid="{00000000-0004-0000-1000-00000D000000}"/>
    <hyperlink ref="B33:S33" location="'10pendResol'!A1" display="10.1., 10.2., 10.3. PERSONAS PENDIENTES DE RESOLUCIÓN DE GRADO O PENDIENTES DE RESOLUCIÓN DE PIA" xr:uid="{00000000-0004-0000-1000-00000E000000}"/>
    <hyperlink ref="B16:S16" location="'51pbgrado'!A1" display="5.1. PRESTACIONES Y RESOLUCIONES DE PIA POR GRADO" xr:uid="{00000000-0004-0000-1000-00000F000000}"/>
    <hyperlink ref="B34:S34" location="'11ListaEspera'!A1" display="11., 11.1.-11.3. PERSONAS BENEFICIARIAS CON DERECHO Y RESOLUCIONES DE PIA POR CCAA Y GRADO" xr:uid="{00000000-0004-0000-1000-000010000000}"/>
    <hyperlink ref="B12:S12" location="'45ResolPIAAltaBaj'!A1" display="4.5. ALTAS Y BAJAS DE RESOLUCIONES DE PIA EN EL ÚLTIMO MES " xr:uid="{00000000-0004-0000-1000-000011000000}"/>
  </hyperlinks>
  <pageMargins left="1.0236220472440944" right="0.23622047244094491" top="0.47244094488188981" bottom="0.47244094488188981" header="0.31496062992125984" footer="0.31496062992125984"/>
  <pageSetup paperSize="9" scale="78" orientation="landscape" r:id="rId1"/>
  <headerFooter alignWithMargins="0"/>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Hoja38">
    <tabColor theme="0"/>
  </sheetPr>
  <dimension ref="A1:AX38"/>
  <sheetViews>
    <sheetView showGridLines="0" topLeftCell="E4" zoomScaleNormal="100" workbookViewId="0">
      <selection activeCell="B34" sqref="B34:P34"/>
    </sheetView>
  </sheetViews>
  <sheetFormatPr baseColWidth="10" defaultColWidth="11.42578125" defaultRowHeight="15" x14ac:dyDescent="0.2"/>
  <cols>
    <col min="1" max="1" width="1.140625" style="88" customWidth="1"/>
    <col min="2" max="2" width="28.7109375" style="88" customWidth="1"/>
    <col min="3" max="3" width="0.5703125" style="88" customWidth="1"/>
    <col min="4" max="4" width="11.85546875" style="88" customWidth="1"/>
    <col min="5" max="5" width="7.7109375" style="88" customWidth="1"/>
    <col min="6" max="6" width="0.42578125" style="88" customWidth="1"/>
    <col min="7" max="7" width="12.42578125" style="88" customWidth="1"/>
    <col min="8" max="8" width="6.28515625" style="88" customWidth="1"/>
    <col min="9" max="9" width="0.42578125" style="88" customWidth="1"/>
    <col min="10" max="10" width="10.85546875" style="88" customWidth="1"/>
    <col min="11" max="11" width="6.28515625" style="88" customWidth="1"/>
    <col min="12" max="12" width="0.42578125" style="88" customWidth="1"/>
    <col min="13" max="13" width="11.85546875" style="88" customWidth="1"/>
    <col min="14" max="14" width="6.28515625" style="88" customWidth="1"/>
    <col min="15" max="15" width="0.7109375" style="86" customWidth="1"/>
    <col min="16" max="16" width="10.140625" style="88" bestFit="1" customWidth="1"/>
    <col min="17" max="17" width="8.5703125" style="88" customWidth="1"/>
    <col min="18" max="18" width="0.42578125" style="88" customWidth="1"/>
    <col min="19" max="19" width="8.42578125" style="88" bestFit="1" customWidth="1"/>
    <col min="20" max="20" width="7.85546875" style="88" bestFit="1" customWidth="1"/>
    <col min="21" max="21" width="0.42578125" style="88" customWidth="1"/>
    <col min="22" max="22" width="8.42578125" style="88" bestFit="1" customWidth="1"/>
    <col min="23" max="23" width="7.7109375" style="88" bestFit="1" customWidth="1"/>
    <col min="24" max="24" width="0.42578125" style="88" customWidth="1"/>
    <col min="25" max="25" width="8.42578125" style="88" bestFit="1" customWidth="1"/>
    <col min="26" max="26" width="7.7109375" style="88" bestFit="1" customWidth="1"/>
    <col min="27" max="27" width="11.42578125" style="88"/>
    <col min="28" max="30" width="2.42578125" style="88" bestFit="1" customWidth="1"/>
    <col min="31" max="31" width="13" style="88" bestFit="1" customWidth="1"/>
    <col min="32" max="32" width="3.42578125" style="88" bestFit="1" customWidth="1"/>
    <col min="33" max="33" width="3.85546875" style="88" customWidth="1"/>
    <col min="34" max="36" width="2.42578125" style="88" bestFit="1" customWidth="1"/>
    <col min="37" max="37" width="8.42578125" style="88" bestFit="1" customWidth="1"/>
    <col min="38" max="38" width="3.42578125" style="88" bestFit="1" customWidth="1"/>
    <col min="39" max="39" width="3.5703125" style="88" customWidth="1"/>
    <col min="40" max="42" width="2.42578125" style="88" bestFit="1" customWidth="1"/>
    <col min="43" max="43" width="8.42578125" style="88" bestFit="1" customWidth="1"/>
    <col min="44" max="44" width="4.140625" style="88" bestFit="1" customWidth="1"/>
    <col min="45" max="45" width="3.28515625" style="88" customWidth="1"/>
    <col min="46" max="46" width="4.28515625" style="88" bestFit="1" customWidth="1"/>
    <col min="47" max="47" width="2.42578125" style="88" bestFit="1" customWidth="1"/>
    <col min="48" max="48" width="4.28515625" style="88" bestFit="1" customWidth="1"/>
    <col min="49" max="49" width="8.42578125" style="88" bestFit="1" customWidth="1"/>
    <col min="50" max="50" width="4.28515625" style="88" bestFit="1" customWidth="1"/>
    <col min="51" max="16384" width="11.42578125" style="88"/>
  </cols>
  <sheetData>
    <row r="1" spans="1:50" s="32" customFormat="1" ht="15" customHeight="1" x14ac:dyDescent="0.2">
      <c r="B1" s="33"/>
      <c r="C1" s="34"/>
      <c r="F1" s="34"/>
      <c r="I1" s="34"/>
      <c r="O1" s="35"/>
      <c r="R1" s="34"/>
      <c r="S1" s="32" t="s">
        <v>135</v>
      </c>
      <c r="V1" s="32" t="s">
        <v>16</v>
      </c>
      <c r="Y1" s="32" t="s">
        <v>15</v>
      </c>
    </row>
    <row r="2" spans="1:50" s="36" customFormat="1" ht="52.5" customHeight="1" x14ac:dyDescent="0.2">
      <c r="B2" s="1442"/>
      <c r="C2" s="1442"/>
      <c r="D2" s="1442"/>
      <c r="E2" s="1442"/>
      <c r="F2" s="1442"/>
      <c r="G2" s="1442"/>
      <c r="H2" s="1442"/>
      <c r="I2" s="1442"/>
      <c r="O2" s="37"/>
    </row>
    <row r="3" spans="1:50" s="38" customFormat="1" ht="4.5" customHeight="1" x14ac:dyDescent="0.2">
      <c r="B3" s="1443"/>
      <c r="C3" s="1443"/>
      <c r="D3" s="1443"/>
      <c r="E3" s="1443"/>
      <c r="F3" s="1443"/>
      <c r="G3" s="1443"/>
      <c r="H3" s="1443"/>
      <c r="I3" s="1443"/>
      <c r="O3" s="37"/>
    </row>
    <row r="4" spans="1:50" s="38" customFormat="1" ht="17.25" customHeight="1" x14ac:dyDescent="0.2">
      <c r="A4" s="1443" t="s">
        <v>193</v>
      </c>
      <c r="B4" s="1443"/>
      <c r="C4" s="1443"/>
      <c r="D4" s="1443"/>
      <c r="E4" s="1443"/>
      <c r="F4" s="1443"/>
      <c r="G4" s="1443"/>
      <c r="H4" s="1443"/>
      <c r="I4" s="1443"/>
      <c r="J4" s="1443"/>
      <c r="K4" s="1443"/>
      <c r="L4" s="1443"/>
      <c r="M4" s="1443"/>
      <c r="N4" s="1443"/>
      <c r="O4" s="1443"/>
      <c r="P4" s="1443"/>
      <c r="Q4" s="1443"/>
      <c r="R4" s="1443"/>
      <c r="S4" s="1443"/>
      <c r="T4" s="1443"/>
      <c r="U4" s="1443"/>
      <c r="V4" s="1443"/>
      <c r="W4" s="1443"/>
      <c r="X4" s="1443"/>
      <c r="Y4" s="1443"/>
      <c r="Z4" s="1443"/>
    </row>
    <row r="5" spans="1:50" s="38" customFormat="1" ht="17.25" customHeight="1" x14ac:dyDescent="0.2">
      <c r="B5" s="1451" t="e">
        <f>#REF!</f>
        <v>#REF!</v>
      </c>
      <c r="C5" s="1451"/>
      <c r="D5" s="1451"/>
      <c r="E5" s="1451"/>
      <c r="F5" s="1451"/>
      <c r="G5" s="1451"/>
      <c r="H5" s="1451"/>
      <c r="I5" s="1451"/>
      <c r="J5" s="1451"/>
      <c r="K5" s="1451"/>
      <c r="L5" s="1451"/>
      <c r="M5" s="1451"/>
      <c r="N5" s="1451"/>
      <c r="O5" s="1451"/>
      <c r="P5" s="1451"/>
      <c r="Q5" s="1451"/>
      <c r="R5" s="1451"/>
      <c r="S5" s="1451"/>
      <c r="T5" s="1451"/>
      <c r="U5" s="1451"/>
      <c r="V5" s="1451"/>
      <c r="W5" s="1451"/>
      <c r="X5" s="1451"/>
      <c r="Y5" s="1451"/>
      <c r="Z5" s="1451"/>
    </row>
    <row r="6" spans="1:50" s="38" customFormat="1" ht="6" customHeight="1" x14ac:dyDescent="0.2">
      <c r="O6" s="37"/>
    </row>
    <row r="7" spans="1:50" s="41" customFormat="1" ht="12.75" customHeight="1" x14ac:dyDescent="0.2">
      <c r="A7" s="39"/>
      <c r="B7" s="1444" t="s">
        <v>12</v>
      </c>
      <c r="C7" s="40"/>
      <c r="D7" s="1439" t="s">
        <v>109</v>
      </c>
      <c r="E7" s="1437"/>
      <c r="F7" s="181"/>
      <c r="G7" s="1437"/>
      <c r="H7" s="1437"/>
      <c r="I7" s="181"/>
      <c r="J7" s="1437"/>
      <c r="K7" s="1437"/>
      <c r="L7" s="181"/>
      <c r="M7" s="1437"/>
      <c r="N7" s="1438"/>
      <c r="O7" s="40"/>
      <c r="P7" s="1439" t="s">
        <v>30</v>
      </c>
      <c r="Q7" s="1437"/>
      <c r="R7" s="181"/>
      <c r="S7" s="1437"/>
      <c r="T7" s="1437"/>
      <c r="U7" s="181"/>
      <c r="V7" s="1437"/>
      <c r="W7" s="1437"/>
      <c r="X7" s="181"/>
      <c r="Y7" s="1437"/>
      <c r="Z7" s="1438"/>
      <c r="AA7" s="116"/>
      <c r="AB7" s="116"/>
      <c r="AC7" s="117"/>
      <c r="AD7" s="117"/>
      <c r="AE7" s="117"/>
      <c r="AF7" s="117"/>
      <c r="AG7" s="117"/>
      <c r="AH7" s="117"/>
      <c r="AI7" s="118"/>
    </row>
    <row r="8" spans="1:50" s="41" customFormat="1" ht="33.75" customHeight="1" x14ac:dyDescent="0.2">
      <c r="A8" s="39"/>
      <c r="B8" s="1445"/>
      <c r="C8" s="40"/>
      <c r="D8" s="1448"/>
      <c r="E8" s="1449"/>
      <c r="F8" s="40"/>
      <c r="G8" s="1439" t="s">
        <v>169</v>
      </c>
      <c r="H8" s="1438"/>
      <c r="I8" s="40"/>
      <c r="J8" s="1439" t="s">
        <v>175</v>
      </c>
      <c r="K8" s="1438"/>
      <c r="L8" s="40"/>
      <c r="M8" s="1439" t="s">
        <v>170</v>
      </c>
      <c r="N8" s="1438"/>
      <c r="O8" s="40"/>
      <c r="P8" s="1448"/>
      <c r="Q8" s="1450"/>
      <c r="R8" s="130"/>
      <c r="S8" s="1439" t="s">
        <v>176</v>
      </c>
      <c r="T8" s="1438"/>
      <c r="U8" s="40"/>
      <c r="V8" s="1439" t="s">
        <v>177</v>
      </c>
      <c r="W8" s="1438"/>
      <c r="X8" s="40"/>
      <c r="Y8" s="1439" t="s">
        <v>178</v>
      </c>
      <c r="Z8" s="1438"/>
      <c r="AA8" s="116"/>
      <c r="AB8" s="116"/>
      <c r="AC8" s="117"/>
      <c r="AD8" s="117"/>
      <c r="AE8" s="117"/>
      <c r="AF8" s="117"/>
      <c r="AG8" s="117"/>
      <c r="AH8" s="117"/>
      <c r="AI8" s="118"/>
    </row>
    <row r="9" spans="1:50" s="46" customFormat="1" ht="36.75" customHeight="1" x14ac:dyDescent="0.2">
      <c r="A9" s="42"/>
      <c r="B9" s="1446"/>
      <c r="C9" s="43"/>
      <c r="D9" s="44" t="s">
        <v>9</v>
      </c>
      <c r="E9" s="45" t="s">
        <v>10</v>
      </c>
      <c r="F9" s="43"/>
      <c r="G9" s="44" t="s">
        <v>9</v>
      </c>
      <c r="H9" s="91" t="s">
        <v>10</v>
      </c>
      <c r="I9" s="43"/>
      <c r="J9" s="44" t="s">
        <v>9</v>
      </c>
      <c r="K9" s="91" t="s">
        <v>10</v>
      </c>
      <c r="L9" s="43"/>
      <c r="M9" s="44" t="s">
        <v>9</v>
      </c>
      <c r="N9" s="91" t="s">
        <v>10</v>
      </c>
      <c r="O9" s="43"/>
      <c r="P9" s="44" t="s">
        <v>9</v>
      </c>
      <c r="Q9" s="45" t="s">
        <v>111</v>
      </c>
      <c r="R9" s="43"/>
      <c r="S9" s="44" t="s">
        <v>9</v>
      </c>
      <c r="T9" s="91" t="s">
        <v>111</v>
      </c>
      <c r="U9" s="43"/>
      <c r="V9" s="44" t="s">
        <v>9</v>
      </c>
      <c r="W9" s="91" t="s">
        <v>111</v>
      </c>
      <c r="X9" s="43"/>
      <c r="Y9" s="44" t="s">
        <v>9</v>
      </c>
      <c r="Z9" s="91" t="s">
        <v>111</v>
      </c>
      <c r="AA9" s="119"/>
      <c r="AB9" s="120"/>
      <c r="AC9" s="94"/>
      <c r="AD9" s="94"/>
      <c r="AE9" s="94"/>
      <c r="AF9" s="94"/>
      <c r="AG9" s="121"/>
      <c r="AH9" s="121"/>
      <c r="AI9" s="121"/>
    </row>
    <row r="10" spans="1:50" s="50" customFormat="1" ht="4.5" customHeight="1" x14ac:dyDescent="0.2">
      <c r="A10" s="47"/>
      <c r="B10" s="48"/>
      <c r="C10" s="49"/>
      <c r="D10" s="48"/>
      <c r="E10" s="48"/>
      <c r="F10" s="49"/>
      <c r="G10" s="48"/>
      <c r="H10" s="48"/>
      <c r="I10" s="49"/>
      <c r="J10" s="48"/>
      <c r="K10" s="48"/>
      <c r="L10" s="49"/>
      <c r="M10" s="48"/>
      <c r="N10" s="48"/>
      <c r="O10" s="49"/>
      <c r="P10" s="48"/>
      <c r="Q10" s="48"/>
      <c r="R10" s="49"/>
      <c r="S10" s="48"/>
      <c r="T10" s="48"/>
      <c r="U10" s="49"/>
      <c r="V10" s="48"/>
      <c r="W10" s="48"/>
      <c r="X10" s="49"/>
      <c r="Y10" s="48"/>
      <c r="Z10" s="48"/>
      <c r="AA10" s="116"/>
      <c r="AB10" s="120"/>
      <c r="AC10" s="94"/>
      <c r="AD10" s="94"/>
      <c r="AE10" s="94"/>
      <c r="AF10" s="94"/>
      <c r="AG10" s="58"/>
      <c r="AH10" s="58"/>
      <c r="AI10" s="58"/>
    </row>
    <row r="11" spans="1:50" s="59" customFormat="1" ht="18" customHeight="1" x14ac:dyDescent="0.15">
      <c r="A11" s="51"/>
      <c r="B11" s="52" t="s">
        <v>8</v>
      </c>
      <c r="C11" s="53"/>
      <c r="D11" s="108">
        <f>G11+J11+M11</f>
        <v>8384408</v>
      </c>
      <c r="E11" s="28">
        <f t="shared" ref="E11:E28" si="0">D11*100/$D$30</f>
        <v>17.944934163017855</v>
      </c>
      <c r="F11" s="53"/>
      <c r="G11" s="54">
        <f>'3solcasaad'!G11</f>
        <v>6973463</v>
      </c>
      <c r="H11" s="182">
        <f>G11*100/$G$30</f>
        <v>18.441080349722064</v>
      </c>
      <c r="I11" s="53"/>
      <c r="J11" s="54">
        <f>'3solcasaad'!J11</f>
        <v>999769</v>
      </c>
      <c r="K11" s="182">
        <f>J11*100/$J$30</f>
        <v>16.561910466829101</v>
      </c>
      <c r="L11" s="53"/>
      <c r="M11" s="54">
        <f>'3solcasaad'!M11</f>
        <v>411176</v>
      </c>
      <c r="N11" s="182">
        <f t="shared" ref="N11:N28" si="1">M11*100/$M$30</f>
        <v>14.318732272482714</v>
      </c>
      <c r="O11" s="53"/>
      <c r="P11" s="56" t="e">
        <f>S11+V11+Y11</f>
        <v>#REF!</v>
      </c>
      <c r="Q11" s="57" t="e">
        <f>P11*100/D11</f>
        <v>#REF!</v>
      </c>
      <c r="R11" s="53"/>
      <c r="S11" s="54" t="e">
        <f>GETPIVOTDATA("Cuenta número de expedientes",#REF!,"CCAA",$B11,"TramoEdad",S$1)</f>
        <v>#REF!</v>
      </c>
      <c r="T11" s="55" t="e">
        <f>S11*100/G11</f>
        <v>#REF!</v>
      </c>
      <c r="U11" s="53"/>
      <c r="V11" s="54" t="e">
        <f>GETPIVOTDATA("Cuenta número de expedientes",#REF!,"CCAA",$B11,"TramoEdad",V$1)</f>
        <v>#REF!</v>
      </c>
      <c r="W11" s="55" t="e">
        <f>V11*100/J11</f>
        <v>#REF!</v>
      </c>
      <c r="X11" s="53"/>
      <c r="Y11" s="54" t="e">
        <f>GETPIVOTDATA("Cuenta número de expedientes",#REF!,"CCAA",$B11,"TramoEdad",Y$1)</f>
        <v>#REF!</v>
      </c>
      <c r="Z11" s="55" t="e">
        <f>Y11*100/M11</f>
        <v>#REF!</v>
      </c>
      <c r="AA11" s="188"/>
      <c r="AB11" s="92"/>
      <c r="AC11" s="92"/>
      <c r="AD11" s="92"/>
      <c r="AE11" s="93"/>
      <c r="AF11" s="122"/>
      <c r="AG11" s="58"/>
      <c r="AH11" s="92"/>
      <c r="AI11" s="92"/>
      <c r="AJ11" s="92"/>
      <c r="AK11" s="93"/>
      <c r="AL11" s="122"/>
      <c r="AN11" s="92"/>
      <c r="AO11" s="92"/>
      <c r="AP11" s="92"/>
      <c r="AQ11" s="93"/>
      <c r="AR11" s="122"/>
      <c r="AT11" s="92"/>
      <c r="AU11" s="92"/>
      <c r="AV11" s="92"/>
      <c r="AW11" s="93"/>
      <c r="AX11" s="122"/>
    </row>
    <row r="12" spans="1:50" s="59" customFormat="1" ht="18" customHeight="1" x14ac:dyDescent="0.15">
      <c r="A12" s="51"/>
      <c r="B12" s="60" t="s">
        <v>7</v>
      </c>
      <c r="C12" s="53"/>
      <c r="D12" s="109">
        <f t="shared" ref="D12:D28" si="2">G12+J12+M12</f>
        <v>1308728</v>
      </c>
      <c r="E12" s="29">
        <f t="shared" si="0"/>
        <v>2.801037091384154</v>
      </c>
      <c r="F12" s="53"/>
      <c r="G12" s="61">
        <f>'3solcasaad'!G12</f>
        <v>1025808</v>
      </c>
      <c r="H12" s="183">
        <f t="shared" ref="H12:H28" si="3">G12*100/$G$30</f>
        <v>2.7127135759360437</v>
      </c>
      <c r="I12" s="53"/>
      <c r="J12" s="61">
        <f>'3solcasaad'!J12</f>
        <v>180311</v>
      </c>
      <c r="K12" s="183">
        <f t="shared" ref="K12:K28" si="4">J12*100/$J$30</f>
        <v>2.9869846316343294</v>
      </c>
      <c r="L12" s="53"/>
      <c r="M12" s="61">
        <f>'3solcasaad'!M12</f>
        <v>102609</v>
      </c>
      <c r="N12" s="183">
        <f t="shared" si="1"/>
        <v>3.5732406554545468</v>
      </c>
      <c r="O12" s="53"/>
      <c r="P12" s="63" t="e">
        <f t="shared" ref="P12:P28" si="5">S12+V12+Y12</f>
        <v>#REF!</v>
      </c>
      <c r="Q12" s="64" t="e">
        <f t="shared" ref="Q12:Q28" si="6">P12*100/D12</f>
        <v>#REF!</v>
      </c>
      <c r="R12" s="53"/>
      <c r="S12" s="61" t="e">
        <f>GETPIVOTDATA("Cuenta número de expedientes",#REF!,"CCAA",$B12,"TramoEdad",S$1)</f>
        <v>#REF!</v>
      </c>
      <c r="T12" s="62" t="e">
        <f t="shared" ref="T12:T28" si="7">S12*100/G12</f>
        <v>#REF!</v>
      </c>
      <c r="U12" s="53"/>
      <c r="V12" s="61" t="e">
        <f>GETPIVOTDATA("Cuenta número de expedientes",#REF!,"CCAA",$B12,"TramoEdad",V$1)</f>
        <v>#REF!</v>
      </c>
      <c r="W12" s="62" t="e">
        <f t="shared" ref="W12:W28" si="8">V12*100/J12</f>
        <v>#REF!</v>
      </c>
      <c r="X12" s="53"/>
      <c r="Y12" s="61" t="e">
        <f>GETPIVOTDATA("Cuenta número de expedientes",#REF!,"CCAA",$B12,"TramoEdad",Y$1)</f>
        <v>#REF!</v>
      </c>
      <c r="Z12" s="62" t="e">
        <f t="shared" ref="Z12:Z28" si="9">Y12*100/M12</f>
        <v>#REF!</v>
      </c>
      <c r="AA12" s="188"/>
      <c r="AB12" s="92"/>
      <c r="AC12" s="92"/>
      <c r="AD12" s="92"/>
      <c r="AE12" s="93"/>
      <c r="AF12" s="122"/>
      <c r="AG12" s="58"/>
      <c r="AH12" s="92"/>
      <c r="AI12" s="92"/>
      <c r="AJ12" s="92"/>
      <c r="AK12" s="93"/>
      <c r="AL12" s="122"/>
      <c r="AN12" s="92"/>
      <c r="AO12" s="92"/>
      <c r="AP12" s="92"/>
      <c r="AQ12" s="93"/>
      <c r="AR12" s="122"/>
      <c r="AT12" s="92"/>
      <c r="AU12" s="92"/>
      <c r="AV12" s="92"/>
      <c r="AW12" s="93"/>
      <c r="AX12" s="122"/>
    </row>
    <row r="13" spans="1:50" s="59" customFormat="1" ht="18" customHeight="1" x14ac:dyDescent="0.15">
      <c r="A13" s="51"/>
      <c r="B13" s="60" t="s">
        <v>37</v>
      </c>
      <c r="C13" s="53"/>
      <c r="D13" s="109">
        <f t="shared" si="2"/>
        <v>1028244</v>
      </c>
      <c r="E13" s="29">
        <f t="shared" si="0"/>
        <v>2.2007243544825266</v>
      </c>
      <c r="F13" s="53"/>
      <c r="G13" s="61">
        <f>'3solcasaad'!G13</f>
        <v>768630</v>
      </c>
      <c r="H13" s="183">
        <f t="shared" si="3"/>
        <v>2.0326153002040548</v>
      </c>
      <c r="I13" s="53"/>
      <c r="J13" s="61">
        <f>'3solcasaad'!J13</f>
        <v>168505</v>
      </c>
      <c r="K13" s="183">
        <f t="shared" si="4"/>
        <v>2.7914095388165041</v>
      </c>
      <c r="L13" s="53"/>
      <c r="M13" s="61">
        <f>'3solcasaad'!M13</f>
        <v>91109</v>
      </c>
      <c r="N13" s="183">
        <f t="shared" si="1"/>
        <v>3.1727663545869107</v>
      </c>
      <c r="O13" s="53"/>
      <c r="P13" s="63" t="e">
        <f t="shared" si="5"/>
        <v>#REF!</v>
      </c>
      <c r="Q13" s="64" t="e">
        <f t="shared" si="6"/>
        <v>#REF!</v>
      </c>
      <c r="R13" s="53"/>
      <c r="S13" s="61" t="e">
        <f>GETPIVOTDATA("Cuenta número de expedientes",#REF!,"CCAA",$B13,"TramoEdad",S$1)</f>
        <v>#REF!</v>
      </c>
      <c r="T13" s="62" t="e">
        <f t="shared" si="7"/>
        <v>#REF!</v>
      </c>
      <c r="U13" s="53"/>
      <c r="V13" s="61" t="e">
        <f>GETPIVOTDATA("Cuenta número de expedientes",#REF!,"CCAA",$B13,"TramoEdad",V$1)</f>
        <v>#REF!</v>
      </c>
      <c r="W13" s="62" t="e">
        <f t="shared" si="8"/>
        <v>#REF!</v>
      </c>
      <c r="X13" s="53"/>
      <c r="Y13" s="61" t="e">
        <f>GETPIVOTDATA("Cuenta número de expedientes",#REF!,"CCAA",$B13,"TramoEdad",Y$1)</f>
        <v>#REF!</v>
      </c>
      <c r="Z13" s="62" t="e">
        <f t="shared" si="9"/>
        <v>#REF!</v>
      </c>
      <c r="AA13" s="188"/>
      <c r="AB13" s="92"/>
      <c r="AC13" s="92"/>
      <c r="AD13" s="92"/>
      <c r="AE13" s="93"/>
      <c r="AF13" s="123"/>
      <c r="AG13" s="58"/>
      <c r="AH13" s="92"/>
      <c r="AI13" s="92"/>
      <c r="AJ13" s="92"/>
      <c r="AK13" s="93"/>
      <c r="AL13" s="122"/>
      <c r="AN13" s="92"/>
      <c r="AO13" s="92"/>
      <c r="AP13" s="92"/>
      <c r="AQ13" s="93"/>
      <c r="AR13" s="122"/>
      <c r="AT13" s="92"/>
      <c r="AU13" s="92"/>
      <c r="AV13" s="92"/>
      <c r="AW13" s="93"/>
      <c r="AX13" s="122"/>
    </row>
    <row r="14" spans="1:50" s="59" customFormat="1" ht="18" customHeight="1" x14ac:dyDescent="0.15">
      <c r="A14" s="51"/>
      <c r="B14" s="60" t="s">
        <v>38</v>
      </c>
      <c r="C14" s="53"/>
      <c r="D14" s="109">
        <f t="shared" si="2"/>
        <v>1128908</v>
      </c>
      <c r="E14" s="29">
        <f t="shared" si="0"/>
        <v>2.4161729410238815</v>
      </c>
      <c r="F14" s="53"/>
      <c r="G14" s="61">
        <f>'3solcasaad'!G14</f>
        <v>954069</v>
      </c>
      <c r="H14" s="183">
        <f t="shared" si="3"/>
        <v>2.5230022856906213</v>
      </c>
      <c r="I14" s="53"/>
      <c r="J14" s="61">
        <f>'3solcasaad'!J14</f>
        <v>125636</v>
      </c>
      <c r="K14" s="183">
        <f t="shared" si="4"/>
        <v>2.0812529528426476</v>
      </c>
      <c r="L14" s="53"/>
      <c r="M14" s="61">
        <f>'3solcasaad'!M14</f>
        <v>49203</v>
      </c>
      <c r="N14" s="183">
        <f t="shared" si="1"/>
        <v>1.7134380022252442</v>
      </c>
      <c r="O14" s="53"/>
      <c r="P14" s="63" t="e">
        <f t="shared" si="5"/>
        <v>#REF!</v>
      </c>
      <c r="Q14" s="64" t="e">
        <f t="shared" si="6"/>
        <v>#REF!</v>
      </c>
      <c r="R14" s="53"/>
      <c r="S14" s="61" t="e">
        <f>GETPIVOTDATA("Cuenta número de expedientes",#REF!,"CCAA",$B14,"TramoEdad",S$1)</f>
        <v>#REF!</v>
      </c>
      <c r="T14" s="62" t="e">
        <f t="shared" si="7"/>
        <v>#REF!</v>
      </c>
      <c r="U14" s="53"/>
      <c r="V14" s="61" t="e">
        <f>GETPIVOTDATA("Cuenta número de expedientes",#REF!,"CCAA",$B14,"TramoEdad",V$1)</f>
        <v>#REF!</v>
      </c>
      <c r="W14" s="62" t="e">
        <f t="shared" si="8"/>
        <v>#REF!</v>
      </c>
      <c r="X14" s="53"/>
      <c r="Y14" s="61" t="e">
        <f>GETPIVOTDATA("Cuenta número de expedientes",#REF!,"CCAA",$B14,"TramoEdad",Y$1)</f>
        <v>#REF!</v>
      </c>
      <c r="Z14" s="62" t="e">
        <f t="shared" si="9"/>
        <v>#REF!</v>
      </c>
      <c r="AA14" s="188"/>
      <c r="AB14" s="92"/>
      <c r="AC14" s="92"/>
      <c r="AD14" s="92"/>
      <c r="AE14" s="93"/>
      <c r="AF14" s="122"/>
      <c r="AG14" s="58"/>
      <c r="AH14" s="92"/>
      <c r="AI14" s="92"/>
      <c r="AJ14" s="92"/>
      <c r="AK14" s="93"/>
      <c r="AL14" s="122"/>
      <c r="AN14" s="92"/>
      <c r="AO14" s="92"/>
      <c r="AP14" s="92"/>
      <c r="AQ14" s="93"/>
      <c r="AR14" s="122"/>
      <c r="AT14" s="92"/>
      <c r="AU14" s="92"/>
      <c r="AV14" s="92"/>
      <c r="AW14" s="93"/>
      <c r="AX14" s="122"/>
    </row>
    <row r="15" spans="1:50" s="59" customFormat="1" ht="18" customHeight="1" x14ac:dyDescent="0.15">
      <c r="A15" s="51"/>
      <c r="B15" s="60" t="s">
        <v>6</v>
      </c>
      <c r="C15" s="53"/>
      <c r="D15" s="109">
        <f t="shared" si="2"/>
        <v>2127685</v>
      </c>
      <c r="E15" s="29">
        <f t="shared" si="0"/>
        <v>4.5538298284912475</v>
      </c>
      <c r="F15" s="53"/>
      <c r="G15" s="61">
        <f>'3solcasaad'!G15</f>
        <v>1796155</v>
      </c>
      <c r="H15" s="183">
        <f t="shared" si="3"/>
        <v>4.7498694229187182</v>
      </c>
      <c r="I15" s="53"/>
      <c r="J15" s="61">
        <f>'3solcasaad'!J15</f>
        <v>243113</v>
      </c>
      <c r="K15" s="183">
        <f t="shared" si="4"/>
        <v>4.0273460562612193</v>
      </c>
      <c r="L15" s="53"/>
      <c r="M15" s="61">
        <f>'3solcasaad'!M15</f>
        <v>88417</v>
      </c>
      <c r="N15" s="183">
        <f t="shared" si="1"/>
        <v>3.0790205443316343</v>
      </c>
      <c r="O15" s="53"/>
      <c r="P15" s="63" t="e">
        <f t="shared" si="5"/>
        <v>#REF!</v>
      </c>
      <c r="Q15" s="64" t="e">
        <f t="shared" si="6"/>
        <v>#REF!</v>
      </c>
      <c r="R15" s="53"/>
      <c r="S15" s="61" t="e">
        <f>GETPIVOTDATA("Cuenta número de expedientes",#REF!,"CCAA",$B15,"TramoEdad",S$1)</f>
        <v>#REF!</v>
      </c>
      <c r="T15" s="62" t="e">
        <f t="shared" si="7"/>
        <v>#REF!</v>
      </c>
      <c r="U15" s="53"/>
      <c r="V15" s="61" t="e">
        <f>GETPIVOTDATA("Cuenta número de expedientes",#REF!,"CCAA",$B15,"TramoEdad",V$1)</f>
        <v>#REF!</v>
      </c>
      <c r="W15" s="62" t="e">
        <f t="shared" si="8"/>
        <v>#REF!</v>
      </c>
      <c r="X15" s="53"/>
      <c r="Y15" s="61" t="e">
        <f>GETPIVOTDATA("Cuenta número de expedientes",#REF!,"CCAA",$B15,"TramoEdad",Y$1)</f>
        <v>#REF!</v>
      </c>
      <c r="Z15" s="62" t="e">
        <f t="shared" si="9"/>
        <v>#REF!</v>
      </c>
      <c r="AA15" s="188"/>
      <c r="AB15" s="92"/>
      <c r="AC15" s="92"/>
      <c r="AD15" s="92"/>
      <c r="AE15" s="93"/>
      <c r="AF15" s="122"/>
      <c r="AG15" s="58"/>
      <c r="AH15" s="92"/>
      <c r="AI15" s="92"/>
      <c r="AJ15" s="92"/>
      <c r="AK15" s="93"/>
      <c r="AL15" s="122"/>
      <c r="AN15" s="92"/>
      <c r="AO15" s="92"/>
      <c r="AP15" s="92"/>
      <c r="AQ15" s="93"/>
      <c r="AR15" s="122"/>
      <c r="AT15" s="92"/>
      <c r="AU15" s="92"/>
      <c r="AV15" s="92"/>
      <c r="AW15" s="93"/>
      <c r="AX15" s="122"/>
    </row>
    <row r="16" spans="1:50" s="59" customFormat="1" ht="18" customHeight="1" x14ac:dyDescent="0.15">
      <c r="A16" s="51"/>
      <c r="B16" s="60" t="s">
        <v>5</v>
      </c>
      <c r="C16" s="53"/>
      <c r="D16" s="110">
        <f t="shared" si="2"/>
        <v>580229</v>
      </c>
      <c r="E16" s="29">
        <f t="shared" si="0"/>
        <v>1.2418492998520214</v>
      </c>
      <c r="F16" s="53"/>
      <c r="G16" s="65">
        <f>'3solcasaad'!G16</f>
        <v>455643</v>
      </c>
      <c r="H16" s="183">
        <f t="shared" si="3"/>
        <v>1.2049320651430158</v>
      </c>
      <c r="I16" s="53"/>
      <c r="J16" s="65">
        <f>'3solcasaad'!J16</f>
        <v>82278</v>
      </c>
      <c r="K16" s="183">
        <f t="shared" si="4"/>
        <v>1.3629957214014083</v>
      </c>
      <c r="L16" s="53"/>
      <c r="M16" s="65">
        <f>'3solcasaad'!M16</f>
        <v>42308</v>
      </c>
      <c r="N16" s="183">
        <f t="shared" si="1"/>
        <v>1.4733275409659092</v>
      </c>
      <c r="O16" s="53"/>
      <c r="P16" s="65" t="e">
        <f t="shared" si="5"/>
        <v>#REF!</v>
      </c>
      <c r="Q16" s="64" t="e">
        <f t="shared" si="6"/>
        <v>#REF!</v>
      </c>
      <c r="R16" s="53"/>
      <c r="S16" s="65" t="e">
        <f>GETPIVOTDATA("Cuenta número de expedientes",#REF!,"CCAA",$B16,"TramoEdad",S$1)</f>
        <v>#REF!</v>
      </c>
      <c r="T16" s="62" t="e">
        <f t="shared" si="7"/>
        <v>#REF!</v>
      </c>
      <c r="U16" s="53"/>
      <c r="V16" s="65" t="e">
        <f>GETPIVOTDATA("Cuenta número de expedientes",#REF!,"CCAA",$B16,"TramoEdad",V$1)</f>
        <v>#REF!</v>
      </c>
      <c r="W16" s="62" t="e">
        <f t="shared" si="8"/>
        <v>#REF!</v>
      </c>
      <c r="X16" s="53"/>
      <c r="Y16" s="65" t="e">
        <f>GETPIVOTDATA("Cuenta número de expedientes",#REF!,"CCAA",$B16,"TramoEdad",Y$1)</f>
        <v>#REF!</v>
      </c>
      <c r="Z16" s="62" t="e">
        <f t="shared" si="9"/>
        <v>#REF!</v>
      </c>
      <c r="AA16" s="188"/>
      <c r="AB16" s="92"/>
      <c r="AC16" s="92"/>
      <c r="AD16" s="92"/>
      <c r="AE16" s="93"/>
      <c r="AF16" s="122"/>
      <c r="AG16" s="58"/>
      <c r="AH16" s="92"/>
      <c r="AI16" s="92"/>
      <c r="AJ16" s="92"/>
      <c r="AK16" s="93"/>
      <c r="AL16" s="122"/>
      <c r="AN16" s="92"/>
      <c r="AO16" s="92"/>
      <c r="AP16" s="92"/>
      <c r="AQ16" s="93"/>
      <c r="AR16" s="122"/>
      <c r="AT16" s="92"/>
      <c r="AU16" s="92"/>
      <c r="AV16" s="92"/>
      <c r="AW16" s="93"/>
      <c r="AX16" s="122"/>
    </row>
    <row r="17" spans="1:50" s="59" customFormat="1" ht="18" customHeight="1" x14ac:dyDescent="0.15">
      <c r="A17" s="51"/>
      <c r="B17" s="60" t="s">
        <v>4</v>
      </c>
      <c r="C17" s="53"/>
      <c r="D17" s="109">
        <f t="shared" si="2"/>
        <v>2409164</v>
      </c>
      <c r="E17" s="29">
        <f t="shared" si="0"/>
        <v>5.1562721384637706</v>
      </c>
      <c r="F17" s="53"/>
      <c r="G17" s="61">
        <f>'3solcasaad'!G17</f>
        <v>1805325</v>
      </c>
      <c r="H17" s="183">
        <f t="shared" si="3"/>
        <v>4.7741191689641118</v>
      </c>
      <c r="I17" s="53"/>
      <c r="J17" s="61">
        <f>'3solcasaad'!J17</f>
        <v>372394</v>
      </c>
      <c r="K17" s="183">
        <f t="shared" si="4"/>
        <v>6.1689811210233119</v>
      </c>
      <c r="L17" s="53"/>
      <c r="M17" s="61">
        <f>'3solcasaad'!M17</f>
        <v>231445</v>
      </c>
      <c r="N17" s="183">
        <f t="shared" si="1"/>
        <v>8.0598064838530501</v>
      </c>
      <c r="O17" s="53"/>
      <c r="P17" s="63" t="e">
        <f t="shared" si="5"/>
        <v>#REF!</v>
      </c>
      <c r="Q17" s="64" t="e">
        <f>P17*100/D17</f>
        <v>#REF!</v>
      </c>
      <c r="R17" s="53"/>
      <c r="S17" s="61" t="e">
        <f>GETPIVOTDATA("Cuenta número de expedientes",#REF!,"CCAA",$B17,"TramoEdad",S$1)</f>
        <v>#REF!</v>
      </c>
      <c r="T17" s="62" t="e">
        <f>S17*100/G17</f>
        <v>#REF!</v>
      </c>
      <c r="U17" s="53"/>
      <c r="V17" s="61" t="e">
        <f>GETPIVOTDATA("Cuenta número de expedientes",#REF!,"CCAA",$B17,"TramoEdad",V$1)</f>
        <v>#REF!</v>
      </c>
      <c r="W17" s="62" t="e">
        <f>V17*100/J17</f>
        <v>#REF!</v>
      </c>
      <c r="X17" s="53"/>
      <c r="Y17" s="61" t="e">
        <f>GETPIVOTDATA("Cuenta número de expedientes",#REF!,"CCAA",$B17,"TramoEdad",Y$1)</f>
        <v>#REF!</v>
      </c>
      <c r="Z17" s="62" t="e">
        <f>Y17*100/M17</f>
        <v>#REF!</v>
      </c>
      <c r="AA17" s="188"/>
      <c r="AB17" s="92"/>
      <c r="AC17" s="92"/>
      <c r="AD17" s="92"/>
      <c r="AE17" s="93"/>
      <c r="AF17" s="122"/>
      <c r="AG17" s="58"/>
      <c r="AH17" s="92"/>
      <c r="AI17" s="92"/>
      <c r="AJ17" s="92"/>
      <c r="AK17" s="93"/>
      <c r="AL17" s="122"/>
      <c r="AN17" s="92"/>
      <c r="AO17" s="92"/>
      <c r="AP17" s="92"/>
      <c r="AQ17" s="93"/>
      <c r="AR17" s="122"/>
      <c r="AT17" s="92"/>
      <c r="AU17" s="92"/>
      <c r="AV17" s="92"/>
      <c r="AW17" s="93"/>
      <c r="AX17" s="122"/>
    </row>
    <row r="18" spans="1:50" s="59" customFormat="1" ht="18" customHeight="1" x14ac:dyDescent="0.15">
      <c r="A18" s="51"/>
      <c r="B18" s="60" t="s">
        <v>40</v>
      </c>
      <c r="C18" s="53"/>
      <c r="D18" s="109">
        <f t="shared" si="2"/>
        <v>2026807</v>
      </c>
      <c r="E18" s="29">
        <f t="shared" si="0"/>
        <v>4.3379232232190672</v>
      </c>
      <c r="F18" s="53"/>
      <c r="G18" s="61">
        <f>'3solcasaad'!G18</f>
        <v>1644219</v>
      </c>
      <c r="H18" s="183">
        <f t="shared" si="3"/>
        <v>4.3480799556174112</v>
      </c>
      <c r="I18" s="53"/>
      <c r="J18" s="61">
        <f>'3solcasaad'!J18</f>
        <v>241609</v>
      </c>
      <c r="K18" s="183">
        <f t="shared" si="4"/>
        <v>4.0024311875844436</v>
      </c>
      <c r="L18" s="53"/>
      <c r="M18" s="61">
        <f>'3solcasaad'!M18</f>
        <v>140979</v>
      </c>
      <c r="N18" s="183">
        <f t="shared" si="1"/>
        <v>4.9094318662624774</v>
      </c>
      <c r="O18" s="53"/>
      <c r="P18" s="63" t="e">
        <f t="shared" si="5"/>
        <v>#REF!</v>
      </c>
      <c r="Q18" s="64" t="e">
        <f t="shared" si="6"/>
        <v>#REF!</v>
      </c>
      <c r="R18" s="53"/>
      <c r="S18" s="61" t="e">
        <f>GETPIVOTDATA("Cuenta número de expedientes",#REF!,"CCAA",$B18,"TramoEdad",S$1)</f>
        <v>#REF!</v>
      </c>
      <c r="T18" s="62" t="e">
        <f t="shared" si="7"/>
        <v>#REF!</v>
      </c>
      <c r="U18" s="53"/>
      <c r="V18" s="61" t="e">
        <f>GETPIVOTDATA("Cuenta número de expedientes",#REF!,"CCAA",$B18,"TramoEdad",V$1)</f>
        <v>#REF!</v>
      </c>
      <c r="W18" s="62" t="e">
        <f t="shared" si="8"/>
        <v>#REF!</v>
      </c>
      <c r="X18" s="53"/>
      <c r="Y18" s="61" t="e">
        <f>GETPIVOTDATA("Cuenta número de expedientes",#REF!,"CCAA",$B18,"TramoEdad",Y$1)</f>
        <v>#REF!</v>
      </c>
      <c r="Z18" s="62" t="e">
        <f t="shared" si="9"/>
        <v>#REF!</v>
      </c>
      <c r="AA18" s="188"/>
      <c r="AB18" s="92"/>
      <c r="AC18" s="92"/>
      <c r="AD18" s="92"/>
      <c r="AE18" s="93"/>
      <c r="AF18" s="122"/>
      <c r="AG18" s="58"/>
      <c r="AH18" s="92"/>
      <c r="AI18" s="92"/>
      <c r="AJ18" s="92"/>
      <c r="AK18" s="93"/>
      <c r="AL18" s="122"/>
      <c r="AN18" s="92"/>
      <c r="AO18" s="92"/>
      <c r="AP18" s="92"/>
      <c r="AQ18" s="93"/>
      <c r="AR18" s="122"/>
      <c r="AT18" s="92"/>
      <c r="AU18" s="92"/>
      <c r="AV18" s="92"/>
      <c r="AW18" s="93"/>
      <c r="AX18" s="122"/>
    </row>
    <row r="19" spans="1:50" s="59" customFormat="1" ht="18" customHeight="1" x14ac:dyDescent="0.15">
      <c r="A19" s="51"/>
      <c r="B19" s="60" t="s">
        <v>41</v>
      </c>
      <c r="C19" s="53"/>
      <c r="D19" s="109">
        <f t="shared" si="2"/>
        <v>7600065</v>
      </c>
      <c r="E19" s="29">
        <f t="shared" si="0"/>
        <v>16.266224885484615</v>
      </c>
      <c r="F19" s="53"/>
      <c r="G19" s="61">
        <f>'3solcasaad'!G19</f>
        <v>6178644</v>
      </c>
      <c r="H19" s="183">
        <f t="shared" si="3"/>
        <v>16.339209149934277</v>
      </c>
      <c r="I19" s="53"/>
      <c r="J19" s="61">
        <f>'3solcasaad'!J19</f>
        <v>960955</v>
      </c>
      <c r="K19" s="183">
        <f t="shared" si="4"/>
        <v>15.918927945007054</v>
      </c>
      <c r="L19" s="53"/>
      <c r="M19" s="61">
        <f>'3solcasaad'!M19</f>
        <v>460466</v>
      </c>
      <c r="N19" s="183">
        <f t="shared" si="1"/>
        <v>16.035199949853652</v>
      </c>
      <c r="O19" s="53"/>
      <c r="P19" s="63" t="e">
        <f t="shared" si="5"/>
        <v>#REF!</v>
      </c>
      <c r="Q19" s="64" t="e">
        <f t="shared" si="6"/>
        <v>#REF!</v>
      </c>
      <c r="R19" s="53"/>
      <c r="S19" s="61" t="e">
        <f>GETPIVOTDATA("Cuenta número de expedientes",#REF!,"CCAA",$B19,"TramoEdad",S$1)</f>
        <v>#REF!</v>
      </c>
      <c r="T19" s="62" t="e">
        <f t="shared" si="7"/>
        <v>#REF!</v>
      </c>
      <c r="U19" s="53"/>
      <c r="V19" s="61" t="e">
        <f>GETPIVOTDATA("Cuenta número de expedientes",#REF!,"CCAA",$B19,"TramoEdad",V$1)</f>
        <v>#REF!</v>
      </c>
      <c r="W19" s="62" t="e">
        <f t="shared" si="8"/>
        <v>#REF!</v>
      </c>
      <c r="X19" s="53"/>
      <c r="Y19" s="61" t="e">
        <f>GETPIVOTDATA("Cuenta número de expedientes",#REF!,"CCAA",$B19,"TramoEdad",Y$1)</f>
        <v>#REF!</v>
      </c>
      <c r="Z19" s="62" t="e">
        <f t="shared" si="9"/>
        <v>#REF!</v>
      </c>
      <c r="AA19" s="188"/>
      <c r="AB19" s="92"/>
      <c r="AC19" s="92"/>
      <c r="AD19" s="92"/>
      <c r="AE19" s="93"/>
      <c r="AF19" s="122"/>
      <c r="AG19" s="58"/>
      <c r="AH19" s="92"/>
      <c r="AI19" s="92"/>
      <c r="AJ19" s="92"/>
      <c r="AK19" s="93"/>
      <c r="AL19" s="122"/>
      <c r="AN19" s="92"/>
      <c r="AO19" s="92"/>
      <c r="AP19" s="92"/>
      <c r="AQ19" s="93"/>
      <c r="AR19" s="122"/>
      <c r="AT19" s="92"/>
      <c r="AU19" s="92"/>
      <c r="AV19" s="92"/>
      <c r="AW19" s="93"/>
      <c r="AX19" s="122"/>
    </row>
    <row r="20" spans="1:50" s="59" customFormat="1" ht="18" customHeight="1" x14ac:dyDescent="0.15">
      <c r="A20" s="51"/>
      <c r="B20" s="60" t="s">
        <v>3</v>
      </c>
      <c r="C20" s="53"/>
      <c r="D20" s="109">
        <f t="shared" si="2"/>
        <v>4963703</v>
      </c>
      <c r="E20" s="29">
        <f t="shared" si="0"/>
        <v>10.623686674094845</v>
      </c>
      <c r="F20" s="53"/>
      <c r="G20" s="61">
        <f>'3solcasaad'!G20</f>
        <v>4017065</v>
      </c>
      <c r="H20" s="183">
        <f t="shared" si="3"/>
        <v>10.622988669339216</v>
      </c>
      <c r="I20" s="53"/>
      <c r="J20" s="61">
        <f>'3solcasaad'!J20</f>
        <v>669229</v>
      </c>
      <c r="K20" s="183">
        <f t="shared" si="4"/>
        <v>11.086271708570251</v>
      </c>
      <c r="L20" s="53"/>
      <c r="M20" s="61">
        <f>'3solcasaad'!M20</f>
        <v>277409</v>
      </c>
      <c r="N20" s="183">
        <f t="shared" si="1"/>
        <v>9.660450028642618</v>
      </c>
      <c r="O20" s="53"/>
      <c r="P20" s="63" t="e">
        <f t="shared" si="5"/>
        <v>#REF!</v>
      </c>
      <c r="Q20" s="64" t="e">
        <f t="shared" si="6"/>
        <v>#REF!</v>
      </c>
      <c r="R20" s="53"/>
      <c r="S20" s="61" t="e">
        <f>GETPIVOTDATA("Cuenta número de expedientes",#REF!,"CCAA",$B20,"TramoEdad",S$1)</f>
        <v>#REF!</v>
      </c>
      <c r="T20" s="62" t="e">
        <f t="shared" si="7"/>
        <v>#REF!</v>
      </c>
      <c r="U20" s="53"/>
      <c r="V20" s="61" t="e">
        <f>GETPIVOTDATA("Cuenta número de expedientes",#REF!,"CCAA",$B20,"TramoEdad",V$1)</f>
        <v>#REF!</v>
      </c>
      <c r="W20" s="62" t="e">
        <f t="shared" si="8"/>
        <v>#REF!</v>
      </c>
      <c r="X20" s="53"/>
      <c r="Y20" s="61" t="e">
        <f>GETPIVOTDATA("Cuenta número de expedientes",#REF!,"CCAA",$B20,"TramoEdad",Y$1)</f>
        <v>#REF!</v>
      </c>
      <c r="Z20" s="62" t="e">
        <f t="shared" si="9"/>
        <v>#REF!</v>
      </c>
      <c r="AA20" s="188"/>
      <c r="AB20" s="92"/>
      <c r="AC20" s="92"/>
      <c r="AD20" s="92"/>
      <c r="AE20" s="93"/>
      <c r="AF20" s="123"/>
      <c r="AG20" s="58"/>
      <c r="AH20" s="92"/>
      <c r="AI20" s="92"/>
      <c r="AJ20" s="92"/>
      <c r="AK20" s="93"/>
      <c r="AL20" s="122"/>
      <c r="AN20" s="92"/>
      <c r="AO20" s="92"/>
      <c r="AP20" s="92"/>
      <c r="AQ20" s="93"/>
      <c r="AR20" s="122"/>
      <c r="AT20" s="92"/>
      <c r="AU20" s="92"/>
      <c r="AV20" s="92"/>
      <c r="AW20" s="93"/>
      <c r="AX20" s="122"/>
    </row>
    <row r="21" spans="1:50" s="59" customFormat="1" ht="18" customHeight="1" x14ac:dyDescent="0.15">
      <c r="A21" s="51"/>
      <c r="B21" s="60" t="s">
        <v>2</v>
      </c>
      <c r="C21" s="53"/>
      <c r="D21" s="109">
        <f t="shared" si="2"/>
        <v>1072863</v>
      </c>
      <c r="E21" s="29">
        <f t="shared" si="0"/>
        <v>2.2962212598597094</v>
      </c>
      <c r="F21" s="53"/>
      <c r="G21" s="61">
        <f>'3solcasaad'!G21</f>
        <v>853665</v>
      </c>
      <c r="H21" s="183">
        <f t="shared" si="3"/>
        <v>2.2574873999826894</v>
      </c>
      <c r="I21" s="53"/>
      <c r="J21" s="61">
        <f>'3solcasaad'!J21</f>
        <v>141083</v>
      </c>
      <c r="K21" s="183">
        <f t="shared" si="4"/>
        <v>2.3371438946313097</v>
      </c>
      <c r="L21" s="53"/>
      <c r="M21" s="61">
        <f>'3solcasaad'!M21</f>
        <v>78115</v>
      </c>
      <c r="N21" s="183">
        <f t="shared" si="1"/>
        <v>2.720265218458731</v>
      </c>
      <c r="O21" s="53"/>
      <c r="P21" s="63" t="e">
        <f t="shared" si="5"/>
        <v>#REF!</v>
      </c>
      <c r="Q21" s="64" t="e">
        <f t="shared" si="6"/>
        <v>#REF!</v>
      </c>
      <c r="R21" s="53"/>
      <c r="S21" s="61" t="e">
        <f>GETPIVOTDATA("Cuenta número de expedientes",#REF!,"CCAA",$B21,"TramoEdad",S$1)</f>
        <v>#REF!</v>
      </c>
      <c r="T21" s="62" t="e">
        <f t="shared" si="7"/>
        <v>#REF!</v>
      </c>
      <c r="U21" s="53"/>
      <c r="V21" s="61" t="e">
        <f>GETPIVOTDATA("Cuenta número de expedientes",#REF!,"CCAA",$B21,"TramoEdad",V$1)</f>
        <v>#REF!</v>
      </c>
      <c r="W21" s="62" t="e">
        <f t="shared" si="8"/>
        <v>#REF!</v>
      </c>
      <c r="X21" s="53"/>
      <c r="Y21" s="61" t="e">
        <f>GETPIVOTDATA("Cuenta número de expedientes",#REF!,"CCAA",$B21,"TramoEdad",Y$1)</f>
        <v>#REF!</v>
      </c>
      <c r="Z21" s="62" t="e">
        <f t="shared" si="9"/>
        <v>#REF!</v>
      </c>
      <c r="AA21" s="188"/>
      <c r="AB21" s="92"/>
      <c r="AC21" s="92"/>
      <c r="AD21" s="92"/>
      <c r="AE21" s="93"/>
      <c r="AF21" s="122"/>
      <c r="AG21" s="58"/>
      <c r="AH21" s="92"/>
      <c r="AI21" s="92"/>
      <c r="AJ21" s="92"/>
      <c r="AK21" s="93"/>
      <c r="AL21" s="122"/>
      <c r="AN21" s="92"/>
      <c r="AO21" s="92"/>
      <c r="AP21" s="92"/>
      <c r="AQ21" s="93"/>
      <c r="AR21" s="122"/>
      <c r="AT21" s="92"/>
      <c r="AU21" s="92"/>
      <c r="AV21" s="92"/>
      <c r="AW21" s="93"/>
      <c r="AX21" s="122"/>
    </row>
    <row r="22" spans="1:50" s="59" customFormat="1" ht="18" customHeight="1" x14ac:dyDescent="0.15">
      <c r="A22" s="51"/>
      <c r="B22" s="60" t="s">
        <v>35</v>
      </c>
      <c r="C22" s="53"/>
      <c r="D22" s="109">
        <f t="shared" si="2"/>
        <v>2701743</v>
      </c>
      <c r="E22" s="29">
        <f t="shared" si="0"/>
        <v>5.7824714947548292</v>
      </c>
      <c r="F22" s="53"/>
      <c r="G22" s="61">
        <f>'3solcasaad'!G22</f>
        <v>2028813</v>
      </c>
      <c r="H22" s="183">
        <f t="shared" si="3"/>
        <v>5.365125411515149</v>
      </c>
      <c r="I22" s="53"/>
      <c r="J22" s="61">
        <f>'3solcasaad'!J22</f>
        <v>434138</v>
      </c>
      <c r="K22" s="183">
        <f t="shared" si="4"/>
        <v>7.1918159957432684</v>
      </c>
      <c r="L22" s="53"/>
      <c r="M22" s="61">
        <f>'3solcasaad'!M22</f>
        <v>238792</v>
      </c>
      <c r="N22" s="183">
        <f t="shared" si="1"/>
        <v>8.3156573263290952</v>
      </c>
      <c r="O22" s="53"/>
      <c r="P22" s="63" t="e">
        <f t="shared" si="5"/>
        <v>#REF!</v>
      </c>
      <c r="Q22" s="64" t="e">
        <f t="shared" si="6"/>
        <v>#REF!</v>
      </c>
      <c r="R22" s="53"/>
      <c r="S22" s="61" t="e">
        <f>GETPIVOTDATA("Cuenta número de expedientes",#REF!,"CCAA",$B22,"TramoEdad",S$1)</f>
        <v>#REF!</v>
      </c>
      <c r="T22" s="62" t="e">
        <f t="shared" si="7"/>
        <v>#REF!</v>
      </c>
      <c r="U22" s="53"/>
      <c r="V22" s="61" t="e">
        <f>GETPIVOTDATA("Cuenta número de expedientes",#REF!,"CCAA",$B22,"TramoEdad",V$1)</f>
        <v>#REF!</v>
      </c>
      <c r="W22" s="62" t="e">
        <f t="shared" si="8"/>
        <v>#REF!</v>
      </c>
      <c r="X22" s="53"/>
      <c r="Y22" s="61" t="e">
        <f>GETPIVOTDATA("Cuenta número de expedientes",#REF!,"CCAA",$B22,"TramoEdad",Y$1)</f>
        <v>#REF!</v>
      </c>
      <c r="Z22" s="62" t="e">
        <f t="shared" si="9"/>
        <v>#REF!</v>
      </c>
      <c r="AA22" s="188"/>
      <c r="AB22" s="92"/>
      <c r="AC22" s="92"/>
      <c r="AD22" s="92"/>
      <c r="AE22" s="93"/>
      <c r="AF22" s="122"/>
      <c r="AG22" s="58"/>
      <c r="AH22" s="92"/>
      <c r="AI22" s="92"/>
      <c r="AJ22" s="92"/>
      <c r="AK22" s="93"/>
      <c r="AL22" s="122"/>
      <c r="AN22" s="92"/>
      <c r="AO22" s="92"/>
      <c r="AP22" s="92"/>
      <c r="AQ22" s="93"/>
      <c r="AR22" s="122"/>
      <c r="AT22" s="92"/>
      <c r="AU22" s="92"/>
      <c r="AV22" s="92"/>
      <c r="AW22" s="93"/>
      <c r="AX22" s="122"/>
    </row>
    <row r="23" spans="1:50" s="59" customFormat="1" ht="18" customHeight="1" x14ac:dyDescent="0.15">
      <c r="A23" s="51"/>
      <c r="B23" s="60" t="s">
        <v>42</v>
      </c>
      <c r="C23" s="53"/>
      <c r="D23" s="109">
        <f t="shared" si="2"/>
        <v>6578079</v>
      </c>
      <c r="E23" s="29">
        <f t="shared" si="0"/>
        <v>14.078894368467079</v>
      </c>
      <c r="F23" s="53"/>
      <c r="G23" s="61">
        <f>'3solcasaad'!G23</f>
        <v>5423824</v>
      </c>
      <c r="H23" s="183">
        <f t="shared" si="3"/>
        <v>14.343113914385279</v>
      </c>
      <c r="I23" s="53"/>
      <c r="J23" s="61">
        <f>'3solcasaad'!J23</f>
        <v>793640</v>
      </c>
      <c r="K23" s="183">
        <f t="shared" si="4"/>
        <v>13.147231633401562</v>
      </c>
      <c r="L23" s="53"/>
      <c r="M23" s="61">
        <f>'3solcasaad'!M23</f>
        <v>360615</v>
      </c>
      <c r="N23" s="183">
        <f t="shared" si="1"/>
        <v>12.55800347890284</v>
      </c>
      <c r="O23" s="53"/>
      <c r="P23" s="63" t="e">
        <f t="shared" si="5"/>
        <v>#REF!</v>
      </c>
      <c r="Q23" s="64" t="e">
        <f t="shared" si="6"/>
        <v>#REF!</v>
      </c>
      <c r="R23" s="53"/>
      <c r="S23" s="61" t="e">
        <f>GETPIVOTDATA("Cuenta número de expedientes",#REF!,"CCAA",$B23,"TramoEdad",S$1)</f>
        <v>#REF!</v>
      </c>
      <c r="T23" s="62" t="e">
        <f t="shared" si="7"/>
        <v>#REF!</v>
      </c>
      <c r="U23" s="53"/>
      <c r="V23" s="61" t="e">
        <f>GETPIVOTDATA("Cuenta número de expedientes",#REF!,"CCAA",$B23,"TramoEdad",V$1)</f>
        <v>#REF!</v>
      </c>
      <c r="W23" s="62" t="e">
        <f t="shared" si="8"/>
        <v>#REF!</v>
      </c>
      <c r="X23" s="53"/>
      <c r="Y23" s="61" t="e">
        <f>GETPIVOTDATA("Cuenta número de expedientes",#REF!,"CCAA",$B23,"TramoEdad",Y$1)</f>
        <v>#REF!</v>
      </c>
      <c r="Z23" s="62" t="e">
        <f t="shared" si="9"/>
        <v>#REF!</v>
      </c>
      <c r="AA23" s="188"/>
      <c r="AB23" s="92"/>
      <c r="AC23" s="92"/>
      <c r="AD23" s="92"/>
      <c r="AE23" s="93"/>
      <c r="AF23" s="122"/>
      <c r="AG23" s="58"/>
      <c r="AH23" s="92"/>
      <c r="AI23" s="92"/>
      <c r="AJ23" s="92"/>
      <c r="AK23" s="93"/>
      <c r="AL23" s="122"/>
      <c r="AN23" s="92"/>
      <c r="AO23" s="92"/>
      <c r="AP23" s="92"/>
      <c r="AQ23" s="93"/>
      <c r="AR23" s="122"/>
      <c r="AT23" s="92"/>
      <c r="AU23" s="92"/>
      <c r="AV23" s="92"/>
      <c r="AW23" s="93"/>
      <c r="AX23" s="122"/>
    </row>
    <row r="24" spans="1:50" s="67" customFormat="1" ht="18" customHeight="1" x14ac:dyDescent="0.15">
      <c r="A24" s="66"/>
      <c r="B24" s="60" t="s">
        <v>43</v>
      </c>
      <c r="C24" s="53"/>
      <c r="D24" s="109">
        <f t="shared" si="2"/>
        <v>1478509</v>
      </c>
      <c r="E24" s="29">
        <f t="shared" si="0"/>
        <v>3.1644150266100319</v>
      </c>
      <c r="F24" s="53"/>
      <c r="G24" s="61">
        <f>'3solcasaad'!G24</f>
        <v>1249999</v>
      </c>
      <c r="H24" s="183">
        <f t="shared" si="3"/>
        <v>3.3055788775350536</v>
      </c>
      <c r="I24" s="53"/>
      <c r="J24" s="61">
        <f>'3solcasaad'!J24</f>
        <v>159024</v>
      </c>
      <c r="K24" s="183">
        <f t="shared" si="4"/>
        <v>2.6343497848773372</v>
      </c>
      <c r="L24" s="53"/>
      <c r="M24" s="61">
        <f>'3solcasaad'!M24</f>
        <v>69486</v>
      </c>
      <c r="N24" s="183">
        <f t="shared" si="1"/>
        <v>2.4197701973990067</v>
      </c>
      <c r="O24" s="53"/>
      <c r="P24" s="63" t="e">
        <f t="shared" si="5"/>
        <v>#REF!</v>
      </c>
      <c r="Q24" s="64" t="e">
        <f t="shared" si="6"/>
        <v>#REF!</v>
      </c>
      <c r="R24" s="53"/>
      <c r="S24" s="61" t="e">
        <f>GETPIVOTDATA("Cuenta número de expedientes",#REF!,"CCAA",$B24,"TramoEdad",S$1)</f>
        <v>#REF!</v>
      </c>
      <c r="T24" s="62" t="e">
        <f t="shared" si="7"/>
        <v>#REF!</v>
      </c>
      <c r="U24" s="53"/>
      <c r="V24" s="61" t="e">
        <f>GETPIVOTDATA("Cuenta número de expedientes",#REF!,"CCAA",$B24,"TramoEdad",V$1)</f>
        <v>#REF!</v>
      </c>
      <c r="W24" s="62" t="e">
        <f t="shared" si="8"/>
        <v>#REF!</v>
      </c>
      <c r="X24" s="53"/>
      <c r="Y24" s="61" t="e">
        <f>GETPIVOTDATA("Cuenta número de expedientes",#REF!,"CCAA",$B24,"TramoEdad",Y$1)</f>
        <v>#REF!</v>
      </c>
      <c r="Z24" s="62" t="e">
        <f t="shared" si="9"/>
        <v>#REF!</v>
      </c>
      <c r="AA24" s="188"/>
      <c r="AB24" s="92"/>
      <c r="AC24" s="92"/>
      <c r="AD24" s="92"/>
      <c r="AE24" s="93"/>
      <c r="AF24" s="122"/>
      <c r="AG24" s="58"/>
      <c r="AH24" s="92"/>
      <c r="AI24" s="92"/>
      <c r="AJ24" s="92"/>
      <c r="AK24" s="93"/>
      <c r="AL24" s="122"/>
      <c r="AN24" s="92"/>
      <c r="AO24" s="92"/>
      <c r="AP24" s="92"/>
      <c r="AQ24" s="93"/>
      <c r="AR24" s="122"/>
      <c r="AT24" s="92"/>
      <c r="AU24" s="92"/>
      <c r="AV24" s="92"/>
      <c r="AW24" s="93"/>
      <c r="AX24" s="122"/>
    </row>
    <row r="25" spans="1:50" s="59" customFormat="1" ht="18" customHeight="1" x14ac:dyDescent="0.15">
      <c r="B25" s="60" t="s">
        <v>44</v>
      </c>
      <c r="C25" s="53"/>
      <c r="D25" s="110">
        <f t="shared" si="2"/>
        <v>647554</v>
      </c>
      <c r="E25" s="29">
        <f t="shared" si="0"/>
        <v>1.385943276734489</v>
      </c>
      <c r="F25" s="53"/>
      <c r="G25" s="65">
        <f>'3solcasaad'!G25</f>
        <v>521118</v>
      </c>
      <c r="H25" s="183">
        <f t="shared" si="3"/>
        <v>1.3780784252653899</v>
      </c>
      <c r="I25" s="53"/>
      <c r="J25" s="65">
        <f>'3solcasaad'!J25</f>
        <v>84596</v>
      </c>
      <c r="K25" s="183">
        <f t="shared" si="4"/>
        <v>1.4013951001200022</v>
      </c>
      <c r="L25" s="53"/>
      <c r="M25" s="65">
        <f>'3solcasaad'!M25</f>
        <v>41840</v>
      </c>
      <c r="N25" s="183">
        <f t="shared" si="1"/>
        <v>1.4570299781132088</v>
      </c>
      <c r="O25" s="53"/>
      <c r="P25" s="68" t="e">
        <f t="shared" si="5"/>
        <v>#REF!</v>
      </c>
      <c r="Q25" s="64" t="e">
        <f t="shared" si="6"/>
        <v>#REF!</v>
      </c>
      <c r="R25" s="53"/>
      <c r="S25" s="65" t="e">
        <f>GETPIVOTDATA("Cuenta número de expedientes",#REF!,"CCAA",$B25,"TramoEdad",S$1)</f>
        <v>#REF!</v>
      </c>
      <c r="T25" s="62" t="e">
        <f t="shared" si="7"/>
        <v>#REF!</v>
      </c>
      <c r="U25" s="53"/>
      <c r="V25" s="65" t="e">
        <f>GETPIVOTDATA("Cuenta número de expedientes",#REF!,"CCAA",$B25,"TramoEdad",V$1)</f>
        <v>#REF!</v>
      </c>
      <c r="W25" s="62" t="e">
        <f t="shared" si="8"/>
        <v>#REF!</v>
      </c>
      <c r="X25" s="53"/>
      <c r="Y25" s="65" t="e">
        <f>GETPIVOTDATA("Cuenta número de expedientes",#REF!,"CCAA",$B25,"TramoEdad",Y$1)</f>
        <v>#REF!</v>
      </c>
      <c r="Z25" s="62" t="e">
        <f t="shared" si="9"/>
        <v>#REF!</v>
      </c>
      <c r="AA25" s="188"/>
      <c r="AB25" s="92"/>
      <c r="AC25" s="92"/>
      <c r="AD25" s="92"/>
      <c r="AE25" s="93"/>
      <c r="AF25" s="122"/>
      <c r="AG25" s="58"/>
      <c r="AH25" s="92"/>
      <c r="AI25" s="92"/>
      <c r="AJ25" s="92"/>
      <c r="AK25" s="93"/>
      <c r="AL25" s="122"/>
      <c r="AN25" s="92"/>
      <c r="AO25" s="92"/>
      <c r="AP25" s="92"/>
      <c r="AQ25" s="93"/>
      <c r="AR25" s="122"/>
      <c r="AT25" s="92"/>
      <c r="AU25" s="92"/>
      <c r="AV25" s="92"/>
      <c r="AW25" s="93"/>
      <c r="AX25" s="122"/>
    </row>
    <row r="26" spans="1:50" s="59" customFormat="1" ht="18" customHeight="1" x14ac:dyDescent="0.15">
      <c r="B26" s="60" t="s">
        <v>45</v>
      </c>
      <c r="C26" s="53"/>
      <c r="D26" s="110">
        <f t="shared" si="2"/>
        <v>2199088</v>
      </c>
      <c r="E26" s="29">
        <f t="shared" si="0"/>
        <v>4.7066518445527237</v>
      </c>
      <c r="F26" s="53"/>
      <c r="G26" s="65">
        <f>'3solcasaad'!G26</f>
        <v>1714987</v>
      </c>
      <c r="H26" s="183">
        <f t="shared" si="3"/>
        <v>4.5352234701365433</v>
      </c>
      <c r="I26" s="53"/>
      <c r="J26" s="65">
        <f>'3solcasaad'!J26</f>
        <v>324460</v>
      </c>
      <c r="K26" s="183">
        <f t="shared" si="4"/>
        <v>5.3749190763740122</v>
      </c>
      <c r="L26" s="53"/>
      <c r="M26" s="65">
        <f>'3solcasaad'!M26</f>
        <v>159641</v>
      </c>
      <c r="N26" s="183">
        <f t="shared" si="1"/>
        <v>5.5593145969400277</v>
      </c>
      <c r="O26" s="53"/>
      <c r="P26" s="68" t="e">
        <f t="shared" si="5"/>
        <v>#REF!</v>
      </c>
      <c r="Q26" s="64" t="e">
        <f t="shared" si="6"/>
        <v>#REF!</v>
      </c>
      <c r="R26" s="53"/>
      <c r="S26" s="65" t="e">
        <f>GETPIVOTDATA("Cuenta número de expedientes",#REF!,"CCAA",$B26,"TramoEdad",S$1)</f>
        <v>#REF!</v>
      </c>
      <c r="T26" s="62" t="e">
        <f t="shared" si="7"/>
        <v>#REF!</v>
      </c>
      <c r="U26" s="53"/>
      <c r="V26" s="65" t="e">
        <f>GETPIVOTDATA("Cuenta número de expedientes",#REF!,"CCAA",$B26,"TramoEdad",V$1)</f>
        <v>#REF!</v>
      </c>
      <c r="W26" s="62" t="e">
        <f t="shared" si="8"/>
        <v>#REF!</v>
      </c>
      <c r="X26" s="53"/>
      <c r="Y26" s="65" t="e">
        <f>GETPIVOTDATA("Cuenta número de expedientes",#REF!,"CCAA",$B26,"TramoEdad",Y$1)</f>
        <v>#REF!</v>
      </c>
      <c r="Z26" s="62" t="e">
        <f t="shared" si="9"/>
        <v>#REF!</v>
      </c>
      <c r="AA26" s="188"/>
      <c r="AB26" s="92"/>
      <c r="AC26" s="92"/>
      <c r="AD26" s="92"/>
      <c r="AE26" s="93"/>
      <c r="AF26" s="123"/>
      <c r="AG26" s="58"/>
      <c r="AH26" s="92"/>
      <c r="AI26" s="92"/>
      <c r="AJ26" s="92"/>
      <c r="AK26" s="93"/>
      <c r="AL26" s="122"/>
      <c r="AN26" s="92"/>
      <c r="AO26" s="92"/>
      <c r="AP26" s="92"/>
      <c r="AQ26" s="93"/>
      <c r="AR26" s="122"/>
      <c r="AT26" s="92"/>
      <c r="AU26" s="92"/>
      <c r="AV26" s="92"/>
      <c r="AW26" s="93"/>
      <c r="AX26" s="122"/>
    </row>
    <row r="27" spans="1:50" s="59" customFormat="1" ht="18" customHeight="1" x14ac:dyDescent="0.15">
      <c r="B27" s="60" t="s">
        <v>46</v>
      </c>
      <c r="C27" s="53"/>
      <c r="D27" s="110">
        <f t="shared" si="2"/>
        <v>315675</v>
      </c>
      <c r="E27" s="30">
        <f t="shared" si="0"/>
        <v>0.67563113482915682</v>
      </c>
      <c r="F27" s="53"/>
      <c r="G27" s="65">
        <f>'3solcasaad'!G27</f>
        <v>250290</v>
      </c>
      <c r="H27" s="184">
        <f t="shared" si="3"/>
        <v>0.66188319931315831</v>
      </c>
      <c r="I27" s="53"/>
      <c r="J27" s="65">
        <f>'3solcasaad'!J27</f>
        <v>42318</v>
      </c>
      <c r="K27" s="184">
        <f t="shared" si="4"/>
        <v>0.70102886480304327</v>
      </c>
      <c r="L27" s="53"/>
      <c r="M27" s="65">
        <f>'3solcasaad'!M27</f>
        <v>23067</v>
      </c>
      <c r="N27" s="184">
        <f t="shared" si="1"/>
        <v>0.80328179983597969</v>
      </c>
      <c r="O27" s="53"/>
      <c r="P27" s="68" t="e">
        <f t="shared" si="5"/>
        <v>#REF!</v>
      </c>
      <c r="Q27" s="70" t="e">
        <f t="shared" si="6"/>
        <v>#REF!</v>
      </c>
      <c r="R27" s="53"/>
      <c r="S27" s="65" t="e">
        <f>GETPIVOTDATA("Cuenta número de expedientes",#REF!,"CCAA",$B27,"TramoEdad",S$1)</f>
        <v>#REF!</v>
      </c>
      <c r="T27" s="69" t="e">
        <f t="shared" si="7"/>
        <v>#REF!</v>
      </c>
      <c r="U27" s="53"/>
      <c r="V27" s="65" t="e">
        <f>GETPIVOTDATA("Cuenta número de expedientes",#REF!,"CCAA",$B27,"TramoEdad",V$1)</f>
        <v>#REF!</v>
      </c>
      <c r="W27" s="69" t="e">
        <f t="shared" si="8"/>
        <v>#REF!</v>
      </c>
      <c r="X27" s="53"/>
      <c r="Y27" s="65" t="e">
        <f>GETPIVOTDATA("Cuenta número de expedientes",#REF!,"CCAA",$B27,"TramoEdad",Y$1)</f>
        <v>#REF!</v>
      </c>
      <c r="Z27" s="69" t="e">
        <f t="shared" si="9"/>
        <v>#REF!</v>
      </c>
      <c r="AA27" s="188"/>
      <c r="AB27" s="92"/>
      <c r="AC27" s="92"/>
      <c r="AD27" s="92"/>
      <c r="AE27" s="93"/>
      <c r="AF27" s="122"/>
      <c r="AG27" s="58"/>
      <c r="AH27" s="92"/>
      <c r="AI27" s="92"/>
      <c r="AJ27" s="92"/>
      <c r="AK27" s="93"/>
      <c r="AL27" s="122"/>
      <c r="AN27" s="92"/>
      <c r="AO27" s="92"/>
      <c r="AP27" s="92"/>
      <c r="AQ27" s="93"/>
      <c r="AR27" s="122"/>
      <c r="AT27" s="92"/>
      <c r="AU27" s="92"/>
      <c r="AV27" s="92"/>
      <c r="AW27" s="93"/>
      <c r="AX27" s="122"/>
    </row>
    <row r="28" spans="1:50" s="59" customFormat="1" ht="18" customHeight="1" x14ac:dyDescent="0.15">
      <c r="B28" s="71" t="s">
        <v>1</v>
      </c>
      <c r="C28" s="53"/>
      <c r="D28" s="111">
        <f t="shared" si="2"/>
        <v>171528</v>
      </c>
      <c r="E28" s="31">
        <f t="shared" si="0"/>
        <v>0.36711699467799358</v>
      </c>
      <c r="F28" s="53"/>
      <c r="G28" s="72">
        <f>'3solcasaad'!G28</f>
        <v>153112</v>
      </c>
      <c r="H28" s="185">
        <f t="shared" si="3"/>
        <v>0.40489935839720442</v>
      </c>
      <c r="I28" s="53"/>
      <c r="J28" s="72">
        <f>'3solcasaad'!J28</f>
        <v>13498</v>
      </c>
      <c r="K28" s="185">
        <f t="shared" si="4"/>
        <v>0.22360432007919748</v>
      </c>
      <c r="L28" s="53"/>
      <c r="M28" s="72">
        <f>'3solcasaad'!M28</f>
        <v>4918</v>
      </c>
      <c r="N28" s="185">
        <f t="shared" si="1"/>
        <v>0.17126370536235089</v>
      </c>
      <c r="O28" s="53"/>
      <c r="P28" s="74" t="e">
        <f t="shared" si="5"/>
        <v>#REF!</v>
      </c>
      <c r="Q28" s="75" t="e">
        <f t="shared" si="6"/>
        <v>#REF!</v>
      </c>
      <c r="R28" s="53"/>
      <c r="S28" s="72" t="e">
        <f>GETPIVOTDATA("Cuenta número de expedientes",#REF!,"CCAA","Ceuta","TramoEdad",S$1)+GETPIVOTDATA("Cuenta número de expedientes",#REF!,"CCAA","Melilla","TramoEdad",S$1)</f>
        <v>#REF!</v>
      </c>
      <c r="T28" s="73" t="e">
        <f t="shared" si="7"/>
        <v>#REF!</v>
      </c>
      <c r="U28" s="53"/>
      <c r="V28" s="72" t="e">
        <f>GETPIVOTDATA("Cuenta número de expedientes",#REF!,"CCAA","Ceuta","TramoEdad",V$1)+GETPIVOTDATA("Cuenta número de expedientes",#REF!,"CCAA","Melilla","TramoEdad",V$1)</f>
        <v>#REF!</v>
      </c>
      <c r="W28" s="73" t="e">
        <f t="shared" si="8"/>
        <v>#REF!</v>
      </c>
      <c r="X28" s="53"/>
      <c r="Y28" s="72" t="e">
        <f>GETPIVOTDATA("Cuenta número de expedientes",#REF!,"CCAA","Ceuta","TramoEdad",Y$1)+GETPIVOTDATA("Cuenta número de expedientes",#REF!,"CCAA","Melilla","TramoEdad",Y$1)</f>
        <v>#REF!</v>
      </c>
      <c r="Z28" s="73" t="e">
        <f t="shared" si="9"/>
        <v>#REF!</v>
      </c>
      <c r="AA28" s="188"/>
      <c r="AB28" s="92"/>
      <c r="AC28" s="92"/>
      <c r="AD28" s="92"/>
      <c r="AE28" s="93"/>
      <c r="AF28" s="122"/>
      <c r="AG28" s="58"/>
      <c r="AH28" s="92"/>
      <c r="AI28" s="92"/>
      <c r="AJ28" s="92"/>
      <c r="AK28" s="93"/>
      <c r="AL28" s="122"/>
      <c r="AN28" s="92"/>
      <c r="AO28" s="92"/>
      <c r="AP28" s="92"/>
      <c r="AQ28" s="93"/>
      <c r="AR28" s="122"/>
      <c r="AT28" s="92"/>
      <c r="AU28" s="92"/>
      <c r="AV28" s="92"/>
      <c r="AW28" s="93"/>
      <c r="AX28" s="122"/>
    </row>
    <row r="29" spans="1:50" s="50" customFormat="1" ht="3.75" customHeight="1" x14ac:dyDescent="0.15">
      <c r="A29" s="47"/>
      <c r="B29" s="48"/>
      <c r="C29" s="49"/>
      <c r="D29" s="48"/>
      <c r="E29" s="76"/>
      <c r="F29" s="49"/>
      <c r="G29" s="48"/>
      <c r="H29" s="186"/>
      <c r="I29" s="49"/>
      <c r="J29" s="48"/>
      <c r="K29" s="186"/>
      <c r="L29" s="49"/>
      <c r="M29" s="48"/>
      <c r="N29" s="186"/>
      <c r="O29" s="49"/>
      <c r="P29" s="48"/>
      <c r="Q29" s="77"/>
      <c r="R29" s="49"/>
      <c r="S29" s="48"/>
      <c r="T29" s="187"/>
      <c r="U29" s="49"/>
      <c r="V29" s="48"/>
      <c r="W29" s="186"/>
      <c r="X29" s="49"/>
      <c r="Y29" s="48"/>
      <c r="Z29" s="186"/>
      <c r="AA29" s="188"/>
      <c r="AB29" s="94"/>
      <c r="AC29" s="94"/>
      <c r="AD29" s="92"/>
      <c r="AE29" s="93"/>
      <c r="AF29" s="122"/>
      <c r="AG29" s="58"/>
      <c r="AH29" s="94"/>
      <c r="AI29" s="94"/>
      <c r="AJ29" s="92"/>
      <c r="AK29" s="93"/>
      <c r="AL29" s="122"/>
      <c r="AN29" s="94"/>
      <c r="AO29" s="94"/>
      <c r="AP29" s="92"/>
      <c r="AQ29" s="93"/>
      <c r="AR29" s="122"/>
      <c r="AT29" s="94"/>
      <c r="AU29" s="94"/>
      <c r="AV29" s="92"/>
      <c r="AW29" s="93"/>
      <c r="AX29" s="122"/>
    </row>
    <row r="30" spans="1:50" s="78" customFormat="1" ht="18" customHeight="1" x14ac:dyDescent="0.15">
      <c r="B30" s="79" t="s">
        <v>0</v>
      </c>
      <c r="C30" s="40"/>
      <c r="D30" s="80">
        <f>SUM(D11:D28)</f>
        <v>46722980</v>
      </c>
      <c r="E30" s="81">
        <f>SUM(E11:E28)</f>
        <v>100</v>
      </c>
      <c r="F30" s="40"/>
      <c r="G30" s="80">
        <f>SUM(G11:G28)</f>
        <v>37814829</v>
      </c>
      <c r="H30" s="131">
        <f>SUM(H11:H28)</f>
        <v>100</v>
      </c>
      <c r="I30" s="40"/>
      <c r="J30" s="80">
        <f>SUM(J11:J28)</f>
        <v>6036556</v>
      </c>
      <c r="K30" s="131">
        <f>SUM(K11:K28)</f>
        <v>100.00000000000001</v>
      </c>
      <c r="L30" s="40"/>
      <c r="M30" s="80">
        <f>SUM(M11:M28)</f>
        <v>2871595</v>
      </c>
      <c r="N30" s="131">
        <f>SUM(N11:N28)</f>
        <v>100</v>
      </c>
      <c r="O30" s="40"/>
      <c r="P30" s="80" t="e">
        <f>SUM(P11:P28)</f>
        <v>#REF!</v>
      </c>
      <c r="Q30" s="82" t="e">
        <f>P30*100/D30</f>
        <v>#REF!</v>
      </c>
      <c r="R30" s="40"/>
      <c r="S30" s="80" t="e">
        <f>SUM(S11:S28)</f>
        <v>#REF!</v>
      </c>
      <c r="T30" s="81" t="e">
        <f>S30*100/G30</f>
        <v>#REF!</v>
      </c>
      <c r="U30" s="40"/>
      <c r="V30" s="80" t="e">
        <f>SUM(V11:V28)</f>
        <v>#REF!</v>
      </c>
      <c r="W30" s="81" t="e">
        <f>V30*100/J30</f>
        <v>#REF!</v>
      </c>
      <c r="X30" s="40"/>
      <c r="Y30" s="80" t="e">
        <f>SUM(Y11:Y28)</f>
        <v>#REF!</v>
      </c>
      <c r="Z30" s="81" t="e">
        <f>Y30*100/M30</f>
        <v>#REF!</v>
      </c>
      <c r="AA30" s="188"/>
      <c r="AB30" s="92"/>
      <c r="AC30" s="92"/>
      <c r="AD30" s="94"/>
      <c r="AE30" s="94"/>
      <c r="AF30" s="124"/>
      <c r="AG30" s="125"/>
      <c r="AH30" s="92"/>
      <c r="AI30" s="92"/>
      <c r="AJ30" s="94"/>
      <c r="AK30" s="94"/>
      <c r="AL30" s="124"/>
      <c r="AN30" s="92"/>
      <c r="AO30" s="92"/>
      <c r="AP30" s="94"/>
      <c r="AQ30" s="94"/>
      <c r="AR30" s="124"/>
      <c r="AT30" s="92"/>
      <c r="AU30" s="92"/>
      <c r="AV30" s="94"/>
      <c r="AW30" s="94"/>
      <c r="AX30" s="124"/>
    </row>
    <row r="31" spans="1:50" s="83" customFormat="1" ht="5.25" customHeight="1" x14ac:dyDescent="0.2">
      <c r="B31" s="84" t="s">
        <v>39</v>
      </c>
      <c r="C31" s="85"/>
      <c r="D31" s="85"/>
      <c r="E31" s="85"/>
      <c r="F31" s="85"/>
      <c r="G31" s="85"/>
      <c r="H31" s="85"/>
      <c r="I31" s="85"/>
      <c r="O31" s="86"/>
      <c r="R31" s="85"/>
    </row>
    <row r="32" spans="1:50" s="78" customFormat="1" ht="5.25" customHeight="1" x14ac:dyDescent="0.2">
      <c r="B32" s="84" t="s">
        <v>47</v>
      </c>
      <c r="C32" s="87"/>
      <c r="D32" s="87"/>
      <c r="E32" s="87"/>
      <c r="F32" s="87"/>
      <c r="G32" s="87"/>
      <c r="H32" s="87"/>
      <c r="I32" s="87"/>
      <c r="O32" s="86"/>
      <c r="R32" s="87"/>
    </row>
    <row r="33" spans="2:19" s="78" customFormat="1" ht="13.5" customHeight="1" x14ac:dyDescent="0.2">
      <c r="B33" s="1447" t="s">
        <v>217</v>
      </c>
      <c r="C33" s="1447"/>
      <c r="D33" s="1447"/>
      <c r="E33" s="1447"/>
      <c r="F33" s="1447"/>
      <c r="G33" s="1447"/>
      <c r="H33" s="1447"/>
      <c r="I33" s="1447"/>
      <c r="J33" s="1447"/>
      <c r="K33" s="1447"/>
      <c r="L33" s="1447"/>
      <c r="M33" s="1447"/>
      <c r="O33" s="86"/>
    </row>
    <row r="34" spans="2:19" ht="29.25" customHeight="1" x14ac:dyDescent="0.2">
      <c r="B34" s="1441"/>
      <c r="C34" s="1441"/>
      <c r="D34" s="1441"/>
      <c r="E34" s="1441"/>
      <c r="F34" s="1441"/>
      <c r="G34" s="1441"/>
      <c r="H34" s="1441"/>
      <c r="I34" s="1441"/>
      <c r="J34" s="1441"/>
      <c r="K34" s="1441"/>
      <c r="L34" s="1441"/>
      <c r="M34" s="1441"/>
      <c r="N34" s="1441"/>
      <c r="O34" s="1441"/>
      <c r="P34" s="1441"/>
      <c r="Q34" s="89"/>
      <c r="R34" s="89"/>
      <c r="S34" s="89"/>
    </row>
    <row r="35" spans="2:19" ht="4.5" customHeight="1" x14ac:dyDescent="0.2">
      <c r="B35" s="1440"/>
      <c r="C35" s="1440"/>
      <c r="D35" s="1440"/>
      <c r="E35" s="1440"/>
      <c r="F35" s="1440"/>
      <c r="G35" s="1440"/>
      <c r="H35" s="1440"/>
      <c r="I35" s="1440"/>
      <c r="J35" s="1440"/>
      <c r="K35" s="1440"/>
      <c r="L35" s="1440"/>
      <c r="M35" s="1440"/>
      <c r="N35" s="1440"/>
      <c r="O35" s="1440"/>
      <c r="P35" s="1440"/>
      <c r="Q35" s="89"/>
      <c r="R35" s="89"/>
      <c r="S35" s="89"/>
    </row>
    <row r="38" spans="2:19" x14ac:dyDescent="0.2">
      <c r="L38" s="90"/>
      <c r="M38" s="90"/>
      <c r="N38" s="90"/>
    </row>
  </sheetData>
  <mergeCells count="22">
    <mergeCell ref="B2:I2"/>
    <mergeCell ref="B3:I3"/>
    <mergeCell ref="B7:B9"/>
    <mergeCell ref="D7:E8"/>
    <mergeCell ref="G7:H7"/>
    <mergeCell ref="A4:Z4"/>
    <mergeCell ref="B5:Z5"/>
    <mergeCell ref="Y7:Z7"/>
    <mergeCell ref="G8:H8"/>
    <mergeCell ref="J8:K8"/>
    <mergeCell ref="M8:N8"/>
    <mergeCell ref="S8:T8"/>
    <mergeCell ref="V8:W8"/>
    <mergeCell ref="Y8:Z8"/>
    <mergeCell ref="J7:K7"/>
    <mergeCell ref="M7:N7"/>
    <mergeCell ref="V7:W7"/>
    <mergeCell ref="P7:Q8"/>
    <mergeCell ref="B33:M33"/>
    <mergeCell ref="B34:P34"/>
    <mergeCell ref="B35:P35"/>
    <mergeCell ref="S7:T7"/>
  </mergeCells>
  <printOptions horizontalCentered="1"/>
  <pageMargins left="0" right="0" top="0.43307086614173229" bottom="0.43307086614173229" header="0" footer="0"/>
  <pageSetup paperSize="9" scale="85" orientation="landscape" r:id="rId1"/>
  <headerFooter alignWithMargins="0"/>
  <rowBreaks count="1" manualBreakCount="1">
    <brk id="34" max="16383" man="1"/>
  </rowBreaks>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Hoja39">
    <tabColor theme="0"/>
    <pageSetUpPr fitToPage="1"/>
  </sheetPr>
  <dimension ref="A1:AX50"/>
  <sheetViews>
    <sheetView showGridLines="0" topLeftCell="A9" zoomScaleNormal="100" workbookViewId="0">
      <selection activeCell="B5" sqref="B5:Z5"/>
    </sheetView>
  </sheetViews>
  <sheetFormatPr baseColWidth="10" defaultColWidth="11.42578125" defaultRowHeight="15" x14ac:dyDescent="0.2"/>
  <cols>
    <col min="1" max="1" width="1.140625" style="333" customWidth="1"/>
    <col min="2" max="2" width="28.7109375" style="333" customWidth="1"/>
    <col min="3" max="3" width="0.5703125" style="333" customWidth="1"/>
    <col min="4" max="4" width="11.85546875" style="333" customWidth="1"/>
    <col min="5" max="5" width="7.7109375" style="333" customWidth="1"/>
    <col min="6" max="6" width="0.42578125" style="333" customWidth="1"/>
    <col min="7" max="7" width="12.42578125" style="333" customWidth="1"/>
    <col min="8" max="8" width="6.28515625" style="333" customWidth="1"/>
    <col min="9" max="9" width="0.42578125" style="333" customWidth="1"/>
    <col min="10" max="10" width="10.85546875" style="333" customWidth="1"/>
    <col min="11" max="11" width="6.28515625" style="333" customWidth="1"/>
    <col min="12" max="12" width="0.42578125" style="333" customWidth="1"/>
    <col min="13" max="13" width="11.85546875" style="333" customWidth="1"/>
    <col min="14" max="14" width="6.28515625" style="333" customWidth="1"/>
    <col min="15" max="15" width="0.7109375" style="450" customWidth="1"/>
    <col min="16" max="16" width="10.42578125" style="333" bestFit="1" customWidth="1"/>
    <col min="17" max="17" width="8.5703125" style="333" customWidth="1"/>
    <col min="18" max="18" width="0.42578125" style="333" customWidth="1"/>
    <col min="19" max="19" width="8.7109375" style="333" bestFit="1" customWidth="1"/>
    <col min="20" max="20" width="8.140625" style="333" bestFit="1" customWidth="1"/>
    <col min="21" max="21" width="0.42578125" style="333" customWidth="1"/>
    <col min="22" max="22" width="8.7109375" style="333" bestFit="1" customWidth="1"/>
    <col min="23" max="23" width="8" style="333" bestFit="1" customWidth="1"/>
    <col min="24" max="24" width="0.42578125" style="333" customWidth="1"/>
    <col min="25" max="25" width="10.28515625" style="333" bestFit="1" customWidth="1"/>
    <col min="26" max="26" width="8" style="396" bestFit="1" customWidth="1"/>
    <col min="27" max="27" width="11.42578125" style="396"/>
    <col min="28" max="30" width="3.42578125" style="396" bestFit="1" customWidth="1"/>
    <col min="31" max="31" width="13" style="396" bestFit="1" customWidth="1"/>
    <col min="32" max="32" width="5" style="396" bestFit="1" customWidth="1"/>
    <col min="33" max="33" width="3.85546875" style="396" customWidth="1"/>
    <col min="34" max="36" width="3.42578125" style="396" bestFit="1" customWidth="1"/>
    <col min="37" max="37" width="8.42578125" style="396" bestFit="1" customWidth="1"/>
    <col min="38" max="38" width="5" style="396" bestFit="1" customWidth="1"/>
    <col min="39" max="39" width="3.5703125" style="396" customWidth="1"/>
    <col min="40" max="42" width="3.42578125" style="396" bestFit="1" customWidth="1"/>
    <col min="43" max="43" width="8.42578125" style="396" bestFit="1" customWidth="1"/>
    <col min="44" max="44" width="5" style="396" bestFit="1" customWidth="1"/>
    <col min="45" max="45" width="3.28515625" style="396" customWidth="1"/>
    <col min="46" max="46" width="4.5703125" style="396" bestFit="1" customWidth="1"/>
    <col min="47" max="47" width="3.42578125" style="396" bestFit="1" customWidth="1"/>
    <col min="48" max="48" width="4.5703125" style="396" bestFit="1" customWidth="1"/>
    <col min="49" max="49" width="8.42578125" style="396" bestFit="1" customWidth="1"/>
    <col min="50" max="50" width="6" style="396" bestFit="1" customWidth="1"/>
    <col min="51" max="16384" width="11.42578125" style="333"/>
  </cols>
  <sheetData>
    <row r="1" spans="1:50" s="340" customFormat="1" ht="15" customHeight="1" x14ac:dyDescent="0.2">
      <c r="B1" s="311"/>
      <c r="C1" s="341"/>
      <c r="F1" s="341"/>
      <c r="I1" s="341"/>
      <c r="O1" s="443"/>
      <c r="R1" s="341"/>
      <c r="Z1" s="342"/>
      <c r="AA1" s="342"/>
      <c r="AB1" s="342"/>
      <c r="AC1" s="342"/>
      <c r="AD1" s="342"/>
      <c r="AE1" s="342"/>
      <c r="AF1" s="342"/>
      <c r="AG1" s="342"/>
      <c r="AH1" s="342"/>
      <c r="AI1" s="342"/>
      <c r="AJ1" s="342"/>
      <c r="AK1" s="342"/>
      <c r="AL1" s="342"/>
      <c r="AM1" s="342"/>
      <c r="AN1" s="342"/>
      <c r="AO1" s="342"/>
      <c r="AP1" s="342"/>
      <c r="AQ1" s="342"/>
      <c r="AR1" s="342"/>
      <c r="AS1" s="342"/>
      <c r="AT1" s="342"/>
      <c r="AU1" s="342"/>
      <c r="AV1" s="342"/>
      <c r="AW1" s="342"/>
      <c r="AX1" s="342"/>
    </row>
    <row r="2" spans="1:50" s="343" customFormat="1" ht="52.5" customHeight="1" x14ac:dyDescent="0.25">
      <c r="B2" s="1387"/>
      <c r="C2" s="1387"/>
      <c r="D2" s="1387"/>
      <c r="E2" s="1387"/>
      <c r="F2" s="1387"/>
      <c r="G2" s="1387"/>
      <c r="H2" s="1387"/>
      <c r="I2" s="1387"/>
      <c r="O2" s="444"/>
      <c r="Z2" s="556"/>
      <c r="AA2" s="556"/>
      <c r="AB2" s="556"/>
      <c r="AC2" s="556"/>
      <c r="AD2" s="556"/>
      <c r="AE2" s="556"/>
      <c r="AF2" s="556"/>
      <c r="AG2" s="556"/>
      <c r="AH2" s="556"/>
      <c r="AI2" s="556"/>
      <c r="AJ2" s="556"/>
      <c r="AK2" s="556"/>
      <c r="AL2" s="556"/>
      <c r="AM2" s="556"/>
      <c r="AN2" s="556"/>
      <c r="AO2" s="556"/>
      <c r="AP2" s="556"/>
      <c r="AQ2" s="556"/>
      <c r="AR2" s="556"/>
      <c r="AS2" s="556"/>
      <c r="AT2" s="556"/>
      <c r="AU2" s="556"/>
      <c r="AV2" s="556"/>
      <c r="AW2" s="556"/>
      <c r="AX2" s="556"/>
    </row>
    <row r="3" spans="1:50" s="345" customFormat="1" ht="4.5" customHeight="1" x14ac:dyDescent="0.2">
      <c r="B3" s="1388"/>
      <c r="C3" s="1388"/>
      <c r="D3" s="1388"/>
      <c r="E3" s="1388"/>
      <c r="F3" s="1388"/>
      <c r="G3" s="1388"/>
      <c r="H3" s="1388"/>
      <c r="I3" s="1388"/>
      <c r="O3" s="444"/>
      <c r="Z3" s="556"/>
      <c r="AA3" s="556"/>
      <c r="AB3" s="556"/>
      <c r="AC3" s="556"/>
      <c r="AD3" s="556"/>
      <c r="AE3" s="556"/>
      <c r="AF3" s="556"/>
      <c r="AG3" s="556"/>
      <c r="AH3" s="556"/>
      <c r="AI3" s="556"/>
      <c r="AJ3" s="556"/>
      <c r="AK3" s="556"/>
      <c r="AL3" s="556"/>
      <c r="AM3" s="556"/>
      <c r="AN3" s="556"/>
      <c r="AO3" s="556"/>
      <c r="AP3" s="556"/>
      <c r="AQ3" s="556"/>
      <c r="AR3" s="556"/>
      <c r="AS3" s="556"/>
      <c r="AT3" s="556"/>
      <c r="AU3" s="556"/>
      <c r="AV3" s="556"/>
      <c r="AW3" s="556"/>
      <c r="AX3" s="556"/>
    </row>
    <row r="4" spans="1:50" s="492" customFormat="1" ht="17.25" customHeight="1" x14ac:dyDescent="0.2">
      <c r="A4" s="1414" t="s">
        <v>409</v>
      </c>
      <c r="B4" s="1414"/>
      <c r="C4" s="1414"/>
      <c r="D4" s="1414"/>
      <c r="E4" s="1414"/>
      <c r="F4" s="1414"/>
      <c r="G4" s="1414"/>
      <c r="H4" s="1414"/>
      <c r="I4" s="1414"/>
      <c r="J4" s="1414"/>
      <c r="K4" s="1414"/>
      <c r="L4" s="1414"/>
      <c r="M4" s="1414"/>
      <c r="N4" s="1414"/>
      <c r="O4" s="1414"/>
      <c r="P4" s="1414"/>
      <c r="Q4" s="1414"/>
      <c r="R4" s="1414"/>
      <c r="S4" s="1414"/>
      <c r="T4" s="1414"/>
      <c r="U4" s="1414"/>
      <c r="V4" s="1414"/>
      <c r="W4" s="1414"/>
      <c r="X4" s="1414"/>
      <c r="Y4" s="1414"/>
      <c r="Z4" s="1414"/>
    </row>
    <row r="5" spans="1:50" s="492" customFormat="1" ht="17.25" customHeight="1" x14ac:dyDescent="0.2">
      <c r="B5" s="1415" t="str">
        <f>porsaad!$B$6</f>
        <v>Situación a 31 de mayo de 2024</v>
      </c>
      <c r="C5" s="1415"/>
      <c r="D5" s="1415"/>
      <c r="E5" s="1415"/>
      <c r="F5" s="1415"/>
      <c r="G5" s="1415"/>
      <c r="H5" s="1415"/>
      <c r="I5" s="1415"/>
      <c r="J5" s="1415"/>
      <c r="K5" s="1415"/>
      <c r="L5" s="1415"/>
      <c r="M5" s="1415"/>
      <c r="N5" s="1415"/>
      <c r="O5" s="1415"/>
      <c r="P5" s="1415"/>
      <c r="Q5" s="1415"/>
      <c r="R5" s="1415"/>
      <c r="S5" s="1415"/>
      <c r="T5" s="1415"/>
      <c r="U5" s="1415"/>
      <c r="V5" s="1415"/>
      <c r="W5" s="1415"/>
      <c r="X5" s="1415"/>
      <c r="Y5" s="1415"/>
      <c r="Z5" s="1415"/>
    </row>
    <row r="6" spans="1:50" s="345" customFormat="1" ht="6" customHeight="1" x14ac:dyDescent="0.2">
      <c r="O6" s="444"/>
      <c r="Z6" s="556"/>
      <c r="AA6" s="556"/>
      <c r="AB6" s="556"/>
      <c r="AC6" s="556"/>
      <c r="AD6" s="556"/>
      <c r="AE6" s="556"/>
      <c r="AF6" s="556"/>
      <c r="AG6" s="556"/>
      <c r="AH6" s="556"/>
      <c r="AI6" s="556"/>
      <c r="AJ6" s="556"/>
      <c r="AK6" s="556"/>
      <c r="AL6" s="556"/>
      <c r="AM6" s="556"/>
      <c r="AN6" s="556"/>
      <c r="AO6" s="556"/>
      <c r="AP6" s="556"/>
      <c r="AQ6" s="556"/>
      <c r="AR6" s="556"/>
      <c r="AS6" s="556"/>
      <c r="AT6" s="556"/>
      <c r="AU6" s="556"/>
      <c r="AV6" s="556"/>
      <c r="AW6" s="556"/>
      <c r="AX6" s="556"/>
    </row>
    <row r="7" spans="1:50" s="513" customFormat="1" ht="12.75" customHeight="1" x14ac:dyDescent="0.2">
      <c r="A7" s="512"/>
      <c r="B7" s="1452" t="s">
        <v>12</v>
      </c>
      <c r="D7" s="1452" t="s">
        <v>209</v>
      </c>
      <c r="E7" s="1452"/>
      <c r="G7" s="1452"/>
      <c r="H7" s="1452"/>
      <c r="J7" s="1452"/>
      <c r="K7" s="1452"/>
      <c r="M7" s="1452"/>
      <c r="N7" s="1452"/>
      <c r="P7" s="1452" t="s">
        <v>30</v>
      </c>
      <c r="Q7" s="1452"/>
      <c r="S7" s="1452"/>
      <c r="T7" s="1452"/>
      <c r="V7" s="1452"/>
      <c r="W7" s="1452"/>
      <c r="Y7" s="1452"/>
      <c r="Z7" s="1452"/>
      <c r="AA7" s="512"/>
      <c r="AB7" s="512"/>
      <c r="AI7" s="514"/>
    </row>
    <row r="8" spans="1:50" s="513" customFormat="1" ht="33.75" customHeight="1" x14ac:dyDescent="0.2">
      <c r="A8" s="512"/>
      <c r="B8" s="1452"/>
      <c r="D8" s="1452"/>
      <c r="E8" s="1452"/>
      <c r="G8" s="1452" t="s">
        <v>169</v>
      </c>
      <c r="H8" s="1452"/>
      <c r="J8" s="1452" t="s">
        <v>175</v>
      </c>
      <c r="K8" s="1452"/>
      <c r="M8" s="1452" t="s">
        <v>170</v>
      </c>
      <c r="N8" s="1452"/>
      <c r="P8" s="1452"/>
      <c r="Q8" s="1452"/>
      <c r="S8" s="1452" t="s">
        <v>176</v>
      </c>
      <c r="T8" s="1452"/>
      <c r="V8" s="1452" t="s">
        <v>177</v>
      </c>
      <c r="W8" s="1452"/>
      <c r="Y8" s="1452" t="s">
        <v>178</v>
      </c>
      <c r="Z8" s="1452"/>
      <c r="AA8" s="512"/>
      <c r="AB8" s="512"/>
      <c r="AI8" s="514"/>
    </row>
    <row r="9" spans="1:50" s="513" customFormat="1" ht="36.75" customHeight="1" x14ac:dyDescent="0.2">
      <c r="A9" s="512"/>
      <c r="B9" s="1452"/>
      <c r="D9" s="512" t="s">
        <v>9</v>
      </c>
      <c r="E9" s="512" t="s">
        <v>10</v>
      </c>
      <c r="G9" s="512" t="s">
        <v>9</v>
      </c>
      <c r="H9" s="512" t="s">
        <v>10</v>
      </c>
      <c r="J9" s="512" t="s">
        <v>9</v>
      </c>
      <c r="K9" s="512" t="s">
        <v>10</v>
      </c>
      <c r="M9" s="512" t="s">
        <v>9</v>
      </c>
      <c r="N9" s="512" t="s">
        <v>10</v>
      </c>
      <c r="P9" s="512" t="s">
        <v>9</v>
      </c>
      <c r="Q9" s="512" t="s">
        <v>111</v>
      </c>
      <c r="S9" s="512" t="s">
        <v>9</v>
      </c>
      <c r="T9" s="512" t="s">
        <v>111</v>
      </c>
      <c r="V9" s="512" t="s">
        <v>9</v>
      </c>
      <c r="W9" s="512" t="s">
        <v>10</v>
      </c>
      <c r="Y9" s="512" t="s">
        <v>9</v>
      </c>
      <c r="Z9" s="512" t="s">
        <v>10</v>
      </c>
      <c r="AA9" s="512"/>
      <c r="AB9" s="519"/>
      <c r="AC9" s="396"/>
      <c r="AD9" s="396"/>
      <c r="AE9" s="396"/>
      <c r="AF9" s="396"/>
    </row>
    <row r="10" spans="1:50" s="396" customFormat="1" ht="4.5" customHeight="1" x14ac:dyDescent="0.2">
      <c r="A10" s="519"/>
      <c r="B10" s="512"/>
      <c r="D10" s="512"/>
      <c r="E10" s="512"/>
      <c r="G10" s="512"/>
      <c r="H10" s="512"/>
      <c r="J10" s="512"/>
      <c r="K10" s="512"/>
      <c r="M10" s="512"/>
      <c r="N10" s="512"/>
      <c r="P10" s="512"/>
      <c r="Q10" s="512"/>
      <c r="S10" s="512"/>
      <c r="T10" s="512"/>
      <c r="V10" s="512"/>
      <c r="W10" s="512"/>
      <c r="Y10" s="512"/>
      <c r="Z10" s="512"/>
      <c r="AA10" s="512"/>
      <c r="AB10" s="519"/>
    </row>
    <row r="11" spans="1:50" s="396" customFormat="1" ht="18" customHeight="1" x14ac:dyDescent="0.25">
      <c r="A11" s="519"/>
      <c r="B11" s="557" t="s">
        <v>8</v>
      </c>
      <c r="C11" s="558"/>
      <c r="D11" s="559">
        <f>G11+J11+M11</f>
        <v>8584147</v>
      </c>
      <c r="E11" s="560">
        <f t="shared" ref="E11:E28" si="0">D11*100/$D$30</f>
        <v>17.851892595752791</v>
      </c>
      <c r="F11" s="558"/>
      <c r="G11" s="561">
        <f>'20pobl'!J12</f>
        <v>7016107</v>
      </c>
      <c r="H11" s="562">
        <f>G11*100/$G$30</f>
        <v>18.27226113308949</v>
      </c>
      <c r="I11" s="558"/>
      <c r="J11" s="561">
        <f>'20pobl'!Q12</f>
        <v>1145951</v>
      </c>
      <c r="K11" s="562">
        <f>J11*100/$J$30</f>
        <v>16.812853785592029</v>
      </c>
      <c r="L11" s="558"/>
      <c r="M11" s="561">
        <f>'20pobl'!X12</f>
        <v>422089</v>
      </c>
      <c r="N11" s="562">
        <f t="shared" ref="N11:N28" si="1">M11*100/$M$30</f>
        <v>14.697439354507576</v>
      </c>
      <c r="O11" s="558"/>
      <c r="P11" s="563">
        <f t="shared" ref="P11:P28" si="2">S11+V11+Y11</f>
        <v>378522</v>
      </c>
      <c r="Q11" s="564">
        <f>P11*100/D11</f>
        <v>4.4095470406086941</v>
      </c>
      <c r="R11" s="558"/>
      <c r="S11" s="561">
        <f>'34adictcasaad'!G12</f>
        <v>112292</v>
      </c>
      <c r="T11" s="565">
        <f>S11*100/G11</f>
        <v>1.6004887040633788</v>
      </c>
      <c r="U11" s="558"/>
      <c r="V11" s="561">
        <f>'34adictcasaad'!J12</f>
        <v>87823</v>
      </c>
      <c r="W11" s="565">
        <f>V11*100/J11</f>
        <v>7.663765728203038</v>
      </c>
      <c r="X11" s="558"/>
      <c r="Y11" s="561">
        <f>'34adictcasaad'!M12</f>
        <v>178407</v>
      </c>
      <c r="Z11" s="565">
        <f>Y11*100/M11</f>
        <v>42.267626022000101</v>
      </c>
      <c r="AA11" s="566"/>
      <c r="AB11" s="567">
        <f t="shared" ref="AB11:AB28" si="3">_xlfn.RANK.EQ(Q11,Q$11:Q$30,0)</f>
        <v>6</v>
      </c>
      <c r="AC11" s="567">
        <v>1</v>
      </c>
      <c r="AD11" s="567">
        <f>MATCH(AC11,AB$11:AB$30,0)</f>
        <v>7</v>
      </c>
      <c r="AE11" s="568" t="str">
        <f t="shared" ref="AE11:AE29" si="4">INDEX(B$11:B$30,AD11,1)</f>
        <v>Castilla y León</v>
      </c>
      <c r="AF11" s="569">
        <f t="shared" ref="AF11:AF29" si="5">INDEX(Q$11:Q$30,AD11,1)</f>
        <v>6.3962666489910864</v>
      </c>
      <c r="AH11" s="567">
        <f>_xlfn.RANK.EQ(T11,T$11:T$30,0)</f>
        <v>4</v>
      </c>
      <c r="AI11" s="567">
        <v>1</v>
      </c>
      <c r="AJ11" s="567">
        <f>MATCH(AI11,AH$11:AH$30,0)</f>
        <v>18</v>
      </c>
      <c r="AK11" s="568" t="str">
        <f>INDEX(B$11:B$30,AJ11,1)</f>
        <v>Ceuta y Melilla</v>
      </c>
      <c r="AL11" s="569">
        <f>INDEX(T$11:T$30,AJ11,1)</f>
        <v>1.8946998425026531</v>
      </c>
      <c r="AN11" s="567">
        <f>_xlfn.RANK.EQ(W11,W$11:W$30,0)</f>
        <v>2</v>
      </c>
      <c r="AO11" s="567">
        <v>1</v>
      </c>
      <c r="AP11" s="567">
        <f>MATCH(AO11,AN$11:AN$30,0)</f>
        <v>11</v>
      </c>
      <c r="AQ11" s="568" t="str">
        <f>INDEX(B$11:B$30,AP11,1)</f>
        <v>Extremadura</v>
      </c>
      <c r="AR11" s="569">
        <f>INDEX(W$11:W$30,AP11,1)</f>
        <v>7.7190728207215917</v>
      </c>
      <c r="AT11" s="567">
        <f>_xlfn.RANK.EQ(Z11,Z$11:Z$30,0)</f>
        <v>3</v>
      </c>
      <c r="AU11" s="567">
        <v>1</v>
      </c>
      <c r="AV11" s="567">
        <f>MATCH(AU11,AT$11:AT$30,0)</f>
        <v>7</v>
      </c>
      <c r="AW11" s="568" t="str">
        <f>INDEX(B$11:B$30,AV11,1)</f>
        <v>Castilla y León</v>
      </c>
      <c r="AX11" s="569">
        <f>INDEX(Z$11:Z$30,AV11,1)</f>
        <v>43.230525081073623</v>
      </c>
    </row>
    <row r="12" spans="1:50" s="396" customFormat="1" ht="18" customHeight="1" x14ac:dyDescent="0.25">
      <c r="A12" s="519"/>
      <c r="B12" s="557" t="s">
        <v>7</v>
      </c>
      <c r="C12" s="558"/>
      <c r="D12" s="559">
        <f t="shared" ref="D12:D28" si="6">G12+J12+M12</f>
        <v>1341289</v>
      </c>
      <c r="E12" s="560">
        <f t="shared" si="0"/>
        <v>2.7893915572350596</v>
      </c>
      <c r="F12" s="558"/>
      <c r="G12" s="561">
        <f>'20pobl'!J13</f>
        <v>1044239</v>
      </c>
      <c r="H12" s="562">
        <f t="shared" ref="H12:H28" si="7">G12*100/$G$30</f>
        <v>2.7195434296193368</v>
      </c>
      <c r="I12" s="558"/>
      <c r="J12" s="561">
        <f>'20pobl'!Q13</f>
        <v>200993</v>
      </c>
      <c r="K12" s="562">
        <f t="shared" ref="K12:K28" si="8">J12*100/$J$30</f>
        <v>2.9488747083666742</v>
      </c>
      <c r="L12" s="558"/>
      <c r="M12" s="561">
        <f>'20pobl'!X13</f>
        <v>96057</v>
      </c>
      <c r="N12" s="562">
        <f t="shared" si="1"/>
        <v>3.3447730977967542</v>
      </c>
      <c r="O12" s="558"/>
      <c r="P12" s="563">
        <f t="shared" si="2"/>
        <v>49012</v>
      </c>
      <c r="Q12" s="564">
        <f t="shared" ref="Q12:Q28" si="9">P12*100/D12</f>
        <v>3.6540969172191824</v>
      </c>
      <c r="R12" s="558"/>
      <c r="S12" s="561">
        <f>'34adictcasaad'!G13</f>
        <v>9961</v>
      </c>
      <c r="T12" s="565">
        <f t="shared" ref="T12:T28" si="10">S12*100/G12</f>
        <v>0.95390040019574063</v>
      </c>
      <c r="U12" s="558"/>
      <c r="V12" s="561">
        <f>'34adictcasaad'!J13</f>
        <v>9338</v>
      </c>
      <c r="W12" s="565">
        <f t="shared" ref="W12:W28" si="11">V12*100/J12</f>
        <v>4.6459329429383116</v>
      </c>
      <c r="X12" s="558"/>
      <c r="Y12" s="561">
        <f>'34adictcasaad'!M13</f>
        <v>29713</v>
      </c>
      <c r="Z12" s="565">
        <f t="shared" ref="Z12:Z28" si="12">Y12*100/M12</f>
        <v>30.932675390653465</v>
      </c>
      <c r="AA12" s="566"/>
      <c r="AB12" s="567">
        <f t="shared" si="3"/>
        <v>12</v>
      </c>
      <c r="AC12" s="567">
        <v>2</v>
      </c>
      <c r="AD12" s="567">
        <f t="shared" ref="AD12:AD28" si="13">MATCH(AC12,AB$11:AB$30,0)</f>
        <v>11</v>
      </c>
      <c r="AE12" s="568" t="str">
        <f t="shared" si="4"/>
        <v>Extremadura</v>
      </c>
      <c r="AF12" s="569">
        <f t="shared" si="5"/>
        <v>5.3222688669134008</v>
      </c>
      <c r="AH12" s="567">
        <f t="shared" ref="AH12:AH30" si="14">_xlfn.RANK.EQ(T12,T$11:T$30,0)</f>
        <v>19</v>
      </c>
      <c r="AI12" s="567">
        <v>2</v>
      </c>
      <c r="AJ12" s="567">
        <f t="shared" ref="AJ12:AJ28" si="15">MATCH(AI12,AH$11:AH$30,0)</f>
        <v>16</v>
      </c>
      <c r="AK12" s="568" t="str">
        <f t="shared" ref="AK12:AK29" si="16">INDEX(B$11:B$30,AJ12,1)</f>
        <v>País Vasco</v>
      </c>
      <c r="AL12" s="569">
        <f t="shared" ref="AL12:AL29" si="17">INDEX(T$11:T$30,AJ12,1)</f>
        <v>1.7923915337800949</v>
      </c>
      <c r="AN12" s="567">
        <f t="shared" ref="AN12:AN30" si="18">_xlfn.RANK.EQ(W12,W$11:W$30,0)</f>
        <v>15</v>
      </c>
      <c r="AO12" s="567">
        <v>2</v>
      </c>
      <c r="AP12" s="567">
        <f t="shared" ref="AP12:AP28" si="19">MATCH(AO12,AN$11:AN$30,0)</f>
        <v>1</v>
      </c>
      <c r="AQ12" s="568" t="str">
        <f t="shared" ref="AQ12:AQ29" si="20">INDEX(B$11:B$30,AP12,1)</f>
        <v>Andalucía</v>
      </c>
      <c r="AR12" s="569">
        <f t="shared" ref="AR12:AR28" si="21">INDEX(W$11:W$30,AP12,1)</f>
        <v>7.663765728203038</v>
      </c>
      <c r="AT12" s="567">
        <f t="shared" ref="AT12:AT30" si="22">_xlfn.RANK.EQ(Z12,Z$11:Z$30,0)</f>
        <v>13</v>
      </c>
      <c r="AU12" s="567">
        <v>2</v>
      </c>
      <c r="AV12" s="567">
        <f t="shared" ref="AV12:AV28" si="23">MATCH(AU12,AT$11:AT$30,0)</f>
        <v>11</v>
      </c>
      <c r="AW12" s="568" t="str">
        <f t="shared" ref="AW12:AW29" si="24">INDEX(B$11:B$30,AV12,1)</f>
        <v>Extremadura</v>
      </c>
      <c r="AX12" s="569">
        <f t="shared" ref="AX12:AX29" si="25">INDEX(Z$11:Z$30,AV12,1)</f>
        <v>42.317852694397679</v>
      </c>
    </row>
    <row r="13" spans="1:50" s="396" customFormat="1" ht="18" customHeight="1" x14ac:dyDescent="0.25">
      <c r="A13" s="519"/>
      <c r="B13" s="557" t="s">
        <v>37</v>
      </c>
      <c r="C13" s="558"/>
      <c r="D13" s="559">
        <f t="shared" si="6"/>
        <v>1006060</v>
      </c>
      <c r="E13" s="560">
        <f t="shared" si="0"/>
        <v>2.0922375938905815</v>
      </c>
      <c r="F13" s="558"/>
      <c r="G13" s="561">
        <f>'20pobl'!J14</f>
        <v>728875</v>
      </c>
      <c r="H13" s="562">
        <f t="shared" si="7"/>
        <v>1.8982313601232994</v>
      </c>
      <c r="I13" s="558"/>
      <c r="J13" s="561">
        <f>'20pobl'!Q14</f>
        <v>193292</v>
      </c>
      <c r="K13" s="562">
        <f t="shared" si="8"/>
        <v>2.8358892604698234</v>
      </c>
      <c r="L13" s="558"/>
      <c r="M13" s="561">
        <f>'20pobl'!X14</f>
        <v>83893</v>
      </c>
      <c r="N13" s="562">
        <f t="shared" si="1"/>
        <v>2.9212139614339727</v>
      </c>
      <c r="O13" s="558"/>
      <c r="P13" s="563">
        <f t="shared" si="2"/>
        <v>40830</v>
      </c>
      <c r="Q13" s="564">
        <f t="shared" si="9"/>
        <v>4.0584060592807587</v>
      </c>
      <c r="R13" s="558"/>
      <c r="S13" s="561">
        <f>'34adictcasaad'!G14</f>
        <v>9536</v>
      </c>
      <c r="T13" s="565">
        <f t="shared" si="10"/>
        <v>1.3083176127593894</v>
      </c>
      <c r="U13" s="558"/>
      <c r="V13" s="561">
        <f>'34adictcasaad'!J14</f>
        <v>8839</v>
      </c>
      <c r="W13" s="565">
        <f t="shared" si="11"/>
        <v>4.5728742006911824</v>
      </c>
      <c r="X13" s="558"/>
      <c r="Y13" s="561">
        <f>'34adictcasaad'!M14</f>
        <v>22455</v>
      </c>
      <c r="Z13" s="565">
        <f t="shared" si="12"/>
        <v>26.766237945954966</v>
      </c>
      <c r="AA13" s="566"/>
      <c r="AB13" s="567">
        <f t="shared" si="3"/>
        <v>9</v>
      </c>
      <c r="AC13" s="567">
        <v>3</v>
      </c>
      <c r="AD13" s="567">
        <f t="shared" si="13"/>
        <v>16</v>
      </c>
      <c r="AE13" s="568" t="str">
        <f t="shared" si="4"/>
        <v>País Vasco</v>
      </c>
      <c r="AF13" s="570">
        <f t="shared" si="5"/>
        <v>5.2042095346211843</v>
      </c>
      <c r="AH13" s="567">
        <f t="shared" si="14"/>
        <v>11</v>
      </c>
      <c r="AI13" s="567">
        <v>3</v>
      </c>
      <c r="AJ13" s="567">
        <f t="shared" si="15"/>
        <v>7</v>
      </c>
      <c r="AK13" s="568" t="str">
        <f t="shared" si="16"/>
        <v>Castilla y León</v>
      </c>
      <c r="AL13" s="569">
        <f t="shared" si="17"/>
        <v>1.7683204122866629</v>
      </c>
      <c r="AN13" s="567">
        <f t="shared" si="18"/>
        <v>16</v>
      </c>
      <c r="AO13" s="567">
        <v>3</v>
      </c>
      <c r="AP13" s="567">
        <f t="shared" si="19"/>
        <v>9</v>
      </c>
      <c r="AQ13" s="568" t="str">
        <f t="shared" si="20"/>
        <v>Cataluña</v>
      </c>
      <c r="AR13" s="569">
        <f t="shared" si="21"/>
        <v>6.9816517341926705</v>
      </c>
      <c r="AT13" s="567">
        <f t="shared" si="22"/>
        <v>17</v>
      </c>
      <c r="AU13" s="567">
        <v>3</v>
      </c>
      <c r="AV13" s="567">
        <f t="shared" si="23"/>
        <v>1</v>
      </c>
      <c r="AW13" s="568" t="str">
        <f t="shared" si="24"/>
        <v>Andalucía</v>
      </c>
      <c r="AX13" s="569">
        <f t="shared" si="25"/>
        <v>42.267626022000101</v>
      </c>
    </row>
    <row r="14" spans="1:50" s="396" customFormat="1" ht="18" customHeight="1" x14ac:dyDescent="0.25">
      <c r="A14" s="519"/>
      <c r="B14" s="557" t="s">
        <v>38</v>
      </c>
      <c r="C14" s="558"/>
      <c r="D14" s="559">
        <f t="shared" si="6"/>
        <v>1209906</v>
      </c>
      <c r="E14" s="560">
        <f t="shared" si="0"/>
        <v>2.516162871273858</v>
      </c>
      <c r="F14" s="558"/>
      <c r="G14" s="561">
        <f>'20pobl'!J15</f>
        <v>1010320</v>
      </c>
      <c r="H14" s="562">
        <f t="shared" si="7"/>
        <v>2.6312071449285157</v>
      </c>
      <c r="I14" s="558"/>
      <c r="J14" s="561">
        <f>'20pobl'!Q15</f>
        <v>147036</v>
      </c>
      <c r="K14" s="562">
        <f t="shared" si="8"/>
        <v>2.1572429966187991</v>
      </c>
      <c r="L14" s="558"/>
      <c r="M14" s="561">
        <f>'20pobl'!X15</f>
        <v>52550</v>
      </c>
      <c r="N14" s="562">
        <f t="shared" si="1"/>
        <v>1.8298283965689064</v>
      </c>
      <c r="O14" s="558"/>
      <c r="P14" s="563">
        <f t="shared" si="2"/>
        <v>42312</v>
      </c>
      <c r="Q14" s="564">
        <f t="shared" si="9"/>
        <v>3.4971311820918318</v>
      </c>
      <c r="R14" s="558"/>
      <c r="S14" s="561">
        <f>'34adictcasaad'!G15</f>
        <v>11951</v>
      </c>
      <c r="T14" s="565">
        <f t="shared" si="10"/>
        <v>1.1828925488953994</v>
      </c>
      <c r="U14" s="558"/>
      <c r="V14" s="561">
        <f>'34adictcasaad'!J15</f>
        <v>9857</v>
      </c>
      <c r="W14" s="565">
        <f t="shared" si="11"/>
        <v>6.7038004298267095</v>
      </c>
      <c r="X14" s="558"/>
      <c r="Y14" s="561">
        <f>'34adictcasaad'!M15</f>
        <v>20504</v>
      </c>
      <c r="Z14" s="565">
        <f t="shared" si="12"/>
        <v>39.018078020932442</v>
      </c>
      <c r="AA14" s="566"/>
      <c r="AB14" s="567">
        <f t="shared" si="3"/>
        <v>15</v>
      </c>
      <c r="AC14" s="567">
        <v>4</v>
      </c>
      <c r="AD14" s="567">
        <f t="shared" si="13"/>
        <v>17</v>
      </c>
      <c r="AE14" s="568" t="str">
        <f t="shared" si="4"/>
        <v>Rioja, La</v>
      </c>
      <c r="AF14" s="569">
        <f t="shared" si="5"/>
        <v>4.5792194413588101</v>
      </c>
      <c r="AH14" s="567">
        <f t="shared" si="14"/>
        <v>15</v>
      </c>
      <c r="AI14" s="567">
        <v>4</v>
      </c>
      <c r="AJ14" s="567">
        <f t="shared" si="15"/>
        <v>1</v>
      </c>
      <c r="AK14" s="568" t="str">
        <f t="shared" si="16"/>
        <v>Andalucía</v>
      </c>
      <c r="AL14" s="569">
        <f t="shared" si="17"/>
        <v>1.6004887040633788</v>
      </c>
      <c r="AN14" s="567">
        <f t="shared" si="18"/>
        <v>5</v>
      </c>
      <c r="AO14" s="567">
        <v>4</v>
      </c>
      <c r="AP14" s="567">
        <f t="shared" si="19"/>
        <v>14</v>
      </c>
      <c r="AQ14" s="568" t="str">
        <f t="shared" si="20"/>
        <v>Murcia, Región de</v>
      </c>
      <c r="AR14" s="569">
        <f t="shared" si="21"/>
        <v>6.7575571447374196</v>
      </c>
      <c r="AT14" s="567">
        <f t="shared" si="22"/>
        <v>5</v>
      </c>
      <c r="AU14" s="567">
        <v>4</v>
      </c>
      <c r="AV14" s="567">
        <f t="shared" si="23"/>
        <v>8</v>
      </c>
      <c r="AW14" s="568" t="str">
        <f t="shared" si="24"/>
        <v>Castilla - La Mancha</v>
      </c>
      <c r="AX14" s="569">
        <f t="shared" si="25"/>
        <v>41.022548585560969</v>
      </c>
    </row>
    <row r="15" spans="1:50" s="396" customFormat="1" ht="18" customHeight="1" x14ac:dyDescent="0.25">
      <c r="A15" s="519"/>
      <c r="B15" s="557" t="s">
        <v>6</v>
      </c>
      <c r="C15" s="558"/>
      <c r="D15" s="559">
        <f t="shared" si="6"/>
        <v>2213016</v>
      </c>
      <c r="E15" s="560">
        <f t="shared" si="0"/>
        <v>4.6022655418974603</v>
      </c>
      <c r="F15" s="558"/>
      <c r="G15" s="561">
        <f>'20pobl'!J16</f>
        <v>1826469</v>
      </c>
      <c r="H15" s="562">
        <f t="shared" si="7"/>
        <v>4.7567288411497755</v>
      </c>
      <c r="I15" s="558"/>
      <c r="J15" s="561">
        <f>'20pobl'!Q16</f>
        <v>288173</v>
      </c>
      <c r="K15" s="562">
        <f t="shared" si="8"/>
        <v>4.2279386413166113</v>
      </c>
      <c r="L15" s="558"/>
      <c r="M15" s="561">
        <f>'20pobl'!X16</f>
        <v>98374</v>
      </c>
      <c r="N15" s="562">
        <f t="shared" si="1"/>
        <v>3.4254526866616479</v>
      </c>
      <c r="O15" s="558"/>
      <c r="P15" s="563">
        <f t="shared" si="2"/>
        <v>54756</v>
      </c>
      <c r="Q15" s="564">
        <f t="shared" si="9"/>
        <v>2.4742704074439588</v>
      </c>
      <c r="R15" s="558"/>
      <c r="S15" s="561">
        <f>'34adictcasaad'!G16</f>
        <v>20407</v>
      </c>
      <c r="T15" s="565">
        <f t="shared" si="10"/>
        <v>1.1172924369370627</v>
      </c>
      <c r="U15" s="558"/>
      <c r="V15" s="561">
        <f>'34adictcasaad'!J16</f>
        <v>11792</v>
      </c>
      <c r="W15" s="565">
        <f t="shared" si="11"/>
        <v>4.0919864109406499</v>
      </c>
      <c r="X15" s="558"/>
      <c r="Y15" s="561">
        <f>'34adictcasaad'!M16</f>
        <v>22557</v>
      </c>
      <c r="Z15" s="565">
        <f t="shared" si="12"/>
        <v>22.929839185150549</v>
      </c>
      <c r="AA15" s="566"/>
      <c r="AB15" s="567">
        <f t="shared" si="3"/>
        <v>19</v>
      </c>
      <c r="AC15" s="567">
        <v>5</v>
      </c>
      <c r="AD15" s="567">
        <f t="shared" si="13"/>
        <v>8</v>
      </c>
      <c r="AE15" s="568" t="str">
        <f t="shared" si="4"/>
        <v>Castilla - La Mancha</v>
      </c>
      <c r="AF15" s="569">
        <f t="shared" si="5"/>
        <v>4.5003421164001871</v>
      </c>
      <c r="AH15" s="567">
        <f t="shared" si="14"/>
        <v>16</v>
      </c>
      <c r="AI15" s="567">
        <v>5</v>
      </c>
      <c r="AJ15" s="567">
        <f t="shared" si="15"/>
        <v>11</v>
      </c>
      <c r="AK15" s="568" t="str">
        <f t="shared" si="16"/>
        <v>Extremadura</v>
      </c>
      <c r="AL15" s="569">
        <f t="shared" si="17"/>
        <v>1.5849977974343448</v>
      </c>
      <c r="AN15" s="567">
        <f t="shared" si="18"/>
        <v>18</v>
      </c>
      <c r="AO15" s="567">
        <v>5</v>
      </c>
      <c r="AP15" s="567">
        <f t="shared" si="19"/>
        <v>4</v>
      </c>
      <c r="AQ15" s="568" t="str">
        <f t="shared" si="20"/>
        <v>Balears, Illes</v>
      </c>
      <c r="AR15" s="569">
        <f t="shared" si="21"/>
        <v>6.7038004298267095</v>
      </c>
      <c r="AT15" s="567">
        <f t="shared" si="22"/>
        <v>18</v>
      </c>
      <c r="AU15" s="567">
        <v>5</v>
      </c>
      <c r="AV15" s="567">
        <f t="shared" si="23"/>
        <v>4</v>
      </c>
      <c r="AW15" s="568" t="str">
        <f t="shared" si="24"/>
        <v>Balears, Illes</v>
      </c>
      <c r="AX15" s="569">
        <f t="shared" si="25"/>
        <v>39.018078020932442</v>
      </c>
    </row>
    <row r="16" spans="1:50" s="396" customFormat="1" ht="18" customHeight="1" x14ac:dyDescent="0.25">
      <c r="A16" s="519"/>
      <c r="B16" s="557" t="s">
        <v>5</v>
      </c>
      <c r="C16" s="558"/>
      <c r="D16" s="571">
        <f t="shared" si="6"/>
        <v>588387</v>
      </c>
      <c r="E16" s="560">
        <f t="shared" si="0"/>
        <v>1.2236302021315801</v>
      </c>
      <c r="F16" s="558"/>
      <c r="G16" s="572">
        <f>'20pobl'!J17</f>
        <v>450214</v>
      </c>
      <c r="H16" s="562">
        <f t="shared" si="7"/>
        <v>1.1725060313037916</v>
      </c>
      <c r="I16" s="558"/>
      <c r="J16" s="572">
        <f>'20pobl'!Q17</f>
        <v>97495</v>
      </c>
      <c r="K16" s="562">
        <f t="shared" si="8"/>
        <v>1.4304007586941283</v>
      </c>
      <c r="L16" s="558"/>
      <c r="M16" s="572">
        <f>'20pobl'!X17</f>
        <v>40678</v>
      </c>
      <c r="N16" s="562">
        <f t="shared" si="1"/>
        <v>1.4164369080043762</v>
      </c>
      <c r="O16" s="558"/>
      <c r="P16" s="572">
        <f t="shared" si="2"/>
        <v>22789</v>
      </c>
      <c r="Q16" s="564">
        <f t="shared" si="9"/>
        <v>3.873131119484285</v>
      </c>
      <c r="R16" s="558"/>
      <c r="S16" s="572">
        <f>'34adictcasaad'!G17</f>
        <v>6318</v>
      </c>
      <c r="T16" s="565">
        <f t="shared" si="10"/>
        <v>1.4033326373680073</v>
      </c>
      <c r="U16" s="558"/>
      <c r="V16" s="572">
        <f>'34adictcasaad'!J17</f>
        <v>4866</v>
      </c>
      <c r="W16" s="565">
        <f t="shared" si="11"/>
        <v>4.9910251807785011</v>
      </c>
      <c r="X16" s="558"/>
      <c r="Y16" s="572">
        <f>'34adictcasaad'!M17</f>
        <v>11605</v>
      </c>
      <c r="Z16" s="565">
        <f t="shared" si="12"/>
        <v>28.528934559221202</v>
      </c>
      <c r="AA16" s="566"/>
      <c r="AB16" s="567">
        <f t="shared" si="3"/>
        <v>10</v>
      </c>
      <c r="AC16" s="567">
        <v>6</v>
      </c>
      <c r="AD16" s="567">
        <f t="shared" si="13"/>
        <v>1</v>
      </c>
      <c r="AE16" s="568" t="str">
        <f t="shared" si="4"/>
        <v>Andalucía</v>
      </c>
      <c r="AF16" s="569">
        <f t="shared" si="5"/>
        <v>4.4095470406086941</v>
      </c>
      <c r="AH16" s="567">
        <f t="shared" si="14"/>
        <v>7</v>
      </c>
      <c r="AI16" s="567">
        <v>6</v>
      </c>
      <c r="AJ16" s="567">
        <f t="shared" si="15"/>
        <v>14</v>
      </c>
      <c r="AK16" s="568" t="str">
        <f t="shared" si="16"/>
        <v>Murcia, Región de</v>
      </c>
      <c r="AL16" s="569">
        <f t="shared" si="17"/>
        <v>1.5353930043704387</v>
      </c>
      <c r="AN16" s="567">
        <f t="shared" si="18"/>
        <v>14</v>
      </c>
      <c r="AO16" s="567">
        <v>6</v>
      </c>
      <c r="AP16" s="567">
        <f t="shared" si="19"/>
        <v>7</v>
      </c>
      <c r="AQ16" s="568" t="str">
        <f t="shared" si="20"/>
        <v>Castilla y León</v>
      </c>
      <c r="AR16" s="569">
        <f t="shared" si="21"/>
        <v>6.6457034714954526</v>
      </c>
      <c r="AT16" s="567">
        <f t="shared" si="22"/>
        <v>16</v>
      </c>
      <c r="AU16" s="567">
        <v>6</v>
      </c>
      <c r="AV16" s="567">
        <f t="shared" si="23"/>
        <v>16</v>
      </c>
      <c r="AW16" s="568" t="str">
        <f t="shared" si="24"/>
        <v>País Vasco</v>
      </c>
      <c r="AX16" s="569">
        <f t="shared" si="25"/>
        <v>38.842746400885936</v>
      </c>
    </row>
    <row r="17" spans="1:50" s="396" customFormat="1" ht="18" customHeight="1" x14ac:dyDescent="0.25">
      <c r="A17" s="519"/>
      <c r="B17" s="557" t="s">
        <v>4</v>
      </c>
      <c r="C17" s="558"/>
      <c r="D17" s="559">
        <f t="shared" si="6"/>
        <v>2383703</v>
      </c>
      <c r="E17" s="560">
        <f t="shared" si="0"/>
        <v>4.9572322021248834</v>
      </c>
      <c r="F17" s="558"/>
      <c r="G17" s="561">
        <f>'20pobl'!J18</f>
        <v>1752567</v>
      </c>
      <c r="H17" s="562">
        <f t="shared" si="7"/>
        <v>4.5642636118912163</v>
      </c>
      <c r="I17" s="558"/>
      <c r="J17" s="561">
        <f>'20pobl'!Q18</f>
        <v>413741</v>
      </c>
      <c r="K17" s="562">
        <f t="shared" si="8"/>
        <v>6.0702132448111934</v>
      </c>
      <c r="L17" s="558"/>
      <c r="M17" s="561">
        <f>'20pobl'!X18</f>
        <v>217395</v>
      </c>
      <c r="N17" s="562">
        <f t="shared" si="1"/>
        <v>7.5698486065099413</v>
      </c>
      <c r="O17" s="558"/>
      <c r="P17" s="563">
        <f t="shared" si="2"/>
        <v>152468</v>
      </c>
      <c r="Q17" s="564">
        <f>P17*100/D17</f>
        <v>6.3962666489910864</v>
      </c>
      <c r="R17" s="558"/>
      <c r="S17" s="561">
        <f>'34adictcasaad'!G18</f>
        <v>30991</v>
      </c>
      <c r="T17" s="565">
        <f>S17*100/G17</f>
        <v>1.7683204122866629</v>
      </c>
      <c r="U17" s="558"/>
      <c r="V17" s="561">
        <f>'34adictcasaad'!J18</f>
        <v>27496</v>
      </c>
      <c r="W17" s="565">
        <f>V17*100/J17</f>
        <v>6.6457034714954526</v>
      </c>
      <c r="X17" s="558"/>
      <c r="Y17" s="561">
        <f>'34adictcasaad'!M18</f>
        <v>93981</v>
      </c>
      <c r="Z17" s="565">
        <f>Y17*100/M17</f>
        <v>43.230525081073623</v>
      </c>
      <c r="AA17" s="566"/>
      <c r="AB17" s="567">
        <f t="shared" si="3"/>
        <v>1</v>
      </c>
      <c r="AC17" s="567">
        <v>7</v>
      </c>
      <c r="AD17" s="567">
        <f t="shared" si="13"/>
        <v>9</v>
      </c>
      <c r="AE17" s="568" t="str">
        <f t="shared" si="4"/>
        <v>Cataluña</v>
      </c>
      <c r="AF17" s="569">
        <f t="shared" si="5"/>
        <v>4.2442871473835044</v>
      </c>
      <c r="AH17" s="567">
        <f t="shared" si="14"/>
        <v>3</v>
      </c>
      <c r="AI17" s="567">
        <v>7</v>
      </c>
      <c r="AJ17" s="567">
        <f t="shared" si="15"/>
        <v>6</v>
      </c>
      <c r="AK17" s="568" t="str">
        <f t="shared" si="16"/>
        <v>Cantabria</v>
      </c>
      <c r="AL17" s="569">
        <f t="shared" si="17"/>
        <v>1.4033326373680073</v>
      </c>
      <c r="AN17" s="567">
        <f t="shared" si="18"/>
        <v>6</v>
      </c>
      <c r="AO17" s="567">
        <v>7</v>
      </c>
      <c r="AP17" s="567">
        <f t="shared" si="19"/>
        <v>8</v>
      </c>
      <c r="AQ17" s="568" t="str">
        <f t="shared" si="20"/>
        <v>Castilla - La Mancha</v>
      </c>
      <c r="AR17" s="569">
        <f t="shared" si="21"/>
        <v>6.6393592509965984</v>
      </c>
      <c r="AT17" s="567">
        <f t="shared" si="22"/>
        <v>1</v>
      </c>
      <c r="AU17" s="567">
        <v>7</v>
      </c>
      <c r="AV17" s="567">
        <f t="shared" si="23"/>
        <v>9</v>
      </c>
      <c r="AW17" s="568" t="str">
        <f t="shared" si="24"/>
        <v>Cataluña</v>
      </c>
      <c r="AX17" s="569">
        <f t="shared" si="25"/>
        <v>38.801199154057741</v>
      </c>
    </row>
    <row r="18" spans="1:50" s="396" customFormat="1" ht="18" customHeight="1" x14ac:dyDescent="0.25">
      <c r="A18" s="519"/>
      <c r="B18" s="557" t="s">
        <v>40</v>
      </c>
      <c r="C18" s="558"/>
      <c r="D18" s="559">
        <f t="shared" si="6"/>
        <v>2084086</v>
      </c>
      <c r="E18" s="560">
        <f t="shared" si="0"/>
        <v>4.3341382006053779</v>
      </c>
      <c r="F18" s="558"/>
      <c r="G18" s="561">
        <f>'20pobl'!J19</f>
        <v>1679650</v>
      </c>
      <c r="H18" s="562">
        <f t="shared" si="7"/>
        <v>4.3743636481304753</v>
      </c>
      <c r="I18" s="558"/>
      <c r="J18" s="561">
        <f>'20pobl'!Q19</f>
        <v>273430</v>
      </c>
      <c r="K18" s="562">
        <f t="shared" si="8"/>
        <v>4.0116362833964354</v>
      </c>
      <c r="L18" s="558"/>
      <c r="M18" s="561">
        <f>'20pobl'!X19</f>
        <v>131006</v>
      </c>
      <c r="N18" s="562">
        <f t="shared" si="1"/>
        <v>4.5617221488278998</v>
      </c>
      <c r="O18" s="558"/>
      <c r="P18" s="563">
        <f t="shared" si="2"/>
        <v>93791</v>
      </c>
      <c r="Q18" s="564">
        <f t="shared" si="9"/>
        <v>4.5003421164001871</v>
      </c>
      <c r="R18" s="558"/>
      <c r="S18" s="561">
        <f>'34adictcasaad'!G19</f>
        <v>21895</v>
      </c>
      <c r="T18" s="565">
        <f t="shared" si="10"/>
        <v>1.3035453814782842</v>
      </c>
      <c r="U18" s="558"/>
      <c r="V18" s="561">
        <f>'34adictcasaad'!J19</f>
        <v>18154</v>
      </c>
      <c r="W18" s="565">
        <f t="shared" si="11"/>
        <v>6.6393592509965984</v>
      </c>
      <c r="X18" s="558"/>
      <c r="Y18" s="561">
        <f>'34adictcasaad'!M19</f>
        <v>53742</v>
      </c>
      <c r="Z18" s="565">
        <f t="shared" si="12"/>
        <v>41.022548585560969</v>
      </c>
      <c r="AA18" s="566"/>
      <c r="AB18" s="567">
        <f t="shared" si="3"/>
        <v>5</v>
      </c>
      <c r="AC18" s="567">
        <v>8</v>
      </c>
      <c r="AD18" s="567">
        <f t="shared" si="13"/>
        <v>20</v>
      </c>
      <c r="AE18" s="568" t="str">
        <f t="shared" si="4"/>
        <v>TOTAL</v>
      </c>
      <c r="AF18" s="569">
        <f t="shared" si="5"/>
        <v>4.0870318099514735</v>
      </c>
      <c r="AH18" s="567">
        <f t="shared" si="14"/>
        <v>12</v>
      </c>
      <c r="AI18" s="567">
        <v>8</v>
      </c>
      <c r="AJ18" s="567">
        <f t="shared" si="15"/>
        <v>17</v>
      </c>
      <c r="AK18" s="568" t="str">
        <f t="shared" si="16"/>
        <v>Rioja, La</v>
      </c>
      <c r="AL18" s="569">
        <f t="shared" si="17"/>
        <v>1.3625491370522131</v>
      </c>
      <c r="AN18" s="567">
        <f t="shared" si="18"/>
        <v>7</v>
      </c>
      <c r="AO18" s="567">
        <v>8</v>
      </c>
      <c r="AP18" s="567">
        <f t="shared" si="19"/>
        <v>16</v>
      </c>
      <c r="AQ18" s="568" t="str">
        <f t="shared" si="20"/>
        <v>País Vasco</v>
      </c>
      <c r="AR18" s="569">
        <f t="shared" si="21"/>
        <v>6.4234631181569597</v>
      </c>
      <c r="AT18" s="567">
        <f t="shared" si="22"/>
        <v>4</v>
      </c>
      <c r="AU18" s="567">
        <v>8</v>
      </c>
      <c r="AV18" s="567">
        <f t="shared" si="23"/>
        <v>17</v>
      </c>
      <c r="AW18" s="568" t="str">
        <f t="shared" si="24"/>
        <v>Rioja, La</v>
      </c>
      <c r="AX18" s="569">
        <f t="shared" si="25"/>
        <v>38.75452898550725</v>
      </c>
    </row>
    <row r="19" spans="1:50" s="396" customFormat="1" ht="18" customHeight="1" x14ac:dyDescent="0.25">
      <c r="A19" s="519"/>
      <c r="B19" s="557" t="s">
        <v>41</v>
      </c>
      <c r="C19" s="558"/>
      <c r="D19" s="559">
        <f t="shared" si="6"/>
        <v>7901963</v>
      </c>
      <c r="E19" s="560">
        <f t="shared" si="0"/>
        <v>16.433198868986342</v>
      </c>
      <c r="F19" s="558"/>
      <c r="G19" s="561">
        <f>'20pobl'!J20</f>
        <v>6372799</v>
      </c>
      <c r="H19" s="562">
        <f t="shared" si="7"/>
        <v>16.596874516978087</v>
      </c>
      <c r="I19" s="558"/>
      <c r="J19" s="561">
        <f>'20pobl'!Q20</f>
        <v>1076178</v>
      </c>
      <c r="K19" s="562">
        <f t="shared" si="8"/>
        <v>15.789177164879527</v>
      </c>
      <c r="L19" s="558"/>
      <c r="M19" s="561">
        <f>'20pobl'!X20</f>
        <v>452986</v>
      </c>
      <c r="N19" s="562">
        <f t="shared" si="1"/>
        <v>15.773294881982162</v>
      </c>
      <c r="O19" s="558"/>
      <c r="P19" s="563">
        <f t="shared" si="2"/>
        <v>335382</v>
      </c>
      <c r="Q19" s="564">
        <f t="shared" si="9"/>
        <v>4.2442871473835044</v>
      </c>
      <c r="R19" s="558"/>
      <c r="S19" s="561">
        <f>'34adictcasaad'!G20</f>
        <v>84483</v>
      </c>
      <c r="T19" s="565">
        <f t="shared" si="10"/>
        <v>1.325681227353946</v>
      </c>
      <c r="U19" s="558"/>
      <c r="V19" s="561">
        <f>'34adictcasaad'!J20</f>
        <v>75135</v>
      </c>
      <c r="W19" s="565">
        <f t="shared" si="11"/>
        <v>6.9816517341926705</v>
      </c>
      <c r="X19" s="558"/>
      <c r="Y19" s="561">
        <f>'34adictcasaad'!M20</f>
        <v>175764</v>
      </c>
      <c r="Z19" s="565">
        <f t="shared" si="12"/>
        <v>38.801199154057741</v>
      </c>
      <c r="AA19" s="566"/>
      <c r="AB19" s="567">
        <f t="shared" si="3"/>
        <v>7</v>
      </c>
      <c r="AC19" s="567">
        <v>9</v>
      </c>
      <c r="AD19" s="567">
        <f t="shared" si="13"/>
        <v>3</v>
      </c>
      <c r="AE19" s="568" t="str">
        <f t="shared" si="4"/>
        <v>Asturias, Principado de</v>
      </c>
      <c r="AF19" s="569">
        <f t="shared" si="5"/>
        <v>4.0584060592807587</v>
      </c>
      <c r="AH19" s="567">
        <f t="shared" si="14"/>
        <v>10</v>
      </c>
      <c r="AI19" s="567">
        <v>9</v>
      </c>
      <c r="AJ19" s="567">
        <f t="shared" si="15"/>
        <v>20</v>
      </c>
      <c r="AK19" s="568" t="str">
        <f t="shared" si="16"/>
        <v>TOTAL</v>
      </c>
      <c r="AL19" s="569">
        <f t="shared" si="17"/>
        <v>1.3492072483204347</v>
      </c>
      <c r="AN19" s="567">
        <f t="shared" si="18"/>
        <v>3</v>
      </c>
      <c r="AO19" s="567">
        <v>9</v>
      </c>
      <c r="AP19" s="567">
        <f t="shared" si="19"/>
        <v>20</v>
      </c>
      <c r="AQ19" s="568" t="str">
        <f t="shared" si="20"/>
        <v>TOTAL</v>
      </c>
      <c r="AR19" s="569">
        <f t="shared" si="21"/>
        <v>6.0686287196361697</v>
      </c>
      <c r="AT19" s="567">
        <f t="shared" si="22"/>
        <v>7</v>
      </c>
      <c r="AU19" s="567">
        <v>9</v>
      </c>
      <c r="AV19" s="567">
        <f t="shared" si="23"/>
        <v>13</v>
      </c>
      <c r="AW19" s="568" t="str">
        <f t="shared" si="24"/>
        <v>Madrid, Comunidad de</v>
      </c>
      <c r="AX19" s="569">
        <f t="shared" si="25"/>
        <v>37.787293611675913</v>
      </c>
    </row>
    <row r="20" spans="1:50" s="396" customFormat="1" ht="18" customHeight="1" x14ac:dyDescent="0.25">
      <c r="A20" s="519"/>
      <c r="B20" s="557" t="s">
        <v>3</v>
      </c>
      <c r="C20" s="558"/>
      <c r="D20" s="559">
        <f t="shared" si="6"/>
        <v>5216195</v>
      </c>
      <c r="E20" s="560">
        <f t="shared" si="0"/>
        <v>10.847781718847862</v>
      </c>
      <c r="F20" s="558"/>
      <c r="G20" s="561">
        <f>'20pobl'!J21</f>
        <v>4168661</v>
      </c>
      <c r="H20" s="562">
        <f t="shared" si="7"/>
        <v>10.856570797356136</v>
      </c>
      <c r="I20" s="558"/>
      <c r="J20" s="561">
        <f>'20pobl'!Q21</f>
        <v>755276</v>
      </c>
      <c r="K20" s="562">
        <f t="shared" si="8"/>
        <v>11.08105403788365</v>
      </c>
      <c r="L20" s="558"/>
      <c r="M20" s="561">
        <f>'20pobl'!X21</f>
        <v>292258</v>
      </c>
      <c r="N20" s="562">
        <f t="shared" si="1"/>
        <v>10.176631541854148</v>
      </c>
      <c r="O20" s="558"/>
      <c r="P20" s="563">
        <f t="shared" si="2"/>
        <v>194038</v>
      </c>
      <c r="Q20" s="564">
        <f t="shared" si="9"/>
        <v>3.7199146120879298</v>
      </c>
      <c r="R20" s="558"/>
      <c r="S20" s="561">
        <f>'34adictcasaad'!G21</f>
        <v>52458</v>
      </c>
      <c r="T20" s="565">
        <f t="shared" si="10"/>
        <v>1.2583896843614772</v>
      </c>
      <c r="U20" s="558"/>
      <c r="V20" s="561">
        <f>'34adictcasaad'!J21</f>
        <v>41721</v>
      </c>
      <c r="W20" s="565">
        <f t="shared" si="11"/>
        <v>5.5239409169628058</v>
      </c>
      <c r="X20" s="558"/>
      <c r="Y20" s="561">
        <f>'34adictcasaad'!M21</f>
        <v>99859</v>
      </c>
      <c r="Z20" s="565">
        <f t="shared" si="12"/>
        <v>34.168098050352768</v>
      </c>
      <c r="AA20" s="566"/>
      <c r="AB20" s="567">
        <f t="shared" si="3"/>
        <v>11</v>
      </c>
      <c r="AC20" s="567">
        <v>10</v>
      </c>
      <c r="AD20" s="567">
        <f t="shared" si="13"/>
        <v>6</v>
      </c>
      <c r="AE20" s="568" t="str">
        <f t="shared" si="4"/>
        <v>Cantabria</v>
      </c>
      <c r="AF20" s="570">
        <f t="shared" si="5"/>
        <v>3.873131119484285</v>
      </c>
      <c r="AH20" s="567">
        <f t="shared" si="14"/>
        <v>13</v>
      </c>
      <c r="AI20" s="567">
        <v>10</v>
      </c>
      <c r="AJ20" s="567">
        <f t="shared" si="15"/>
        <v>9</v>
      </c>
      <c r="AK20" s="568" t="str">
        <f t="shared" si="16"/>
        <v>Cataluña</v>
      </c>
      <c r="AL20" s="569">
        <f t="shared" si="17"/>
        <v>1.325681227353946</v>
      </c>
      <c r="AN20" s="567">
        <f t="shared" si="18"/>
        <v>12</v>
      </c>
      <c r="AO20" s="567">
        <v>10</v>
      </c>
      <c r="AP20" s="567">
        <f t="shared" si="19"/>
        <v>18</v>
      </c>
      <c r="AQ20" s="568" t="str">
        <f t="shared" si="20"/>
        <v>Ceuta y Melilla</v>
      </c>
      <c r="AR20" s="569">
        <f t="shared" si="21"/>
        <v>6.0344279997459189</v>
      </c>
      <c r="AT20" s="567">
        <f t="shared" si="22"/>
        <v>11</v>
      </c>
      <c r="AU20" s="567">
        <v>10</v>
      </c>
      <c r="AV20" s="567">
        <f t="shared" si="23"/>
        <v>20</v>
      </c>
      <c r="AW20" s="568" t="str">
        <f t="shared" si="24"/>
        <v>TOTAL</v>
      </c>
      <c r="AX20" s="569">
        <f t="shared" si="25"/>
        <v>35.989573286107159</v>
      </c>
    </row>
    <row r="21" spans="1:50" s="329" customFormat="1" ht="18" customHeight="1" x14ac:dyDescent="0.25">
      <c r="A21" s="348"/>
      <c r="B21" s="548" t="s">
        <v>2</v>
      </c>
      <c r="C21" s="573"/>
      <c r="D21" s="574">
        <f t="shared" si="6"/>
        <v>1054306</v>
      </c>
      <c r="E21" s="575">
        <f t="shared" si="0"/>
        <v>2.1925716643782711</v>
      </c>
      <c r="F21" s="573"/>
      <c r="G21" s="576">
        <f>'20pobl'!J22</f>
        <v>824039</v>
      </c>
      <c r="H21" s="577">
        <f t="shared" si="7"/>
        <v>2.1460698635083428</v>
      </c>
      <c r="I21" s="573"/>
      <c r="J21" s="576">
        <f>'20pobl'!Q22</f>
        <v>157208</v>
      </c>
      <c r="K21" s="577">
        <f t="shared" si="8"/>
        <v>2.3064817936590236</v>
      </c>
      <c r="L21" s="573"/>
      <c r="M21" s="576">
        <f>'20pobl'!X22</f>
        <v>73059</v>
      </c>
      <c r="N21" s="577">
        <f t="shared" si="1"/>
        <v>2.5439663715495286</v>
      </c>
      <c r="O21" s="573"/>
      <c r="P21" s="578">
        <f t="shared" si="2"/>
        <v>56113</v>
      </c>
      <c r="Q21" s="579">
        <f t="shared" si="9"/>
        <v>5.3222688669134008</v>
      </c>
      <c r="R21" s="573"/>
      <c r="S21" s="576">
        <f>'34adictcasaad'!G22</f>
        <v>13061</v>
      </c>
      <c r="T21" s="580">
        <f t="shared" si="10"/>
        <v>1.5849977974343448</v>
      </c>
      <c r="U21" s="573"/>
      <c r="V21" s="576">
        <f>'34adictcasaad'!J22</f>
        <v>12135</v>
      </c>
      <c r="W21" s="580">
        <f t="shared" si="11"/>
        <v>7.7190728207215917</v>
      </c>
      <c r="X21" s="573"/>
      <c r="Y21" s="576">
        <f>'34adictcasaad'!M22</f>
        <v>30917</v>
      </c>
      <c r="Z21" s="565">
        <f t="shared" si="12"/>
        <v>42.317852694397679</v>
      </c>
      <c r="AA21" s="566"/>
      <c r="AB21" s="567">
        <f t="shared" si="3"/>
        <v>2</v>
      </c>
      <c r="AC21" s="567">
        <v>11</v>
      </c>
      <c r="AD21" s="567">
        <f t="shared" si="13"/>
        <v>10</v>
      </c>
      <c r="AE21" s="568" t="str">
        <f t="shared" si="4"/>
        <v>Comunitat Valenciana</v>
      </c>
      <c r="AF21" s="569">
        <f t="shared" si="5"/>
        <v>3.7199146120879298</v>
      </c>
      <c r="AG21" s="396"/>
      <c r="AH21" s="567">
        <f t="shared" si="14"/>
        <v>5</v>
      </c>
      <c r="AI21" s="567">
        <v>11</v>
      </c>
      <c r="AJ21" s="567">
        <f t="shared" si="15"/>
        <v>3</v>
      </c>
      <c r="AK21" s="568" t="str">
        <f t="shared" si="16"/>
        <v>Asturias, Principado de</v>
      </c>
      <c r="AL21" s="569">
        <f t="shared" si="17"/>
        <v>1.3083176127593894</v>
      </c>
      <c r="AM21" s="396"/>
      <c r="AN21" s="567">
        <f t="shared" si="18"/>
        <v>1</v>
      </c>
      <c r="AO21" s="567">
        <v>11</v>
      </c>
      <c r="AP21" s="567">
        <f t="shared" si="19"/>
        <v>17</v>
      </c>
      <c r="AQ21" s="568" t="str">
        <f t="shared" si="20"/>
        <v>Rioja, La</v>
      </c>
      <c r="AR21" s="569">
        <f t="shared" si="21"/>
        <v>5.7504001995800502</v>
      </c>
      <c r="AS21" s="396"/>
      <c r="AT21" s="567">
        <f t="shared" si="22"/>
        <v>2</v>
      </c>
      <c r="AU21" s="567">
        <v>11</v>
      </c>
      <c r="AV21" s="567">
        <f t="shared" si="23"/>
        <v>10</v>
      </c>
      <c r="AW21" s="568" t="str">
        <f t="shared" si="24"/>
        <v>Comunitat Valenciana</v>
      </c>
      <c r="AX21" s="569">
        <f t="shared" si="25"/>
        <v>34.168098050352768</v>
      </c>
    </row>
    <row r="22" spans="1:50" s="329" customFormat="1" ht="18" customHeight="1" x14ac:dyDescent="0.25">
      <c r="A22" s="348"/>
      <c r="B22" s="548" t="s">
        <v>35</v>
      </c>
      <c r="C22" s="573"/>
      <c r="D22" s="574">
        <f t="shared" si="6"/>
        <v>2699424</v>
      </c>
      <c r="E22" s="575">
        <f t="shared" si="0"/>
        <v>5.6138166457770797</v>
      </c>
      <c r="F22" s="573"/>
      <c r="G22" s="576">
        <f>'20pobl'!J23</f>
        <v>1989422</v>
      </c>
      <c r="H22" s="577">
        <f t="shared" si="7"/>
        <v>5.181112301724184</v>
      </c>
      <c r="I22" s="573"/>
      <c r="J22" s="576">
        <f>'20pobl'!Q23</f>
        <v>473156</v>
      </c>
      <c r="K22" s="577">
        <f t="shared" si="8"/>
        <v>6.9419221640153745</v>
      </c>
      <c r="L22" s="573"/>
      <c r="M22" s="576">
        <f>'20pobl'!X23</f>
        <v>236846</v>
      </c>
      <c r="N22" s="577">
        <f t="shared" si="1"/>
        <v>8.2471462685777208</v>
      </c>
      <c r="O22" s="573"/>
      <c r="P22" s="578">
        <f t="shared" si="2"/>
        <v>83153</v>
      </c>
      <c r="Q22" s="579">
        <f t="shared" si="9"/>
        <v>3.0803978922910962</v>
      </c>
      <c r="R22" s="573"/>
      <c r="S22" s="576">
        <f>'34adictcasaad'!G23</f>
        <v>24080</v>
      </c>
      <c r="T22" s="580">
        <f t="shared" si="10"/>
        <v>1.210401815200596</v>
      </c>
      <c r="U22" s="573"/>
      <c r="V22" s="576">
        <f>'34adictcasaad'!J23</f>
        <v>14825</v>
      </c>
      <c r="W22" s="580">
        <f t="shared" si="11"/>
        <v>3.1332161063158872</v>
      </c>
      <c r="X22" s="573"/>
      <c r="Y22" s="576">
        <f>'34adictcasaad'!M23</f>
        <v>44248</v>
      </c>
      <c r="Z22" s="565">
        <f t="shared" si="12"/>
        <v>18.682181670790303</v>
      </c>
      <c r="AA22" s="566"/>
      <c r="AB22" s="567">
        <f t="shared" si="3"/>
        <v>18</v>
      </c>
      <c r="AC22" s="567">
        <v>12</v>
      </c>
      <c r="AD22" s="567">
        <f t="shared" si="13"/>
        <v>2</v>
      </c>
      <c r="AE22" s="568" t="str">
        <f t="shared" si="4"/>
        <v>Aragón</v>
      </c>
      <c r="AF22" s="569">
        <f t="shared" si="5"/>
        <v>3.6540969172191824</v>
      </c>
      <c r="AG22" s="396"/>
      <c r="AH22" s="567">
        <f t="shared" si="14"/>
        <v>14</v>
      </c>
      <c r="AI22" s="567">
        <v>12</v>
      </c>
      <c r="AJ22" s="567">
        <f t="shared" si="15"/>
        <v>8</v>
      </c>
      <c r="AK22" s="568" t="str">
        <f t="shared" si="16"/>
        <v>Castilla - La Mancha</v>
      </c>
      <c r="AL22" s="569">
        <f t="shared" si="17"/>
        <v>1.3035453814782842</v>
      </c>
      <c r="AM22" s="396"/>
      <c r="AN22" s="567">
        <f t="shared" si="18"/>
        <v>19</v>
      </c>
      <c r="AO22" s="567">
        <v>12</v>
      </c>
      <c r="AP22" s="567">
        <f t="shared" si="19"/>
        <v>10</v>
      </c>
      <c r="AQ22" s="568" t="str">
        <f t="shared" si="20"/>
        <v>Comunitat Valenciana</v>
      </c>
      <c r="AR22" s="569">
        <f t="shared" si="21"/>
        <v>5.5239409169628058</v>
      </c>
      <c r="AS22" s="396"/>
      <c r="AT22" s="567">
        <f t="shared" si="22"/>
        <v>19</v>
      </c>
      <c r="AU22" s="567">
        <v>12</v>
      </c>
      <c r="AV22" s="567">
        <f t="shared" si="23"/>
        <v>14</v>
      </c>
      <c r="AW22" s="568" t="str">
        <f t="shared" si="24"/>
        <v>Murcia, Región de</v>
      </c>
      <c r="AX22" s="569">
        <f t="shared" si="25"/>
        <v>33.218808285069208</v>
      </c>
    </row>
    <row r="23" spans="1:50" s="329" customFormat="1" ht="18" customHeight="1" x14ac:dyDescent="0.25">
      <c r="A23" s="348"/>
      <c r="B23" s="548" t="s">
        <v>42</v>
      </c>
      <c r="C23" s="573"/>
      <c r="D23" s="574">
        <f t="shared" si="6"/>
        <v>6871903</v>
      </c>
      <c r="E23" s="575">
        <f t="shared" si="0"/>
        <v>14.291050034957625</v>
      </c>
      <c r="F23" s="573"/>
      <c r="G23" s="576">
        <f>'20pobl'!J24</f>
        <v>5605365</v>
      </c>
      <c r="H23" s="577">
        <f t="shared" si="7"/>
        <v>14.598222778854451</v>
      </c>
      <c r="I23" s="573"/>
      <c r="J23" s="576">
        <f>'20pobl'!Q24</f>
        <v>890790</v>
      </c>
      <c r="K23" s="577">
        <f t="shared" si="8"/>
        <v>13.069251672774424</v>
      </c>
      <c r="L23" s="573"/>
      <c r="M23" s="576">
        <f>'20pobl'!X24</f>
        <v>375748</v>
      </c>
      <c r="N23" s="577">
        <f t="shared" si="1"/>
        <v>13.083812756498068</v>
      </c>
      <c r="O23" s="573"/>
      <c r="P23" s="578">
        <f t="shared" si="2"/>
        <v>249317</v>
      </c>
      <c r="Q23" s="579">
        <f t="shared" si="9"/>
        <v>3.628063434539166</v>
      </c>
      <c r="R23" s="573"/>
      <c r="S23" s="576">
        <f>'34adictcasaad'!G24</f>
        <v>58908</v>
      </c>
      <c r="T23" s="580">
        <f t="shared" si="10"/>
        <v>1.0509217508583295</v>
      </c>
      <c r="U23" s="573"/>
      <c r="V23" s="576">
        <f>'34adictcasaad'!J24</f>
        <v>48424</v>
      </c>
      <c r="W23" s="580">
        <f t="shared" si="11"/>
        <v>5.4360735975931478</v>
      </c>
      <c r="X23" s="573"/>
      <c r="Y23" s="576">
        <f>'34adictcasaad'!M24</f>
        <v>141985</v>
      </c>
      <c r="Z23" s="565">
        <f t="shared" si="12"/>
        <v>37.787293611675913</v>
      </c>
      <c r="AA23" s="566"/>
      <c r="AB23" s="567">
        <f t="shared" si="3"/>
        <v>13</v>
      </c>
      <c r="AC23" s="567">
        <v>13</v>
      </c>
      <c r="AD23" s="567">
        <f t="shared" si="13"/>
        <v>13</v>
      </c>
      <c r="AE23" s="568" t="str">
        <f t="shared" si="4"/>
        <v>Madrid, Comunidad de</v>
      </c>
      <c r="AF23" s="569">
        <f t="shared" si="5"/>
        <v>3.628063434539166</v>
      </c>
      <c r="AG23" s="396"/>
      <c r="AH23" s="567">
        <f t="shared" si="14"/>
        <v>17</v>
      </c>
      <c r="AI23" s="567">
        <v>13</v>
      </c>
      <c r="AJ23" s="567">
        <f t="shared" si="15"/>
        <v>10</v>
      </c>
      <c r="AK23" s="568" t="str">
        <f t="shared" si="16"/>
        <v>Comunitat Valenciana</v>
      </c>
      <c r="AL23" s="569">
        <f t="shared" si="17"/>
        <v>1.2583896843614772</v>
      </c>
      <c r="AM23" s="396"/>
      <c r="AN23" s="567">
        <f t="shared" si="18"/>
        <v>13</v>
      </c>
      <c r="AO23" s="567">
        <v>13</v>
      </c>
      <c r="AP23" s="567">
        <f t="shared" si="19"/>
        <v>13</v>
      </c>
      <c r="AQ23" s="568" t="str">
        <f t="shared" si="20"/>
        <v>Madrid, Comunidad de</v>
      </c>
      <c r="AR23" s="569">
        <f t="shared" si="21"/>
        <v>5.4360735975931478</v>
      </c>
      <c r="AS23" s="396"/>
      <c r="AT23" s="567">
        <f t="shared" si="22"/>
        <v>9</v>
      </c>
      <c r="AU23" s="567">
        <v>13</v>
      </c>
      <c r="AV23" s="567">
        <f t="shared" si="23"/>
        <v>2</v>
      </c>
      <c r="AW23" s="568" t="str">
        <f t="shared" si="24"/>
        <v>Aragón</v>
      </c>
      <c r="AX23" s="569">
        <f t="shared" si="25"/>
        <v>30.932675390653465</v>
      </c>
    </row>
    <row r="24" spans="1:50" s="329" customFormat="1" ht="18" customHeight="1" x14ac:dyDescent="0.25">
      <c r="A24" s="348"/>
      <c r="B24" s="548" t="s">
        <v>43</v>
      </c>
      <c r="C24" s="573"/>
      <c r="D24" s="574">
        <f t="shared" si="6"/>
        <v>1551692</v>
      </c>
      <c r="E24" s="575">
        <f t="shared" si="0"/>
        <v>3.2269530013510765</v>
      </c>
      <c r="F24" s="573"/>
      <c r="G24" s="576">
        <f>'20pobl'!J25</f>
        <v>1298039</v>
      </c>
      <c r="H24" s="577">
        <f t="shared" si="7"/>
        <v>3.3805224990061222</v>
      </c>
      <c r="I24" s="573"/>
      <c r="J24" s="576">
        <f>'20pobl'!Q25</f>
        <v>182344</v>
      </c>
      <c r="K24" s="577">
        <f t="shared" si="8"/>
        <v>2.6752653566164635</v>
      </c>
      <c r="L24" s="573"/>
      <c r="M24" s="576">
        <f>'20pobl'!X25</f>
        <v>71309</v>
      </c>
      <c r="N24" s="577">
        <f t="shared" si="1"/>
        <v>2.4830301261832948</v>
      </c>
      <c r="O24" s="573"/>
      <c r="P24" s="578">
        <f t="shared" si="2"/>
        <v>55940</v>
      </c>
      <c r="Q24" s="579">
        <f t="shared" si="9"/>
        <v>3.6050968877844314</v>
      </c>
      <c r="R24" s="573"/>
      <c r="S24" s="576">
        <f>'34adictcasaad'!G25</f>
        <v>19930</v>
      </c>
      <c r="T24" s="580">
        <f t="shared" si="10"/>
        <v>1.5353930043704387</v>
      </c>
      <c r="U24" s="573"/>
      <c r="V24" s="576">
        <f>'34adictcasaad'!J25</f>
        <v>12322</v>
      </c>
      <c r="W24" s="580">
        <f t="shared" si="11"/>
        <v>6.7575571447374196</v>
      </c>
      <c r="X24" s="573"/>
      <c r="Y24" s="576">
        <f>'34adictcasaad'!M25</f>
        <v>23688</v>
      </c>
      <c r="Z24" s="565">
        <f t="shared" si="12"/>
        <v>33.218808285069208</v>
      </c>
      <c r="AA24" s="566"/>
      <c r="AB24" s="567">
        <f t="shared" si="3"/>
        <v>14</v>
      </c>
      <c r="AC24" s="567">
        <v>14</v>
      </c>
      <c r="AD24" s="567">
        <f t="shared" si="13"/>
        <v>14</v>
      </c>
      <c r="AE24" s="568" t="str">
        <f t="shared" si="4"/>
        <v>Murcia, Región de</v>
      </c>
      <c r="AF24" s="569">
        <f t="shared" si="5"/>
        <v>3.6050968877844314</v>
      </c>
      <c r="AG24" s="396"/>
      <c r="AH24" s="567">
        <f t="shared" si="14"/>
        <v>6</v>
      </c>
      <c r="AI24" s="567">
        <v>14</v>
      </c>
      <c r="AJ24" s="567">
        <f t="shared" si="15"/>
        <v>12</v>
      </c>
      <c r="AK24" s="568" t="str">
        <f t="shared" si="16"/>
        <v>Galicia</v>
      </c>
      <c r="AL24" s="569">
        <f t="shared" si="17"/>
        <v>1.210401815200596</v>
      </c>
      <c r="AM24" s="396"/>
      <c r="AN24" s="567">
        <f t="shared" si="18"/>
        <v>4</v>
      </c>
      <c r="AO24" s="567">
        <v>14</v>
      </c>
      <c r="AP24" s="567">
        <f t="shared" si="19"/>
        <v>6</v>
      </c>
      <c r="AQ24" s="568" t="str">
        <f t="shared" si="20"/>
        <v>Cantabria</v>
      </c>
      <c r="AR24" s="569">
        <f t="shared" si="21"/>
        <v>4.9910251807785011</v>
      </c>
      <c r="AS24" s="396"/>
      <c r="AT24" s="567">
        <f t="shared" si="22"/>
        <v>12</v>
      </c>
      <c r="AU24" s="567">
        <v>14</v>
      </c>
      <c r="AV24" s="567">
        <f t="shared" si="23"/>
        <v>18</v>
      </c>
      <c r="AW24" s="568" t="str">
        <f t="shared" si="24"/>
        <v>Ceuta y Melilla</v>
      </c>
      <c r="AX24" s="569">
        <f t="shared" si="25"/>
        <v>30.372198231544314</v>
      </c>
    </row>
    <row r="25" spans="1:50" s="329" customFormat="1" ht="18" customHeight="1" x14ac:dyDescent="0.25">
      <c r="B25" s="548" t="s">
        <v>44</v>
      </c>
      <c r="C25" s="573"/>
      <c r="D25" s="581">
        <f t="shared" si="6"/>
        <v>672155</v>
      </c>
      <c r="E25" s="575">
        <f t="shared" si="0"/>
        <v>1.3978370672937237</v>
      </c>
      <c r="F25" s="573"/>
      <c r="G25" s="582">
        <f>'20pobl'!J26</f>
        <v>534721</v>
      </c>
      <c r="H25" s="577">
        <f t="shared" si="7"/>
        <v>1.3925901850337723</v>
      </c>
      <c r="I25" s="573"/>
      <c r="J25" s="582">
        <f>'20pobl'!Q26</f>
        <v>95699</v>
      </c>
      <c r="K25" s="577">
        <f t="shared" si="8"/>
        <v>1.4040506918946549</v>
      </c>
      <c r="L25" s="573"/>
      <c r="M25" s="582">
        <f>'20pobl'!X26</f>
        <v>41735</v>
      </c>
      <c r="N25" s="577">
        <f t="shared" si="1"/>
        <v>1.4532424002055815</v>
      </c>
      <c r="O25" s="573"/>
      <c r="P25" s="583">
        <f t="shared" si="2"/>
        <v>21512</v>
      </c>
      <c r="Q25" s="579">
        <f t="shared" si="9"/>
        <v>3.200452276632622</v>
      </c>
      <c r="R25" s="573"/>
      <c r="S25" s="582">
        <f>'34adictcasaad'!G26</f>
        <v>5154</v>
      </c>
      <c r="T25" s="580">
        <f t="shared" si="10"/>
        <v>0.96386713818982239</v>
      </c>
      <c r="U25" s="573"/>
      <c r="V25" s="582">
        <f>'34adictcasaad'!J26</f>
        <v>3981</v>
      </c>
      <c r="W25" s="580">
        <f t="shared" si="11"/>
        <v>4.1599180764689283</v>
      </c>
      <c r="X25" s="573"/>
      <c r="Y25" s="582">
        <f>'34adictcasaad'!M26</f>
        <v>12377</v>
      </c>
      <c r="Z25" s="565">
        <f t="shared" si="12"/>
        <v>29.656163891218402</v>
      </c>
      <c r="AA25" s="566"/>
      <c r="AB25" s="567">
        <f t="shared" si="3"/>
        <v>16</v>
      </c>
      <c r="AC25" s="567">
        <v>15</v>
      </c>
      <c r="AD25" s="567">
        <f t="shared" si="13"/>
        <v>4</v>
      </c>
      <c r="AE25" s="568" t="str">
        <f t="shared" si="4"/>
        <v>Balears, Illes</v>
      </c>
      <c r="AF25" s="569">
        <f t="shared" si="5"/>
        <v>3.4971311820918318</v>
      </c>
      <c r="AG25" s="396"/>
      <c r="AH25" s="567">
        <f t="shared" si="14"/>
        <v>18</v>
      </c>
      <c r="AI25" s="567">
        <v>15</v>
      </c>
      <c r="AJ25" s="567">
        <f t="shared" si="15"/>
        <v>4</v>
      </c>
      <c r="AK25" s="568" t="str">
        <f t="shared" si="16"/>
        <v>Balears, Illes</v>
      </c>
      <c r="AL25" s="569">
        <f t="shared" si="17"/>
        <v>1.1828925488953994</v>
      </c>
      <c r="AM25" s="396"/>
      <c r="AN25" s="567">
        <f t="shared" si="18"/>
        <v>17</v>
      </c>
      <c r="AO25" s="567">
        <v>15</v>
      </c>
      <c r="AP25" s="567">
        <f t="shared" si="19"/>
        <v>2</v>
      </c>
      <c r="AQ25" s="568" t="str">
        <f t="shared" si="20"/>
        <v>Aragón</v>
      </c>
      <c r="AR25" s="569">
        <f t="shared" si="21"/>
        <v>4.6459329429383116</v>
      </c>
      <c r="AS25" s="396"/>
      <c r="AT25" s="567">
        <f t="shared" si="22"/>
        <v>15</v>
      </c>
      <c r="AU25" s="567">
        <v>15</v>
      </c>
      <c r="AV25" s="567">
        <f t="shared" si="23"/>
        <v>15</v>
      </c>
      <c r="AW25" s="568" t="str">
        <f t="shared" si="24"/>
        <v>Navarra, Comunidad Foral de</v>
      </c>
      <c r="AX25" s="569">
        <f t="shared" si="25"/>
        <v>29.656163891218402</v>
      </c>
    </row>
    <row r="26" spans="1:50" s="329" customFormat="1" ht="18" customHeight="1" x14ac:dyDescent="0.25">
      <c r="B26" s="548" t="s">
        <v>45</v>
      </c>
      <c r="C26" s="573"/>
      <c r="D26" s="581">
        <f t="shared" si="6"/>
        <v>2216302</v>
      </c>
      <c r="E26" s="575">
        <f t="shared" si="0"/>
        <v>4.6090992225263738</v>
      </c>
      <c r="F26" s="573"/>
      <c r="G26" s="582">
        <f>'20pobl'!J27</f>
        <v>1696058</v>
      </c>
      <c r="H26" s="577">
        <f t="shared" si="7"/>
        <v>4.4170955022301532</v>
      </c>
      <c r="I26" s="573"/>
      <c r="J26" s="582">
        <f>'20pobl'!Q27</f>
        <v>361316</v>
      </c>
      <c r="K26" s="577">
        <f t="shared" si="8"/>
        <v>5.3010583161016225</v>
      </c>
      <c r="L26" s="573"/>
      <c r="M26" s="582">
        <f>'20pobl'!X27</f>
        <v>158928</v>
      </c>
      <c r="N26" s="577">
        <f t="shared" si="1"/>
        <v>5.5339860591798891</v>
      </c>
      <c r="O26" s="573"/>
      <c r="P26" s="583">
        <f t="shared" si="2"/>
        <v>115341</v>
      </c>
      <c r="Q26" s="579">
        <f t="shared" si="9"/>
        <v>5.2042095346211843</v>
      </c>
      <c r="R26" s="573"/>
      <c r="S26" s="582">
        <f>'34adictcasaad'!G27</f>
        <v>30400</v>
      </c>
      <c r="T26" s="580">
        <f t="shared" si="10"/>
        <v>1.7923915337800949</v>
      </c>
      <c r="U26" s="573"/>
      <c r="V26" s="582">
        <f>'34adictcasaad'!J27</f>
        <v>23209</v>
      </c>
      <c r="W26" s="580">
        <f t="shared" si="11"/>
        <v>6.4234631181569597</v>
      </c>
      <c r="X26" s="573"/>
      <c r="Y26" s="582">
        <f>'34adictcasaad'!M27</f>
        <v>61732</v>
      </c>
      <c r="Z26" s="565">
        <f t="shared" si="12"/>
        <v>38.842746400885936</v>
      </c>
      <c r="AA26" s="566"/>
      <c r="AB26" s="567">
        <f t="shared" si="3"/>
        <v>3</v>
      </c>
      <c r="AC26" s="567">
        <v>16</v>
      </c>
      <c r="AD26" s="567">
        <f t="shared" si="13"/>
        <v>15</v>
      </c>
      <c r="AE26" s="568" t="str">
        <f t="shared" si="4"/>
        <v>Navarra, Comunidad Foral de</v>
      </c>
      <c r="AF26" s="570">
        <f t="shared" si="5"/>
        <v>3.200452276632622</v>
      </c>
      <c r="AG26" s="396"/>
      <c r="AH26" s="567">
        <f t="shared" si="14"/>
        <v>2</v>
      </c>
      <c r="AI26" s="567">
        <v>16</v>
      </c>
      <c r="AJ26" s="567">
        <f t="shared" si="15"/>
        <v>5</v>
      </c>
      <c r="AK26" s="568" t="str">
        <f t="shared" si="16"/>
        <v>Canarias</v>
      </c>
      <c r="AL26" s="569">
        <f t="shared" si="17"/>
        <v>1.1172924369370627</v>
      </c>
      <c r="AM26" s="396"/>
      <c r="AN26" s="567">
        <f t="shared" si="18"/>
        <v>8</v>
      </c>
      <c r="AO26" s="567">
        <v>16</v>
      </c>
      <c r="AP26" s="567">
        <f t="shared" si="19"/>
        <v>3</v>
      </c>
      <c r="AQ26" s="568" t="str">
        <f t="shared" si="20"/>
        <v>Asturias, Principado de</v>
      </c>
      <c r="AR26" s="569">
        <f t="shared" si="21"/>
        <v>4.5728742006911824</v>
      </c>
      <c r="AS26" s="396"/>
      <c r="AT26" s="567">
        <f t="shared" si="22"/>
        <v>6</v>
      </c>
      <c r="AU26" s="567">
        <v>16</v>
      </c>
      <c r="AV26" s="567">
        <f t="shared" si="23"/>
        <v>6</v>
      </c>
      <c r="AW26" s="568" t="str">
        <f t="shared" si="24"/>
        <v>Cantabria</v>
      </c>
      <c r="AX26" s="569">
        <f t="shared" si="25"/>
        <v>28.528934559221202</v>
      </c>
    </row>
    <row r="27" spans="1:50" s="329" customFormat="1" ht="18" customHeight="1" x14ac:dyDescent="0.25">
      <c r="B27" s="548" t="s">
        <v>46</v>
      </c>
      <c r="C27" s="573"/>
      <c r="D27" s="581">
        <f t="shared" si="6"/>
        <v>322282</v>
      </c>
      <c r="E27" s="584">
        <f t="shared" si="0"/>
        <v>0.67022892892495911</v>
      </c>
      <c r="F27" s="573"/>
      <c r="G27" s="582">
        <f>'20pobl'!J28</f>
        <v>252101</v>
      </c>
      <c r="H27" s="585">
        <f t="shared" si="7"/>
        <v>0.65655431194435798</v>
      </c>
      <c r="I27" s="573"/>
      <c r="J27" s="582">
        <f>'20pobl'!Q28</f>
        <v>48101</v>
      </c>
      <c r="K27" s="585">
        <f t="shared" si="8"/>
        <v>0.70571523559101768</v>
      </c>
      <c r="L27" s="573"/>
      <c r="M27" s="582">
        <f>'20pobl'!X28</f>
        <v>22080</v>
      </c>
      <c r="N27" s="585">
        <f t="shared" si="1"/>
        <v>0.7688413129636813</v>
      </c>
      <c r="O27" s="573"/>
      <c r="P27" s="583">
        <f t="shared" si="2"/>
        <v>14758</v>
      </c>
      <c r="Q27" s="586">
        <f t="shared" si="9"/>
        <v>4.5792194413588101</v>
      </c>
      <c r="R27" s="573"/>
      <c r="S27" s="582">
        <f>'34adictcasaad'!G28</f>
        <v>3435</v>
      </c>
      <c r="T27" s="587">
        <f t="shared" si="10"/>
        <v>1.3625491370522131</v>
      </c>
      <c r="U27" s="573"/>
      <c r="V27" s="582">
        <f>'34adictcasaad'!J28</f>
        <v>2766</v>
      </c>
      <c r="W27" s="587">
        <f t="shared" si="11"/>
        <v>5.7504001995800502</v>
      </c>
      <c r="X27" s="573"/>
      <c r="Y27" s="582">
        <f>'34adictcasaad'!M28</f>
        <v>8557</v>
      </c>
      <c r="Z27" s="588">
        <f t="shared" si="12"/>
        <v>38.75452898550725</v>
      </c>
      <c r="AA27" s="566"/>
      <c r="AB27" s="567">
        <f t="shared" si="3"/>
        <v>4</v>
      </c>
      <c r="AC27" s="567">
        <v>17</v>
      </c>
      <c r="AD27" s="567">
        <f t="shared" si="13"/>
        <v>18</v>
      </c>
      <c r="AE27" s="568" t="str">
        <f t="shared" si="4"/>
        <v>Ceuta y Melilla</v>
      </c>
      <c r="AF27" s="569">
        <f t="shared" si="5"/>
        <v>3.1030288646948887</v>
      </c>
      <c r="AG27" s="396"/>
      <c r="AH27" s="567">
        <f t="shared" si="14"/>
        <v>8</v>
      </c>
      <c r="AI27" s="567">
        <v>17</v>
      </c>
      <c r="AJ27" s="567">
        <f t="shared" si="15"/>
        <v>13</v>
      </c>
      <c r="AK27" s="568" t="str">
        <f t="shared" si="16"/>
        <v>Madrid, Comunidad de</v>
      </c>
      <c r="AL27" s="569">
        <f t="shared" si="17"/>
        <v>1.0509217508583295</v>
      </c>
      <c r="AM27" s="396"/>
      <c r="AN27" s="567">
        <f t="shared" si="18"/>
        <v>11</v>
      </c>
      <c r="AO27" s="567">
        <v>17</v>
      </c>
      <c r="AP27" s="567">
        <f t="shared" si="19"/>
        <v>15</v>
      </c>
      <c r="AQ27" s="568" t="str">
        <f t="shared" si="20"/>
        <v>Navarra, Comunidad Foral de</v>
      </c>
      <c r="AR27" s="569">
        <f t="shared" si="21"/>
        <v>4.1599180764689283</v>
      </c>
      <c r="AS27" s="396"/>
      <c r="AT27" s="567">
        <f t="shared" si="22"/>
        <v>8</v>
      </c>
      <c r="AU27" s="567">
        <v>17</v>
      </c>
      <c r="AV27" s="567">
        <f t="shared" si="23"/>
        <v>3</v>
      </c>
      <c r="AW27" s="568" t="str">
        <f t="shared" si="24"/>
        <v>Asturias, Principado de</v>
      </c>
      <c r="AX27" s="569">
        <f t="shared" si="25"/>
        <v>26.766237945954966</v>
      </c>
    </row>
    <row r="28" spans="1:50" s="329" customFormat="1" ht="18" customHeight="1" x14ac:dyDescent="0.25">
      <c r="B28" s="548" t="s">
        <v>1</v>
      </c>
      <c r="C28" s="573"/>
      <c r="D28" s="581">
        <f t="shared" si="6"/>
        <v>168545</v>
      </c>
      <c r="E28" s="584">
        <f t="shared" si="0"/>
        <v>0.35051208204509476</v>
      </c>
      <c r="F28" s="573"/>
      <c r="G28" s="582">
        <f>'20pobl'!J29</f>
        <v>147939</v>
      </c>
      <c r="H28" s="585">
        <f t="shared" si="7"/>
        <v>0.38528204312849362</v>
      </c>
      <c r="I28" s="573"/>
      <c r="J28" s="582">
        <f>'20pobl'!Q29</f>
        <v>15743</v>
      </c>
      <c r="K28" s="585">
        <f t="shared" si="8"/>
        <v>0.23097388731854621</v>
      </c>
      <c r="L28" s="573"/>
      <c r="M28" s="582">
        <f>'20pobl'!X29</f>
        <v>4863</v>
      </c>
      <c r="N28" s="585">
        <f t="shared" si="1"/>
        <v>0.16933312069485426</v>
      </c>
      <c r="O28" s="573"/>
      <c r="P28" s="583">
        <f t="shared" si="2"/>
        <v>5230</v>
      </c>
      <c r="Q28" s="586">
        <f t="shared" si="9"/>
        <v>3.1030288646948887</v>
      </c>
      <c r="R28" s="573"/>
      <c r="S28" s="582">
        <f>'34adictcasaad'!G29</f>
        <v>2803</v>
      </c>
      <c r="T28" s="587">
        <f t="shared" si="10"/>
        <v>1.8946998425026531</v>
      </c>
      <c r="U28" s="573"/>
      <c r="V28" s="582">
        <f>'34adictcasaad'!J29</f>
        <v>950</v>
      </c>
      <c r="W28" s="587">
        <f t="shared" si="11"/>
        <v>6.0344279997459189</v>
      </c>
      <c r="X28" s="573"/>
      <c r="Y28" s="582">
        <f>'34adictcasaad'!M29</f>
        <v>1477</v>
      </c>
      <c r="Z28" s="588">
        <f t="shared" si="12"/>
        <v>30.372198231544314</v>
      </c>
      <c r="AA28" s="566"/>
      <c r="AB28" s="567">
        <f t="shared" si="3"/>
        <v>17</v>
      </c>
      <c r="AC28" s="567">
        <v>18</v>
      </c>
      <c r="AD28" s="567">
        <f t="shared" si="13"/>
        <v>12</v>
      </c>
      <c r="AE28" s="568" t="str">
        <f t="shared" si="4"/>
        <v>Galicia</v>
      </c>
      <c r="AF28" s="569">
        <f t="shared" si="5"/>
        <v>3.0803978922910962</v>
      </c>
      <c r="AG28" s="396"/>
      <c r="AH28" s="567">
        <f t="shared" si="14"/>
        <v>1</v>
      </c>
      <c r="AI28" s="567">
        <v>18</v>
      </c>
      <c r="AJ28" s="567">
        <f t="shared" si="15"/>
        <v>15</v>
      </c>
      <c r="AK28" s="568" t="str">
        <f t="shared" si="16"/>
        <v>Navarra, Comunidad Foral de</v>
      </c>
      <c r="AL28" s="569">
        <f t="shared" si="17"/>
        <v>0.96386713818982239</v>
      </c>
      <c r="AM28" s="396"/>
      <c r="AN28" s="567">
        <f t="shared" si="18"/>
        <v>10</v>
      </c>
      <c r="AO28" s="567">
        <v>18</v>
      </c>
      <c r="AP28" s="567">
        <f t="shared" si="19"/>
        <v>5</v>
      </c>
      <c r="AQ28" s="568" t="str">
        <f t="shared" si="20"/>
        <v>Canarias</v>
      </c>
      <c r="AR28" s="569">
        <f t="shared" si="21"/>
        <v>4.0919864109406499</v>
      </c>
      <c r="AS28" s="396"/>
      <c r="AT28" s="567">
        <f t="shared" si="22"/>
        <v>14</v>
      </c>
      <c r="AU28" s="567">
        <v>18</v>
      </c>
      <c r="AV28" s="567">
        <f t="shared" si="23"/>
        <v>5</v>
      </c>
      <c r="AW28" s="568" t="str">
        <f t="shared" si="24"/>
        <v>Canarias</v>
      </c>
      <c r="AX28" s="569">
        <f t="shared" si="25"/>
        <v>22.929839185150549</v>
      </c>
    </row>
    <row r="29" spans="1:50" s="329" customFormat="1" ht="3.75" customHeight="1" x14ac:dyDescent="0.25">
      <c r="A29" s="348"/>
      <c r="B29" s="319"/>
      <c r="D29" s="319"/>
      <c r="E29" s="543"/>
      <c r="G29" s="319"/>
      <c r="H29" s="544"/>
      <c r="J29" s="319"/>
      <c r="K29" s="544"/>
      <c r="M29" s="319"/>
      <c r="N29" s="544"/>
      <c r="P29" s="319"/>
      <c r="Q29" s="545"/>
      <c r="S29" s="319"/>
      <c r="T29" s="546"/>
      <c r="V29" s="319"/>
      <c r="W29" s="544"/>
      <c r="Y29" s="319"/>
      <c r="Z29" s="547"/>
      <c r="AA29" s="566"/>
      <c r="AB29" s="396"/>
      <c r="AC29" s="396"/>
      <c r="AD29" s="567">
        <f>MATCH(AC30,AB$11:AB$30,0)</f>
        <v>5</v>
      </c>
      <c r="AE29" s="568" t="str">
        <f t="shared" si="4"/>
        <v>Canarias</v>
      </c>
      <c r="AF29" s="569">
        <f t="shared" si="5"/>
        <v>2.4742704074439588</v>
      </c>
      <c r="AG29" s="396"/>
      <c r="AH29" s="396"/>
      <c r="AI29" s="396"/>
      <c r="AJ29" s="567">
        <f>MATCH(AI30,AH$11:AH$30,0)</f>
        <v>2</v>
      </c>
      <c r="AK29" s="568" t="str">
        <f t="shared" si="16"/>
        <v>Aragón</v>
      </c>
      <c r="AL29" s="569">
        <f t="shared" si="17"/>
        <v>0.95390040019574063</v>
      </c>
      <c r="AM29" s="396"/>
      <c r="AN29" s="396"/>
      <c r="AO29" s="396"/>
      <c r="AP29" s="567">
        <f>MATCH(AO30,AN$11:AN$30,0)</f>
        <v>12</v>
      </c>
      <c r="AQ29" s="568" t="str">
        <f t="shared" si="20"/>
        <v>Galicia</v>
      </c>
      <c r="AR29" s="569">
        <f>INDEX(W$11:W$30,AP29,1)</f>
        <v>3.1332161063158872</v>
      </c>
      <c r="AS29" s="396"/>
      <c r="AT29" s="396"/>
      <c r="AU29" s="396"/>
      <c r="AV29" s="567">
        <f>MATCH(AU30,AT$11:AT$30,0)</f>
        <v>12</v>
      </c>
      <c r="AW29" s="568" t="str">
        <f t="shared" si="24"/>
        <v>Galicia</v>
      </c>
      <c r="AX29" s="569">
        <f t="shared" si="25"/>
        <v>18.682181670790303</v>
      </c>
    </row>
    <row r="30" spans="1:50" s="329" customFormat="1" ht="18" customHeight="1" x14ac:dyDescent="0.25">
      <c r="B30" s="548" t="s">
        <v>0</v>
      </c>
      <c r="C30" s="320"/>
      <c r="D30" s="549">
        <f>SUM(D11:D28)</f>
        <v>48085361</v>
      </c>
      <c r="E30" s="546">
        <f>SUM(E11:E28)</f>
        <v>99.999999999999986</v>
      </c>
      <c r="F30" s="320"/>
      <c r="G30" s="549">
        <f>SUM(G11:G28)</f>
        <v>38397585</v>
      </c>
      <c r="H30" s="550">
        <f>SUM(H11:H28)</f>
        <v>100.00000000000001</v>
      </c>
      <c r="I30" s="320"/>
      <c r="J30" s="549">
        <f>SUM(J11:J28)</f>
        <v>6815922</v>
      </c>
      <c r="K30" s="550">
        <f>SUM(K11:K28)</f>
        <v>99.999999999999986</v>
      </c>
      <c r="L30" s="320"/>
      <c r="M30" s="549">
        <f>SUM(M11:M28)</f>
        <v>2871854</v>
      </c>
      <c r="N30" s="550">
        <f>SUM(N11:N28)</f>
        <v>100.00000000000001</v>
      </c>
      <c r="O30" s="320"/>
      <c r="P30" s="549">
        <f>SUM(P11:P28)</f>
        <v>1965264</v>
      </c>
      <c r="Q30" s="545">
        <f>P30*100/D30</f>
        <v>4.0870318099514735</v>
      </c>
      <c r="R30" s="320"/>
      <c r="S30" s="549">
        <f>SUM(S11:S28)</f>
        <v>518063</v>
      </c>
      <c r="T30" s="546">
        <f>S30*100/G30</f>
        <v>1.3492072483204347</v>
      </c>
      <c r="U30" s="320"/>
      <c r="V30" s="549">
        <f>SUM(V11:V28)</f>
        <v>413633</v>
      </c>
      <c r="W30" s="546">
        <f>V30*100/J30</f>
        <v>6.0686287196361697</v>
      </c>
      <c r="X30" s="320"/>
      <c r="Y30" s="549">
        <f>SUM(Y11:Y28)</f>
        <v>1033568</v>
      </c>
      <c r="Z30" s="551">
        <f>Y30*100/M30</f>
        <v>35.989573286107159</v>
      </c>
      <c r="AA30" s="566"/>
      <c r="AB30" s="567">
        <f>_xlfn.RANK.EQ(Q30,Q$11:Q$30,0)</f>
        <v>8</v>
      </c>
      <c r="AC30" s="567">
        <v>19</v>
      </c>
      <c r="AD30" s="396"/>
      <c r="AE30" s="396"/>
      <c r="AF30" s="589"/>
      <c r="AG30" s="396"/>
      <c r="AH30" s="567">
        <f t="shared" si="14"/>
        <v>9</v>
      </c>
      <c r="AI30" s="567">
        <v>19</v>
      </c>
      <c r="AJ30" s="396"/>
      <c r="AK30" s="396"/>
      <c r="AL30" s="589"/>
      <c r="AM30" s="396"/>
      <c r="AN30" s="567">
        <f t="shared" si="18"/>
        <v>9</v>
      </c>
      <c r="AO30" s="567">
        <v>19</v>
      </c>
      <c r="AP30" s="396"/>
      <c r="AQ30" s="396"/>
      <c r="AR30" s="589"/>
      <c r="AS30" s="396"/>
      <c r="AT30" s="567">
        <f t="shared" si="22"/>
        <v>10</v>
      </c>
      <c r="AU30" s="567">
        <v>19</v>
      </c>
      <c r="AV30" s="396"/>
      <c r="AW30" s="396"/>
      <c r="AX30" s="589"/>
    </row>
    <row r="31" spans="1:50" s="329" customFormat="1" ht="5.25" customHeight="1" x14ac:dyDescent="0.2">
      <c r="B31" s="590" t="s">
        <v>39</v>
      </c>
      <c r="C31" s="591"/>
      <c r="D31" s="591"/>
      <c r="E31" s="591"/>
      <c r="F31" s="591"/>
      <c r="G31" s="591"/>
      <c r="H31" s="591"/>
      <c r="I31" s="591"/>
      <c r="R31" s="591"/>
      <c r="Z31" s="396"/>
      <c r="AA31" s="396"/>
      <c r="AB31" s="396"/>
      <c r="AC31" s="396"/>
      <c r="AD31" s="396"/>
      <c r="AE31" s="396"/>
      <c r="AF31" s="396"/>
      <c r="AG31" s="396"/>
      <c r="AH31" s="396"/>
      <c r="AI31" s="396"/>
      <c r="AJ31" s="396"/>
      <c r="AK31" s="396"/>
      <c r="AL31" s="396"/>
      <c r="AM31" s="396"/>
      <c r="AN31" s="396"/>
      <c r="AO31" s="396"/>
      <c r="AP31" s="396"/>
      <c r="AQ31" s="396"/>
      <c r="AR31" s="396"/>
      <c r="AS31" s="396"/>
      <c r="AT31" s="396"/>
      <c r="AU31" s="396"/>
      <c r="AV31" s="396"/>
      <c r="AW31" s="396"/>
      <c r="AX31" s="396"/>
    </row>
    <row r="32" spans="1:50" s="329" customFormat="1" ht="5.25" customHeight="1" x14ac:dyDescent="0.2">
      <c r="B32" s="590" t="s">
        <v>47</v>
      </c>
      <c r="C32" s="591"/>
      <c r="D32" s="591"/>
      <c r="E32" s="591"/>
      <c r="F32" s="591"/>
      <c r="G32" s="591"/>
      <c r="H32" s="591"/>
      <c r="I32" s="591"/>
      <c r="R32" s="591"/>
      <c r="Z32" s="396"/>
      <c r="AA32" s="396"/>
      <c r="AB32" s="396"/>
      <c r="AC32" s="396"/>
      <c r="AD32" s="396"/>
      <c r="AE32" s="396"/>
      <c r="AF32" s="396"/>
      <c r="AG32" s="396"/>
      <c r="AH32" s="396"/>
      <c r="AI32" s="396"/>
      <c r="AJ32" s="396"/>
      <c r="AK32" s="396"/>
      <c r="AL32" s="396"/>
      <c r="AM32" s="396"/>
      <c r="AN32" s="396"/>
      <c r="AO32" s="396"/>
      <c r="AP32" s="396"/>
      <c r="AQ32" s="396"/>
      <c r="AR32" s="396"/>
      <c r="AS32" s="396"/>
      <c r="AT32" s="396"/>
      <c r="AU32" s="396"/>
      <c r="AV32" s="396"/>
      <c r="AW32" s="396"/>
      <c r="AX32" s="396"/>
    </row>
    <row r="33" spans="2:50" s="329" customFormat="1" ht="13.5" customHeight="1" x14ac:dyDescent="0.2">
      <c r="B33" s="1453" t="s">
        <v>171</v>
      </c>
      <c r="C33" s="1453"/>
      <c r="D33" s="1453"/>
      <c r="E33" s="1453"/>
      <c r="F33" s="1453"/>
      <c r="G33" s="1453"/>
      <c r="H33" s="1453"/>
      <c r="I33" s="1453"/>
      <c r="J33" s="1453"/>
      <c r="K33" s="1453"/>
      <c r="L33" s="1453"/>
      <c r="M33" s="1453"/>
      <c r="Z33" s="396"/>
      <c r="AA33" s="396"/>
      <c r="AB33" s="396"/>
      <c r="AC33" s="396"/>
      <c r="AD33" s="396"/>
      <c r="AE33" s="396"/>
      <c r="AF33" s="396"/>
      <c r="AG33" s="396"/>
      <c r="AH33" s="396"/>
      <c r="AI33" s="396"/>
      <c r="AJ33" s="396"/>
      <c r="AK33" s="396"/>
      <c r="AL33" s="396"/>
      <c r="AM33" s="396"/>
      <c r="AN33" s="396"/>
      <c r="AO33" s="396"/>
      <c r="AP33" s="396"/>
      <c r="AQ33" s="396"/>
      <c r="AR33" s="396"/>
      <c r="AS33" s="396"/>
      <c r="AT33" s="396"/>
      <c r="AU33" s="396"/>
      <c r="AV33" s="396"/>
      <c r="AW33" s="396"/>
      <c r="AX33" s="396"/>
    </row>
    <row r="34" spans="2:50" s="396" customFormat="1" ht="29.25" customHeight="1" x14ac:dyDescent="0.2">
      <c r="B34" s="1454"/>
      <c r="C34" s="1454"/>
      <c r="D34" s="1454"/>
      <c r="E34" s="1454"/>
      <c r="F34" s="1454"/>
      <c r="G34" s="1454"/>
      <c r="H34" s="1454"/>
      <c r="I34" s="1454"/>
      <c r="J34" s="1454"/>
      <c r="K34" s="1454"/>
      <c r="L34" s="1454"/>
      <c r="M34" s="1454"/>
      <c r="N34" s="1454"/>
      <c r="O34" s="1454"/>
      <c r="P34" s="1454"/>
    </row>
    <row r="35" spans="2:50" s="329" customFormat="1" ht="4.5" customHeight="1" x14ac:dyDescent="0.2">
      <c r="B35" s="1376"/>
      <c r="C35" s="1376"/>
      <c r="D35" s="1376"/>
      <c r="E35" s="1376"/>
      <c r="F35" s="1376"/>
      <c r="G35" s="1376"/>
      <c r="H35" s="1376"/>
      <c r="I35" s="1376"/>
      <c r="J35" s="1376"/>
      <c r="K35" s="1376"/>
      <c r="L35" s="1376"/>
      <c r="M35" s="1376"/>
      <c r="N35" s="1376"/>
      <c r="O35" s="1376"/>
      <c r="P35" s="1376"/>
      <c r="Z35" s="396"/>
      <c r="AA35" s="396"/>
      <c r="AB35" s="396"/>
      <c r="AC35" s="396"/>
      <c r="AD35" s="396"/>
      <c r="AE35" s="396"/>
      <c r="AF35" s="396"/>
      <c r="AG35" s="396"/>
      <c r="AH35" s="396"/>
      <c r="AI35" s="396"/>
      <c r="AJ35" s="396"/>
      <c r="AK35" s="396"/>
      <c r="AL35" s="396"/>
      <c r="AM35" s="396"/>
      <c r="AN35" s="396"/>
      <c r="AO35" s="396"/>
      <c r="AP35" s="396"/>
      <c r="AQ35" s="396"/>
      <c r="AR35" s="396"/>
      <c r="AS35" s="396"/>
      <c r="AT35" s="396"/>
      <c r="AU35" s="396"/>
      <c r="AV35" s="396"/>
      <c r="AW35" s="396"/>
      <c r="AX35" s="396"/>
    </row>
    <row r="36" spans="2:50" s="329" customFormat="1" x14ac:dyDescent="0.2">
      <c r="Z36" s="396"/>
      <c r="AA36" s="396"/>
      <c r="AB36" s="396"/>
      <c r="AC36" s="396"/>
      <c r="AD36" s="396"/>
      <c r="AE36" s="396"/>
      <c r="AF36" s="396"/>
      <c r="AG36" s="396"/>
      <c r="AH36" s="396"/>
      <c r="AI36" s="396"/>
      <c r="AJ36" s="396"/>
      <c r="AK36" s="396"/>
      <c r="AL36" s="396"/>
      <c r="AM36" s="396"/>
      <c r="AN36" s="396"/>
      <c r="AO36" s="396"/>
      <c r="AP36" s="396"/>
      <c r="AQ36" s="396"/>
      <c r="AR36" s="396"/>
      <c r="AS36" s="396"/>
      <c r="AT36" s="396"/>
      <c r="AU36" s="396"/>
      <c r="AV36" s="396"/>
      <c r="AW36" s="396"/>
      <c r="AX36" s="396"/>
    </row>
    <row r="37" spans="2:50" s="329" customFormat="1" x14ac:dyDescent="0.2">
      <c r="Z37" s="396"/>
      <c r="AA37" s="396"/>
      <c r="AB37" s="396"/>
      <c r="AC37" s="396"/>
      <c r="AD37" s="396"/>
      <c r="AE37" s="396"/>
      <c r="AF37" s="396"/>
      <c r="AG37" s="396"/>
      <c r="AH37" s="396"/>
      <c r="AI37" s="396"/>
      <c r="AJ37" s="396"/>
      <c r="AK37" s="396"/>
      <c r="AL37" s="396"/>
      <c r="AM37" s="396"/>
      <c r="AN37" s="396"/>
      <c r="AO37" s="396"/>
      <c r="AP37" s="396"/>
      <c r="AQ37" s="396"/>
      <c r="AR37" s="396"/>
      <c r="AS37" s="396"/>
      <c r="AT37" s="396"/>
      <c r="AU37" s="396"/>
      <c r="AV37" s="396"/>
      <c r="AW37" s="396"/>
      <c r="AX37" s="396"/>
    </row>
    <row r="38" spans="2:50" s="329" customFormat="1" x14ac:dyDescent="0.2">
      <c r="L38" s="592"/>
      <c r="M38" s="592"/>
      <c r="N38" s="592"/>
      <c r="Z38" s="396"/>
      <c r="AA38" s="396"/>
      <c r="AB38" s="396"/>
      <c r="AC38" s="396"/>
      <c r="AD38" s="396"/>
      <c r="AE38" s="396"/>
      <c r="AF38" s="396"/>
      <c r="AG38" s="396"/>
      <c r="AH38" s="396"/>
      <c r="AI38" s="396"/>
      <c r="AJ38" s="396"/>
      <c r="AK38" s="396"/>
      <c r="AL38" s="396"/>
      <c r="AM38" s="396"/>
      <c r="AN38" s="396"/>
      <c r="AO38" s="396"/>
      <c r="AP38" s="396"/>
      <c r="AQ38" s="396"/>
      <c r="AR38" s="396"/>
      <c r="AS38" s="396"/>
      <c r="AT38" s="396"/>
      <c r="AU38" s="396"/>
      <c r="AV38" s="396"/>
      <c r="AW38" s="396"/>
      <c r="AX38" s="396"/>
    </row>
    <row r="39" spans="2:50" s="329" customFormat="1" x14ac:dyDescent="0.2">
      <c r="Z39" s="396"/>
      <c r="AA39" s="396"/>
      <c r="AB39" s="396"/>
      <c r="AC39" s="396"/>
      <c r="AD39" s="396"/>
      <c r="AE39" s="396"/>
      <c r="AF39" s="396"/>
      <c r="AG39" s="396"/>
      <c r="AH39" s="396"/>
      <c r="AI39" s="396"/>
      <c r="AJ39" s="396"/>
      <c r="AK39" s="396"/>
      <c r="AL39" s="396"/>
      <c r="AM39" s="396"/>
      <c r="AN39" s="396"/>
      <c r="AO39" s="396"/>
      <c r="AP39" s="396"/>
      <c r="AQ39" s="396"/>
      <c r="AR39" s="396"/>
      <c r="AS39" s="396"/>
      <c r="AT39" s="396"/>
      <c r="AU39" s="396"/>
      <c r="AV39" s="396"/>
      <c r="AW39" s="396"/>
      <c r="AX39" s="396"/>
    </row>
    <row r="40" spans="2:50" s="329" customFormat="1" x14ac:dyDescent="0.2">
      <c r="Z40" s="396"/>
      <c r="AA40" s="396"/>
      <c r="AB40" s="396"/>
      <c r="AC40" s="396"/>
      <c r="AD40" s="396"/>
      <c r="AE40" s="396"/>
      <c r="AF40" s="396"/>
      <c r="AG40" s="396"/>
      <c r="AH40" s="396"/>
      <c r="AI40" s="396"/>
      <c r="AJ40" s="396"/>
      <c r="AK40" s="396"/>
      <c r="AL40" s="396"/>
      <c r="AM40" s="396"/>
      <c r="AN40" s="396"/>
      <c r="AO40" s="396"/>
      <c r="AP40" s="396"/>
      <c r="AQ40" s="396"/>
      <c r="AR40" s="396"/>
      <c r="AS40" s="396"/>
      <c r="AT40" s="396"/>
      <c r="AU40" s="396"/>
      <c r="AV40" s="396"/>
      <c r="AW40" s="396"/>
      <c r="AX40" s="396"/>
    </row>
    <row r="41" spans="2:50" s="329" customFormat="1" x14ac:dyDescent="0.2">
      <c r="Z41" s="396"/>
      <c r="AA41" s="396"/>
      <c r="AB41" s="396"/>
      <c r="AC41" s="396"/>
      <c r="AD41" s="396"/>
      <c r="AE41" s="396"/>
      <c r="AF41" s="396"/>
      <c r="AG41" s="396"/>
      <c r="AH41" s="396"/>
      <c r="AI41" s="396"/>
      <c r="AJ41" s="396"/>
      <c r="AK41" s="396"/>
      <c r="AL41" s="396"/>
      <c r="AM41" s="396"/>
      <c r="AN41" s="396"/>
      <c r="AO41" s="396"/>
      <c r="AP41" s="396"/>
      <c r="AQ41" s="396"/>
      <c r="AR41" s="396"/>
      <c r="AS41" s="396"/>
      <c r="AT41" s="396"/>
      <c r="AU41" s="396"/>
      <c r="AV41" s="396"/>
      <c r="AW41" s="396"/>
      <c r="AX41" s="396"/>
    </row>
    <row r="42" spans="2:50" s="329" customFormat="1" x14ac:dyDescent="0.2">
      <c r="Z42" s="396"/>
      <c r="AA42" s="396"/>
      <c r="AB42" s="396"/>
      <c r="AC42" s="396"/>
      <c r="AD42" s="396"/>
      <c r="AE42" s="396"/>
      <c r="AF42" s="396"/>
      <c r="AG42" s="396"/>
      <c r="AH42" s="396"/>
      <c r="AI42" s="396"/>
      <c r="AJ42" s="396"/>
      <c r="AK42" s="396"/>
      <c r="AL42" s="396"/>
      <c r="AM42" s="396"/>
      <c r="AN42" s="396"/>
      <c r="AO42" s="396"/>
      <c r="AP42" s="396"/>
      <c r="AQ42" s="396"/>
      <c r="AR42" s="396"/>
      <c r="AS42" s="396"/>
      <c r="AT42" s="396"/>
      <c r="AU42" s="396"/>
      <c r="AV42" s="396"/>
      <c r="AW42" s="396"/>
      <c r="AX42" s="396"/>
    </row>
    <row r="43" spans="2:50" s="329" customFormat="1" x14ac:dyDescent="0.2">
      <c r="Z43" s="396"/>
      <c r="AA43" s="396"/>
      <c r="AB43" s="396"/>
      <c r="AC43" s="396"/>
      <c r="AD43" s="396"/>
      <c r="AE43" s="396"/>
      <c r="AF43" s="396"/>
      <c r="AG43" s="396"/>
      <c r="AH43" s="396"/>
      <c r="AI43" s="396"/>
      <c r="AJ43" s="396"/>
      <c r="AK43" s="396"/>
      <c r="AL43" s="396"/>
      <c r="AM43" s="396"/>
      <c r="AN43" s="396"/>
      <c r="AO43" s="396"/>
      <c r="AP43" s="396"/>
      <c r="AQ43" s="396"/>
      <c r="AR43" s="396"/>
      <c r="AS43" s="396"/>
      <c r="AT43" s="396"/>
      <c r="AU43" s="396"/>
      <c r="AV43" s="396"/>
      <c r="AW43" s="396"/>
      <c r="AX43" s="396"/>
    </row>
    <row r="44" spans="2:50" s="329" customFormat="1" x14ac:dyDescent="0.2">
      <c r="Z44" s="396"/>
      <c r="AA44" s="396"/>
      <c r="AB44" s="396"/>
      <c r="AC44" s="396"/>
      <c r="AD44" s="396"/>
      <c r="AE44" s="396"/>
      <c r="AF44" s="396"/>
      <c r="AG44" s="396"/>
      <c r="AH44" s="396"/>
      <c r="AI44" s="396"/>
      <c r="AJ44" s="396"/>
      <c r="AK44" s="396"/>
      <c r="AL44" s="396"/>
      <c r="AM44" s="396"/>
      <c r="AN44" s="396"/>
      <c r="AO44" s="396"/>
      <c r="AP44" s="396"/>
      <c r="AQ44" s="396"/>
      <c r="AR44" s="396"/>
      <c r="AS44" s="396"/>
      <c r="AT44" s="396"/>
      <c r="AU44" s="396"/>
      <c r="AV44" s="396"/>
      <c r="AW44" s="396"/>
      <c r="AX44" s="396"/>
    </row>
    <row r="45" spans="2:50" s="329" customFormat="1" x14ac:dyDescent="0.2">
      <c r="Z45" s="396"/>
      <c r="AA45" s="396"/>
      <c r="AB45" s="396"/>
      <c r="AC45" s="396"/>
      <c r="AD45" s="396"/>
      <c r="AE45" s="396"/>
      <c r="AF45" s="396"/>
      <c r="AG45" s="396"/>
      <c r="AH45" s="396"/>
      <c r="AI45" s="396"/>
      <c r="AJ45" s="396"/>
      <c r="AK45" s="396"/>
      <c r="AL45" s="396"/>
      <c r="AM45" s="396"/>
      <c r="AN45" s="396"/>
      <c r="AO45" s="396"/>
      <c r="AP45" s="396"/>
      <c r="AQ45" s="396"/>
      <c r="AR45" s="396"/>
      <c r="AS45" s="396"/>
      <c r="AT45" s="396"/>
      <c r="AU45" s="396"/>
      <c r="AV45" s="396"/>
      <c r="AW45" s="396"/>
      <c r="AX45" s="396"/>
    </row>
    <row r="46" spans="2:50" s="329" customFormat="1" x14ac:dyDescent="0.2">
      <c r="Z46" s="396"/>
      <c r="AA46" s="396"/>
      <c r="AB46" s="396"/>
      <c r="AC46" s="396"/>
      <c r="AD46" s="396"/>
      <c r="AE46" s="396"/>
      <c r="AF46" s="396"/>
      <c r="AG46" s="396"/>
      <c r="AH46" s="396"/>
      <c r="AI46" s="396"/>
      <c r="AJ46" s="396"/>
      <c r="AK46" s="396"/>
      <c r="AL46" s="396"/>
      <c r="AM46" s="396"/>
      <c r="AN46" s="396"/>
      <c r="AO46" s="396"/>
      <c r="AP46" s="396"/>
      <c r="AQ46" s="396"/>
      <c r="AR46" s="396"/>
      <c r="AS46" s="396"/>
      <c r="AT46" s="396"/>
      <c r="AU46" s="396"/>
      <c r="AV46" s="396"/>
      <c r="AW46" s="396"/>
      <c r="AX46" s="396"/>
    </row>
    <row r="47" spans="2:50" s="329" customFormat="1" x14ac:dyDescent="0.2">
      <c r="Z47" s="396"/>
      <c r="AA47" s="396"/>
      <c r="AB47" s="396"/>
      <c r="AC47" s="396"/>
      <c r="AD47" s="396"/>
      <c r="AE47" s="396"/>
      <c r="AF47" s="396"/>
      <c r="AG47" s="396"/>
      <c r="AH47" s="396"/>
      <c r="AI47" s="396"/>
      <c r="AJ47" s="396"/>
      <c r="AK47" s="396"/>
      <c r="AL47" s="396"/>
      <c r="AM47" s="396"/>
      <c r="AN47" s="396"/>
      <c r="AO47" s="396"/>
      <c r="AP47" s="396"/>
      <c r="AQ47" s="396"/>
      <c r="AR47" s="396"/>
      <c r="AS47" s="396"/>
      <c r="AT47" s="396"/>
      <c r="AU47" s="396"/>
      <c r="AV47" s="396"/>
      <c r="AW47" s="396"/>
      <c r="AX47" s="396"/>
    </row>
    <row r="48" spans="2:50" s="329" customFormat="1" x14ac:dyDescent="0.2">
      <c r="Z48" s="396"/>
      <c r="AA48" s="396"/>
      <c r="AB48" s="396"/>
      <c r="AC48" s="396"/>
      <c r="AD48" s="396"/>
      <c r="AE48" s="396"/>
      <c r="AF48" s="396"/>
      <c r="AG48" s="396"/>
      <c r="AH48" s="396"/>
      <c r="AI48" s="396"/>
      <c r="AJ48" s="396"/>
      <c r="AK48" s="396"/>
      <c r="AL48" s="396"/>
      <c r="AM48" s="396"/>
      <c r="AN48" s="396"/>
      <c r="AO48" s="396"/>
      <c r="AP48" s="396"/>
      <c r="AQ48" s="396"/>
      <c r="AR48" s="396"/>
      <c r="AS48" s="396"/>
      <c r="AT48" s="396"/>
      <c r="AU48" s="396"/>
      <c r="AV48" s="396"/>
      <c r="AW48" s="396"/>
      <c r="AX48" s="396"/>
    </row>
    <row r="49" spans="26:50" s="329" customFormat="1" x14ac:dyDescent="0.2">
      <c r="Z49" s="396"/>
      <c r="AA49" s="396"/>
      <c r="AB49" s="396"/>
      <c r="AC49" s="396"/>
      <c r="AD49" s="396"/>
      <c r="AE49" s="396"/>
      <c r="AF49" s="396"/>
      <c r="AG49" s="396"/>
      <c r="AH49" s="396"/>
      <c r="AI49" s="396"/>
      <c r="AJ49" s="396"/>
      <c r="AK49" s="396"/>
      <c r="AL49" s="396"/>
      <c r="AM49" s="396"/>
      <c r="AN49" s="396"/>
      <c r="AO49" s="396"/>
      <c r="AP49" s="396"/>
      <c r="AQ49" s="396"/>
      <c r="AR49" s="396"/>
      <c r="AS49" s="396"/>
      <c r="AT49" s="396"/>
      <c r="AU49" s="396"/>
      <c r="AV49" s="396"/>
      <c r="AW49" s="396"/>
      <c r="AX49" s="396"/>
    </row>
    <row r="50" spans="26:50" s="329" customFormat="1" x14ac:dyDescent="0.2">
      <c r="Z50" s="396"/>
      <c r="AA50" s="396"/>
      <c r="AB50" s="396"/>
      <c r="AC50" s="396"/>
      <c r="AD50" s="396"/>
      <c r="AE50" s="396"/>
      <c r="AF50" s="396"/>
      <c r="AG50" s="396"/>
      <c r="AH50" s="396"/>
      <c r="AI50" s="396"/>
      <c r="AJ50" s="396"/>
      <c r="AK50" s="396"/>
      <c r="AL50" s="396"/>
      <c r="AM50" s="396"/>
      <c r="AN50" s="396"/>
      <c r="AO50" s="396"/>
      <c r="AP50" s="396"/>
      <c r="AQ50" s="396"/>
      <c r="AR50" s="396"/>
      <c r="AS50" s="396"/>
      <c r="AT50" s="396"/>
      <c r="AU50" s="396"/>
      <c r="AV50" s="396"/>
      <c r="AW50" s="396"/>
      <c r="AX50" s="396"/>
    </row>
  </sheetData>
  <mergeCells count="22">
    <mergeCell ref="B2:I2"/>
    <mergeCell ref="B3:I3"/>
    <mergeCell ref="A4:Z4"/>
    <mergeCell ref="B5:Z5"/>
    <mergeCell ref="B7:B9"/>
    <mergeCell ref="D7:E8"/>
    <mergeCell ref="G7:H7"/>
    <mergeCell ref="J7:K7"/>
    <mergeCell ref="M7:N7"/>
    <mergeCell ref="P7:Q8"/>
    <mergeCell ref="Y7:Z7"/>
    <mergeCell ref="G8:H8"/>
    <mergeCell ref="J8:K8"/>
    <mergeCell ref="M8:N8"/>
    <mergeCell ref="S8:T8"/>
    <mergeCell ref="V8:W8"/>
    <mergeCell ref="Y8:Z8"/>
    <mergeCell ref="B33:M33"/>
    <mergeCell ref="B34:P34"/>
    <mergeCell ref="B35:P35"/>
    <mergeCell ref="S7:T7"/>
    <mergeCell ref="V7:W7"/>
  </mergeCells>
  <printOptions horizontalCentered="1"/>
  <pageMargins left="0" right="0" top="0.43307086614173229" bottom="0.43307086614173229" header="0" footer="0"/>
  <pageSetup paperSize="9" scale="71" orientation="landscape" r:id="rId1"/>
  <headerFooter alignWithMargins="0"/>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Hoja115">
    <tabColor theme="0"/>
    <pageSetUpPr fitToPage="1"/>
  </sheetPr>
  <dimension ref="A1:AH52"/>
  <sheetViews>
    <sheetView zoomScaleNormal="100" workbookViewId="0"/>
  </sheetViews>
  <sheetFormatPr baseColWidth="10" defaultColWidth="11.42578125" defaultRowHeight="15" x14ac:dyDescent="0.2"/>
  <cols>
    <col min="1" max="1" width="2.85546875" style="333" customWidth="1"/>
    <col min="2" max="2" width="32.28515625" style="333" customWidth="1"/>
    <col min="3" max="3" width="0.5703125" style="333" customWidth="1"/>
    <col min="4" max="4" width="12.140625" style="333" customWidth="1"/>
    <col min="5" max="5" width="0.42578125" style="333" customWidth="1"/>
    <col min="6" max="6" width="11.85546875" style="333" customWidth="1"/>
    <col min="7" max="7" width="11.28515625" style="333" customWidth="1"/>
    <col min="8" max="8" width="0.42578125" style="333" customWidth="1"/>
    <col min="9" max="9" width="11.85546875" style="333" customWidth="1"/>
    <col min="10" max="10" width="9.85546875" style="333" customWidth="1"/>
    <col min="11" max="11" width="7" style="333" customWidth="1"/>
    <col min="12" max="12" width="8.42578125" style="333" customWidth="1"/>
    <col min="13" max="13" width="5" style="333" customWidth="1"/>
    <col min="14" max="14" width="8.140625" style="333" customWidth="1"/>
    <col min="15" max="15" width="6.28515625" style="333" customWidth="1"/>
    <col min="16" max="16" width="8.28515625" style="333" customWidth="1"/>
    <col min="17" max="17" width="6.5703125" style="333" customWidth="1"/>
    <col min="18" max="18" width="9" style="333" customWidth="1"/>
    <col min="19" max="19" width="5.85546875" style="333" customWidth="1"/>
    <col min="20" max="20" width="8.85546875" style="333" customWidth="1"/>
    <col min="21" max="21" width="7" style="333" customWidth="1"/>
    <col min="22" max="22" width="7.28515625" style="333" customWidth="1"/>
    <col min="23" max="23" width="3.5703125" style="333" customWidth="1"/>
    <col min="24" max="25" width="2.42578125" style="596" bestFit="1" customWidth="1"/>
    <col min="26" max="26" width="4.85546875" style="596" customWidth="1"/>
    <col min="27" max="27" width="14.7109375" style="396" bestFit="1" customWidth="1"/>
    <col min="28" max="28" width="8.140625" style="396" bestFit="1" customWidth="1"/>
    <col min="29" max="29" width="8.42578125" style="396" bestFit="1" customWidth="1"/>
    <col min="30" max="30" width="4.28515625" style="329" bestFit="1" customWidth="1"/>
    <col min="31" max="31" width="2.42578125" style="333" bestFit="1" customWidth="1"/>
    <col min="32" max="32" width="4.28515625" style="333" bestFit="1" customWidth="1"/>
    <col min="33" max="33" width="8.42578125" style="333" bestFit="1" customWidth="1"/>
    <col min="34" max="34" width="4.28515625" style="333" bestFit="1" customWidth="1"/>
    <col min="35" max="16384" width="11.42578125" style="333"/>
  </cols>
  <sheetData>
    <row r="1" spans="1:34" s="340" customFormat="1" x14ac:dyDescent="0.2">
      <c r="B1" s="311"/>
      <c r="C1" s="341"/>
      <c r="E1" s="341"/>
      <c r="F1" s="342" t="s">
        <v>135</v>
      </c>
      <c r="G1" s="342"/>
      <c r="H1" s="342"/>
      <c r="I1" s="342" t="s">
        <v>16</v>
      </c>
      <c r="X1" s="598"/>
      <c r="Y1" s="598"/>
      <c r="Z1" s="598"/>
      <c r="AA1" s="342"/>
      <c r="AB1" s="342"/>
      <c r="AC1" s="342"/>
      <c r="AD1" s="311"/>
    </row>
    <row r="2" spans="1:34" s="343" customFormat="1" x14ac:dyDescent="0.25">
      <c r="B2" s="1387"/>
      <c r="C2" s="1387"/>
      <c r="X2" s="599"/>
      <c r="Y2" s="599"/>
      <c r="Z2" s="599"/>
      <c r="AA2" s="556"/>
      <c r="AB2" s="556"/>
      <c r="AC2" s="556"/>
      <c r="AD2" s="893"/>
    </row>
    <row r="3" spans="1:34" s="345" customFormat="1" ht="32.25" customHeight="1" x14ac:dyDescent="0.2">
      <c r="B3" s="1388"/>
      <c r="C3" s="1388"/>
      <c r="X3" s="599"/>
      <c r="Y3" s="599"/>
      <c r="Z3" s="599"/>
      <c r="AA3" s="556"/>
      <c r="AB3" s="556"/>
      <c r="AC3" s="556"/>
      <c r="AD3" s="893"/>
    </row>
    <row r="4" spans="1:34" s="492" customFormat="1" ht="19.5" customHeight="1" x14ac:dyDescent="0.2">
      <c r="A4" s="1459" t="s">
        <v>472</v>
      </c>
      <c r="B4" s="1459"/>
      <c r="C4" s="1459"/>
      <c r="D4" s="1459"/>
      <c r="E4" s="1459"/>
      <c r="F4" s="1459"/>
      <c r="G4" s="1459"/>
      <c r="H4" s="1459"/>
      <c r="I4" s="1459"/>
      <c r="J4" s="1459"/>
      <c r="K4" s="1459"/>
      <c r="L4" s="1459"/>
      <c r="M4" s="1459"/>
      <c r="N4" s="1459"/>
      <c r="O4" s="1459"/>
      <c r="P4" s="1459"/>
      <c r="Q4" s="1459"/>
      <c r="R4" s="1459"/>
      <c r="S4" s="1459"/>
      <c r="T4" s="1459"/>
      <c r="U4" s="1459"/>
      <c r="V4" s="1459"/>
      <c r="AA4" s="556"/>
      <c r="AB4" s="556"/>
      <c r="AC4" s="556"/>
      <c r="AD4" s="893"/>
    </row>
    <row r="5" spans="1:34" s="492" customFormat="1" ht="15.75" x14ac:dyDescent="0.2">
      <c r="B5" s="1415" t="str">
        <f>porsaad!$B$6</f>
        <v>Situación a 31 de mayo de 2024</v>
      </c>
      <c r="C5" s="1415"/>
      <c r="D5" s="1415"/>
      <c r="E5" s="1415"/>
      <c r="F5" s="1415"/>
      <c r="G5" s="1415"/>
      <c r="H5" s="1415"/>
      <c r="I5" s="1415"/>
      <c r="J5" s="1415"/>
      <c r="K5" s="1415"/>
      <c r="L5" s="1415"/>
      <c r="M5" s="1415"/>
      <c r="N5" s="1415"/>
      <c r="O5" s="1415"/>
      <c r="P5" s="1415"/>
      <c r="Q5" s="1415"/>
      <c r="R5" s="1415"/>
      <c r="S5" s="1415"/>
      <c r="T5" s="1415"/>
      <c r="U5" s="1415"/>
      <c r="V5" s="1415"/>
      <c r="AA5" s="556"/>
      <c r="AB5" s="556"/>
      <c r="AC5" s="556"/>
      <c r="AD5" s="893"/>
    </row>
    <row r="6" spans="1:34" s="492" customFormat="1" ht="6" customHeight="1" x14ac:dyDescent="0.2">
      <c r="AA6" s="556"/>
      <c r="AB6" s="556"/>
      <c r="AC6" s="556"/>
      <c r="AD6" s="893"/>
    </row>
    <row r="7" spans="1:34" s="437" customFormat="1" ht="7.5" customHeight="1" x14ac:dyDescent="0.2">
      <c r="A7" s="488"/>
      <c r="B7" s="1391" t="s">
        <v>12</v>
      </c>
      <c r="D7" s="1416" t="s">
        <v>244</v>
      </c>
      <c r="E7" s="593"/>
      <c r="F7" s="1456"/>
      <c r="G7" s="1456"/>
      <c r="H7" s="489"/>
      <c r="I7" s="445"/>
      <c r="J7" s="445"/>
      <c r="K7" s="445"/>
      <c r="L7" s="445"/>
      <c r="M7" s="489"/>
      <c r="N7" s="489"/>
      <c r="O7" s="489"/>
      <c r="P7" s="489"/>
      <c r="Q7" s="489"/>
      <c r="R7" s="489"/>
      <c r="S7" s="594"/>
      <c r="T7" s="489"/>
      <c r="U7" s="489"/>
      <c r="V7" s="595"/>
      <c r="AA7" s="513"/>
      <c r="AB7" s="513"/>
      <c r="AC7" s="513"/>
      <c r="AD7" s="320"/>
    </row>
    <row r="8" spans="1:34" s="437" customFormat="1" ht="15" customHeight="1" x14ac:dyDescent="0.2">
      <c r="A8" s="488"/>
      <c r="B8" s="1392"/>
      <c r="D8" s="1455"/>
      <c r="F8" s="1416" t="s">
        <v>383</v>
      </c>
      <c r="G8" s="1417"/>
      <c r="I8" s="1416" t="s">
        <v>384</v>
      </c>
      <c r="J8" s="1418"/>
      <c r="K8" s="1464" t="s">
        <v>372</v>
      </c>
      <c r="L8" s="1465"/>
      <c r="M8" s="1465"/>
      <c r="N8" s="1465"/>
      <c r="O8" s="1465"/>
      <c r="P8" s="1465"/>
      <c r="Q8" s="1465"/>
      <c r="R8" s="1465"/>
      <c r="S8" s="1465"/>
      <c r="T8" s="1465"/>
      <c r="U8" s="1465"/>
      <c r="V8" s="1466"/>
      <c r="AA8" s="513"/>
      <c r="AB8" s="513"/>
      <c r="AC8" s="513"/>
      <c r="AD8" s="320"/>
    </row>
    <row r="9" spans="1:34" s="437" customFormat="1" ht="25.5" customHeight="1" x14ac:dyDescent="0.2">
      <c r="A9" s="488"/>
      <c r="B9" s="1392"/>
      <c r="D9" s="1427"/>
      <c r="E9" s="491"/>
      <c r="F9" s="1457"/>
      <c r="G9" s="1458"/>
      <c r="I9" s="1457"/>
      <c r="J9" s="1463"/>
      <c r="K9" s="1460" t="s">
        <v>373</v>
      </c>
      <c r="L9" s="1461"/>
      <c r="M9" s="1460" t="s">
        <v>374</v>
      </c>
      <c r="N9" s="1462"/>
      <c r="O9" s="1460" t="s">
        <v>375</v>
      </c>
      <c r="P9" s="1461"/>
      <c r="Q9" s="1468" t="s">
        <v>376</v>
      </c>
      <c r="R9" s="1468"/>
      <c r="S9" s="1469" t="s">
        <v>377</v>
      </c>
      <c r="T9" s="1470"/>
      <c r="U9" s="1471" t="s">
        <v>378</v>
      </c>
      <c r="V9" s="1472"/>
      <c r="AA9" s="513"/>
      <c r="AB9" s="513"/>
      <c r="AC9" s="513"/>
      <c r="AD9" s="320"/>
    </row>
    <row r="10" spans="1:34" s="437" customFormat="1" ht="38.25" x14ac:dyDescent="0.2">
      <c r="A10" s="488"/>
      <c r="B10" s="1393"/>
      <c r="D10" s="600" t="s">
        <v>9</v>
      </c>
      <c r="E10" s="493"/>
      <c r="F10" s="455" t="s">
        <v>9</v>
      </c>
      <c r="G10" s="401" t="s">
        <v>273</v>
      </c>
      <c r="H10" s="494"/>
      <c r="I10" s="400" t="s">
        <v>9</v>
      </c>
      <c r="J10" s="406" t="s">
        <v>273</v>
      </c>
      <c r="K10" s="601" t="s">
        <v>9</v>
      </c>
      <c r="L10" s="403" t="s">
        <v>379</v>
      </c>
      <c r="M10" s="405" t="s">
        <v>9</v>
      </c>
      <c r="N10" s="403" t="s">
        <v>379</v>
      </c>
      <c r="O10" s="407" t="s">
        <v>9</v>
      </c>
      <c r="P10" s="403" t="s">
        <v>379</v>
      </c>
      <c r="Q10" s="406" t="s">
        <v>9</v>
      </c>
      <c r="R10" s="737" t="s">
        <v>379</v>
      </c>
      <c r="S10" s="406" t="s">
        <v>9</v>
      </c>
      <c r="T10" s="738" t="s">
        <v>379</v>
      </c>
      <c r="U10" s="407" t="s">
        <v>9</v>
      </c>
      <c r="V10" s="737" t="s">
        <v>379</v>
      </c>
      <c r="AA10" s="568" t="s">
        <v>208</v>
      </c>
      <c r="AB10" s="602" t="s">
        <v>385</v>
      </c>
      <c r="AC10" s="603" t="s">
        <v>386</v>
      </c>
      <c r="AD10" s="320"/>
    </row>
    <row r="11" spans="1:34" s="328" customFormat="1" ht="8.25" customHeight="1" x14ac:dyDescent="0.2">
      <c r="A11" s="326"/>
      <c r="B11" s="327"/>
      <c r="D11" s="327"/>
      <c r="F11" s="327"/>
      <c r="G11" s="327"/>
      <c r="I11" s="327"/>
      <c r="J11" s="327"/>
      <c r="K11" s="319"/>
      <c r="L11" s="348"/>
      <c r="M11" s="329"/>
      <c r="N11" s="329"/>
      <c r="O11" s="329"/>
      <c r="P11" s="329"/>
      <c r="Q11" s="329"/>
      <c r="R11" s="329"/>
      <c r="S11" s="329"/>
      <c r="T11" s="329"/>
      <c r="U11" s="329"/>
      <c r="V11" s="329"/>
      <c r="X11" s="596"/>
      <c r="Y11" s="596"/>
      <c r="Z11" s="596"/>
      <c r="AA11" s="604">
        <v>44286</v>
      </c>
      <c r="AB11" s="602">
        <v>25720</v>
      </c>
      <c r="AC11" s="602">
        <v>23592</v>
      </c>
      <c r="AD11" s="329"/>
    </row>
    <row r="12" spans="1:34" s="331" customFormat="1" x14ac:dyDescent="0.25">
      <c r="A12" s="330"/>
      <c r="B12" s="349" t="s">
        <v>8</v>
      </c>
      <c r="C12" s="350"/>
      <c r="D12" s="605">
        <v>378522</v>
      </c>
      <c r="E12" s="350"/>
      <c r="F12" s="355">
        <v>1129</v>
      </c>
      <c r="G12" s="358">
        <v>0.29826535842038243</v>
      </c>
      <c r="H12" s="350"/>
      <c r="I12" s="355">
        <v>3566</v>
      </c>
      <c r="J12" s="358">
        <v>0.94208526849165963</v>
      </c>
      <c r="K12" s="355">
        <v>2938</v>
      </c>
      <c r="L12" s="358">
        <v>82.389231632080765</v>
      </c>
      <c r="M12" s="355">
        <v>51</v>
      </c>
      <c r="N12" s="358">
        <v>1.4301738642736961</v>
      </c>
      <c r="O12" s="355">
        <v>3</v>
      </c>
      <c r="P12" s="358">
        <v>8.4127874369040942E-2</v>
      </c>
      <c r="Q12" s="355">
        <v>471</v>
      </c>
      <c r="R12" s="358">
        <v>13.20807627593943</v>
      </c>
      <c r="S12" s="355">
        <v>24</v>
      </c>
      <c r="T12" s="358">
        <v>0.67302299495232754</v>
      </c>
      <c r="U12" s="355">
        <v>79</v>
      </c>
      <c r="V12" s="358">
        <v>2.2153673583847446</v>
      </c>
      <c r="X12" s="606"/>
      <c r="Y12" s="606"/>
      <c r="Z12" s="606"/>
      <c r="AA12" s="604">
        <v>44316</v>
      </c>
      <c r="AB12" s="602">
        <v>26707</v>
      </c>
      <c r="AC12" s="602">
        <v>18034</v>
      </c>
      <c r="AD12" s="360"/>
      <c r="AE12" s="360"/>
      <c r="AF12" s="360"/>
      <c r="AG12" s="361"/>
      <c r="AH12" s="607"/>
    </row>
    <row r="13" spans="1:34" s="331" customFormat="1" x14ac:dyDescent="0.25">
      <c r="A13" s="330"/>
      <c r="B13" s="363" t="s">
        <v>7</v>
      </c>
      <c r="C13" s="350"/>
      <c r="D13" s="608">
        <v>49012</v>
      </c>
      <c r="E13" s="350"/>
      <c r="F13" s="368">
        <v>814</v>
      </c>
      <c r="G13" s="372">
        <v>1.6608177589161839</v>
      </c>
      <c r="H13" s="350"/>
      <c r="I13" s="368">
        <v>545</v>
      </c>
      <c r="J13" s="372">
        <v>1.1119725781441281</v>
      </c>
      <c r="K13" s="368">
        <v>528</v>
      </c>
      <c r="L13" s="372">
        <v>96.88073394495413</v>
      </c>
      <c r="M13" s="368">
        <v>7</v>
      </c>
      <c r="N13" s="372">
        <v>1.2844036697247707</v>
      </c>
      <c r="O13" s="368">
        <v>0</v>
      </c>
      <c r="P13" s="372">
        <v>0</v>
      </c>
      <c r="Q13" s="368">
        <v>0</v>
      </c>
      <c r="R13" s="372">
        <v>0</v>
      </c>
      <c r="S13" s="368">
        <v>0</v>
      </c>
      <c r="T13" s="372">
        <v>0</v>
      </c>
      <c r="U13" s="368">
        <v>10</v>
      </c>
      <c r="V13" s="372">
        <v>1.834862385321101</v>
      </c>
      <c r="X13" s="606"/>
      <c r="Y13" s="606"/>
      <c r="Z13" s="606"/>
      <c r="AA13" s="604">
        <v>44347</v>
      </c>
      <c r="AB13" s="602">
        <v>28175</v>
      </c>
      <c r="AC13" s="602">
        <v>15503</v>
      </c>
      <c r="AD13" s="360"/>
      <c r="AE13" s="360"/>
      <c r="AF13" s="360"/>
      <c r="AG13" s="361"/>
      <c r="AH13" s="607"/>
    </row>
    <row r="14" spans="1:34" s="331" customFormat="1" x14ac:dyDescent="0.25">
      <c r="A14" s="330"/>
      <c r="B14" s="363" t="s">
        <v>37</v>
      </c>
      <c r="C14" s="350"/>
      <c r="D14" s="608">
        <v>40830</v>
      </c>
      <c r="E14" s="350"/>
      <c r="F14" s="368">
        <v>595</v>
      </c>
      <c r="G14" s="372">
        <v>1.4572618172912075</v>
      </c>
      <c r="H14" s="350"/>
      <c r="I14" s="368">
        <v>567</v>
      </c>
      <c r="J14" s="372">
        <v>1.3886847905951505</v>
      </c>
      <c r="K14" s="368">
        <v>500</v>
      </c>
      <c r="L14" s="372">
        <v>88.183421516754848</v>
      </c>
      <c r="M14" s="368">
        <v>10</v>
      </c>
      <c r="N14" s="372">
        <v>1.7636684303350969</v>
      </c>
      <c r="O14" s="368">
        <v>43</v>
      </c>
      <c r="P14" s="372">
        <v>7.5837742504409169</v>
      </c>
      <c r="Q14" s="368">
        <v>0</v>
      </c>
      <c r="R14" s="372">
        <v>0</v>
      </c>
      <c r="S14" s="368">
        <v>0</v>
      </c>
      <c r="T14" s="372">
        <v>0</v>
      </c>
      <c r="U14" s="368">
        <v>14</v>
      </c>
      <c r="V14" s="372">
        <v>2.4691358024691357</v>
      </c>
      <c r="X14" s="606"/>
      <c r="Y14" s="606"/>
      <c r="Z14" s="606"/>
      <c r="AA14" s="604">
        <v>44377</v>
      </c>
      <c r="AB14" s="602">
        <v>28047</v>
      </c>
      <c r="AC14" s="602">
        <v>18622</v>
      </c>
      <c r="AD14" s="360"/>
      <c r="AE14" s="360"/>
      <c r="AF14" s="360"/>
      <c r="AG14" s="361"/>
      <c r="AH14" s="607"/>
    </row>
    <row r="15" spans="1:34" s="331" customFormat="1" x14ac:dyDescent="0.25">
      <c r="A15" s="330"/>
      <c r="B15" s="363" t="s">
        <v>38</v>
      </c>
      <c r="C15" s="350"/>
      <c r="D15" s="608">
        <v>42312</v>
      </c>
      <c r="E15" s="350"/>
      <c r="F15" s="368">
        <v>740</v>
      </c>
      <c r="G15" s="372">
        <v>1.7489128379655889</v>
      </c>
      <c r="H15" s="350"/>
      <c r="I15" s="368">
        <v>356</v>
      </c>
      <c r="J15" s="372">
        <v>0.84136887880506706</v>
      </c>
      <c r="K15" s="368">
        <v>354</v>
      </c>
      <c r="L15" s="372">
        <v>99.438202247191015</v>
      </c>
      <c r="M15" s="368">
        <v>2</v>
      </c>
      <c r="N15" s="372">
        <v>0.5617977528089888</v>
      </c>
      <c r="O15" s="368">
        <v>0</v>
      </c>
      <c r="P15" s="372">
        <v>0</v>
      </c>
      <c r="Q15" s="368">
        <v>0</v>
      </c>
      <c r="R15" s="372">
        <v>0</v>
      </c>
      <c r="S15" s="368">
        <v>0</v>
      </c>
      <c r="T15" s="372">
        <v>0</v>
      </c>
      <c r="U15" s="368">
        <v>0</v>
      </c>
      <c r="V15" s="372">
        <v>0</v>
      </c>
      <c r="X15" s="606"/>
      <c r="Y15" s="606"/>
      <c r="Z15" s="606"/>
      <c r="AA15" s="604">
        <v>44408</v>
      </c>
      <c r="AB15" s="602">
        <v>26363</v>
      </c>
      <c r="AC15" s="602">
        <v>16904</v>
      </c>
      <c r="AD15" s="360"/>
      <c r="AE15" s="360"/>
      <c r="AF15" s="360"/>
      <c r="AG15" s="361"/>
      <c r="AH15" s="607"/>
    </row>
    <row r="16" spans="1:34" s="331" customFormat="1" x14ac:dyDescent="0.25">
      <c r="A16" s="330"/>
      <c r="B16" s="363" t="s">
        <v>6</v>
      </c>
      <c r="C16" s="350"/>
      <c r="D16" s="608">
        <v>54756</v>
      </c>
      <c r="E16" s="350"/>
      <c r="F16" s="368">
        <v>1100</v>
      </c>
      <c r="G16" s="372">
        <v>2.0089122653225218</v>
      </c>
      <c r="H16" s="350"/>
      <c r="I16" s="368">
        <v>497</v>
      </c>
      <c r="J16" s="372">
        <v>0.90766308715026656</v>
      </c>
      <c r="K16" s="368">
        <v>467</v>
      </c>
      <c r="L16" s="372">
        <v>93.963782696177063</v>
      </c>
      <c r="M16" s="368">
        <v>5</v>
      </c>
      <c r="N16" s="372">
        <v>1.0060362173038229</v>
      </c>
      <c r="O16" s="368">
        <v>0</v>
      </c>
      <c r="P16" s="372">
        <v>0</v>
      </c>
      <c r="Q16" s="368">
        <v>1</v>
      </c>
      <c r="R16" s="372">
        <v>0.2012072434607646</v>
      </c>
      <c r="S16" s="368">
        <v>0</v>
      </c>
      <c r="T16" s="372">
        <v>0</v>
      </c>
      <c r="U16" s="368">
        <v>24</v>
      </c>
      <c r="V16" s="372">
        <v>4.8289738430583498</v>
      </c>
      <c r="X16" s="606"/>
      <c r="Y16" s="606"/>
      <c r="Z16" s="606"/>
      <c r="AA16" s="604">
        <v>44439</v>
      </c>
      <c r="AB16" s="602">
        <v>16420</v>
      </c>
      <c r="AC16" s="602">
        <v>20385</v>
      </c>
      <c r="AD16" s="360"/>
      <c r="AE16" s="360"/>
      <c r="AF16" s="360"/>
      <c r="AG16" s="361"/>
      <c r="AH16" s="607"/>
    </row>
    <row r="17" spans="1:34" s="331" customFormat="1" x14ac:dyDescent="0.25">
      <c r="A17" s="330"/>
      <c r="B17" s="363" t="s">
        <v>5</v>
      </c>
      <c r="C17" s="350"/>
      <c r="D17" s="609">
        <v>22789</v>
      </c>
      <c r="E17" s="350"/>
      <c r="F17" s="377">
        <v>500</v>
      </c>
      <c r="G17" s="372">
        <v>2.1940409846855942</v>
      </c>
      <c r="H17" s="350"/>
      <c r="I17" s="377">
        <v>779</v>
      </c>
      <c r="J17" s="372">
        <v>3.4183158541401553</v>
      </c>
      <c r="K17" s="377">
        <v>215</v>
      </c>
      <c r="L17" s="372">
        <v>27.599486521180999</v>
      </c>
      <c r="M17" s="377">
        <v>7</v>
      </c>
      <c r="N17" s="372">
        <v>0.89858793324775355</v>
      </c>
      <c r="O17" s="377">
        <v>0</v>
      </c>
      <c r="P17" s="372">
        <v>0</v>
      </c>
      <c r="Q17" s="377">
        <v>557</v>
      </c>
      <c r="R17" s="372">
        <v>71.50192554557124</v>
      </c>
      <c r="S17" s="377">
        <v>0</v>
      </c>
      <c r="T17" s="372">
        <v>0</v>
      </c>
      <c r="U17" s="377">
        <v>0</v>
      </c>
      <c r="V17" s="372">
        <v>0</v>
      </c>
      <c r="X17" s="606"/>
      <c r="Y17" s="606"/>
      <c r="Z17" s="606"/>
      <c r="AA17" s="604">
        <v>44469</v>
      </c>
      <c r="AB17" s="602">
        <v>22330</v>
      </c>
      <c r="AC17" s="602">
        <v>19468</v>
      </c>
      <c r="AD17" s="360"/>
      <c r="AE17" s="360"/>
      <c r="AF17" s="360"/>
      <c r="AG17" s="361"/>
      <c r="AH17" s="607"/>
    </row>
    <row r="18" spans="1:34" s="331" customFormat="1" x14ac:dyDescent="0.25">
      <c r="A18" s="330"/>
      <c r="B18" s="363" t="s">
        <v>4</v>
      </c>
      <c r="C18" s="350"/>
      <c r="D18" s="608">
        <v>152468</v>
      </c>
      <c r="E18" s="350"/>
      <c r="F18" s="368">
        <v>2352</v>
      </c>
      <c r="G18" s="372">
        <v>1.5426187790224835</v>
      </c>
      <c r="H18" s="350"/>
      <c r="I18" s="368">
        <v>1552</v>
      </c>
      <c r="J18" s="372">
        <v>1.0179185140488496</v>
      </c>
      <c r="K18" s="368">
        <v>1479</v>
      </c>
      <c r="L18" s="372">
        <v>95.296391752577307</v>
      </c>
      <c r="M18" s="368">
        <v>54</v>
      </c>
      <c r="N18" s="372">
        <v>3.4793814432989691</v>
      </c>
      <c r="O18" s="368">
        <v>0</v>
      </c>
      <c r="P18" s="372">
        <v>0</v>
      </c>
      <c r="Q18" s="368">
        <v>3</v>
      </c>
      <c r="R18" s="372">
        <v>0.19329896907216496</v>
      </c>
      <c r="S18" s="368">
        <v>0</v>
      </c>
      <c r="T18" s="372">
        <v>0</v>
      </c>
      <c r="U18" s="368">
        <v>16</v>
      </c>
      <c r="V18" s="372">
        <v>1.0309278350515463</v>
      </c>
      <c r="X18" s="606"/>
      <c r="Y18" s="606"/>
      <c r="Z18" s="606"/>
      <c r="AA18" s="604">
        <v>44500</v>
      </c>
      <c r="AB18" s="602">
        <v>29317</v>
      </c>
      <c r="AC18" s="602">
        <v>17136</v>
      </c>
      <c r="AD18" s="360"/>
      <c r="AE18" s="360"/>
      <c r="AF18" s="360"/>
      <c r="AG18" s="361"/>
      <c r="AH18" s="607"/>
    </row>
    <row r="19" spans="1:34" s="331" customFormat="1" x14ac:dyDescent="0.25">
      <c r="A19" s="330"/>
      <c r="B19" s="363" t="s">
        <v>40</v>
      </c>
      <c r="C19" s="350"/>
      <c r="D19" s="608">
        <v>93791</v>
      </c>
      <c r="E19" s="350"/>
      <c r="F19" s="368">
        <v>1617</v>
      </c>
      <c r="G19" s="372">
        <v>1.7240460172084742</v>
      </c>
      <c r="H19" s="350"/>
      <c r="I19" s="368">
        <v>1096</v>
      </c>
      <c r="J19" s="372">
        <v>1.1685556183429113</v>
      </c>
      <c r="K19" s="368">
        <v>943</v>
      </c>
      <c r="L19" s="372">
        <v>86.040145985401466</v>
      </c>
      <c r="M19" s="368">
        <v>44</v>
      </c>
      <c r="N19" s="372">
        <v>4.0145985401459852</v>
      </c>
      <c r="O19" s="368">
        <v>1</v>
      </c>
      <c r="P19" s="372">
        <v>9.1240875912408759E-2</v>
      </c>
      <c r="Q19" s="368">
        <v>34</v>
      </c>
      <c r="R19" s="372">
        <v>3.1021897810218979</v>
      </c>
      <c r="S19" s="368">
        <v>0</v>
      </c>
      <c r="T19" s="372">
        <v>0</v>
      </c>
      <c r="U19" s="368">
        <v>74</v>
      </c>
      <c r="V19" s="372">
        <v>6.7518248175182478</v>
      </c>
      <c r="X19" s="606"/>
      <c r="Y19" s="606"/>
      <c r="Z19" s="606"/>
      <c r="AA19" s="604">
        <v>44530</v>
      </c>
      <c r="AB19" s="602">
        <v>28155</v>
      </c>
      <c r="AC19" s="602">
        <v>19590</v>
      </c>
      <c r="AD19" s="360"/>
      <c r="AE19" s="360"/>
      <c r="AF19" s="360"/>
      <c r="AG19" s="361"/>
      <c r="AH19" s="607"/>
    </row>
    <row r="20" spans="1:34" s="331" customFormat="1" x14ac:dyDescent="0.25">
      <c r="A20" s="330"/>
      <c r="B20" s="363" t="s">
        <v>41</v>
      </c>
      <c r="C20" s="350"/>
      <c r="D20" s="608">
        <v>335382</v>
      </c>
      <c r="E20" s="350"/>
      <c r="F20" s="368">
        <v>5433</v>
      </c>
      <c r="G20" s="372">
        <v>1.6199438252500136</v>
      </c>
      <c r="H20" s="350"/>
      <c r="I20" s="368">
        <v>3871</v>
      </c>
      <c r="J20" s="372">
        <v>1.1542062483973499</v>
      </c>
      <c r="K20" s="368">
        <v>2931</v>
      </c>
      <c r="L20" s="372">
        <v>75.716869026091445</v>
      </c>
      <c r="M20" s="368">
        <v>30</v>
      </c>
      <c r="N20" s="372">
        <v>0.77499354172048573</v>
      </c>
      <c r="O20" s="368">
        <v>460</v>
      </c>
      <c r="P20" s="372">
        <v>11.88323430638078</v>
      </c>
      <c r="Q20" s="368">
        <v>0</v>
      </c>
      <c r="R20" s="372">
        <v>0</v>
      </c>
      <c r="S20" s="368">
        <v>109</v>
      </c>
      <c r="T20" s="372">
        <v>2.8158098682510979</v>
      </c>
      <c r="U20" s="368">
        <v>341</v>
      </c>
      <c r="V20" s="372">
        <v>8.8090932575561869</v>
      </c>
      <c r="X20" s="606"/>
      <c r="Y20" s="606"/>
      <c r="Z20" s="606"/>
      <c r="AA20" s="604">
        <v>44561</v>
      </c>
      <c r="AB20" s="602">
        <v>24865</v>
      </c>
      <c r="AC20" s="602">
        <v>26807</v>
      </c>
      <c r="AD20" s="360"/>
      <c r="AE20" s="360"/>
      <c r="AF20" s="360"/>
      <c r="AG20" s="361"/>
      <c r="AH20" s="607"/>
    </row>
    <row r="21" spans="1:34" s="331" customFormat="1" x14ac:dyDescent="0.25">
      <c r="A21" s="330"/>
      <c r="B21" s="363" t="s">
        <v>3</v>
      </c>
      <c r="C21" s="350"/>
      <c r="D21" s="608">
        <v>194038</v>
      </c>
      <c r="E21" s="350"/>
      <c r="F21" s="368">
        <v>3236</v>
      </c>
      <c r="G21" s="372">
        <v>1.6677145713726176</v>
      </c>
      <c r="H21" s="350"/>
      <c r="I21" s="368">
        <v>1782</v>
      </c>
      <c r="J21" s="372">
        <v>0.91837681278924743</v>
      </c>
      <c r="K21" s="368">
        <v>1643</v>
      </c>
      <c r="L21" s="372">
        <v>92.199775533108863</v>
      </c>
      <c r="M21" s="368">
        <v>41</v>
      </c>
      <c r="N21" s="372">
        <v>2.3007856341189674</v>
      </c>
      <c r="O21" s="368">
        <v>0</v>
      </c>
      <c r="P21" s="372">
        <v>0</v>
      </c>
      <c r="Q21" s="368">
        <v>29</v>
      </c>
      <c r="R21" s="372">
        <v>1.627384960718294</v>
      </c>
      <c r="S21" s="368">
        <v>19</v>
      </c>
      <c r="T21" s="372">
        <v>1.0662177328843996</v>
      </c>
      <c r="U21" s="368">
        <v>50</v>
      </c>
      <c r="V21" s="372">
        <v>2.8058361391694726</v>
      </c>
      <c r="X21" s="606"/>
      <c r="Y21" s="606"/>
      <c r="Z21" s="606"/>
      <c r="AA21" s="604">
        <v>44592</v>
      </c>
      <c r="AB21" s="602">
        <v>20377</v>
      </c>
      <c r="AC21" s="602">
        <v>22366</v>
      </c>
      <c r="AD21" s="360"/>
      <c r="AE21" s="360"/>
      <c r="AF21" s="360"/>
      <c r="AG21" s="361"/>
      <c r="AH21" s="607"/>
    </row>
    <row r="22" spans="1:34" s="331" customFormat="1" x14ac:dyDescent="0.25">
      <c r="A22" s="330"/>
      <c r="B22" s="363" t="s">
        <v>2</v>
      </c>
      <c r="C22" s="350"/>
      <c r="D22" s="608">
        <v>56113</v>
      </c>
      <c r="E22" s="350"/>
      <c r="F22" s="368">
        <v>977</v>
      </c>
      <c r="G22" s="372">
        <v>1.7411295065314631</v>
      </c>
      <c r="H22" s="350"/>
      <c r="I22" s="368">
        <v>1309</v>
      </c>
      <c r="J22" s="372">
        <v>2.3327927574715304</v>
      </c>
      <c r="K22" s="368">
        <v>522</v>
      </c>
      <c r="L22" s="372">
        <v>39.877769289533994</v>
      </c>
      <c r="M22" s="368">
        <v>21</v>
      </c>
      <c r="N22" s="372">
        <v>1.6042780748663104</v>
      </c>
      <c r="O22" s="368">
        <v>0</v>
      </c>
      <c r="P22" s="372">
        <v>0</v>
      </c>
      <c r="Q22" s="368">
        <v>201</v>
      </c>
      <c r="R22" s="372">
        <v>15.355233002291827</v>
      </c>
      <c r="S22" s="368">
        <v>52</v>
      </c>
      <c r="T22" s="372">
        <v>3.972498090145149</v>
      </c>
      <c r="U22" s="368">
        <v>513</v>
      </c>
      <c r="V22" s="372">
        <v>39.190221543162721</v>
      </c>
      <c r="X22" s="606"/>
      <c r="Y22" s="606"/>
      <c r="Z22" s="606"/>
      <c r="AA22" s="604">
        <v>44620</v>
      </c>
      <c r="AB22" s="602">
        <v>25448</v>
      </c>
      <c r="AC22" s="602">
        <v>23602</v>
      </c>
      <c r="AD22" s="360"/>
      <c r="AE22" s="360"/>
      <c r="AF22" s="360"/>
      <c r="AG22" s="361"/>
      <c r="AH22" s="607"/>
    </row>
    <row r="23" spans="1:34" s="331" customFormat="1" x14ac:dyDescent="0.25">
      <c r="A23" s="330"/>
      <c r="B23" s="363" t="s">
        <v>35</v>
      </c>
      <c r="C23" s="350"/>
      <c r="D23" s="608">
        <v>83153</v>
      </c>
      <c r="E23" s="350"/>
      <c r="F23" s="368">
        <v>1075</v>
      </c>
      <c r="G23" s="372">
        <v>1.2927976140367756</v>
      </c>
      <c r="H23" s="350"/>
      <c r="I23" s="368">
        <v>1066</v>
      </c>
      <c r="J23" s="372">
        <v>1.2819741921518164</v>
      </c>
      <c r="K23" s="368">
        <v>994</v>
      </c>
      <c r="L23" s="372">
        <v>93.245778611632275</v>
      </c>
      <c r="M23" s="368">
        <v>7</v>
      </c>
      <c r="N23" s="372">
        <v>0.65666041275797382</v>
      </c>
      <c r="O23" s="368">
        <v>0</v>
      </c>
      <c r="P23" s="372">
        <v>0</v>
      </c>
      <c r="Q23" s="368">
        <v>55</v>
      </c>
      <c r="R23" s="372">
        <v>5.159474671669793</v>
      </c>
      <c r="S23" s="368">
        <v>10</v>
      </c>
      <c r="T23" s="372">
        <v>0.93808630393996251</v>
      </c>
      <c r="U23" s="368">
        <v>0</v>
      </c>
      <c r="V23" s="372">
        <v>0</v>
      </c>
      <c r="X23" s="606"/>
      <c r="Y23" s="606"/>
      <c r="Z23" s="606"/>
      <c r="AA23" s="604">
        <v>44651</v>
      </c>
      <c r="AB23" s="602">
        <v>31825</v>
      </c>
      <c r="AC23" s="602">
        <v>22165</v>
      </c>
      <c r="AD23" s="360"/>
      <c r="AE23" s="360"/>
      <c r="AF23" s="360"/>
      <c r="AG23" s="361"/>
      <c r="AH23" s="607"/>
    </row>
    <row r="24" spans="1:34" s="331" customFormat="1" x14ac:dyDescent="0.25">
      <c r="A24" s="330"/>
      <c r="B24" s="363" t="s">
        <v>42</v>
      </c>
      <c r="C24" s="350"/>
      <c r="D24" s="608">
        <v>249317</v>
      </c>
      <c r="E24" s="350"/>
      <c r="F24" s="368">
        <v>3189</v>
      </c>
      <c r="G24" s="372">
        <v>1.279094486136124</v>
      </c>
      <c r="H24" s="350"/>
      <c r="I24" s="368">
        <v>2458</v>
      </c>
      <c r="J24" s="372">
        <v>0.98589346093527519</v>
      </c>
      <c r="K24" s="368">
        <v>2023</v>
      </c>
      <c r="L24" s="372">
        <v>82.302685109845413</v>
      </c>
      <c r="M24" s="368">
        <v>114</v>
      </c>
      <c r="N24" s="372">
        <v>4.6379170056956873</v>
      </c>
      <c r="O24" s="368">
        <v>0</v>
      </c>
      <c r="P24" s="372">
        <v>0</v>
      </c>
      <c r="Q24" s="368">
        <v>10</v>
      </c>
      <c r="R24" s="372">
        <v>0.40683482506102525</v>
      </c>
      <c r="S24" s="368">
        <v>0</v>
      </c>
      <c r="T24" s="372">
        <v>0</v>
      </c>
      <c r="U24" s="368">
        <v>311</v>
      </c>
      <c r="V24" s="372">
        <v>12.652563059397885</v>
      </c>
      <c r="X24" s="606"/>
      <c r="Y24" s="606"/>
      <c r="Z24" s="606"/>
      <c r="AA24" s="604">
        <v>44681</v>
      </c>
      <c r="AB24" s="602">
        <v>29337</v>
      </c>
      <c r="AC24" s="602">
        <v>20494</v>
      </c>
      <c r="AD24" s="360"/>
      <c r="AE24" s="360"/>
      <c r="AF24" s="360"/>
      <c r="AG24" s="361"/>
      <c r="AH24" s="607"/>
    </row>
    <row r="25" spans="1:34" x14ac:dyDescent="0.25">
      <c r="A25" s="332"/>
      <c r="B25" s="363" t="s">
        <v>43</v>
      </c>
      <c r="C25" s="350"/>
      <c r="D25" s="608">
        <v>55940</v>
      </c>
      <c r="E25" s="350"/>
      <c r="F25" s="368">
        <v>1365</v>
      </c>
      <c r="G25" s="372">
        <v>2.4401144082946016</v>
      </c>
      <c r="H25" s="350"/>
      <c r="I25" s="368">
        <v>568</v>
      </c>
      <c r="J25" s="372">
        <v>1.0153736145870575</v>
      </c>
      <c r="K25" s="368">
        <v>360</v>
      </c>
      <c r="L25" s="372">
        <v>63.380281690140848</v>
      </c>
      <c r="M25" s="368">
        <v>6</v>
      </c>
      <c r="N25" s="372">
        <v>1.056338028169014</v>
      </c>
      <c r="O25" s="368">
        <v>10</v>
      </c>
      <c r="P25" s="372">
        <v>1.7605633802816902</v>
      </c>
      <c r="Q25" s="368">
        <v>159</v>
      </c>
      <c r="R25" s="372">
        <v>27.992957746478876</v>
      </c>
      <c r="S25" s="368">
        <v>23</v>
      </c>
      <c r="T25" s="372">
        <v>4.0492957746478879</v>
      </c>
      <c r="U25" s="368">
        <v>10</v>
      </c>
      <c r="V25" s="372">
        <v>1.7605633802816902</v>
      </c>
      <c r="X25" s="606"/>
      <c r="Y25" s="606"/>
      <c r="Z25" s="606"/>
      <c r="AA25" s="604">
        <v>44712</v>
      </c>
      <c r="AB25" s="602">
        <v>27733</v>
      </c>
      <c r="AC25" s="602">
        <v>19944</v>
      </c>
      <c r="AD25" s="360"/>
      <c r="AE25" s="360"/>
      <c r="AF25" s="360"/>
      <c r="AG25" s="361"/>
      <c r="AH25" s="607"/>
    </row>
    <row r="26" spans="1:34" s="331" customFormat="1" x14ac:dyDescent="0.25">
      <c r="B26" s="363" t="s">
        <v>44</v>
      </c>
      <c r="C26" s="350"/>
      <c r="D26" s="610">
        <v>21512</v>
      </c>
      <c r="E26" s="350"/>
      <c r="F26" s="377">
        <v>13</v>
      </c>
      <c r="G26" s="372">
        <v>6.0431387132763109E-2</v>
      </c>
      <c r="H26" s="350"/>
      <c r="I26" s="377">
        <v>296</v>
      </c>
      <c r="J26" s="372">
        <v>1.3759761993306061</v>
      </c>
      <c r="K26" s="377">
        <v>295</v>
      </c>
      <c r="L26" s="372">
        <v>99.662162162162161</v>
      </c>
      <c r="M26" s="377">
        <v>1</v>
      </c>
      <c r="N26" s="372">
        <v>0.33783783783783783</v>
      </c>
      <c r="O26" s="377">
        <v>0</v>
      </c>
      <c r="P26" s="372">
        <v>0</v>
      </c>
      <c r="Q26" s="377">
        <v>0</v>
      </c>
      <c r="R26" s="372">
        <v>0</v>
      </c>
      <c r="S26" s="377">
        <v>0</v>
      </c>
      <c r="T26" s="372">
        <v>0</v>
      </c>
      <c r="U26" s="377">
        <v>0</v>
      </c>
      <c r="V26" s="372">
        <v>0</v>
      </c>
      <c r="X26" s="606"/>
      <c r="Y26" s="606"/>
      <c r="Z26" s="606"/>
      <c r="AA26" s="604">
        <v>44742</v>
      </c>
      <c r="AB26" s="602">
        <v>30967</v>
      </c>
      <c r="AC26" s="602">
        <v>20368</v>
      </c>
      <c r="AD26" s="360"/>
      <c r="AE26" s="360"/>
      <c r="AF26" s="360"/>
      <c r="AG26" s="361"/>
      <c r="AH26" s="607"/>
    </row>
    <row r="27" spans="1:34" s="331" customFormat="1" x14ac:dyDescent="0.25">
      <c r="B27" s="363" t="s">
        <v>45</v>
      </c>
      <c r="C27" s="350"/>
      <c r="D27" s="610">
        <v>115341</v>
      </c>
      <c r="E27" s="350"/>
      <c r="F27" s="377">
        <v>2122</v>
      </c>
      <c r="G27" s="372">
        <v>1.8397620967392341</v>
      </c>
      <c r="H27" s="350"/>
      <c r="I27" s="377">
        <v>1340</v>
      </c>
      <c r="J27" s="372">
        <v>1.1617724833320329</v>
      </c>
      <c r="K27" s="377">
        <v>1260</v>
      </c>
      <c r="L27" s="372">
        <v>94.029850746268664</v>
      </c>
      <c r="M27" s="377">
        <v>36</v>
      </c>
      <c r="N27" s="372">
        <v>2.6865671641791042</v>
      </c>
      <c r="O27" s="377">
        <v>0</v>
      </c>
      <c r="P27" s="372">
        <v>0</v>
      </c>
      <c r="Q27" s="377">
        <v>9</v>
      </c>
      <c r="R27" s="372">
        <v>0.67164179104477606</v>
      </c>
      <c r="S27" s="377">
        <v>32</v>
      </c>
      <c r="T27" s="372">
        <v>2.3880597014925375</v>
      </c>
      <c r="U27" s="377">
        <v>3</v>
      </c>
      <c r="V27" s="372">
        <v>0.22388059701492538</v>
      </c>
      <c r="X27" s="606"/>
      <c r="Y27" s="606"/>
      <c r="Z27" s="606"/>
      <c r="AA27" s="604">
        <v>44773</v>
      </c>
      <c r="AB27" s="602">
        <v>28674</v>
      </c>
      <c r="AC27" s="602">
        <v>20566</v>
      </c>
      <c r="AD27" s="360"/>
      <c r="AE27" s="360"/>
      <c r="AF27" s="360"/>
      <c r="AG27" s="361"/>
      <c r="AH27" s="607"/>
    </row>
    <row r="28" spans="1:34" s="331" customFormat="1" x14ac:dyDescent="0.25">
      <c r="B28" s="363" t="s">
        <v>46</v>
      </c>
      <c r="C28" s="350"/>
      <c r="D28" s="610">
        <v>14758</v>
      </c>
      <c r="E28" s="350"/>
      <c r="F28" s="377">
        <v>324</v>
      </c>
      <c r="G28" s="383">
        <v>2.1954194335275781</v>
      </c>
      <c r="H28" s="350"/>
      <c r="I28" s="377">
        <v>175</v>
      </c>
      <c r="J28" s="383">
        <v>1.1857975335411304</v>
      </c>
      <c r="K28" s="377">
        <v>62</v>
      </c>
      <c r="L28" s="383">
        <v>35.428571428571423</v>
      </c>
      <c r="M28" s="377">
        <v>4</v>
      </c>
      <c r="N28" s="383">
        <v>2.2857142857142856</v>
      </c>
      <c r="O28" s="377">
        <v>108</v>
      </c>
      <c r="P28" s="383">
        <v>61.714285714285708</v>
      </c>
      <c r="Q28" s="377">
        <v>0</v>
      </c>
      <c r="R28" s="383">
        <v>0</v>
      </c>
      <c r="S28" s="377">
        <v>0</v>
      </c>
      <c r="T28" s="383">
        <v>0</v>
      </c>
      <c r="U28" s="377">
        <v>1</v>
      </c>
      <c r="V28" s="383">
        <v>0.5714285714285714</v>
      </c>
      <c r="X28" s="606"/>
      <c r="Y28" s="606"/>
      <c r="Z28" s="606"/>
      <c r="AA28" s="604">
        <v>44804</v>
      </c>
      <c r="AB28" s="602">
        <v>19988</v>
      </c>
      <c r="AC28" s="602">
        <v>21716</v>
      </c>
      <c r="AD28" s="360"/>
      <c r="AE28" s="360"/>
      <c r="AF28" s="360"/>
      <c r="AG28" s="361"/>
      <c r="AH28" s="607"/>
    </row>
    <row r="29" spans="1:34" s="331" customFormat="1" x14ac:dyDescent="0.25">
      <c r="B29" s="384" t="s">
        <v>1</v>
      </c>
      <c r="C29" s="350"/>
      <c r="D29" s="611">
        <v>5230</v>
      </c>
      <c r="E29" s="350"/>
      <c r="F29" s="389">
        <v>94</v>
      </c>
      <c r="G29" s="393">
        <v>1.7973231357552581</v>
      </c>
      <c r="H29" s="350"/>
      <c r="I29" s="389">
        <v>49</v>
      </c>
      <c r="J29" s="393">
        <v>0.93690248565965573</v>
      </c>
      <c r="K29" s="389">
        <v>32</v>
      </c>
      <c r="L29" s="393">
        <v>65.306122448979593</v>
      </c>
      <c r="M29" s="389">
        <v>4</v>
      </c>
      <c r="N29" s="393">
        <v>8.1632653061224492</v>
      </c>
      <c r="O29" s="389">
        <v>1</v>
      </c>
      <c r="P29" s="393">
        <v>2.0408163265306123</v>
      </c>
      <c r="Q29" s="389">
        <v>9</v>
      </c>
      <c r="R29" s="393">
        <v>18.367346938775512</v>
      </c>
      <c r="S29" s="389">
        <v>0</v>
      </c>
      <c r="T29" s="393">
        <v>0</v>
      </c>
      <c r="U29" s="389">
        <v>3</v>
      </c>
      <c r="V29" s="393">
        <v>6.1224489795918364</v>
      </c>
      <c r="X29" s="606"/>
      <c r="Y29" s="606"/>
      <c r="Z29" s="606"/>
      <c r="AA29" s="604">
        <v>44834</v>
      </c>
      <c r="AB29" s="602">
        <v>27552</v>
      </c>
      <c r="AC29" s="602">
        <v>21574</v>
      </c>
      <c r="AD29" s="360"/>
      <c r="AE29" s="360"/>
      <c r="AF29" s="360"/>
      <c r="AG29" s="361"/>
      <c r="AH29" s="607"/>
    </row>
    <row r="30" spans="1:34" s="328" customFormat="1" ht="7.5" customHeight="1" x14ac:dyDescent="0.25">
      <c r="A30" s="326"/>
      <c r="B30" s="327"/>
      <c r="D30" s="327"/>
      <c r="F30" s="327"/>
      <c r="G30" s="335"/>
      <c r="I30" s="327"/>
      <c r="J30" s="335"/>
      <c r="K30" s="327"/>
      <c r="L30" s="335"/>
      <c r="M30" s="327"/>
      <c r="N30" s="335"/>
      <c r="O30" s="327"/>
      <c r="P30" s="335"/>
      <c r="Q30" s="327"/>
      <c r="R30" s="335"/>
      <c r="S30" s="327"/>
      <c r="T30" s="335"/>
      <c r="U30" s="327"/>
      <c r="V30" s="335"/>
      <c r="X30" s="596"/>
      <c r="Y30" s="596"/>
      <c r="Z30" s="606"/>
      <c r="AA30" s="604">
        <v>44865</v>
      </c>
      <c r="AB30" s="602">
        <v>29104</v>
      </c>
      <c r="AC30" s="602">
        <v>17287</v>
      </c>
      <c r="AD30" s="329"/>
      <c r="AE30" s="329"/>
      <c r="AF30" s="360"/>
      <c r="AG30" s="361"/>
      <c r="AH30" s="607"/>
    </row>
    <row r="31" spans="1:34" s="322" customFormat="1" x14ac:dyDescent="0.25">
      <c r="B31" s="439" t="s">
        <v>0</v>
      </c>
      <c r="C31" s="437"/>
      <c r="D31" s="597">
        <v>1965264</v>
      </c>
      <c r="E31" s="437"/>
      <c r="F31" s="440">
        <v>26675</v>
      </c>
      <c r="G31" s="441">
        <v>1.3573240032891256</v>
      </c>
      <c r="H31" s="437"/>
      <c r="I31" s="440">
        <v>21872</v>
      </c>
      <c r="J31" s="441">
        <v>1.1129293570736551</v>
      </c>
      <c r="K31" s="440">
        <v>17546</v>
      </c>
      <c r="L31" s="441">
        <v>80.221287490855886</v>
      </c>
      <c r="M31" s="440">
        <v>444</v>
      </c>
      <c r="N31" s="441">
        <v>2.0299926847110461</v>
      </c>
      <c r="O31" s="440">
        <v>626</v>
      </c>
      <c r="P31" s="441">
        <v>2.8621068032187269</v>
      </c>
      <c r="Q31" s="440">
        <v>1538</v>
      </c>
      <c r="R31" s="441">
        <v>7.0318215069495249</v>
      </c>
      <c r="S31" s="440">
        <v>269</v>
      </c>
      <c r="T31" s="441">
        <v>1.2298829553767374</v>
      </c>
      <c r="U31" s="440">
        <v>1449</v>
      </c>
      <c r="V31" s="441">
        <v>6.6249085588880767</v>
      </c>
      <c r="X31" s="1267"/>
      <c r="Y31" s="1267"/>
      <c r="Z31" s="1268"/>
      <c r="AA31" s="1269">
        <v>44895</v>
      </c>
      <c r="AB31" s="1270">
        <v>30634</v>
      </c>
      <c r="AC31" s="1270">
        <v>17693</v>
      </c>
      <c r="AD31" s="1271"/>
      <c r="AE31" s="1271"/>
      <c r="AF31" s="320"/>
      <c r="AG31" s="320"/>
      <c r="AH31" s="591"/>
    </row>
    <row r="32" spans="1:34" s="328" customFormat="1" ht="5.25" customHeight="1" x14ac:dyDescent="0.2">
      <c r="B32" s="397" t="s">
        <v>39</v>
      </c>
      <c r="C32" s="509"/>
      <c r="D32" s="496"/>
      <c r="E32" s="509"/>
      <c r="F32" s="496"/>
      <c r="G32" s="496"/>
      <c r="H32" s="496"/>
      <c r="I32" s="496"/>
      <c r="J32" s="496"/>
      <c r="K32" s="496"/>
      <c r="L32" s="496"/>
      <c r="M32" s="496"/>
      <c r="N32" s="496"/>
      <c r="O32" s="496"/>
      <c r="P32" s="496"/>
      <c r="Q32" s="496"/>
      <c r="R32" s="496"/>
      <c r="S32" s="496"/>
      <c r="T32" s="496"/>
      <c r="U32" s="496"/>
      <c r="V32" s="496"/>
      <c r="X32" s="596"/>
      <c r="Y32" s="596"/>
      <c r="Z32" s="596"/>
      <c r="AA32" s="604">
        <v>44926</v>
      </c>
      <c r="AB32" s="602">
        <v>28835</v>
      </c>
      <c r="AC32" s="602">
        <v>20499</v>
      </c>
      <c r="AD32" s="329"/>
    </row>
    <row r="33" spans="2:30" s="394" customFormat="1" ht="14.45" customHeight="1" x14ac:dyDescent="0.2">
      <c r="B33" s="1467" t="s">
        <v>387</v>
      </c>
      <c r="C33" s="1467"/>
      <c r="D33" s="1467"/>
      <c r="E33" s="1467"/>
      <c r="F33" s="1467"/>
      <c r="G33" s="1467"/>
      <c r="H33" s="1467"/>
      <c r="I33" s="1467"/>
      <c r="J33" s="1467"/>
      <c r="K33" s="1467"/>
      <c r="L33" s="1467"/>
      <c r="M33" s="1467"/>
      <c r="N33" s="1467"/>
      <c r="O33" s="1467"/>
      <c r="P33" s="1467"/>
      <c r="Q33" s="1467"/>
      <c r="R33" s="1467"/>
      <c r="S33" s="1467"/>
      <c r="T33" s="1467"/>
      <c r="U33" s="1467"/>
      <c r="V33" s="1467"/>
      <c r="X33" s="596"/>
      <c r="Y33" s="596"/>
      <c r="Z33" s="596"/>
      <c r="AA33" s="604">
        <v>44957</v>
      </c>
      <c r="AB33" s="602">
        <v>25222</v>
      </c>
      <c r="AC33" s="602">
        <v>21942</v>
      </c>
      <c r="AD33" s="329"/>
    </row>
    <row r="34" spans="2:30" s="394" customFormat="1" ht="12" customHeight="1" x14ac:dyDescent="0.2">
      <c r="B34" s="1467"/>
      <c r="C34" s="1467"/>
      <c r="D34" s="1467"/>
      <c r="E34" s="1467"/>
      <c r="F34" s="1467"/>
      <c r="G34" s="1467"/>
      <c r="H34" s="1467"/>
      <c r="I34" s="1467"/>
      <c r="J34" s="1467"/>
      <c r="K34" s="1467"/>
      <c r="L34" s="1467"/>
      <c r="M34" s="1467"/>
      <c r="N34" s="1467"/>
      <c r="O34" s="1467"/>
      <c r="P34" s="1467"/>
      <c r="Q34" s="1467"/>
      <c r="R34" s="1467"/>
      <c r="S34" s="1467"/>
      <c r="T34" s="1467"/>
      <c r="U34" s="1467"/>
      <c r="V34" s="1467"/>
      <c r="X34" s="596"/>
      <c r="Y34" s="596"/>
      <c r="Z34" s="596"/>
      <c r="AA34" s="604">
        <v>44985</v>
      </c>
      <c r="AB34" s="602">
        <v>28262</v>
      </c>
      <c r="AC34" s="602">
        <v>21287</v>
      </c>
      <c r="AD34" s="329"/>
    </row>
    <row r="35" spans="2:30" x14ac:dyDescent="0.2">
      <c r="B35" s="1433"/>
      <c r="C35" s="1433"/>
      <c r="D35" s="1433"/>
      <c r="AA35" s="604">
        <v>45016</v>
      </c>
      <c r="AB35" s="602" t="e">
        <f>GETPIVOTDATA("Suma de AltasGrado",[1]td!$A$3,"Fecha",$AA35)</f>
        <v>#REF!</v>
      </c>
      <c r="AC35" s="602" t="e">
        <f>GETPIVOTDATA("Suma de BajasGrado",[1]td!$A$3,"Fecha",$AA35)</f>
        <v>#REF!</v>
      </c>
    </row>
    <row r="36" spans="2:30" x14ac:dyDescent="0.2">
      <c r="B36" s="1413"/>
      <c r="C36" s="1413"/>
      <c r="D36" s="1413"/>
      <c r="AA36" s="604">
        <v>45046</v>
      </c>
      <c r="AB36" s="602" t="e">
        <f>GETPIVOTDATA("Suma de AltasGrado",[1]td!$A$3,"Fecha",$AA36)</f>
        <v>#REF!</v>
      </c>
      <c r="AC36" s="602" t="e">
        <f>GETPIVOTDATA("Suma de BajasGrado",[1]td!$A$3,"Fecha",$AA36)</f>
        <v>#REF!</v>
      </c>
    </row>
    <row r="37" spans="2:30" x14ac:dyDescent="0.2">
      <c r="AA37" s="604">
        <v>45077</v>
      </c>
      <c r="AB37" s="602" t="e">
        <f>GETPIVOTDATA("Suma de AltasGrado",[1]td!$A$3,"Fecha",$AA37)</f>
        <v>#REF!</v>
      </c>
      <c r="AC37" s="602" t="e">
        <f>GETPIVOTDATA("Suma de BajasGrado",[1]td!$A$3,"Fecha",$AA37)</f>
        <v>#REF!</v>
      </c>
    </row>
    <row r="38" spans="2:30" x14ac:dyDescent="0.2">
      <c r="AA38" s="604">
        <v>45107</v>
      </c>
      <c r="AB38" s="602" t="e">
        <f>GETPIVOTDATA("Suma de AltasGrado",[1]td!$A$3,"Fecha",$AA38)</f>
        <v>#REF!</v>
      </c>
      <c r="AC38" s="602" t="e">
        <f>GETPIVOTDATA("Suma de BajasGrado",[1]td!$A$3,"Fecha",$AA38)</f>
        <v>#REF!</v>
      </c>
    </row>
    <row r="39" spans="2:30" x14ac:dyDescent="0.2">
      <c r="AA39" s="604">
        <v>45138</v>
      </c>
      <c r="AB39" s="602" t="e">
        <f>GETPIVOTDATA("Suma de AltasGrado",[1]td!$A$3,"Fecha",$AA39)</f>
        <v>#REF!</v>
      </c>
      <c r="AC39" s="602" t="e">
        <f>GETPIVOTDATA("Suma de BajasGrado",[1]td!$A$3,"Fecha",$AA39)</f>
        <v>#REF!</v>
      </c>
    </row>
    <row r="40" spans="2:30" x14ac:dyDescent="0.2">
      <c r="AA40" s="604">
        <v>45169</v>
      </c>
      <c r="AB40" s="602" t="e">
        <f>GETPIVOTDATA("Suma de AltasGrado",[1]td!$A$3,"Fecha",$AA40)</f>
        <v>#REF!</v>
      </c>
      <c r="AC40" s="602" t="e">
        <f>GETPIVOTDATA("Suma de BajasGrado",[1]td!$A$3,"Fecha",$AA40)</f>
        <v>#REF!</v>
      </c>
    </row>
    <row r="41" spans="2:30" x14ac:dyDescent="0.2">
      <c r="AA41" s="604">
        <v>45199</v>
      </c>
      <c r="AB41" s="602" t="e">
        <f>GETPIVOTDATA("Suma de AltasGrado",[1]td!$A$3,"Fecha",$AA41)</f>
        <v>#REF!</v>
      </c>
      <c r="AC41" s="602" t="e">
        <f>GETPIVOTDATA("Suma de BajasGrado",[1]td!$A$3,"Fecha",$AA41)</f>
        <v>#REF!</v>
      </c>
    </row>
    <row r="42" spans="2:30" x14ac:dyDescent="0.2">
      <c r="AA42" s="604">
        <v>45230</v>
      </c>
      <c r="AB42" s="602" t="e">
        <f>GETPIVOTDATA("Suma de AltasGrado",[1]td!$A$3,"Fecha",$AA42)</f>
        <v>#REF!</v>
      </c>
      <c r="AC42" s="602" t="e">
        <f>GETPIVOTDATA("Suma de BajasGrado",[1]td!$A$3,"Fecha",$AA42)</f>
        <v>#REF!</v>
      </c>
    </row>
    <row r="43" spans="2:30" x14ac:dyDescent="0.2">
      <c r="AA43" s="604">
        <v>45260</v>
      </c>
      <c r="AB43" s="602" t="e">
        <f>GETPIVOTDATA("Suma de AltasGrado",[1]td!$A$3,"Fecha",$AA43)</f>
        <v>#REF!</v>
      </c>
      <c r="AC43" s="602" t="e">
        <f>GETPIVOTDATA("Suma de BajasGrado",[1]td!$A$3,"Fecha",$AA43)</f>
        <v>#REF!</v>
      </c>
    </row>
    <row r="44" spans="2:30" x14ac:dyDescent="0.2">
      <c r="AA44" s="604">
        <v>45291</v>
      </c>
      <c r="AB44" s="602" t="e">
        <f>GETPIVOTDATA("Suma de AltasGrado",[1]td!$A$3,"Fecha",$AA44)</f>
        <v>#REF!</v>
      </c>
      <c r="AC44" s="602" t="e">
        <f>GETPIVOTDATA("Suma de BajasGrado",[1]td!$A$3,"Fecha",$AA44)</f>
        <v>#REF!</v>
      </c>
    </row>
    <row r="45" spans="2:30" x14ac:dyDescent="0.2">
      <c r="AA45" s="604">
        <v>45322</v>
      </c>
      <c r="AB45" s="602" t="e">
        <f>GETPIVOTDATA("Suma de AltasGrado",[1]td!$A$3,"Fecha",$AA45)</f>
        <v>#REF!</v>
      </c>
      <c r="AC45" s="602" t="e">
        <f>GETPIVOTDATA("Suma de BajasGrado",[1]td!$A$3,"Fecha",$AA45)</f>
        <v>#REF!</v>
      </c>
    </row>
    <row r="46" spans="2:30" x14ac:dyDescent="0.2">
      <c r="AA46" s="604">
        <v>45351</v>
      </c>
      <c r="AB46" s="602" t="e">
        <f>GETPIVOTDATA("Suma de AltasGrado",[1]td!$A$3,"Fecha",$AA46)</f>
        <v>#REF!</v>
      </c>
      <c r="AC46" s="602" t="e">
        <f>GETPIVOTDATA("Suma de BajasGrado",[1]td!$A$3,"Fecha",$AA46)</f>
        <v>#REF!</v>
      </c>
    </row>
    <row r="47" spans="2:30" x14ac:dyDescent="0.2">
      <c r="AA47" s="604">
        <v>45382</v>
      </c>
      <c r="AB47" s="602" t="e">
        <f>GETPIVOTDATA("Suma de AltasGrado",[1]td!$A$3,"Fecha",$AA47)</f>
        <v>#REF!</v>
      </c>
      <c r="AC47" s="602" t="e">
        <f>GETPIVOTDATA("Suma de BajasGrado",[1]td!$A$3,"Fecha",$AA47)</f>
        <v>#REF!</v>
      </c>
    </row>
    <row r="48" spans="2:30" x14ac:dyDescent="0.2">
      <c r="AA48" s="604">
        <v>45412</v>
      </c>
      <c r="AB48" s="602" t="e">
        <f>GETPIVOTDATA("Suma de AltasGrado",[1]td!$A$3,"Fecha",$AA48)</f>
        <v>#REF!</v>
      </c>
      <c r="AC48" s="602" t="e">
        <f>GETPIVOTDATA("Suma de BajasGrado",[1]td!$A$3,"Fecha",$AA48)</f>
        <v>#REF!</v>
      </c>
    </row>
    <row r="49" spans="27:29" x14ac:dyDescent="0.2">
      <c r="AA49" s="604">
        <v>45443</v>
      </c>
      <c r="AB49" s="602" t="e">
        <f>GETPIVOTDATA("Suma de AltasGrado",[1]td!$A$3,"Fecha",$AA49)</f>
        <v>#REF!</v>
      </c>
      <c r="AC49" s="602" t="e">
        <f>GETPIVOTDATA("Suma de BajasGrado",[1]td!$A$3,"Fecha",$AA49)</f>
        <v>#REF!</v>
      </c>
    </row>
    <row r="50" spans="27:29" x14ac:dyDescent="0.2">
      <c r="AA50" s="604"/>
      <c r="AB50" s="602"/>
      <c r="AC50" s="602"/>
    </row>
    <row r="51" spans="27:29" x14ac:dyDescent="0.2">
      <c r="AA51" s="604"/>
      <c r="AB51" s="602"/>
      <c r="AC51" s="602"/>
    </row>
    <row r="52" spans="27:29" x14ac:dyDescent="0.2">
      <c r="AA52" s="604"/>
      <c r="AB52" s="602"/>
      <c r="AC52" s="602"/>
    </row>
  </sheetData>
  <mergeCells count="19">
    <mergeCell ref="B36:D36"/>
    <mergeCell ref="K9:L9"/>
    <mergeCell ref="M9:N9"/>
    <mergeCell ref="O9:P9"/>
    <mergeCell ref="I8:J9"/>
    <mergeCell ref="K8:V8"/>
    <mergeCell ref="B33:V34"/>
    <mergeCell ref="Q9:R9"/>
    <mergeCell ref="S9:T9"/>
    <mergeCell ref="U9:V9"/>
    <mergeCell ref="B35:D35"/>
    <mergeCell ref="B2:C2"/>
    <mergeCell ref="B3:C3"/>
    <mergeCell ref="B7:B10"/>
    <mergeCell ref="D7:D9"/>
    <mergeCell ref="F7:G7"/>
    <mergeCell ref="F8:G9"/>
    <mergeCell ref="A4:V4"/>
    <mergeCell ref="B5:V5"/>
  </mergeCells>
  <printOptions horizontalCentered="1"/>
  <pageMargins left="0" right="0" top="0.43307086614173229" bottom="0.43307086614173229" header="0" footer="0"/>
  <pageSetup paperSize="9" scale="73" orientation="landscape" r:id="rId1"/>
  <headerFooter alignWithMargins="0"/>
  <rowBreaks count="1" manualBreakCount="1">
    <brk id="32" max="16383" man="1"/>
  </rowBreaks>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Hoja40">
    <tabColor theme="0"/>
    <pageSetUpPr fitToPage="1"/>
  </sheetPr>
  <dimension ref="B1:AF46"/>
  <sheetViews>
    <sheetView showGridLines="0" topLeftCell="A2" zoomScaleNormal="100" workbookViewId="0"/>
  </sheetViews>
  <sheetFormatPr baseColWidth="10" defaultColWidth="11.42578125" defaultRowHeight="15" x14ac:dyDescent="0.2"/>
  <cols>
    <col min="1" max="1" width="1.140625" style="615" customWidth="1"/>
    <col min="2" max="2" width="7.85546875" style="615" customWidth="1"/>
    <col min="3" max="3" width="1" style="615" customWidth="1"/>
    <col min="4" max="4" width="9.140625" style="615" customWidth="1"/>
    <col min="5" max="5" width="7.5703125" style="615" customWidth="1"/>
    <col min="6" max="6" width="6" style="615" customWidth="1"/>
    <col min="7" max="7" width="0.5703125" style="615" customWidth="1"/>
    <col min="8" max="8" width="8" style="615" customWidth="1"/>
    <col min="9" max="9" width="6.140625" style="615" customWidth="1"/>
    <col min="10" max="10" width="0.5703125" style="615" customWidth="1"/>
    <col min="11" max="11" width="6.7109375" style="615" customWidth="1"/>
    <col min="12" max="12" width="5.85546875" style="615" customWidth="1"/>
    <col min="13" max="13" width="0.5703125" style="615" customWidth="1"/>
    <col min="14" max="14" width="6.85546875" style="615" customWidth="1"/>
    <col min="15" max="15" width="6.140625" style="615" customWidth="1"/>
    <col min="16" max="16" width="0.5703125" style="615" customWidth="1"/>
    <col min="17" max="17" width="7" style="615" customWidth="1"/>
    <col min="18" max="18" width="5" style="615" customWidth="1"/>
    <col min="19" max="19" width="0.5703125" style="615" customWidth="1"/>
    <col min="20" max="20" width="8.140625" style="615" customWidth="1"/>
    <col min="21" max="21" width="5.85546875" style="615" customWidth="1"/>
    <col min="22" max="22" width="0.7109375" style="615" customWidth="1"/>
    <col min="23" max="23" width="7.5703125" style="615" customWidth="1"/>
    <col min="24" max="24" width="6.140625" style="615" customWidth="1"/>
    <col min="25" max="25" width="0.5703125" style="615" customWidth="1"/>
    <col min="26" max="26" width="9.140625" style="615" bestFit="1" customWidth="1"/>
    <col min="27" max="27" width="6.140625" style="615" customWidth="1"/>
    <col min="28" max="28" width="0.7109375" style="615" customWidth="1"/>
    <col min="29" max="29" width="9.140625" style="615" customWidth="1"/>
    <col min="30" max="30" width="6.7109375" style="615" customWidth="1"/>
    <col min="31" max="16384" width="11.42578125" style="615"/>
  </cols>
  <sheetData>
    <row r="1" spans="2:32" ht="15" hidden="1" customHeight="1" x14ac:dyDescent="0.2">
      <c r="E1" s="616" t="s">
        <v>36</v>
      </c>
      <c r="F1" s="616"/>
      <c r="H1" s="616" t="s">
        <v>21</v>
      </c>
      <c r="K1" s="616" t="s">
        <v>20</v>
      </c>
      <c r="N1" s="616" t="s">
        <v>19</v>
      </c>
      <c r="Q1" s="616" t="s">
        <v>18</v>
      </c>
      <c r="T1" s="616" t="s">
        <v>17</v>
      </c>
      <c r="W1" s="616" t="s">
        <v>16</v>
      </c>
      <c r="Z1" s="616" t="s">
        <v>15</v>
      </c>
    </row>
    <row r="2" spans="2:32" s="613" customFormat="1" x14ac:dyDescent="0.2">
      <c r="C2" s="617"/>
      <c r="D2" s="617"/>
      <c r="AB2" s="617"/>
    </row>
    <row r="3" spans="2:32" s="619" customFormat="1" ht="47.25" customHeight="1" x14ac:dyDescent="0.25">
      <c r="B3" s="1476"/>
      <c r="C3" s="1476"/>
      <c r="D3" s="1476"/>
      <c r="E3" s="1476"/>
      <c r="F3" s="1476"/>
      <c r="G3" s="1476"/>
      <c r="H3" s="1476"/>
      <c r="I3" s="1476"/>
      <c r="J3" s="1476"/>
      <c r="K3" s="1476"/>
      <c r="L3" s="618"/>
      <c r="M3" s="618"/>
      <c r="W3" s="620"/>
      <c r="AA3" s="620"/>
      <c r="AD3" s="620"/>
    </row>
    <row r="4" spans="2:32" s="621" customFormat="1" ht="13.5" customHeight="1" x14ac:dyDescent="0.2">
      <c r="B4" s="1477"/>
      <c r="C4" s="1477"/>
      <c r="D4" s="1477"/>
      <c r="E4" s="1477"/>
      <c r="F4" s="1477"/>
      <c r="G4" s="1477"/>
      <c r="H4" s="1477"/>
      <c r="I4" s="1477"/>
      <c r="J4" s="1477"/>
      <c r="K4" s="1477"/>
      <c r="L4" s="1477"/>
      <c r="M4" s="1477"/>
      <c r="N4" s="1477"/>
      <c r="O4" s="1477"/>
      <c r="P4" s="1477"/>
      <c r="Q4" s="1477"/>
      <c r="R4" s="1477"/>
      <c r="S4" s="1477"/>
      <c r="T4" s="1477"/>
      <c r="U4" s="1477"/>
      <c r="V4" s="1477"/>
      <c r="W4" s="1477"/>
      <c r="X4" s="1477"/>
      <c r="Y4" s="1477"/>
      <c r="Z4" s="1477"/>
      <c r="AA4" s="1477"/>
      <c r="AB4" s="1477"/>
      <c r="AC4" s="1477"/>
      <c r="AD4" s="1477"/>
    </row>
    <row r="5" spans="2:32" s="623" customFormat="1" ht="16.5" customHeight="1" x14ac:dyDescent="0.2">
      <c r="B5" s="1478" t="s">
        <v>410</v>
      </c>
      <c r="C5" s="1478"/>
      <c r="D5" s="1478"/>
      <c r="E5" s="1478"/>
      <c r="F5" s="1478"/>
      <c r="G5" s="1478"/>
      <c r="H5" s="1478"/>
      <c r="I5" s="1478"/>
      <c r="J5" s="1478"/>
      <c r="K5" s="1478"/>
      <c r="L5" s="1478"/>
      <c r="M5" s="1478"/>
      <c r="N5" s="1478"/>
      <c r="O5" s="1478"/>
      <c r="P5" s="1478"/>
      <c r="Q5" s="1478"/>
      <c r="R5" s="1478"/>
      <c r="S5" s="1478"/>
      <c r="T5" s="1478"/>
      <c r="U5" s="1478"/>
      <c r="V5" s="1478"/>
      <c r="W5" s="1478"/>
      <c r="X5" s="1478"/>
      <c r="Y5" s="1478"/>
      <c r="Z5" s="1478"/>
      <c r="AA5" s="1478"/>
      <c r="AB5" s="1478"/>
      <c r="AC5" s="1478"/>
      <c r="AD5" s="1478"/>
    </row>
    <row r="6" spans="2:32" s="623" customFormat="1" ht="14.25" customHeight="1" x14ac:dyDescent="0.2">
      <c r="B6" s="1415" t="str">
        <f>porsaad!$B$6</f>
        <v>Situación a 31 de mayo de 2024</v>
      </c>
      <c r="C6" s="1415"/>
      <c r="D6" s="1415"/>
      <c r="E6" s="1415"/>
      <c r="F6" s="1415"/>
      <c r="G6" s="1415"/>
      <c r="H6" s="1415"/>
      <c r="I6" s="1415"/>
      <c r="J6" s="1415"/>
      <c r="K6" s="1415"/>
      <c r="L6" s="1415"/>
      <c r="M6" s="1415"/>
      <c r="N6" s="1415"/>
      <c r="O6" s="1415"/>
      <c r="P6" s="1415"/>
      <c r="Q6" s="1415"/>
      <c r="R6" s="1415"/>
      <c r="S6" s="1415"/>
      <c r="T6" s="1415"/>
      <c r="U6" s="1415"/>
      <c r="V6" s="1415"/>
      <c r="W6" s="1415"/>
      <c r="X6" s="1415"/>
      <c r="Y6" s="1415"/>
      <c r="Z6" s="1415"/>
      <c r="AA6" s="1415"/>
      <c r="AB6" s="1415"/>
      <c r="AC6" s="1415"/>
      <c r="AD6" s="622"/>
    </row>
    <row r="7" spans="2:32" s="621" customFormat="1" ht="5.25" customHeight="1" x14ac:dyDescent="0.2">
      <c r="AC7" s="794"/>
    </row>
    <row r="8" spans="2:32" s="626" customFormat="1" ht="21.75" customHeight="1" x14ac:dyDescent="0.2">
      <c r="B8" s="1492" t="s">
        <v>27</v>
      </c>
      <c r="C8" s="625"/>
      <c r="D8" s="1509" t="s">
        <v>112</v>
      </c>
      <c r="E8" s="1507" t="s">
        <v>26</v>
      </c>
      <c r="F8" s="1508"/>
      <c r="G8" s="1508"/>
      <c r="H8" s="1508"/>
      <c r="I8" s="1508"/>
      <c r="J8" s="1508"/>
      <c r="K8" s="1508"/>
      <c r="L8" s="1508"/>
      <c r="M8" s="1508"/>
      <c r="N8" s="1508"/>
      <c r="O8" s="1508"/>
      <c r="P8" s="1508"/>
      <c r="Q8" s="1508"/>
      <c r="R8" s="1508"/>
      <c r="S8" s="1508"/>
      <c r="T8" s="1508"/>
      <c r="U8" s="1508"/>
      <c r="V8" s="1508"/>
      <c r="W8" s="1508"/>
      <c r="X8" s="1508"/>
      <c r="Y8" s="1508"/>
      <c r="Z8" s="1508"/>
      <c r="AA8" s="1488"/>
      <c r="AB8" s="625"/>
      <c r="AC8" s="1509" t="s">
        <v>0</v>
      </c>
      <c r="AD8" s="1510"/>
    </row>
    <row r="9" spans="2:32" s="626" customFormat="1" ht="21.75" customHeight="1" x14ac:dyDescent="0.2">
      <c r="B9" s="1506"/>
      <c r="C9" s="625"/>
      <c r="D9" s="1515"/>
      <c r="E9" s="1513" t="s">
        <v>22</v>
      </c>
      <c r="F9" s="1514"/>
      <c r="G9" s="627"/>
      <c r="H9" s="1513" t="s">
        <v>21</v>
      </c>
      <c r="I9" s="1514"/>
      <c r="J9" s="627"/>
      <c r="K9" s="1513" t="s">
        <v>20</v>
      </c>
      <c r="L9" s="1514"/>
      <c r="M9" s="627"/>
      <c r="N9" s="1513" t="s">
        <v>19</v>
      </c>
      <c r="O9" s="1514"/>
      <c r="P9" s="627"/>
      <c r="Q9" s="1513" t="s">
        <v>18</v>
      </c>
      <c r="R9" s="1514"/>
      <c r="S9" s="627"/>
      <c r="T9" s="1513" t="s">
        <v>17</v>
      </c>
      <c r="U9" s="1514"/>
      <c r="V9" s="627"/>
      <c r="W9" s="1513" t="s">
        <v>16</v>
      </c>
      <c r="X9" s="1514"/>
      <c r="Y9" s="627"/>
      <c r="Z9" s="1513" t="s">
        <v>15</v>
      </c>
      <c r="AA9" s="1514"/>
      <c r="AB9" s="625"/>
      <c r="AC9" s="1511"/>
      <c r="AD9" s="1512"/>
    </row>
    <row r="10" spans="2:32" s="626" customFormat="1" ht="21.75" customHeight="1" x14ac:dyDescent="0.2">
      <c r="B10" s="1493"/>
      <c r="C10" s="628"/>
      <c r="D10" s="1516"/>
      <c r="E10" s="820" t="s">
        <v>9</v>
      </c>
      <c r="F10" s="821" t="s">
        <v>25</v>
      </c>
      <c r="G10" s="629"/>
      <c r="H10" s="820" t="s">
        <v>9</v>
      </c>
      <c r="I10" s="821" t="s">
        <v>25</v>
      </c>
      <c r="J10" s="629"/>
      <c r="K10" s="820" t="s">
        <v>9</v>
      </c>
      <c r="L10" s="821" t="s">
        <v>25</v>
      </c>
      <c r="M10" s="629"/>
      <c r="N10" s="820" t="s">
        <v>9</v>
      </c>
      <c r="O10" s="821" t="s">
        <v>25</v>
      </c>
      <c r="P10" s="629"/>
      <c r="Q10" s="820" t="s">
        <v>9</v>
      </c>
      <c r="R10" s="821" t="s">
        <v>25</v>
      </c>
      <c r="S10" s="629"/>
      <c r="T10" s="820" t="s">
        <v>9</v>
      </c>
      <c r="U10" s="821" t="s">
        <v>25</v>
      </c>
      <c r="V10" s="629"/>
      <c r="W10" s="820" t="s">
        <v>9</v>
      </c>
      <c r="X10" s="821" t="s">
        <v>25</v>
      </c>
      <c r="Y10" s="629"/>
      <c r="Z10" s="820" t="s">
        <v>9</v>
      </c>
      <c r="AA10" s="821" t="s">
        <v>25</v>
      </c>
      <c r="AB10" s="628"/>
      <c r="AC10" s="710" t="s">
        <v>9</v>
      </c>
      <c r="AD10" s="821" t="s">
        <v>25</v>
      </c>
    </row>
    <row r="11" spans="2:32" s="631" customFormat="1" ht="9" customHeight="1" x14ac:dyDescent="0.2">
      <c r="B11" s="630"/>
      <c r="D11" s="630"/>
      <c r="E11" s="630"/>
      <c r="F11" s="630"/>
      <c r="G11" s="630"/>
      <c r="H11" s="630"/>
      <c r="I11" s="630"/>
      <c r="J11" s="630"/>
      <c r="K11" s="630"/>
      <c r="L11" s="630"/>
      <c r="M11" s="630"/>
      <c r="N11" s="630"/>
      <c r="O11" s="630"/>
      <c r="P11" s="630"/>
      <c r="Q11" s="630"/>
      <c r="R11" s="630"/>
      <c r="S11" s="630"/>
      <c r="T11" s="630"/>
      <c r="U11" s="630"/>
      <c r="V11" s="630"/>
      <c r="W11" s="630"/>
      <c r="X11" s="630"/>
      <c r="Y11" s="630"/>
      <c r="Z11" s="630"/>
      <c r="AA11" s="630"/>
      <c r="AC11" s="630"/>
      <c r="AD11" s="630"/>
    </row>
    <row r="12" spans="2:32" s="633" customFormat="1" ht="21" customHeight="1" x14ac:dyDescent="0.2">
      <c r="B12" s="1517" t="s">
        <v>24</v>
      </c>
      <c r="D12" s="795" t="s">
        <v>31</v>
      </c>
      <c r="E12" s="796">
        <v>646</v>
      </c>
      <c r="F12" s="797">
        <v>0.2367931029426858</v>
      </c>
      <c r="G12" s="634"/>
      <c r="H12" s="798">
        <v>10276</v>
      </c>
      <c r="I12" s="797">
        <v>3.7666964796269959</v>
      </c>
      <c r="J12" s="634"/>
      <c r="K12" s="798">
        <v>6153</v>
      </c>
      <c r="L12" s="797">
        <v>2.2553993226104425</v>
      </c>
      <c r="M12" s="634"/>
      <c r="N12" s="798">
        <v>9107</v>
      </c>
      <c r="O12" s="797">
        <v>3.338196267026377</v>
      </c>
      <c r="P12" s="634"/>
      <c r="Q12" s="798">
        <v>8583</v>
      </c>
      <c r="R12" s="797">
        <v>3.1461226045775113</v>
      </c>
      <c r="S12" s="634"/>
      <c r="T12" s="798">
        <v>11683</v>
      </c>
      <c r="U12" s="797">
        <v>4.2824362564696568</v>
      </c>
      <c r="V12" s="634"/>
      <c r="W12" s="798">
        <v>39784</v>
      </c>
      <c r="X12" s="797">
        <v>14.58293623447649</v>
      </c>
      <c r="Y12" s="634"/>
      <c r="Z12" s="798">
        <v>186580</v>
      </c>
      <c r="AA12" s="797">
        <f t="shared" ref="AA12:AA21" si="0">Z12*100/$AC12</f>
        <v>68.391419732269839</v>
      </c>
      <c r="AB12" s="637"/>
      <c r="AC12" s="675">
        <f t="shared" ref="AC12:AD15" si="1">E12+H12+K12+N12+Q12+T12+W12+Z12</f>
        <v>272812</v>
      </c>
      <c r="AD12" s="676">
        <f t="shared" si="1"/>
        <v>100</v>
      </c>
      <c r="AF12" s="799"/>
    </row>
    <row r="13" spans="2:32" s="633" customFormat="1" ht="21" customHeight="1" x14ac:dyDescent="0.2">
      <c r="B13" s="1518"/>
      <c r="D13" s="800" t="s">
        <v>49</v>
      </c>
      <c r="E13" s="801">
        <v>812</v>
      </c>
      <c r="F13" s="802">
        <v>0.21791813041272942</v>
      </c>
      <c r="G13" s="634"/>
      <c r="H13" s="803">
        <v>12016</v>
      </c>
      <c r="I13" s="802">
        <v>3.2247589347775332</v>
      </c>
      <c r="J13" s="634"/>
      <c r="K13" s="803">
        <v>7823</v>
      </c>
      <c r="L13" s="802">
        <v>2.0994747958359388</v>
      </c>
      <c r="M13" s="634"/>
      <c r="N13" s="803">
        <v>11689</v>
      </c>
      <c r="O13" s="802">
        <v>3.1370012640325053</v>
      </c>
      <c r="P13" s="634"/>
      <c r="Q13" s="803">
        <v>13098</v>
      </c>
      <c r="R13" s="802">
        <v>3.5151375272733127</v>
      </c>
      <c r="S13" s="634"/>
      <c r="T13" s="803">
        <v>21002</v>
      </c>
      <c r="U13" s="802">
        <v>5.6363504617341667</v>
      </c>
      <c r="V13" s="634"/>
      <c r="W13" s="803">
        <v>68083</v>
      </c>
      <c r="X13" s="802">
        <v>18.271576444445635</v>
      </c>
      <c r="Y13" s="634"/>
      <c r="Z13" s="803">
        <v>238094</v>
      </c>
      <c r="AA13" s="802">
        <f t="shared" si="0"/>
        <v>63.897782441488175</v>
      </c>
      <c r="AB13" s="637"/>
      <c r="AC13" s="683">
        <f t="shared" si="1"/>
        <v>372617</v>
      </c>
      <c r="AD13" s="684">
        <f t="shared" si="1"/>
        <v>100</v>
      </c>
      <c r="AF13" s="799"/>
    </row>
    <row r="14" spans="2:32" s="633" customFormat="1" ht="21" customHeight="1" x14ac:dyDescent="0.2">
      <c r="B14" s="1518"/>
      <c r="D14" s="800" t="s">
        <v>50</v>
      </c>
      <c r="E14" s="801">
        <v>364</v>
      </c>
      <c r="F14" s="802">
        <v>0.10376105311767758</v>
      </c>
      <c r="G14" s="634"/>
      <c r="H14" s="803">
        <v>8724</v>
      </c>
      <c r="I14" s="802">
        <v>2.4868445807654371</v>
      </c>
      <c r="J14" s="634"/>
      <c r="K14" s="803">
        <v>7019</v>
      </c>
      <c r="L14" s="802">
        <v>2.0008209665741177</v>
      </c>
      <c r="M14" s="634"/>
      <c r="N14" s="803">
        <v>9754</v>
      </c>
      <c r="O14" s="802">
        <v>2.7804541541478764</v>
      </c>
      <c r="P14" s="634"/>
      <c r="Q14" s="803">
        <v>13048</v>
      </c>
      <c r="R14" s="802">
        <v>3.7194346732952117</v>
      </c>
      <c r="S14" s="634"/>
      <c r="T14" s="803">
        <v>22927</v>
      </c>
      <c r="U14" s="802">
        <v>6.5355210572225104</v>
      </c>
      <c r="V14" s="634"/>
      <c r="W14" s="803">
        <v>83067</v>
      </c>
      <c r="X14" s="802">
        <v>23.678899448698139</v>
      </c>
      <c r="Y14" s="634"/>
      <c r="Z14" s="803">
        <v>205903</v>
      </c>
      <c r="AA14" s="802">
        <f t="shared" si="0"/>
        <v>58.694264066179031</v>
      </c>
      <c r="AB14" s="637"/>
      <c r="AC14" s="683">
        <f t="shared" si="1"/>
        <v>350806</v>
      </c>
      <c r="AD14" s="684">
        <f t="shared" si="1"/>
        <v>100</v>
      </c>
      <c r="AF14" s="799"/>
    </row>
    <row r="15" spans="2:32" s="633" customFormat="1" ht="21" customHeight="1" x14ac:dyDescent="0.2">
      <c r="B15" s="1518"/>
      <c r="D15" s="804" t="s">
        <v>113</v>
      </c>
      <c r="E15" s="805">
        <v>589</v>
      </c>
      <c r="F15" s="806">
        <v>0.24997877939054411</v>
      </c>
      <c r="G15" s="634"/>
      <c r="H15" s="807">
        <v>10560</v>
      </c>
      <c r="I15" s="806">
        <v>4.4817927170868348</v>
      </c>
      <c r="J15" s="634"/>
      <c r="K15" s="807">
        <v>4633</v>
      </c>
      <c r="L15" s="806">
        <v>1.9663016721840252</v>
      </c>
      <c r="M15" s="634"/>
      <c r="N15" s="807">
        <v>5375</v>
      </c>
      <c r="O15" s="806">
        <v>2.2812155165096342</v>
      </c>
      <c r="P15" s="634"/>
      <c r="Q15" s="807">
        <v>8177</v>
      </c>
      <c r="R15" s="806">
        <v>3.4704184704184704</v>
      </c>
      <c r="S15" s="634"/>
      <c r="T15" s="807">
        <v>16368</v>
      </c>
      <c r="U15" s="806">
        <v>6.946778711484594</v>
      </c>
      <c r="V15" s="634"/>
      <c r="W15" s="807">
        <v>68726</v>
      </c>
      <c r="X15" s="806">
        <v>29.168152109328581</v>
      </c>
      <c r="Y15" s="634"/>
      <c r="Z15" s="807">
        <v>121192</v>
      </c>
      <c r="AA15" s="806">
        <f t="shared" si="0"/>
        <v>51.435362023597321</v>
      </c>
      <c r="AB15" s="637"/>
      <c r="AC15" s="691">
        <f t="shared" si="1"/>
        <v>235620</v>
      </c>
      <c r="AD15" s="692">
        <f t="shared" si="1"/>
        <v>100</v>
      </c>
      <c r="AF15" s="799"/>
    </row>
    <row r="16" spans="2:32" s="633" customFormat="1" ht="21" customHeight="1" x14ac:dyDescent="0.2">
      <c r="B16" s="1519"/>
      <c r="D16" s="808" t="s">
        <v>68</v>
      </c>
      <c r="E16" s="809">
        <f>SUM(E12:E15)</f>
        <v>2411</v>
      </c>
      <c r="F16" s="810">
        <f t="shared" ref="F16:F21" si="2">E16*100/$AC16</f>
        <v>0.19572108730329463</v>
      </c>
      <c r="G16" s="634"/>
      <c r="H16" s="809">
        <f>SUM(H12:H15)</f>
        <v>41576</v>
      </c>
      <c r="I16" s="810">
        <f t="shared" ref="I16:I21" si="3">H16*100/$AC16</f>
        <v>3.3750725531819898</v>
      </c>
      <c r="J16" s="634"/>
      <c r="K16" s="811">
        <f>SUM(K12:K15)</f>
        <v>25628</v>
      </c>
      <c r="L16" s="812">
        <f t="shared" ref="L16:L21" si="4">K16*100/$AC16</f>
        <v>2.0804396621355599</v>
      </c>
      <c r="M16" s="634"/>
      <c r="N16" s="811">
        <f>SUM(N12:N15)</f>
        <v>35925</v>
      </c>
      <c r="O16" s="812">
        <f t="shared" ref="O16:O21" si="5">N16*100/$AC16</f>
        <v>2.9163334970430772</v>
      </c>
      <c r="P16" s="634"/>
      <c r="Q16" s="811">
        <f>SUM(Q12:Q15)</f>
        <v>42906</v>
      </c>
      <c r="R16" s="812">
        <f t="shared" ref="R16:R21" si="6">Q16*100/$AC16</f>
        <v>3.4830398058213019</v>
      </c>
      <c r="S16" s="634"/>
      <c r="T16" s="811">
        <f>SUM(T12:T15)</f>
        <v>71980</v>
      </c>
      <c r="U16" s="812">
        <f t="shared" ref="U16:U21" si="7">T16*100/$AC16</f>
        <v>5.8432201841937568</v>
      </c>
      <c r="V16" s="634"/>
      <c r="W16" s="811">
        <f>SUM(W12:W15)</f>
        <v>259660</v>
      </c>
      <c r="X16" s="812">
        <f t="shared" ref="X16:X21" si="8">W16*100/$AC16</f>
        <v>21.078779564153248</v>
      </c>
      <c r="Y16" s="634"/>
      <c r="Z16" s="809">
        <f>SUM(Z12:Z15)</f>
        <v>751769</v>
      </c>
      <c r="AA16" s="810">
        <f t="shared" si="0"/>
        <v>61.027393646167774</v>
      </c>
      <c r="AB16" s="637"/>
      <c r="AC16" s="813">
        <f>SUM(AC12:AC15)</f>
        <v>1231855</v>
      </c>
      <c r="AD16" s="814">
        <f t="shared" ref="AD16:AD21" si="9">F16+I16+L16+O16+R16+U16+X16+AA16</f>
        <v>100</v>
      </c>
      <c r="AF16" s="799"/>
    </row>
    <row r="17" spans="2:32" s="633" customFormat="1" ht="21" customHeight="1" x14ac:dyDescent="0.2">
      <c r="B17" s="1517" t="s">
        <v>23</v>
      </c>
      <c r="D17" s="795" t="s">
        <v>31</v>
      </c>
      <c r="E17" s="798">
        <v>814</v>
      </c>
      <c r="F17" s="797">
        <v>0.52551728590335389</v>
      </c>
      <c r="G17" s="634"/>
      <c r="H17" s="798">
        <v>21776</v>
      </c>
      <c r="I17" s="797">
        <v>14.058555795861713</v>
      </c>
      <c r="J17" s="634"/>
      <c r="K17" s="798">
        <v>9482</v>
      </c>
      <c r="L17" s="797">
        <v>6.1215662222796086</v>
      </c>
      <c r="M17" s="634"/>
      <c r="N17" s="798">
        <v>11219</v>
      </c>
      <c r="O17" s="797">
        <v>7.2429710449013847</v>
      </c>
      <c r="P17" s="634"/>
      <c r="Q17" s="798">
        <v>9752</v>
      </c>
      <c r="R17" s="797">
        <v>6.2958778527389523</v>
      </c>
      <c r="S17" s="634"/>
      <c r="T17" s="798">
        <v>12819</v>
      </c>
      <c r="U17" s="797">
        <v>8.275928855030827</v>
      </c>
      <c r="V17" s="634"/>
      <c r="W17" s="798">
        <v>29593</v>
      </c>
      <c r="X17" s="797">
        <v>19.105200296975369</v>
      </c>
      <c r="Y17" s="634"/>
      <c r="Z17" s="798">
        <v>59440</v>
      </c>
      <c r="AA17" s="797">
        <f t="shared" si="0"/>
        <v>38.374382646308788</v>
      </c>
      <c r="AB17" s="637"/>
      <c r="AC17" s="675">
        <f>E17+H17+K17+N17+Q17+T17+W17+Z17</f>
        <v>154895</v>
      </c>
      <c r="AD17" s="676">
        <f t="shared" si="9"/>
        <v>100</v>
      </c>
      <c r="AF17" s="799"/>
    </row>
    <row r="18" spans="2:32" s="633" customFormat="1" ht="21" customHeight="1" x14ac:dyDescent="0.2">
      <c r="B18" s="1518"/>
      <c r="D18" s="800" t="s">
        <v>49</v>
      </c>
      <c r="E18" s="803">
        <v>1126</v>
      </c>
      <c r="F18" s="802">
        <v>0.50266061926359773</v>
      </c>
      <c r="G18" s="634"/>
      <c r="H18" s="803">
        <v>29447</v>
      </c>
      <c r="I18" s="802">
        <v>13.145512660262133</v>
      </c>
      <c r="J18" s="634"/>
      <c r="K18" s="803">
        <v>12300</v>
      </c>
      <c r="L18" s="802">
        <v>5.4908753258812188</v>
      </c>
      <c r="M18" s="634"/>
      <c r="N18" s="803">
        <v>15445</v>
      </c>
      <c r="O18" s="802">
        <v>6.8948430413199526</v>
      </c>
      <c r="P18" s="634"/>
      <c r="Q18" s="803">
        <v>15725</v>
      </c>
      <c r="R18" s="802">
        <v>7.0198385771936715</v>
      </c>
      <c r="S18" s="634"/>
      <c r="T18" s="803">
        <v>22902</v>
      </c>
      <c r="U18" s="802">
        <v>10.223742009213957</v>
      </c>
      <c r="V18" s="634"/>
      <c r="W18" s="803">
        <v>45547</v>
      </c>
      <c r="X18" s="802">
        <v>20.332755973000964</v>
      </c>
      <c r="Y18" s="634"/>
      <c r="Z18" s="803">
        <v>81516</v>
      </c>
      <c r="AA18" s="802">
        <f t="shared" si="0"/>
        <v>36.389771793864504</v>
      </c>
      <c r="AB18" s="637"/>
      <c r="AC18" s="683">
        <f>E18+H18+K18+N18+Q18+T18+W18+Z18</f>
        <v>224008</v>
      </c>
      <c r="AD18" s="684">
        <f t="shared" si="9"/>
        <v>100</v>
      </c>
      <c r="AF18" s="799"/>
    </row>
    <row r="19" spans="2:32" s="633" customFormat="1" ht="21" customHeight="1" x14ac:dyDescent="0.2">
      <c r="B19" s="1518"/>
      <c r="D19" s="800" t="s">
        <v>50</v>
      </c>
      <c r="E19" s="803">
        <v>444</v>
      </c>
      <c r="F19" s="802">
        <v>0.21320118701201418</v>
      </c>
      <c r="G19" s="634"/>
      <c r="H19" s="803">
        <v>19952</v>
      </c>
      <c r="I19" s="802">
        <v>9.5806082956389798</v>
      </c>
      <c r="J19" s="634"/>
      <c r="K19" s="803">
        <v>11938</v>
      </c>
      <c r="L19" s="802">
        <v>5.7324229066428494</v>
      </c>
      <c r="M19" s="634"/>
      <c r="N19" s="803">
        <v>13797</v>
      </c>
      <c r="O19" s="802">
        <v>6.625082831542251</v>
      </c>
      <c r="P19" s="634"/>
      <c r="Q19" s="803">
        <v>15077</v>
      </c>
      <c r="R19" s="802">
        <v>7.239716884189499</v>
      </c>
      <c r="S19" s="634"/>
      <c r="T19" s="803">
        <v>22683</v>
      </c>
      <c r="U19" s="802">
        <v>10.891987668904319</v>
      </c>
      <c r="V19" s="634"/>
      <c r="W19" s="803">
        <v>44076</v>
      </c>
      <c r="X19" s="802">
        <v>21.164539456625082</v>
      </c>
      <c r="Y19" s="634"/>
      <c r="Z19" s="803">
        <v>80287</v>
      </c>
      <c r="AA19" s="802">
        <f t="shared" si="0"/>
        <v>38.552440769445006</v>
      </c>
      <c r="AB19" s="637"/>
      <c r="AC19" s="683">
        <f>E19+H19+K19+N19+Q19+T19+W19+Z19</f>
        <v>208254</v>
      </c>
      <c r="AD19" s="684">
        <f t="shared" si="9"/>
        <v>100</v>
      </c>
      <c r="AF19" s="799"/>
    </row>
    <row r="20" spans="2:32" s="633" customFormat="1" ht="21" customHeight="1" x14ac:dyDescent="0.2">
      <c r="B20" s="1518"/>
      <c r="D20" s="804" t="s">
        <v>113</v>
      </c>
      <c r="E20" s="807">
        <v>757</v>
      </c>
      <c r="F20" s="806">
        <v>0.51759975931953073</v>
      </c>
      <c r="G20" s="634"/>
      <c r="H20" s="807">
        <v>14666</v>
      </c>
      <c r="I20" s="806">
        <v>10.027897054399256</v>
      </c>
      <c r="J20" s="634"/>
      <c r="K20" s="807">
        <v>7265</v>
      </c>
      <c r="L20" s="806">
        <v>4.9674534365342016</v>
      </c>
      <c r="M20" s="634"/>
      <c r="N20" s="807">
        <v>6503</v>
      </c>
      <c r="O20" s="806">
        <v>4.4464349205480946</v>
      </c>
      <c r="P20" s="634"/>
      <c r="Q20" s="807">
        <v>7663</v>
      </c>
      <c r="R20" s="806">
        <v>5.239586467193611</v>
      </c>
      <c r="S20" s="634"/>
      <c r="T20" s="807">
        <v>14085</v>
      </c>
      <c r="U20" s="806">
        <v>9.6306375297431828</v>
      </c>
      <c r="V20" s="634"/>
      <c r="W20" s="807">
        <v>34757</v>
      </c>
      <c r="X20" s="806">
        <v>23.765145092032931</v>
      </c>
      <c r="Y20" s="634"/>
      <c r="Z20" s="807">
        <v>60556</v>
      </c>
      <c r="AA20" s="806">
        <f t="shared" si="0"/>
        <v>41.405245740229191</v>
      </c>
      <c r="AB20" s="637"/>
      <c r="AC20" s="691">
        <f>E20+H20+K20+N20+Q20+T20+W20+Z20</f>
        <v>146252</v>
      </c>
      <c r="AD20" s="692">
        <f t="shared" si="9"/>
        <v>100</v>
      </c>
      <c r="AF20" s="799"/>
    </row>
    <row r="21" spans="2:32" s="633" customFormat="1" ht="21" customHeight="1" x14ac:dyDescent="0.2">
      <c r="B21" s="1519"/>
      <c r="D21" s="815" t="s">
        <v>68</v>
      </c>
      <c r="E21" s="811">
        <f>SUM(E17:E20)</f>
        <v>3141</v>
      </c>
      <c r="F21" s="812">
        <f t="shared" si="2"/>
        <v>0.42827399172903524</v>
      </c>
      <c r="G21" s="634"/>
      <c r="H21" s="811">
        <f>SUM(H17:H20)</f>
        <v>85841</v>
      </c>
      <c r="I21" s="812">
        <f t="shared" si="3"/>
        <v>11.704383229548588</v>
      </c>
      <c r="J21" s="634"/>
      <c r="K21" s="811">
        <f>SUM(K17:K20)</f>
        <v>40985</v>
      </c>
      <c r="L21" s="812">
        <f t="shared" si="4"/>
        <v>5.588287026747695</v>
      </c>
      <c r="M21" s="634"/>
      <c r="N21" s="811">
        <f>SUM(N17:N20)</f>
        <v>46964</v>
      </c>
      <c r="O21" s="812">
        <f t="shared" si="5"/>
        <v>6.4035210912328591</v>
      </c>
      <c r="P21" s="634"/>
      <c r="Q21" s="811">
        <f>SUM(Q17:Q20)</f>
        <v>48217</v>
      </c>
      <c r="R21" s="812">
        <f t="shared" si="6"/>
        <v>6.5743670993947445</v>
      </c>
      <c r="S21" s="634"/>
      <c r="T21" s="811">
        <f>SUM(T17:T20)</f>
        <v>72489</v>
      </c>
      <c r="U21" s="812">
        <f t="shared" si="7"/>
        <v>9.883843803389377</v>
      </c>
      <c r="V21" s="634"/>
      <c r="W21" s="811">
        <f>SUM(W17:W20)</f>
        <v>153973</v>
      </c>
      <c r="X21" s="812">
        <f t="shared" si="8"/>
        <v>20.994151967047035</v>
      </c>
      <c r="Y21" s="634"/>
      <c r="Z21" s="811">
        <f>SUM(Z17:Z20)</f>
        <v>281799</v>
      </c>
      <c r="AA21" s="812">
        <f t="shared" si="0"/>
        <v>38.423171790910665</v>
      </c>
      <c r="AB21" s="637"/>
      <c r="AC21" s="813">
        <f>SUM(AC17:AC20)</f>
        <v>733409</v>
      </c>
      <c r="AD21" s="814">
        <f t="shared" si="9"/>
        <v>100</v>
      </c>
      <c r="AF21" s="799"/>
    </row>
    <row r="22" spans="2:32" s="649" customFormat="1" ht="3" customHeight="1" x14ac:dyDescent="0.2">
      <c r="B22" s="644"/>
      <c r="C22" s="645"/>
      <c r="D22" s="637"/>
      <c r="E22" s="816"/>
      <c r="F22" s="817"/>
      <c r="G22" s="637"/>
      <c r="H22" s="646"/>
      <c r="I22" s="647"/>
      <c r="J22" s="637"/>
      <c r="K22" s="646"/>
      <c r="L22" s="647"/>
      <c r="M22" s="637"/>
      <c r="N22" s="646"/>
      <c r="O22" s="647"/>
      <c r="P22" s="637"/>
      <c r="Q22" s="646"/>
      <c r="R22" s="647"/>
      <c r="S22" s="637"/>
      <c r="T22" s="646"/>
      <c r="U22" s="647"/>
      <c r="V22" s="637"/>
      <c r="W22" s="646"/>
      <c r="X22" s="647"/>
      <c r="Y22" s="637"/>
      <c r="Z22" s="646"/>
      <c r="AA22" s="647"/>
      <c r="AB22" s="637"/>
      <c r="AC22" s="646"/>
      <c r="AD22" s="648"/>
    </row>
    <row r="23" spans="2:32" s="645" customFormat="1" ht="18" customHeight="1" x14ac:dyDescent="0.2">
      <c r="B23" s="1520" t="s">
        <v>0</v>
      </c>
      <c r="C23" s="1521"/>
      <c r="D23" s="1522"/>
      <c r="E23" s="818">
        <f>E16+E21</f>
        <v>5552</v>
      </c>
      <c r="F23" s="819">
        <f>E23*100/$AC23</f>
        <v>0.28250657418036457</v>
      </c>
      <c r="G23" s="1272"/>
      <c r="H23" s="664">
        <f>H16+H21</f>
        <v>127417</v>
      </c>
      <c r="I23" s="665">
        <f>H23*100/$AC23</f>
        <v>6.4834546401908346</v>
      </c>
      <c r="J23" s="1272"/>
      <c r="K23" s="664">
        <f>K16+K21</f>
        <v>66613</v>
      </c>
      <c r="L23" s="665">
        <f>K23*100/$AC23</f>
        <v>3.3895191689259052</v>
      </c>
      <c r="M23" s="1272"/>
      <c r="N23" s="664">
        <f>N16+N21</f>
        <v>82889</v>
      </c>
      <c r="O23" s="665">
        <f>N23*100/$AC23</f>
        <v>4.217703066865317</v>
      </c>
      <c r="P23" s="1272"/>
      <c r="Q23" s="664">
        <f>Q16+Q21</f>
        <v>91123</v>
      </c>
      <c r="R23" s="665">
        <f>Q23*100/$AC23</f>
        <v>4.6366798557343953</v>
      </c>
      <c r="S23" s="1272"/>
      <c r="T23" s="664">
        <f>T16+T21</f>
        <v>144469</v>
      </c>
      <c r="U23" s="665">
        <f>T23*100/$AC23</f>
        <v>7.351124327316839</v>
      </c>
      <c r="V23" s="1272"/>
      <c r="W23" s="664">
        <f>W16+W21</f>
        <v>413633</v>
      </c>
      <c r="X23" s="665">
        <f>W23*100/$AC23</f>
        <v>21.047197730177725</v>
      </c>
      <c r="Y23" s="1272"/>
      <c r="Z23" s="664">
        <f>Z16+Z21</f>
        <v>1033568</v>
      </c>
      <c r="AA23" s="665">
        <f>Z23*100/$AC23</f>
        <v>52.591814636608618</v>
      </c>
      <c r="AB23" s="1272"/>
      <c r="AC23" s="664">
        <f>AC16+AC21</f>
        <v>1965264</v>
      </c>
      <c r="AD23" s="665">
        <f>F23+I23+L23+O23+R23+U23+X23+AA23</f>
        <v>100</v>
      </c>
    </row>
    <row r="24" spans="2:32" s="631" customFormat="1" ht="5.25" customHeight="1" x14ac:dyDescent="0.2">
      <c r="B24" s="651"/>
      <c r="C24" s="651"/>
      <c r="D24" s="651"/>
      <c r="E24" s="651"/>
      <c r="F24" s="651"/>
      <c r="G24" s="651"/>
      <c r="H24" s="651"/>
      <c r="I24" s="651"/>
      <c r="J24" s="651"/>
      <c r="K24" s="651"/>
      <c r="L24" s="651"/>
      <c r="M24" s="651"/>
      <c r="N24" s="651"/>
      <c r="O24" s="652"/>
      <c r="P24" s="652"/>
    </row>
    <row r="25" spans="2:32" s="631" customFormat="1" ht="5.25" customHeight="1" x14ac:dyDescent="0.2">
      <c r="B25" s="651"/>
      <c r="C25" s="651"/>
      <c r="D25" s="651"/>
      <c r="E25" s="651"/>
      <c r="F25" s="651"/>
      <c r="G25" s="651"/>
      <c r="H25" s="651"/>
      <c r="I25" s="651"/>
      <c r="J25" s="651"/>
      <c r="K25" s="651"/>
      <c r="L25" s="651"/>
      <c r="M25" s="651"/>
      <c r="N25" s="651"/>
      <c r="O25" s="652"/>
      <c r="P25" s="652"/>
    </row>
    <row r="26" spans="2:32" s="631" customFormat="1" ht="12.75" customHeight="1" x14ac:dyDescent="0.2">
      <c r="B26" s="652"/>
      <c r="C26" s="652"/>
      <c r="D26" s="652"/>
      <c r="E26" s="652"/>
      <c r="F26" s="652"/>
      <c r="G26" s="652"/>
      <c r="H26" s="652"/>
      <c r="I26" s="652"/>
      <c r="J26" s="652"/>
      <c r="K26" s="652"/>
      <c r="L26" s="652"/>
      <c r="M26" s="652"/>
      <c r="N26" s="652"/>
      <c r="O26" s="652"/>
      <c r="P26" s="652"/>
    </row>
    <row r="27" spans="2:32" s="649" customFormat="1" ht="24.75" customHeight="1" x14ac:dyDescent="0.2">
      <c r="B27" s="653"/>
      <c r="C27" s="653"/>
      <c r="D27" s="653"/>
      <c r="E27" s="653" t="s">
        <v>114</v>
      </c>
      <c r="F27" s="653" t="s">
        <v>21</v>
      </c>
      <c r="G27" s="653"/>
      <c r="H27" s="653" t="s">
        <v>20</v>
      </c>
      <c r="I27" s="653" t="s">
        <v>19</v>
      </c>
      <c r="J27" s="653"/>
      <c r="K27" s="653" t="s">
        <v>18</v>
      </c>
      <c r="L27" s="653" t="s">
        <v>17</v>
      </c>
      <c r="M27" s="653"/>
      <c r="N27" s="653" t="s">
        <v>16</v>
      </c>
      <c r="O27" s="653" t="s">
        <v>15</v>
      </c>
      <c r="P27" s="653"/>
    </row>
    <row r="28" spans="2:32" s="649" customFormat="1" x14ac:dyDescent="0.2">
      <c r="B28" s="654"/>
      <c r="C28" s="654"/>
      <c r="D28" s="654"/>
      <c r="E28" s="654" t="e">
        <f>#REF!</f>
        <v>#REF!</v>
      </c>
      <c r="F28" s="655" t="e">
        <f>#REF!</f>
        <v>#REF!</v>
      </c>
      <c r="G28" s="655"/>
      <c r="H28" s="655" t="e">
        <f>#REF!</f>
        <v>#REF!</v>
      </c>
      <c r="I28" s="655" t="e">
        <f>#REF!</f>
        <v>#REF!</v>
      </c>
      <c r="J28" s="655"/>
      <c r="K28" s="655" t="e">
        <f>#REF!</f>
        <v>#REF!</v>
      </c>
      <c r="L28" s="655" t="e">
        <f>#REF!</f>
        <v>#REF!</v>
      </c>
      <c r="M28" s="655"/>
      <c r="N28" s="655" t="e">
        <f>#REF!</f>
        <v>#REF!</v>
      </c>
      <c r="O28" s="655" t="e">
        <f>#REF!</f>
        <v>#REF!</v>
      </c>
      <c r="P28" s="655"/>
    </row>
    <row r="29" spans="2:32" s="631" customFormat="1" x14ac:dyDescent="0.2">
      <c r="B29" s="652"/>
      <c r="C29" s="652"/>
      <c r="D29" s="652"/>
      <c r="E29" s="652"/>
      <c r="F29" s="652"/>
      <c r="G29" s="652"/>
      <c r="H29" s="652"/>
      <c r="I29" s="652"/>
      <c r="J29" s="652"/>
      <c r="K29" s="652"/>
      <c r="L29" s="652"/>
      <c r="M29" s="652"/>
      <c r="N29" s="652"/>
      <c r="O29" s="652"/>
      <c r="P29" s="652"/>
    </row>
    <row r="30" spans="2:32" s="631" customFormat="1" x14ac:dyDescent="0.2">
      <c r="B30" s="652"/>
      <c r="C30" s="652"/>
      <c r="D30" s="652"/>
      <c r="E30" s="652"/>
      <c r="F30" s="652"/>
      <c r="G30" s="652"/>
      <c r="H30" s="652"/>
      <c r="I30" s="652"/>
      <c r="J30" s="652"/>
      <c r="K30" s="652"/>
      <c r="L30" s="652"/>
      <c r="M30" s="652"/>
      <c r="N30" s="652"/>
      <c r="O30" s="652"/>
      <c r="P30" s="652"/>
    </row>
    <row r="31" spans="2:32" s="631" customFormat="1" x14ac:dyDescent="0.2">
      <c r="B31" s="652"/>
      <c r="C31" s="652"/>
      <c r="D31" s="652"/>
      <c r="E31" s="652"/>
      <c r="F31" s="652"/>
      <c r="G31" s="652"/>
      <c r="H31" s="652"/>
      <c r="I31" s="652"/>
      <c r="J31" s="652"/>
      <c r="K31" s="652"/>
      <c r="L31" s="652"/>
      <c r="M31" s="652"/>
      <c r="N31" s="652"/>
      <c r="O31" s="652"/>
      <c r="P31" s="652"/>
    </row>
    <row r="32" spans="2:32" s="631" customFormat="1" x14ac:dyDescent="0.2">
      <c r="B32" s="652"/>
      <c r="C32" s="652"/>
      <c r="D32" s="652"/>
      <c r="E32" s="652"/>
      <c r="F32" s="652"/>
      <c r="G32" s="652"/>
      <c r="H32" s="652"/>
      <c r="I32" s="652"/>
      <c r="J32" s="652"/>
      <c r="K32" s="652"/>
      <c r="L32" s="652"/>
      <c r="M32" s="652"/>
      <c r="N32" s="652"/>
      <c r="O32" s="652"/>
      <c r="P32" s="652"/>
    </row>
    <row r="33" spans="2:16" s="631" customFormat="1" x14ac:dyDescent="0.2">
      <c r="B33" s="652"/>
      <c r="C33" s="652"/>
      <c r="D33" s="652"/>
      <c r="E33" s="652"/>
      <c r="F33" s="652"/>
      <c r="G33" s="652"/>
      <c r="H33" s="652"/>
      <c r="I33" s="652"/>
      <c r="J33" s="652"/>
      <c r="K33" s="652"/>
      <c r="L33" s="652"/>
      <c r="M33" s="652"/>
      <c r="N33" s="652"/>
      <c r="O33" s="652"/>
      <c r="P33" s="652"/>
    </row>
    <row r="34" spans="2:16" s="631" customFormat="1" x14ac:dyDescent="0.2">
      <c r="B34" s="652"/>
      <c r="C34" s="652"/>
      <c r="D34" s="652"/>
      <c r="E34" s="652"/>
      <c r="F34" s="652"/>
      <c r="G34" s="652"/>
      <c r="H34" s="652"/>
      <c r="I34" s="652"/>
      <c r="J34" s="652"/>
      <c r="K34" s="652"/>
      <c r="L34" s="652"/>
      <c r="M34" s="652"/>
      <c r="N34" s="652"/>
      <c r="O34" s="652"/>
      <c r="P34" s="652"/>
    </row>
    <row r="35" spans="2:16" s="631" customFormat="1" x14ac:dyDescent="0.2">
      <c r="B35" s="652"/>
      <c r="C35" s="652"/>
      <c r="D35" s="652"/>
      <c r="E35" s="652"/>
      <c r="F35" s="652"/>
      <c r="G35" s="652"/>
      <c r="H35" s="652"/>
      <c r="I35" s="652"/>
      <c r="J35" s="652"/>
      <c r="K35" s="652"/>
      <c r="L35" s="652"/>
      <c r="M35" s="652"/>
      <c r="N35" s="652"/>
      <c r="O35" s="652"/>
      <c r="P35" s="652"/>
    </row>
    <row r="36" spans="2:16" s="631" customFormat="1" x14ac:dyDescent="0.2">
      <c r="B36" s="652"/>
      <c r="C36" s="652"/>
      <c r="D36" s="652"/>
      <c r="E36" s="652"/>
      <c r="F36" s="652"/>
      <c r="G36" s="652"/>
      <c r="H36" s="652"/>
      <c r="I36" s="652"/>
      <c r="J36" s="652"/>
      <c r="K36" s="652"/>
      <c r="L36" s="652"/>
      <c r="M36" s="652"/>
      <c r="N36" s="652"/>
      <c r="O36" s="652"/>
      <c r="P36" s="652"/>
    </row>
    <row r="37" spans="2:16" s="631" customFormat="1" ht="15" customHeight="1" x14ac:dyDescent="0.2">
      <c r="C37" s="1475" t="s">
        <v>14</v>
      </c>
      <c r="D37" s="1475"/>
      <c r="E37" s="1475"/>
      <c r="F37" s="1475"/>
      <c r="G37" s="1475"/>
      <c r="H37" s="1475"/>
      <c r="I37" s="1475"/>
      <c r="J37" s="1475"/>
      <c r="K37" s="1475"/>
      <c r="L37" s="1475"/>
      <c r="M37" s="652"/>
      <c r="N37" s="652"/>
      <c r="O37" s="652"/>
      <c r="P37" s="652"/>
    </row>
    <row r="38" spans="2:16" s="631" customFormat="1" x14ac:dyDescent="0.2">
      <c r="L38" s="652"/>
      <c r="M38" s="652"/>
      <c r="N38" s="652"/>
      <c r="O38" s="652"/>
      <c r="P38" s="652"/>
    </row>
    <row r="39" spans="2:16" s="631" customFormat="1" x14ac:dyDescent="0.2">
      <c r="B39" s="652"/>
      <c r="C39" s="652"/>
      <c r="D39" s="652"/>
      <c r="E39" s="652"/>
      <c r="F39" s="652"/>
      <c r="G39" s="652"/>
      <c r="H39" s="652"/>
      <c r="I39" s="652"/>
      <c r="J39" s="652"/>
      <c r="K39" s="652"/>
      <c r="L39" s="652"/>
      <c r="M39" s="652"/>
      <c r="N39" s="652"/>
      <c r="O39" s="652"/>
      <c r="P39" s="652"/>
    </row>
    <row r="40" spans="2:16" s="631" customFormat="1" ht="5.25" customHeight="1" x14ac:dyDescent="0.2">
      <c r="B40" s="652"/>
      <c r="C40" s="652"/>
      <c r="D40" s="652"/>
      <c r="E40" s="652"/>
      <c r="F40" s="652"/>
      <c r="G40" s="652"/>
      <c r="H40" s="652"/>
      <c r="I40" s="652"/>
      <c r="J40" s="652"/>
      <c r="K40" s="652"/>
      <c r="L40" s="652"/>
      <c r="M40" s="652"/>
      <c r="N40" s="652"/>
      <c r="O40" s="652"/>
      <c r="P40" s="652"/>
    </row>
    <row r="41" spans="2:16" s="631" customFormat="1" ht="5.25" customHeight="1" x14ac:dyDescent="0.2">
      <c r="B41" s="652"/>
      <c r="C41" s="652"/>
      <c r="D41" s="652"/>
      <c r="E41" s="652"/>
      <c r="F41" s="652"/>
      <c r="G41" s="652"/>
      <c r="H41" s="652"/>
      <c r="I41" s="652"/>
      <c r="J41" s="652"/>
      <c r="K41" s="652"/>
      <c r="L41" s="652"/>
      <c r="M41" s="652"/>
      <c r="N41" s="652"/>
      <c r="O41" s="652"/>
      <c r="P41" s="652"/>
    </row>
    <row r="42" spans="2:16" s="631" customFormat="1" ht="16.5" customHeight="1" x14ac:dyDescent="0.2">
      <c r="B42" s="652"/>
      <c r="C42" s="652"/>
      <c r="D42" s="652"/>
      <c r="E42" s="652"/>
      <c r="F42" s="652"/>
      <c r="G42" s="652"/>
      <c r="H42" s="652"/>
      <c r="I42" s="652"/>
      <c r="J42" s="652"/>
      <c r="K42" s="652"/>
      <c r="L42" s="652"/>
      <c r="M42" s="652"/>
      <c r="N42" s="652"/>
      <c r="O42" s="652"/>
      <c r="P42" s="652"/>
    </row>
    <row r="43" spans="2:16" s="631" customFormat="1" x14ac:dyDescent="0.2">
      <c r="B43" s="652"/>
      <c r="C43" s="652"/>
      <c r="D43" s="652"/>
      <c r="E43" s="652"/>
      <c r="F43" s="652"/>
      <c r="G43" s="652"/>
      <c r="H43" s="652"/>
      <c r="I43" s="652"/>
      <c r="J43" s="652"/>
      <c r="K43" s="652"/>
      <c r="L43" s="652"/>
      <c r="M43" s="652"/>
      <c r="N43" s="652"/>
      <c r="O43" s="652"/>
      <c r="P43" s="652"/>
    </row>
    <row r="44" spans="2:16" s="631" customFormat="1" x14ac:dyDescent="0.2"/>
    <row r="45" spans="2:16" s="650" customFormat="1" x14ac:dyDescent="0.2"/>
    <row r="46" spans="2:16" s="657" customFormat="1" ht="12.75" customHeight="1" x14ac:dyDescent="0.2">
      <c r="B46" s="1485"/>
      <c r="C46" s="1485"/>
      <c r="D46" s="1485"/>
      <c r="E46" s="1485"/>
      <c r="F46" s="1485"/>
      <c r="G46" s="1485"/>
      <c r="H46" s="1485"/>
      <c r="I46" s="1485"/>
      <c r="J46" s="1485"/>
      <c r="K46" s="1485"/>
      <c r="L46" s="1485"/>
      <c r="M46" s="1485"/>
      <c r="N46" s="1485"/>
      <c r="O46" s="1485"/>
      <c r="P46" s="656"/>
    </row>
  </sheetData>
  <mergeCells count="21">
    <mergeCell ref="B46:O46"/>
    <mergeCell ref="N9:O9"/>
    <mergeCell ref="Q9:R9"/>
    <mergeCell ref="T9:U9"/>
    <mergeCell ref="W9:X9"/>
    <mergeCell ref="C37:L37"/>
    <mergeCell ref="D8:D10"/>
    <mergeCell ref="B12:B16"/>
    <mergeCell ref="B17:B21"/>
    <mergeCell ref="B23:D23"/>
    <mergeCell ref="B3:K3"/>
    <mergeCell ref="B4:AD4"/>
    <mergeCell ref="B5:AD5"/>
    <mergeCell ref="B6:AC6"/>
    <mergeCell ref="B8:B10"/>
    <mergeCell ref="E8:AA8"/>
    <mergeCell ref="AC8:AD9"/>
    <mergeCell ref="E9:F9"/>
    <mergeCell ref="H9:I9"/>
    <mergeCell ref="K9:L9"/>
    <mergeCell ref="Z9:AA9"/>
  </mergeCells>
  <printOptions horizontalCentered="1"/>
  <pageMargins left="0" right="0" top="0.43307086614173229" bottom="0.43307086614173229" header="0" footer="0"/>
  <pageSetup paperSize="9" scale="85" orientation="landscape" r:id="rId1"/>
  <headerFooter alignWithMargins="0"/>
  <rowBreaks count="1" manualBreakCount="1">
    <brk id="41" max="16383" man="1"/>
  </rowBreaks>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Hoja41">
    <tabColor theme="0"/>
    <pageSetUpPr fitToPage="1"/>
  </sheetPr>
  <dimension ref="B1:AD46"/>
  <sheetViews>
    <sheetView showGridLines="0" topLeftCell="A2" zoomScaleNormal="100" workbookViewId="0">
      <selection activeCell="B6" sqref="B6:AC6"/>
    </sheetView>
  </sheetViews>
  <sheetFormatPr baseColWidth="10" defaultColWidth="11.42578125" defaultRowHeight="15" x14ac:dyDescent="0.2"/>
  <cols>
    <col min="1" max="1" width="1.140625" style="1" customWidth="1"/>
    <col min="2" max="2" width="7.85546875" style="1" customWidth="1"/>
    <col min="3" max="3" width="1" style="1" customWidth="1"/>
    <col min="4" max="4" width="9.140625" style="1" customWidth="1"/>
    <col min="5" max="5" width="7.5703125" style="1" customWidth="1"/>
    <col min="6" max="6" width="0.5703125" style="1" customWidth="1"/>
    <col min="7" max="7" width="8" style="1" customWidth="1"/>
    <col min="8" max="8" width="0.5703125" style="1" customWidth="1"/>
    <col min="9" max="9" width="6.7109375" style="1" customWidth="1"/>
    <col min="10" max="10" width="0.5703125" style="1" customWidth="1"/>
    <col min="11" max="11" width="6.85546875" style="1" customWidth="1"/>
    <col min="12" max="12" width="0.5703125" style="1" customWidth="1"/>
    <col min="13" max="13" width="7" style="1" customWidth="1"/>
    <col min="14" max="14" width="0.5703125" style="1" customWidth="1"/>
    <col min="15" max="15" width="8.140625" style="1" customWidth="1"/>
    <col min="16" max="16" width="0.7109375" style="1" customWidth="1"/>
    <col min="17" max="17" width="7.5703125" style="1" customWidth="1"/>
    <col min="18" max="18" width="0.5703125" style="1" customWidth="1"/>
    <col min="19" max="19" width="7.28515625" style="1" customWidth="1"/>
    <col min="20" max="20" width="0.7109375" style="1" customWidth="1"/>
    <col min="21" max="21" width="5.140625" style="1" customWidth="1"/>
    <col min="22" max="22" width="4.5703125" style="1" bestFit="1" customWidth="1"/>
    <col min="23" max="23" width="7" style="1" bestFit="1" customWidth="1"/>
    <col min="24" max="24" width="4.5703125" style="1" bestFit="1" customWidth="1"/>
    <col min="25" max="25" width="7" style="1" bestFit="1" customWidth="1"/>
    <col min="26" max="26" width="4.5703125" style="1" bestFit="1" customWidth="1"/>
    <col min="27" max="27" width="7" style="1" bestFit="1" customWidth="1"/>
    <col min="28" max="28" width="4.5703125" style="1" bestFit="1" customWidth="1"/>
    <col min="29" max="29" width="7" style="1" bestFit="1" customWidth="1"/>
    <col min="30" max="16384" width="11.42578125" style="1"/>
  </cols>
  <sheetData>
    <row r="1" spans="2:30" hidden="1" x14ac:dyDescent="0.2">
      <c r="E1" s="23" t="s">
        <v>36</v>
      </c>
      <c r="G1" s="23" t="s">
        <v>21</v>
      </c>
      <c r="I1" s="23" t="s">
        <v>20</v>
      </c>
      <c r="K1" s="23" t="s">
        <v>19</v>
      </c>
      <c r="M1" s="23" t="s">
        <v>18</v>
      </c>
      <c r="O1" s="23" t="s">
        <v>17</v>
      </c>
      <c r="Q1" s="23" t="s">
        <v>16</v>
      </c>
      <c r="S1" s="23" t="s">
        <v>15</v>
      </c>
    </row>
    <row r="2" spans="2:30" s="2" customFormat="1" ht="14.25" x14ac:dyDescent="0.2">
      <c r="B2" s="6"/>
      <c r="C2" s="13"/>
      <c r="D2" s="13"/>
      <c r="T2" s="13"/>
    </row>
    <row r="3" spans="2:30" s="11" customFormat="1" ht="47.25" customHeight="1" x14ac:dyDescent="0.2">
      <c r="B3" s="1528"/>
      <c r="C3" s="1528"/>
      <c r="D3" s="1528"/>
      <c r="E3" s="1528"/>
      <c r="F3" s="1528"/>
      <c r="G3" s="1528"/>
      <c r="H3" s="1528"/>
      <c r="I3" s="1528"/>
      <c r="J3" s="12"/>
      <c r="Q3" s="16"/>
    </row>
    <row r="4" spans="2:30" s="4" customFormat="1" ht="2.25" customHeight="1" x14ac:dyDescent="0.2">
      <c r="B4" s="1529"/>
      <c r="C4" s="1529"/>
      <c r="D4" s="1529"/>
      <c r="E4" s="1529"/>
      <c r="F4" s="1529"/>
      <c r="G4" s="1529"/>
      <c r="H4" s="1529"/>
      <c r="I4" s="1529"/>
      <c r="J4" s="1529"/>
      <c r="K4" s="1529"/>
      <c r="L4" s="1529"/>
      <c r="M4" s="1529"/>
      <c r="N4" s="1529"/>
      <c r="O4" s="1529"/>
      <c r="P4" s="1529"/>
      <c r="Q4" s="1529"/>
      <c r="R4" s="1529"/>
      <c r="S4" s="1529"/>
      <c r="T4" s="1529"/>
    </row>
    <row r="5" spans="2:30" s="740" customFormat="1" ht="16.5" customHeight="1" x14ac:dyDescent="0.2">
      <c r="B5" s="1478" t="s">
        <v>411</v>
      </c>
      <c r="C5" s="1478"/>
      <c r="D5" s="1478"/>
      <c r="E5" s="1478"/>
      <c r="F5" s="1478"/>
      <c r="G5" s="1478"/>
      <c r="H5" s="1478"/>
      <c r="I5" s="1478"/>
      <c r="J5" s="1478"/>
      <c r="K5" s="1478"/>
      <c r="L5" s="1478"/>
      <c r="M5" s="1478"/>
      <c r="N5" s="1478"/>
      <c r="O5" s="1478"/>
      <c r="P5" s="1478"/>
      <c r="Q5" s="1478"/>
      <c r="R5" s="1478"/>
      <c r="S5" s="1478"/>
      <c r="T5" s="1478"/>
      <c r="U5" s="1478"/>
      <c r="V5" s="1478"/>
      <c r="W5" s="1478"/>
      <c r="X5" s="1478"/>
      <c r="Y5" s="1478"/>
      <c r="Z5" s="1478"/>
      <c r="AA5" s="1478"/>
      <c r="AB5" s="1478"/>
      <c r="AC5" s="714"/>
    </row>
    <row r="6" spans="2:30" s="740" customFormat="1" ht="14.25" customHeight="1" x14ac:dyDescent="0.2">
      <c r="B6" s="1415" t="str">
        <f>porsaad!$B$6</f>
        <v>Situación a 31 de mayo de 2024</v>
      </c>
      <c r="C6" s="1415"/>
      <c r="D6" s="1415"/>
      <c r="E6" s="1415"/>
      <c r="F6" s="1415"/>
      <c r="G6" s="1415"/>
      <c r="H6" s="1415"/>
      <c r="I6" s="1415"/>
      <c r="J6" s="1415"/>
      <c r="K6" s="1415"/>
      <c r="L6" s="1415"/>
      <c r="M6" s="1415"/>
      <c r="N6" s="1415"/>
      <c r="O6" s="1415"/>
      <c r="P6" s="1415"/>
      <c r="Q6" s="1415"/>
      <c r="R6" s="1415"/>
      <c r="S6" s="1415"/>
      <c r="T6" s="1415"/>
      <c r="U6" s="1415"/>
      <c r="V6" s="1415"/>
      <c r="W6" s="1415"/>
      <c r="X6" s="1415"/>
      <c r="Y6" s="1415"/>
      <c r="Z6" s="1415"/>
      <c r="AA6" s="1415"/>
      <c r="AB6" s="1415"/>
      <c r="AC6" s="1415"/>
    </row>
    <row r="7" spans="2:30" s="133" customFormat="1" ht="5.25" customHeight="1" x14ac:dyDescent="0.2"/>
    <row r="8" spans="2:30" s="134" customFormat="1" ht="21.75" customHeight="1" x14ac:dyDescent="0.2">
      <c r="B8" s="1524" t="s">
        <v>27</v>
      </c>
      <c r="D8" s="1524" t="s">
        <v>112</v>
      </c>
      <c r="E8" s="1524" t="s">
        <v>26</v>
      </c>
      <c r="F8" s="1524"/>
      <c r="G8" s="1524"/>
      <c r="H8" s="1524"/>
      <c r="I8" s="1524"/>
      <c r="J8" s="1524"/>
      <c r="K8" s="1524"/>
      <c r="L8" s="1524"/>
      <c r="M8" s="1524"/>
      <c r="N8" s="1524"/>
      <c r="O8" s="1524"/>
      <c r="P8" s="1524"/>
      <c r="Q8" s="1524"/>
      <c r="R8" s="1524"/>
      <c r="S8" s="1524"/>
    </row>
    <row r="9" spans="2:30" s="134" customFormat="1" ht="21.75" customHeight="1" x14ac:dyDescent="0.2">
      <c r="B9" s="1524"/>
      <c r="D9" s="1524"/>
      <c r="E9" s="135" t="s">
        <v>22</v>
      </c>
      <c r="F9" s="135"/>
      <c r="G9" s="135" t="s">
        <v>21</v>
      </c>
      <c r="H9" s="135"/>
      <c r="I9" s="135" t="s">
        <v>20</v>
      </c>
      <c r="J9" s="135"/>
      <c r="K9" s="135" t="s">
        <v>19</v>
      </c>
      <c r="L9" s="135"/>
      <c r="M9" s="135" t="s">
        <v>18</v>
      </c>
      <c r="N9" s="135"/>
      <c r="O9" s="135" t="s">
        <v>17</v>
      </c>
      <c r="P9" s="135"/>
      <c r="Q9" s="135" t="s">
        <v>16</v>
      </c>
      <c r="R9" s="135"/>
      <c r="S9" s="135" t="s">
        <v>15</v>
      </c>
    </row>
    <row r="10" spans="2:30" s="134" customFormat="1" ht="21.75" customHeight="1" x14ac:dyDescent="0.2">
      <c r="B10" s="1524"/>
      <c r="D10" s="1524"/>
      <c r="E10" s="135" t="s">
        <v>9</v>
      </c>
      <c r="F10" s="135"/>
      <c r="G10" s="135" t="s">
        <v>9</v>
      </c>
      <c r="H10" s="135"/>
      <c r="I10" s="135" t="s">
        <v>9</v>
      </c>
      <c r="J10" s="135"/>
      <c r="K10" s="135" t="s">
        <v>9</v>
      </c>
      <c r="L10" s="135"/>
      <c r="M10" s="135" t="s">
        <v>9</v>
      </c>
      <c r="N10" s="135"/>
      <c r="O10" s="135" t="s">
        <v>9</v>
      </c>
      <c r="P10" s="135"/>
      <c r="Q10" s="135" t="s">
        <v>9</v>
      </c>
      <c r="R10" s="135"/>
      <c r="S10" s="135" t="s">
        <v>9</v>
      </c>
    </row>
    <row r="11" spans="2:30" s="136" customFormat="1" ht="9" customHeight="1" x14ac:dyDescent="0.2">
      <c r="B11" s="137"/>
      <c r="D11" s="138"/>
      <c r="E11" s="138"/>
      <c r="F11" s="138"/>
      <c r="G11" s="138"/>
      <c r="H11" s="138"/>
      <c r="I11" s="138"/>
      <c r="J11" s="138"/>
      <c r="K11" s="138"/>
      <c r="L11" s="138"/>
      <c r="M11" s="138"/>
      <c r="N11" s="138"/>
      <c r="O11" s="138"/>
      <c r="P11" s="138"/>
      <c r="Q11" s="138"/>
      <c r="R11" s="138"/>
      <c r="S11" s="138"/>
      <c r="T11" s="139"/>
    </row>
    <row r="12" spans="2:30" s="140" customFormat="1" ht="21" customHeight="1" x14ac:dyDescent="0.2">
      <c r="B12" s="1523" t="s">
        <v>24</v>
      </c>
      <c r="D12" s="141" t="s">
        <v>31</v>
      </c>
      <c r="E12" s="142">
        <f>'36perfresol'!E12</f>
        <v>646</v>
      </c>
      <c r="F12" s="141"/>
      <c r="G12" s="142">
        <f>'36perfresol'!H12</f>
        <v>10276</v>
      </c>
      <c r="H12" s="141"/>
      <c r="I12" s="142">
        <f>'36perfresol'!K12</f>
        <v>6153</v>
      </c>
      <c r="J12" s="141"/>
      <c r="K12" s="142">
        <f>'36perfresol'!N12</f>
        <v>9107</v>
      </c>
      <c r="L12" s="141"/>
      <c r="M12" s="142">
        <f>'36perfresol'!Q12</f>
        <v>8583</v>
      </c>
      <c r="N12" s="141"/>
      <c r="O12" s="142">
        <f>'36perfresol'!T12</f>
        <v>11683</v>
      </c>
      <c r="P12" s="141"/>
      <c r="Q12" s="142">
        <f>'36perfresol'!W12</f>
        <v>39784</v>
      </c>
      <c r="R12" s="141"/>
      <c r="S12" s="142">
        <f>'36perfresol'!Z12</f>
        <v>186580</v>
      </c>
      <c r="T12" s="143"/>
      <c r="V12" s="144">
        <f>E12/E$16</f>
        <v>0.26793861468270425</v>
      </c>
      <c r="W12" s="144">
        <f>G12/G$16</f>
        <v>0.24716182412930537</v>
      </c>
      <c r="X12" s="144">
        <f>I12/I$16</f>
        <v>0.24008896519431872</v>
      </c>
      <c r="Y12" s="144">
        <f>K12/K$16</f>
        <v>0.25350034794711201</v>
      </c>
      <c r="Z12" s="144">
        <f>M12/M$16</f>
        <v>0.20004195217452106</v>
      </c>
      <c r="AA12" s="144">
        <f>O12/O$16</f>
        <v>0.16230897471519867</v>
      </c>
      <c r="AB12" s="144">
        <f>Q12/Q$16</f>
        <v>0.15321574366479243</v>
      </c>
      <c r="AC12" s="144">
        <f>S12/S$16</f>
        <v>0.24818794071051081</v>
      </c>
      <c r="AD12" s="144"/>
    </row>
    <row r="13" spans="2:30" s="140" customFormat="1" ht="21" customHeight="1" x14ac:dyDescent="0.2">
      <c r="B13" s="1523"/>
      <c r="D13" s="141" t="s">
        <v>49</v>
      </c>
      <c r="E13" s="142">
        <f>'36perfresol'!E13</f>
        <v>812</v>
      </c>
      <c r="F13" s="141"/>
      <c r="G13" s="142">
        <f>'36perfresol'!H13</f>
        <v>12016</v>
      </c>
      <c r="H13" s="141"/>
      <c r="I13" s="142">
        <f>'36perfresol'!K13</f>
        <v>7823</v>
      </c>
      <c r="J13" s="141"/>
      <c r="K13" s="142">
        <f>'36perfresol'!N13</f>
        <v>11689</v>
      </c>
      <c r="L13" s="141"/>
      <c r="M13" s="142">
        <f>'36perfresol'!Q13</f>
        <v>13098</v>
      </c>
      <c r="N13" s="141"/>
      <c r="O13" s="142">
        <f>'36perfresol'!T13</f>
        <v>21002</v>
      </c>
      <c r="P13" s="141"/>
      <c r="Q13" s="142">
        <f>'36perfresol'!W13</f>
        <v>68083</v>
      </c>
      <c r="R13" s="141"/>
      <c r="S13" s="142">
        <f>'36perfresol'!Z13</f>
        <v>238094</v>
      </c>
      <c r="T13" s="143"/>
      <c r="V13" s="144">
        <f>E13/E$16</f>
        <v>0.33678971381169637</v>
      </c>
      <c r="W13" s="144">
        <f>G13/G$16</f>
        <v>0.28901289205310754</v>
      </c>
      <c r="X13" s="144">
        <f>I13/I$16</f>
        <v>0.3052520680505697</v>
      </c>
      <c r="Y13" s="144">
        <f>K13/K$16</f>
        <v>0.32537230340988171</v>
      </c>
      <c r="Z13" s="144">
        <f>M13/M$16</f>
        <v>0.30527198993147814</v>
      </c>
      <c r="AA13" s="144">
        <f>O13/O$16</f>
        <v>0.29177549319255347</v>
      </c>
      <c r="AB13" s="144">
        <f>Q13/Q$16</f>
        <v>0.26220056997612262</v>
      </c>
      <c r="AC13" s="144">
        <f>S13/S$16</f>
        <v>0.31671164945614944</v>
      </c>
      <c r="AD13" s="144"/>
    </row>
    <row r="14" spans="2:30" s="140" customFormat="1" ht="21" customHeight="1" x14ac:dyDescent="0.2">
      <c r="B14" s="1523"/>
      <c r="D14" s="141" t="s">
        <v>50</v>
      </c>
      <c r="E14" s="142">
        <f>'36perfresol'!E14</f>
        <v>364</v>
      </c>
      <c r="F14" s="141"/>
      <c r="G14" s="142">
        <f>'36perfresol'!H14</f>
        <v>8724</v>
      </c>
      <c r="H14" s="141"/>
      <c r="I14" s="142">
        <f>'36perfresol'!K14</f>
        <v>7019</v>
      </c>
      <c r="J14" s="141"/>
      <c r="K14" s="142">
        <f>'36perfresol'!N14</f>
        <v>9754</v>
      </c>
      <c r="L14" s="141"/>
      <c r="M14" s="142">
        <f>'36perfresol'!Q14</f>
        <v>13048</v>
      </c>
      <c r="N14" s="141"/>
      <c r="O14" s="142">
        <f>'36perfresol'!T14</f>
        <v>22927</v>
      </c>
      <c r="P14" s="141"/>
      <c r="Q14" s="142">
        <f>'36perfresol'!W14</f>
        <v>83067</v>
      </c>
      <c r="R14" s="141"/>
      <c r="S14" s="142">
        <f>'36perfresol'!Z14</f>
        <v>205903</v>
      </c>
      <c r="T14" s="143"/>
      <c r="V14" s="144">
        <f>E14/E$16</f>
        <v>0.15097469929489837</v>
      </c>
      <c r="W14" s="144">
        <f>G14/G$16</f>
        <v>0.20983259572830479</v>
      </c>
      <c r="X14" s="144">
        <f>I14/I$16</f>
        <v>0.27388013110660214</v>
      </c>
      <c r="Y14" s="144">
        <f>K14/K$16</f>
        <v>0.27151009046624913</v>
      </c>
      <c r="Z14" s="144">
        <f>M14/M$16</f>
        <v>0.30410665175033796</v>
      </c>
      <c r="AA14" s="144">
        <f>O14/O$16</f>
        <v>0.31851903306474022</v>
      </c>
      <c r="AB14" s="144">
        <f>Q14/Q$16</f>
        <v>0.31990680120157128</v>
      </c>
      <c r="AC14" s="144">
        <f>S14/S$16</f>
        <v>0.27389131501831016</v>
      </c>
      <c r="AD14" s="144"/>
    </row>
    <row r="15" spans="2:30" s="140" customFormat="1" ht="21" customHeight="1" x14ac:dyDescent="0.2">
      <c r="B15" s="1523"/>
      <c r="D15" s="141" t="s">
        <v>113</v>
      </c>
      <c r="E15" s="142">
        <f>'36perfresol'!E15</f>
        <v>589</v>
      </c>
      <c r="F15" s="141"/>
      <c r="G15" s="142">
        <f>'36perfresol'!H15</f>
        <v>10560</v>
      </c>
      <c r="H15" s="141"/>
      <c r="I15" s="142">
        <f>'36perfresol'!K15</f>
        <v>4633</v>
      </c>
      <c r="J15" s="141"/>
      <c r="K15" s="142">
        <f>'36perfresol'!N15</f>
        <v>5375</v>
      </c>
      <c r="L15" s="141"/>
      <c r="M15" s="142">
        <f>'36perfresol'!Q15</f>
        <v>8177</v>
      </c>
      <c r="N15" s="141"/>
      <c r="O15" s="142">
        <f>'36perfresol'!T15</f>
        <v>16368</v>
      </c>
      <c r="P15" s="141"/>
      <c r="Q15" s="142">
        <f>'36perfresol'!W15</f>
        <v>68726</v>
      </c>
      <c r="R15" s="141"/>
      <c r="S15" s="142">
        <f>'36perfresol'!Z15</f>
        <v>121192</v>
      </c>
      <c r="T15" s="143"/>
      <c r="V15" s="144">
        <f>E15/E$16</f>
        <v>0.24429697221070096</v>
      </c>
      <c r="W15" s="144">
        <f>G15/G$16</f>
        <v>0.25399268808928227</v>
      </c>
      <c r="X15" s="144">
        <f>I15/I$16</f>
        <v>0.18077883564850944</v>
      </c>
      <c r="Y15" s="144">
        <f>K15/K$16</f>
        <v>0.14961725817675714</v>
      </c>
      <c r="Z15" s="144">
        <f>M15/M$16</f>
        <v>0.19057940614366289</v>
      </c>
      <c r="AA15" s="144">
        <f>O15/O$16</f>
        <v>0.22739649902750764</v>
      </c>
      <c r="AB15" s="144">
        <f>Q15/Q$16</f>
        <v>0.2646768851575137</v>
      </c>
      <c r="AC15" s="144">
        <f>S15/S$16</f>
        <v>0.16120909481502962</v>
      </c>
      <c r="AD15" s="144"/>
    </row>
    <row r="16" spans="2:30" s="140" customFormat="1" ht="21" customHeight="1" x14ac:dyDescent="0.2">
      <c r="B16" s="1523"/>
      <c r="D16" s="145" t="s">
        <v>68</v>
      </c>
      <c r="E16" s="142">
        <f>SUM(E12:E15)</f>
        <v>2411</v>
      </c>
      <c r="F16" s="141"/>
      <c r="G16" s="142">
        <f>SUM(G12:G15)</f>
        <v>41576</v>
      </c>
      <c r="H16" s="141"/>
      <c r="I16" s="142">
        <f>SUM(I12:I15)</f>
        <v>25628</v>
      </c>
      <c r="J16" s="141"/>
      <c r="K16" s="142">
        <f>SUM(K12:K15)</f>
        <v>35925</v>
      </c>
      <c r="L16" s="141"/>
      <c r="M16" s="142">
        <f>SUM(M12:M15)</f>
        <v>42906</v>
      </c>
      <c r="N16" s="141"/>
      <c r="O16" s="142">
        <f>SUM(O12:O15)</f>
        <v>71980</v>
      </c>
      <c r="P16" s="141"/>
      <c r="Q16" s="142">
        <f>SUM(Q12:Q15)</f>
        <v>259660</v>
      </c>
      <c r="R16" s="141"/>
      <c r="S16" s="142">
        <f>SUM(S12:S15)</f>
        <v>751769</v>
      </c>
      <c r="T16" s="143"/>
      <c r="V16" s="144"/>
    </row>
    <row r="17" spans="2:29" s="140" customFormat="1" ht="21" customHeight="1" x14ac:dyDescent="0.2">
      <c r="B17" s="1523" t="s">
        <v>23</v>
      </c>
      <c r="D17" s="141" t="s">
        <v>31</v>
      </c>
      <c r="E17" s="142">
        <f>'36perfresol'!E17</f>
        <v>814</v>
      </c>
      <c r="F17" s="141"/>
      <c r="G17" s="142">
        <f>'36perfresol'!H17</f>
        <v>21776</v>
      </c>
      <c r="H17" s="141"/>
      <c r="I17" s="142">
        <f>'36perfresol'!K17</f>
        <v>9482</v>
      </c>
      <c r="J17" s="141"/>
      <c r="K17" s="142">
        <f>'36perfresol'!N17</f>
        <v>11219</v>
      </c>
      <c r="L17" s="141"/>
      <c r="M17" s="142">
        <f>'36perfresol'!Q17</f>
        <v>9752</v>
      </c>
      <c r="N17" s="141"/>
      <c r="O17" s="142">
        <f>'36perfresol'!T17</f>
        <v>12819</v>
      </c>
      <c r="P17" s="141"/>
      <c r="Q17" s="142">
        <f>'36perfresol'!W17</f>
        <v>29593</v>
      </c>
      <c r="R17" s="141"/>
      <c r="S17" s="142">
        <f>'36perfresol'!Z17</f>
        <v>59440</v>
      </c>
      <c r="T17" s="143"/>
      <c r="V17" s="144">
        <f>E17/E$21</f>
        <v>0.25915313594396688</v>
      </c>
      <c r="W17" s="144">
        <f>G17/G$21</f>
        <v>0.2536783122284223</v>
      </c>
      <c r="X17" s="144">
        <f>I17/I$21</f>
        <v>0.23135293400024398</v>
      </c>
      <c r="Y17" s="144">
        <f>K17/K$21</f>
        <v>0.2388851034835193</v>
      </c>
      <c r="Z17" s="144">
        <f>M17/M$21</f>
        <v>0.20225231764730281</v>
      </c>
      <c r="AA17" s="144">
        <f>O17/O$21</f>
        <v>0.17684062409469023</v>
      </c>
      <c r="AB17" s="144">
        <f>Q17/Q$21</f>
        <v>0.19219603436966221</v>
      </c>
      <c r="AC17" s="144">
        <f>S17/S$21</f>
        <v>0.21093048591371866</v>
      </c>
    </row>
    <row r="18" spans="2:29" s="140" customFormat="1" ht="21" customHeight="1" x14ac:dyDescent="0.2">
      <c r="B18" s="1523"/>
      <c r="D18" s="141" t="s">
        <v>49</v>
      </c>
      <c r="E18" s="142">
        <f>'36perfresol'!E18</f>
        <v>1126</v>
      </c>
      <c r="F18" s="141"/>
      <c r="G18" s="142">
        <f>'36perfresol'!H18</f>
        <v>29447</v>
      </c>
      <c r="H18" s="141"/>
      <c r="I18" s="142">
        <f>'36perfresol'!K18</f>
        <v>12300</v>
      </c>
      <c r="J18" s="141"/>
      <c r="K18" s="142">
        <f>'36perfresol'!N18</f>
        <v>15445</v>
      </c>
      <c r="L18" s="141"/>
      <c r="M18" s="142">
        <f>'36perfresol'!Q18</f>
        <v>15725</v>
      </c>
      <c r="N18" s="141"/>
      <c r="O18" s="142">
        <f>'36perfresol'!T18</f>
        <v>22902</v>
      </c>
      <c r="P18" s="141"/>
      <c r="Q18" s="142">
        <f>'36perfresol'!W18</f>
        <v>45547</v>
      </c>
      <c r="R18" s="141"/>
      <c r="S18" s="142">
        <f>'36perfresol'!Z18</f>
        <v>81516</v>
      </c>
      <c r="T18" s="143"/>
      <c r="V18" s="144">
        <f>E18/E$21</f>
        <v>0.35848455905762494</v>
      </c>
      <c r="W18" s="144">
        <f>G18/G$21</f>
        <v>0.34304120408662525</v>
      </c>
      <c r="X18" s="144">
        <f>I18/I$21</f>
        <v>0.30010979626692691</v>
      </c>
      <c r="Y18" s="144">
        <f>K18/K$21</f>
        <v>0.32886892087556424</v>
      </c>
      <c r="Z18" s="144">
        <f>M18/M$21</f>
        <v>0.32612978824895783</v>
      </c>
      <c r="AA18" s="144">
        <f>O18/O$21</f>
        <v>0.31593759053097714</v>
      </c>
      <c r="AB18" s="144">
        <f>Q18/Q$21</f>
        <v>0.2958116033330519</v>
      </c>
      <c r="AC18" s="144">
        <f>S18/S$21</f>
        <v>0.28927001160401561</v>
      </c>
    </row>
    <row r="19" spans="2:29" s="140" customFormat="1" ht="21" customHeight="1" x14ac:dyDescent="0.2">
      <c r="B19" s="1523"/>
      <c r="D19" s="141" t="s">
        <v>50</v>
      </c>
      <c r="E19" s="142">
        <f>'36perfresol'!E19</f>
        <v>444</v>
      </c>
      <c r="F19" s="141"/>
      <c r="G19" s="142">
        <f>'36perfresol'!H19</f>
        <v>19952</v>
      </c>
      <c r="H19" s="141"/>
      <c r="I19" s="142">
        <f>'36perfresol'!K19</f>
        <v>11938</v>
      </c>
      <c r="J19" s="141"/>
      <c r="K19" s="142">
        <f>'36perfresol'!N19</f>
        <v>13797</v>
      </c>
      <c r="L19" s="141"/>
      <c r="M19" s="142">
        <f>'36perfresol'!Q19</f>
        <v>15077</v>
      </c>
      <c r="N19" s="141"/>
      <c r="O19" s="142">
        <f>'36perfresol'!T19</f>
        <v>22683</v>
      </c>
      <c r="P19" s="141"/>
      <c r="Q19" s="142">
        <f>'36perfresol'!W19</f>
        <v>44076</v>
      </c>
      <c r="R19" s="141"/>
      <c r="S19" s="142">
        <f>'36perfresol'!Z19</f>
        <v>80287</v>
      </c>
      <c r="T19" s="143"/>
      <c r="V19" s="144">
        <f>E19/E$21</f>
        <v>0.14135625596943649</v>
      </c>
      <c r="W19" s="144">
        <f>G19/G$21</f>
        <v>0.23242972472361692</v>
      </c>
      <c r="X19" s="144">
        <f>I19/I$21</f>
        <v>0.29127729657191653</v>
      </c>
      <c r="Y19" s="144">
        <f>K19/K$21</f>
        <v>0.29377821309939528</v>
      </c>
      <c r="Z19" s="144">
        <f>M19/M$21</f>
        <v>0.31269054482858744</v>
      </c>
      <c r="AA19" s="144">
        <f>O19/O$21</f>
        <v>0.31291644249472333</v>
      </c>
      <c r="AB19" s="144">
        <f>Q19/Q$21</f>
        <v>0.28625798029524657</v>
      </c>
      <c r="AC19" s="144">
        <f>S19/S$21</f>
        <v>0.28490874701471619</v>
      </c>
    </row>
    <row r="20" spans="2:29" s="140" customFormat="1" ht="21" customHeight="1" x14ac:dyDescent="0.2">
      <c r="B20" s="1523"/>
      <c r="D20" s="141" t="s">
        <v>113</v>
      </c>
      <c r="E20" s="142">
        <f>'36perfresol'!E20</f>
        <v>757</v>
      </c>
      <c r="F20" s="141"/>
      <c r="G20" s="142">
        <f>'36perfresol'!H20</f>
        <v>14666</v>
      </c>
      <c r="H20" s="141"/>
      <c r="I20" s="142">
        <f>'36perfresol'!K20</f>
        <v>7265</v>
      </c>
      <c r="J20" s="141"/>
      <c r="K20" s="142">
        <f>'36perfresol'!N20</f>
        <v>6503</v>
      </c>
      <c r="L20" s="141"/>
      <c r="M20" s="142">
        <f>'36perfresol'!Q20</f>
        <v>7663</v>
      </c>
      <c r="N20" s="141"/>
      <c r="O20" s="142">
        <f>'36perfresol'!T20</f>
        <v>14085</v>
      </c>
      <c r="P20" s="141"/>
      <c r="Q20" s="142">
        <f>'36perfresol'!W20</f>
        <v>34757</v>
      </c>
      <c r="R20" s="141"/>
      <c r="S20" s="142">
        <f>'36perfresol'!Z20</f>
        <v>60556</v>
      </c>
      <c r="T20" s="143"/>
      <c r="V20" s="144">
        <f>E20/E$21</f>
        <v>0.24100604902897166</v>
      </c>
      <c r="W20" s="144">
        <f>G20/G$21</f>
        <v>0.1708507589613355</v>
      </c>
      <c r="X20" s="144">
        <f>I20/I$21</f>
        <v>0.17725997316091252</v>
      </c>
      <c r="Y20" s="144">
        <f>K20/K$21</f>
        <v>0.13846776254152116</v>
      </c>
      <c r="Z20" s="144">
        <f>M20/M$21</f>
        <v>0.15892734927515192</v>
      </c>
      <c r="AA20" s="144">
        <f>O20/O$21</f>
        <v>0.19430534287960932</v>
      </c>
      <c r="AB20" s="144">
        <f>Q20/Q$21</f>
        <v>0.22573438200203932</v>
      </c>
      <c r="AC20" s="144">
        <f>S20/S$21</f>
        <v>0.21489075546754957</v>
      </c>
    </row>
    <row r="21" spans="2:29" s="140" customFormat="1" ht="21" customHeight="1" x14ac:dyDescent="0.2">
      <c r="B21" s="1523"/>
      <c r="D21" s="145" t="s">
        <v>68</v>
      </c>
      <c r="E21" s="142">
        <f>SUM(E17:E20)</f>
        <v>3141</v>
      </c>
      <c r="F21" s="141"/>
      <c r="G21" s="142">
        <f>SUM(G17:G20)</f>
        <v>85841</v>
      </c>
      <c r="H21" s="141"/>
      <c r="I21" s="142">
        <f>SUM(I17:I20)</f>
        <v>40985</v>
      </c>
      <c r="J21" s="141"/>
      <c r="K21" s="142">
        <f>SUM(K17:K20)</f>
        <v>46964</v>
      </c>
      <c r="L21" s="141"/>
      <c r="M21" s="142">
        <f>SUM(M17:M20)</f>
        <v>48217</v>
      </c>
      <c r="N21" s="141"/>
      <c r="O21" s="142">
        <f>SUM(O17:O20)</f>
        <v>72489</v>
      </c>
      <c r="P21" s="141"/>
      <c r="Q21" s="142">
        <f>SUM(Q17:Q20)</f>
        <v>153973</v>
      </c>
      <c r="R21" s="141"/>
      <c r="S21" s="142">
        <f>SUM(S17:S20)</f>
        <v>281799</v>
      </c>
      <c r="T21" s="143"/>
      <c r="V21" s="144"/>
    </row>
    <row r="22" spans="2:29" s="136" customFormat="1" ht="3" customHeight="1" x14ac:dyDescent="0.2">
      <c r="B22" s="146"/>
      <c r="C22" s="134"/>
      <c r="D22" s="143"/>
      <c r="E22" s="147"/>
      <c r="F22" s="143"/>
      <c r="G22" s="147"/>
      <c r="H22" s="143"/>
      <c r="I22" s="147"/>
      <c r="J22" s="143"/>
      <c r="K22" s="147"/>
      <c r="L22" s="143"/>
      <c r="M22" s="147"/>
      <c r="N22" s="143"/>
      <c r="O22" s="147"/>
      <c r="P22" s="143"/>
      <c r="Q22" s="147"/>
      <c r="R22" s="143"/>
      <c r="S22" s="147"/>
      <c r="T22" s="143"/>
    </row>
    <row r="23" spans="2:29" s="148" customFormat="1" ht="18" customHeight="1" x14ac:dyDescent="0.2">
      <c r="B23" s="1524" t="s">
        <v>0</v>
      </c>
      <c r="C23" s="1524"/>
      <c r="D23" s="1524"/>
      <c r="E23" s="147">
        <f>E16+E21</f>
        <v>5552</v>
      </c>
      <c r="F23" s="143"/>
      <c r="G23" s="147">
        <f>G16+G21</f>
        <v>127417</v>
      </c>
      <c r="H23" s="143"/>
      <c r="I23" s="147">
        <f>I16+I21</f>
        <v>66613</v>
      </c>
      <c r="J23" s="143"/>
      <c r="K23" s="147">
        <f>K16+K21</f>
        <v>82889</v>
      </c>
      <c r="L23" s="143"/>
      <c r="M23" s="147">
        <f>M16+M21</f>
        <v>91123</v>
      </c>
      <c r="N23" s="143"/>
      <c r="O23" s="147">
        <f>O16+O21</f>
        <v>144469</v>
      </c>
      <c r="P23" s="143"/>
      <c r="Q23" s="147">
        <f>Q16+Q21</f>
        <v>413633</v>
      </c>
      <c r="R23" s="143"/>
      <c r="S23" s="147">
        <f>S16+S21</f>
        <v>1033568</v>
      </c>
      <c r="T23" s="143"/>
    </row>
    <row r="24" spans="2:29" s="151" customFormat="1" ht="5.25" customHeight="1" x14ac:dyDescent="0.2">
      <c r="B24" s="149"/>
      <c r="C24" s="149"/>
      <c r="D24" s="149"/>
      <c r="E24" s="149"/>
      <c r="F24" s="149"/>
      <c r="G24" s="149"/>
      <c r="H24" s="149"/>
      <c r="I24" s="149"/>
      <c r="J24" s="149"/>
      <c r="K24" s="149"/>
      <c r="L24" s="150"/>
    </row>
    <row r="25" spans="2:29" s="21" customFormat="1" ht="5.25" customHeight="1" x14ac:dyDescent="0.2">
      <c r="B25" s="195"/>
      <c r="C25" s="195"/>
      <c r="D25" s="195"/>
      <c r="E25" s="195"/>
      <c r="F25" s="195"/>
      <c r="G25" s="195"/>
      <c r="H25" s="195"/>
      <c r="I25" s="195"/>
      <c r="J25" s="195"/>
      <c r="K25" s="195"/>
      <c r="L25" s="196"/>
    </row>
    <row r="26" spans="2:29" s="21" customFormat="1" ht="12.75" customHeight="1" x14ac:dyDescent="0.2">
      <c r="B26" s="152"/>
      <c r="C26" s="152"/>
      <c r="D26" s="152"/>
      <c r="E26" s="152"/>
      <c r="F26" s="152"/>
      <c r="G26" s="152"/>
      <c r="H26" s="152"/>
      <c r="I26" s="152"/>
      <c r="J26" s="152"/>
      <c r="K26" s="152"/>
      <c r="L26" s="152"/>
    </row>
    <row r="27" spans="2:29" s="194" customFormat="1" ht="24.75" customHeight="1" x14ac:dyDescent="0.2">
      <c r="B27" s="197"/>
      <c r="C27" s="197"/>
      <c r="D27" s="197"/>
      <c r="E27" s="197" t="s">
        <v>114</v>
      </c>
      <c r="F27" s="197"/>
      <c r="G27" s="197" t="s">
        <v>20</v>
      </c>
      <c r="H27" s="197"/>
      <c r="I27" s="197" t="s">
        <v>18</v>
      </c>
      <c r="J27" s="197"/>
      <c r="K27" s="197" t="s">
        <v>16</v>
      </c>
      <c r="L27" s="197"/>
    </row>
    <row r="28" spans="2:29" s="194" customFormat="1" ht="10.5" x14ac:dyDescent="0.2">
      <c r="B28" s="198"/>
      <c r="C28" s="198"/>
      <c r="D28" s="198"/>
      <c r="E28" s="198" t="e">
        <f>#REF!</f>
        <v>#REF!</v>
      </c>
      <c r="F28" s="199"/>
      <c r="G28" s="199" t="e">
        <f>#REF!</f>
        <v>#REF!</v>
      </c>
      <c r="H28" s="199"/>
      <c r="I28" s="199" t="e">
        <f>#REF!</f>
        <v>#REF!</v>
      </c>
      <c r="J28" s="199"/>
      <c r="K28" s="199" t="e">
        <f>#REF!</f>
        <v>#REF!</v>
      </c>
      <c r="L28" s="199"/>
    </row>
    <row r="29" spans="2:29" s="21" customFormat="1" x14ac:dyDescent="0.2">
      <c r="B29" s="152"/>
      <c r="C29" s="152"/>
      <c r="D29" s="152"/>
      <c r="E29" s="152"/>
      <c r="F29" s="152"/>
      <c r="G29" s="152"/>
      <c r="H29" s="152"/>
      <c r="I29" s="152"/>
      <c r="J29" s="152"/>
      <c r="K29" s="152"/>
      <c r="L29" s="152"/>
    </row>
    <row r="30" spans="2:29" s="21" customFormat="1" x14ac:dyDescent="0.2">
      <c r="B30" s="152"/>
      <c r="C30" s="152"/>
      <c r="D30" s="152"/>
      <c r="E30" s="152"/>
      <c r="F30" s="152"/>
      <c r="G30" s="152"/>
      <c r="H30" s="152"/>
      <c r="I30" s="152"/>
      <c r="J30" s="152"/>
      <c r="K30" s="152"/>
      <c r="L30" s="152"/>
    </row>
    <row r="31" spans="2:29" s="21" customFormat="1" x14ac:dyDescent="0.2">
      <c r="B31" s="152"/>
      <c r="C31" s="152"/>
      <c r="D31" s="152"/>
      <c r="E31" s="152"/>
      <c r="F31" s="152"/>
      <c r="G31" s="152"/>
      <c r="H31" s="152"/>
      <c r="I31" s="152"/>
      <c r="J31" s="152"/>
      <c r="K31" s="152"/>
      <c r="L31" s="152"/>
    </row>
    <row r="32" spans="2:29" s="21" customFormat="1" x14ac:dyDescent="0.2">
      <c r="B32" s="152"/>
      <c r="C32" s="152"/>
      <c r="D32" s="152"/>
      <c r="E32" s="152"/>
      <c r="F32" s="152"/>
      <c r="G32" s="152"/>
      <c r="H32" s="152"/>
      <c r="I32" s="152"/>
      <c r="J32" s="152"/>
      <c r="K32" s="152"/>
      <c r="L32" s="152"/>
    </row>
    <row r="33" spans="2:12" s="21" customFormat="1" x14ac:dyDescent="0.2">
      <c r="B33" s="152"/>
      <c r="C33" s="152"/>
      <c r="D33" s="152"/>
      <c r="E33" s="152"/>
      <c r="F33" s="152"/>
      <c r="G33" s="152"/>
      <c r="H33" s="152"/>
      <c r="I33" s="152"/>
      <c r="J33" s="152"/>
      <c r="K33" s="152"/>
      <c r="L33" s="152"/>
    </row>
    <row r="34" spans="2:12" s="21" customFormat="1" x14ac:dyDescent="0.2">
      <c r="B34" s="152"/>
      <c r="C34" s="152"/>
      <c r="D34" s="152"/>
      <c r="E34" s="152"/>
      <c r="F34" s="152"/>
      <c r="G34" s="152"/>
      <c r="H34" s="152"/>
      <c r="I34" s="152"/>
      <c r="J34" s="152"/>
      <c r="K34" s="152"/>
      <c r="L34" s="152"/>
    </row>
    <row r="35" spans="2:12" s="21" customFormat="1" x14ac:dyDescent="0.2">
      <c r="B35" s="152"/>
      <c r="C35" s="152"/>
      <c r="D35" s="152"/>
      <c r="E35" s="152"/>
      <c r="F35" s="152"/>
      <c r="G35" s="152"/>
      <c r="H35" s="152"/>
      <c r="I35" s="152"/>
      <c r="J35" s="152"/>
      <c r="K35" s="152"/>
      <c r="L35" s="152"/>
    </row>
    <row r="36" spans="2:12" s="9" customFormat="1" x14ac:dyDescent="0.2">
      <c r="B36" s="15"/>
      <c r="C36" s="15"/>
      <c r="D36" s="15"/>
      <c r="E36" s="15"/>
      <c r="F36" s="15"/>
      <c r="G36" s="15"/>
      <c r="H36" s="15"/>
      <c r="I36" s="15"/>
      <c r="J36" s="15"/>
      <c r="K36" s="15"/>
      <c r="L36" s="15"/>
    </row>
    <row r="37" spans="2:12" s="9" customFormat="1" x14ac:dyDescent="0.2">
      <c r="C37" s="1525"/>
      <c r="D37" s="1525"/>
      <c r="E37" s="1525"/>
      <c r="F37" s="1525"/>
      <c r="G37" s="1525"/>
      <c r="H37" s="1525"/>
      <c r="I37" s="1525"/>
      <c r="J37" s="15"/>
      <c r="K37" s="15"/>
      <c r="L37" s="15"/>
    </row>
    <row r="38" spans="2:12" s="9" customFormat="1" x14ac:dyDescent="0.2">
      <c r="J38" s="15"/>
      <c r="K38" s="15"/>
      <c r="L38" s="15"/>
    </row>
    <row r="39" spans="2:12" s="9" customFormat="1" x14ac:dyDescent="0.2">
      <c r="B39" s="15"/>
      <c r="C39" s="15"/>
      <c r="D39" s="15"/>
      <c r="E39" s="15"/>
      <c r="F39" s="15"/>
      <c r="G39" s="15"/>
      <c r="H39" s="15"/>
      <c r="I39" s="15"/>
      <c r="J39" s="15"/>
      <c r="K39" s="15"/>
      <c r="L39" s="15"/>
    </row>
    <row r="40" spans="2:12" s="9" customFormat="1" ht="5.25" customHeight="1" x14ac:dyDescent="0.2">
      <c r="B40" s="15"/>
      <c r="C40" s="15"/>
      <c r="D40" s="15"/>
      <c r="E40" s="15"/>
      <c r="F40" s="15"/>
      <c r="G40" s="15"/>
      <c r="H40" s="15"/>
      <c r="I40" s="15"/>
      <c r="J40" s="15"/>
      <c r="K40" s="15"/>
      <c r="L40" s="15"/>
    </row>
    <row r="41" spans="2:12" s="9" customFormat="1" ht="5.25" customHeight="1" x14ac:dyDescent="0.2">
      <c r="B41" s="15"/>
      <c r="C41" s="15"/>
      <c r="D41" s="15"/>
      <c r="E41" s="15"/>
      <c r="F41" s="15"/>
      <c r="G41" s="15"/>
      <c r="H41" s="15"/>
      <c r="I41" s="15"/>
      <c r="J41" s="15"/>
      <c r="K41" s="15"/>
      <c r="L41" s="15"/>
    </row>
    <row r="42" spans="2:12" s="9" customFormat="1" ht="16.5" customHeight="1" x14ac:dyDescent="0.2">
      <c r="B42" s="15"/>
      <c r="C42" s="15"/>
      <c r="D42" s="15"/>
      <c r="E42" s="15"/>
      <c r="F42" s="15"/>
      <c r="G42" s="15"/>
      <c r="H42" s="15"/>
      <c r="I42" s="15"/>
      <c r="J42" s="15"/>
      <c r="K42" s="15"/>
      <c r="L42" s="15"/>
    </row>
    <row r="43" spans="2:12" s="9" customFormat="1" x14ac:dyDescent="0.2">
      <c r="B43" s="15"/>
      <c r="C43" s="15"/>
      <c r="D43" s="15"/>
      <c r="E43" s="15"/>
      <c r="F43" s="15"/>
      <c r="G43" s="15"/>
      <c r="H43" s="15"/>
      <c r="I43" s="15"/>
      <c r="J43" s="15"/>
      <c r="K43" s="15"/>
      <c r="L43" s="15"/>
    </row>
    <row r="44" spans="2:12" s="9" customFormat="1" x14ac:dyDescent="0.2"/>
    <row r="45" spans="2:12" s="10" customFormat="1" x14ac:dyDescent="0.2"/>
    <row r="46" spans="2:12" s="3" customFormat="1" ht="12.75" customHeight="1" x14ac:dyDescent="0.2">
      <c r="B46" s="1526"/>
      <c r="C46" s="1527"/>
      <c r="D46" s="1527"/>
      <c r="E46" s="1527"/>
      <c r="F46" s="1527"/>
      <c r="G46" s="1527"/>
      <c r="H46" s="1527"/>
      <c r="I46" s="1527"/>
      <c r="J46" s="1527"/>
      <c r="K46" s="1527"/>
      <c r="L46" s="107"/>
    </row>
  </sheetData>
  <mergeCells count="12">
    <mergeCell ref="B3:I3"/>
    <mergeCell ref="B4:T4"/>
    <mergeCell ref="B8:B10"/>
    <mergeCell ref="D8:D10"/>
    <mergeCell ref="E8:S8"/>
    <mergeCell ref="B6:AC6"/>
    <mergeCell ref="B5:AB5"/>
    <mergeCell ref="B12:B16"/>
    <mergeCell ref="B17:B21"/>
    <mergeCell ref="B23:D23"/>
    <mergeCell ref="C37:I37"/>
    <mergeCell ref="B46:K46"/>
  </mergeCells>
  <printOptions horizontalCentered="1"/>
  <pageMargins left="0" right="0" top="0.43307086614173229" bottom="0.43307086614173229" header="0" footer="0"/>
  <pageSetup paperSize="9" orientation="landscape" r:id="rId1"/>
  <headerFooter alignWithMargins="0"/>
  <rowBreaks count="1" manualBreakCount="1">
    <brk id="41" max="16383" man="1"/>
  </rowBreaks>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Hoja96">
    <tabColor theme="0"/>
    <pageSetUpPr fitToPage="1"/>
  </sheetPr>
  <dimension ref="B1:AD46"/>
  <sheetViews>
    <sheetView showGridLines="0" topLeftCell="A2" zoomScaleNormal="100" workbookViewId="0">
      <selection activeCell="B6" sqref="B6:AC6"/>
    </sheetView>
  </sheetViews>
  <sheetFormatPr baseColWidth="10" defaultColWidth="11.42578125" defaultRowHeight="15" x14ac:dyDescent="0.2"/>
  <cols>
    <col min="1" max="1" width="1.140625" style="1" customWidth="1"/>
    <col min="2" max="2" width="7.85546875" style="1" customWidth="1"/>
    <col min="3" max="3" width="1" style="1" customWidth="1"/>
    <col min="4" max="4" width="9.140625" style="1" customWidth="1"/>
    <col min="5" max="5" width="7.5703125" style="1" customWidth="1"/>
    <col min="6" max="6" width="0.5703125" style="1" customWidth="1"/>
    <col min="7" max="7" width="8" style="1" customWidth="1"/>
    <col min="8" max="8" width="0.5703125" style="1" customWidth="1"/>
    <col min="9" max="9" width="6.7109375" style="1" customWidth="1"/>
    <col min="10" max="10" width="0.5703125" style="1" customWidth="1"/>
    <col min="11" max="11" width="6.85546875" style="1" customWidth="1"/>
    <col min="12" max="12" width="0.5703125" style="1" customWidth="1"/>
    <col min="13" max="13" width="7" style="1" customWidth="1"/>
    <col min="14" max="14" width="0.5703125" style="1" customWidth="1"/>
    <col min="15" max="15" width="8.140625" style="1" customWidth="1"/>
    <col min="16" max="16" width="0.7109375" style="1" customWidth="1"/>
    <col min="17" max="17" width="7.5703125" style="1" customWidth="1"/>
    <col min="18" max="18" width="0.5703125" style="1" customWidth="1"/>
    <col min="19" max="19" width="7.28515625" style="1" customWidth="1"/>
    <col min="20" max="20" width="0.7109375" style="1" customWidth="1"/>
    <col min="21" max="21" width="5.140625" style="1" customWidth="1"/>
    <col min="22" max="22" width="4.5703125" style="1" bestFit="1" customWidth="1"/>
    <col min="23" max="23" width="7" style="1" bestFit="1" customWidth="1"/>
    <col min="24" max="24" width="4.5703125" style="1" bestFit="1" customWidth="1"/>
    <col min="25" max="25" width="7" style="1" bestFit="1" customWidth="1"/>
    <col min="26" max="26" width="4.5703125" style="1" bestFit="1" customWidth="1"/>
    <col min="27" max="27" width="7" style="1" bestFit="1" customWidth="1"/>
    <col min="28" max="28" width="4.5703125" style="1" bestFit="1" customWidth="1"/>
    <col min="29" max="29" width="7" style="1" bestFit="1" customWidth="1"/>
    <col min="30" max="16384" width="11.42578125" style="1"/>
  </cols>
  <sheetData>
    <row r="1" spans="2:30" hidden="1" x14ac:dyDescent="0.2">
      <c r="E1" s="23" t="s">
        <v>36</v>
      </c>
      <c r="G1" s="23" t="s">
        <v>21</v>
      </c>
      <c r="I1" s="23" t="s">
        <v>20</v>
      </c>
      <c r="K1" s="23" t="s">
        <v>19</v>
      </c>
      <c r="M1" s="23" t="s">
        <v>18</v>
      </c>
      <c r="O1" s="23" t="s">
        <v>17</v>
      </c>
      <c r="Q1" s="23" t="s">
        <v>16</v>
      </c>
      <c r="S1" s="23" t="s">
        <v>15</v>
      </c>
    </row>
    <row r="2" spans="2:30" s="2" customFormat="1" ht="14.25" x14ac:dyDescent="0.2">
      <c r="B2" s="6"/>
      <c r="C2" s="13"/>
      <c r="D2" s="13"/>
      <c r="T2" s="13"/>
    </row>
    <row r="3" spans="2:30" s="11" customFormat="1" ht="47.25" customHeight="1" x14ac:dyDescent="0.2">
      <c r="B3" s="1528"/>
      <c r="C3" s="1528"/>
      <c r="D3" s="1528"/>
      <c r="E3" s="1528"/>
      <c r="F3" s="1528"/>
      <c r="G3" s="1528"/>
      <c r="H3" s="1528"/>
      <c r="I3" s="1528"/>
      <c r="J3" s="12"/>
      <c r="Q3" s="16"/>
    </row>
    <row r="4" spans="2:30" s="4" customFormat="1" ht="2.25" customHeight="1" x14ac:dyDescent="0.2">
      <c r="B4" s="1529"/>
      <c r="C4" s="1529"/>
      <c r="D4" s="1529"/>
      <c r="E4" s="1529"/>
      <c r="F4" s="1529"/>
      <c r="G4" s="1529"/>
      <c r="H4" s="1529"/>
      <c r="I4" s="1529"/>
      <c r="J4" s="1529"/>
      <c r="K4" s="1529"/>
      <c r="L4" s="1529"/>
      <c r="M4" s="1529"/>
      <c r="N4" s="1529"/>
      <c r="O4" s="1529"/>
      <c r="P4" s="1529"/>
      <c r="Q4" s="1529"/>
      <c r="R4" s="1529"/>
      <c r="S4" s="1529"/>
      <c r="T4" s="1529"/>
    </row>
    <row r="5" spans="2:30" s="740" customFormat="1" ht="16.5" customHeight="1" x14ac:dyDescent="0.2">
      <c r="B5" s="1478" t="s">
        <v>412</v>
      </c>
      <c r="C5" s="1478"/>
      <c r="D5" s="1478"/>
      <c r="E5" s="1478"/>
      <c r="F5" s="1478"/>
      <c r="G5" s="1478"/>
      <c r="H5" s="1478"/>
      <c r="I5" s="1478"/>
      <c r="J5" s="1478"/>
      <c r="K5" s="1478"/>
      <c r="L5" s="1478"/>
      <c r="M5" s="1478"/>
      <c r="N5" s="1478"/>
      <c r="O5" s="1478"/>
      <c r="P5" s="1478"/>
      <c r="Q5" s="1478"/>
      <c r="R5" s="1478"/>
      <c r="S5" s="1478"/>
      <c r="T5" s="1478"/>
      <c r="U5" s="1478"/>
      <c r="V5" s="1478"/>
      <c r="W5" s="1478"/>
      <c r="X5" s="1478"/>
      <c r="Y5" s="1478"/>
      <c r="Z5" s="1478"/>
      <c r="AA5" s="1478"/>
      <c r="AB5" s="1478"/>
      <c r="AC5" s="714"/>
    </row>
    <row r="6" spans="2:30" s="740" customFormat="1" ht="14.25" customHeight="1" x14ac:dyDescent="0.2">
      <c r="B6" s="1415" t="str">
        <f>porsaad!$B$6</f>
        <v>Situación a 31 de mayo de 2024</v>
      </c>
      <c r="C6" s="1415"/>
      <c r="D6" s="1415"/>
      <c r="E6" s="1415"/>
      <c r="F6" s="1415"/>
      <c r="G6" s="1415"/>
      <c r="H6" s="1415"/>
      <c r="I6" s="1415"/>
      <c r="J6" s="1415"/>
      <c r="K6" s="1415"/>
      <c r="L6" s="1415"/>
      <c r="M6" s="1415"/>
      <c r="N6" s="1415"/>
      <c r="O6" s="1415"/>
      <c r="P6" s="1415"/>
      <c r="Q6" s="1415"/>
      <c r="R6" s="1415"/>
      <c r="S6" s="1415"/>
      <c r="T6" s="1415"/>
      <c r="U6" s="1415"/>
      <c r="V6" s="1415"/>
      <c r="W6" s="1415"/>
      <c r="X6" s="1415"/>
      <c r="Y6" s="1415"/>
      <c r="Z6" s="1415"/>
      <c r="AA6" s="1415"/>
      <c r="AB6" s="1415"/>
      <c r="AC6" s="1415"/>
    </row>
    <row r="7" spans="2:30" s="133" customFormat="1" ht="5.25" customHeight="1" x14ac:dyDescent="0.2"/>
    <row r="8" spans="2:30" s="134" customFormat="1" ht="21.75" customHeight="1" x14ac:dyDescent="0.2">
      <c r="B8" s="1524" t="s">
        <v>27</v>
      </c>
      <c r="D8" s="1524" t="s">
        <v>112</v>
      </c>
      <c r="E8" s="1524" t="s">
        <v>26</v>
      </c>
      <c r="F8" s="1524"/>
      <c r="G8" s="1524"/>
      <c r="H8" s="1524"/>
      <c r="I8" s="1524"/>
      <c r="J8" s="1524"/>
      <c r="K8" s="1524"/>
      <c r="L8" s="1524"/>
      <c r="M8" s="1524"/>
      <c r="N8" s="1524"/>
      <c r="O8" s="1524"/>
      <c r="P8" s="1524"/>
      <c r="Q8" s="1524"/>
      <c r="R8" s="1524"/>
      <c r="S8" s="1524"/>
    </row>
    <row r="9" spans="2:30" s="134" customFormat="1" ht="21.75" customHeight="1" x14ac:dyDescent="0.2">
      <c r="B9" s="1524"/>
      <c r="D9" s="1524"/>
      <c r="E9" s="135" t="s">
        <v>22</v>
      </c>
      <c r="F9" s="135"/>
      <c r="G9" s="135" t="s">
        <v>21</v>
      </c>
      <c r="H9" s="135"/>
      <c r="I9" s="135" t="s">
        <v>20</v>
      </c>
      <c r="J9" s="135"/>
      <c r="K9" s="135" t="s">
        <v>19</v>
      </c>
      <c r="L9" s="135"/>
      <c r="M9" s="135" t="s">
        <v>18</v>
      </c>
      <c r="N9" s="135"/>
      <c r="O9" s="135" t="s">
        <v>17</v>
      </c>
      <c r="P9" s="135"/>
      <c r="Q9" s="135" t="s">
        <v>16</v>
      </c>
      <c r="R9" s="135"/>
      <c r="S9" s="135" t="s">
        <v>15</v>
      </c>
    </row>
    <row r="10" spans="2:30" s="134" customFormat="1" ht="21.75" customHeight="1" x14ac:dyDescent="0.2">
      <c r="B10" s="1524"/>
      <c r="D10" s="1524"/>
      <c r="E10" s="135" t="s">
        <v>9</v>
      </c>
      <c r="F10" s="135"/>
      <c r="G10" s="135" t="s">
        <v>9</v>
      </c>
      <c r="H10" s="135"/>
      <c r="I10" s="135" t="s">
        <v>9</v>
      </c>
      <c r="J10" s="135"/>
      <c r="K10" s="135" t="s">
        <v>9</v>
      </c>
      <c r="L10" s="135"/>
      <c r="M10" s="135" t="s">
        <v>9</v>
      </c>
      <c r="N10" s="135"/>
      <c r="O10" s="135" t="s">
        <v>9</v>
      </c>
      <c r="P10" s="135"/>
      <c r="Q10" s="135" t="s">
        <v>9</v>
      </c>
      <c r="R10" s="135"/>
      <c r="S10" s="135" t="s">
        <v>9</v>
      </c>
    </row>
    <row r="11" spans="2:30" s="136" customFormat="1" ht="9" customHeight="1" x14ac:dyDescent="0.2">
      <c r="B11" s="137"/>
      <c r="D11" s="138"/>
      <c r="E11" s="138"/>
      <c r="F11" s="138"/>
      <c r="G11" s="138"/>
      <c r="H11" s="138"/>
      <c r="I11" s="138"/>
      <c r="J11" s="138"/>
      <c r="K11" s="138"/>
      <c r="L11" s="138"/>
      <c r="M11" s="138"/>
      <c r="N11" s="138"/>
      <c r="O11" s="138"/>
      <c r="P11" s="138"/>
      <c r="Q11" s="138"/>
      <c r="R11" s="138"/>
      <c r="S11" s="138"/>
      <c r="T11" s="139"/>
    </row>
    <row r="12" spans="2:30" s="140" customFormat="1" ht="21" customHeight="1" x14ac:dyDescent="0.2">
      <c r="B12" s="1523" t="s">
        <v>24</v>
      </c>
      <c r="D12" s="141" t="s">
        <v>31</v>
      </c>
      <c r="E12" s="142">
        <f>'36perfresol'!E12</f>
        <v>646</v>
      </c>
      <c r="F12" s="141"/>
      <c r="G12" s="142">
        <f>'36perfresol'!H12</f>
        <v>10276</v>
      </c>
      <c r="H12" s="141"/>
      <c r="I12" s="142">
        <f>'36perfresol'!K12</f>
        <v>6153</v>
      </c>
      <c r="J12" s="141"/>
      <c r="K12" s="142">
        <f>'36perfresol'!N12</f>
        <v>9107</v>
      </c>
      <c r="L12" s="141"/>
      <c r="M12" s="142">
        <f>'36perfresol'!Q12</f>
        <v>8583</v>
      </c>
      <c r="N12" s="141"/>
      <c r="O12" s="142">
        <f>'36perfresol'!T12</f>
        <v>11683</v>
      </c>
      <c r="P12" s="141"/>
      <c r="Q12" s="142">
        <f>'36perfresol'!W12</f>
        <v>39784</v>
      </c>
      <c r="R12" s="141"/>
      <c r="S12" s="142">
        <f>'36perfresol'!Z12</f>
        <v>186580</v>
      </c>
      <c r="T12" s="143"/>
      <c r="V12" s="144">
        <f>E12/E$16</f>
        <v>0.35455543358946212</v>
      </c>
      <c r="W12" s="144">
        <f>G12/G$16</f>
        <v>0.3313128707763735</v>
      </c>
      <c r="X12" s="144">
        <f>I12/I$16</f>
        <v>0.29306977851869492</v>
      </c>
      <c r="Y12" s="144">
        <f>K12/K$16</f>
        <v>0.29810147299508999</v>
      </c>
      <c r="Z12" s="144">
        <f>M12/M$16</f>
        <v>0.24714215785078752</v>
      </c>
      <c r="AA12" s="144">
        <f>O12/O$16</f>
        <v>0.21008055815291662</v>
      </c>
      <c r="AB12" s="144">
        <f>Q12/Q$16</f>
        <v>0.20836519425560665</v>
      </c>
      <c r="AC12" s="144">
        <f>S12/S$16</f>
        <v>0.29588773456691253</v>
      </c>
      <c r="AD12" s="144"/>
    </row>
    <row r="13" spans="2:30" s="140" customFormat="1" ht="21" customHeight="1" x14ac:dyDescent="0.2">
      <c r="B13" s="1523"/>
      <c r="D13" s="141" t="s">
        <v>49</v>
      </c>
      <c r="E13" s="142">
        <f>'36perfresol'!E13</f>
        <v>812</v>
      </c>
      <c r="F13" s="141"/>
      <c r="G13" s="142">
        <f>'36perfresol'!H13</f>
        <v>12016</v>
      </c>
      <c r="H13" s="141"/>
      <c r="I13" s="142">
        <f>'36perfresol'!K13</f>
        <v>7823</v>
      </c>
      <c r="J13" s="141"/>
      <c r="K13" s="142">
        <f>'36perfresol'!N13</f>
        <v>11689</v>
      </c>
      <c r="L13" s="141"/>
      <c r="M13" s="142">
        <f>'36perfresol'!Q13</f>
        <v>13098</v>
      </c>
      <c r="N13" s="141"/>
      <c r="O13" s="142">
        <f>'36perfresol'!T13</f>
        <v>21002</v>
      </c>
      <c r="P13" s="141"/>
      <c r="Q13" s="142">
        <f>'36perfresol'!W13</f>
        <v>68083</v>
      </c>
      <c r="R13" s="141"/>
      <c r="S13" s="142">
        <f>'36perfresol'!Z13</f>
        <v>238094</v>
      </c>
      <c r="T13" s="143"/>
      <c r="V13" s="144">
        <f>E13/E$16</f>
        <v>0.44566410537870471</v>
      </c>
      <c r="W13" s="144">
        <f>G13/G$16</f>
        <v>0.38741294815579058</v>
      </c>
      <c r="X13" s="144">
        <f>I13/I$16</f>
        <v>0.37261252679209333</v>
      </c>
      <c r="Y13" s="144">
        <f>K13/K$16</f>
        <v>0.38261865793780686</v>
      </c>
      <c r="Z13" s="144">
        <f>M13/M$16</f>
        <v>0.37714878055803508</v>
      </c>
      <c r="AA13" s="144">
        <f>O13/O$16</f>
        <v>0.37765230525785803</v>
      </c>
      <c r="AB13" s="144">
        <f>Q13/Q$16</f>
        <v>0.3565787130631527</v>
      </c>
      <c r="AC13" s="144">
        <f>S13/S$16</f>
        <v>0.37758116772416372</v>
      </c>
      <c r="AD13" s="144"/>
    </row>
    <row r="14" spans="2:30" s="140" customFormat="1" ht="21" customHeight="1" x14ac:dyDescent="0.2">
      <c r="B14" s="1523"/>
      <c r="D14" s="141" t="s">
        <v>50</v>
      </c>
      <c r="E14" s="142">
        <f>'36perfresol'!E14</f>
        <v>364</v>
      </c>
      <c r="F14" s="141"/>
      <c r="G14" s="142">
        <f>'36perfresol'!H14</f>
        <v>8724</v>
      </c>
      <c r="H14" s="141"/>
      <c r="I14" s="142">
        <f>'36perfresol'!K14</f>
        <v>7019</v>
      </c>
      <c r="J14" s="141"/>
      <c r="K14" s="142">
        <f>'36perfresol'!N14</f>
        <v>9754</v>
      </c>
      <c r="L14" s="141"/>
      <c r="M14" s="142">
        <f>'36perfresol'!Q14</f>
        <v>13048</v>
      </c>
      <c r="N14" s="141"/>
      <c r="O14" s="142">
        <f>'36perfresol'!T14</f>
        <v>22927</v>
      </c>
      <c r="P14" s="141"/>
      <c r="Q14" s="142">
        <f>'36perfresol'!W14</f>
        <v>83067</v>
      </c>
      <c r="R14" s="141"/>
      <c r="S14" s="142">
        <f>'36perfresol'!Z14</f>
        <v>205903</v>
      </c>
      <c r="T14" s="143"/>
      <c r="V14" s="144">
        <f>E14/E$16</f>
        <v>0.19978046103183314</v>
      </c>
      <c r="W14" s="144">
        <f>G14/G$16</f>
        <v>0.28127418106783597</v>
      </c>
      <c r="X14" s="144">
        <f>I14/I$16</f>
        <v>0.33431769468921174</v>
      </c>
      <c r="Y14" s="144">
        <f>K14/K$16</f>
        <v>0.31927986906710309</v>
      </c>
      <c r="Z14" s="144">
        <f>M14/M$16</f>
        <v>0.3757090615911774</v>
      </c>
      <c r="AA14" s="144">
        <f>O14/O$16</f>
        <v>0.41226713658922537</v>
      </c>
      <c r="AB14" s="144">
        <f>Q14/Q$16</f>
        <v>0.43505609268124062</v>
      </c>
      <c r="AC14" s="144">
        <f>S14/S$16</f>
        <v>0.32653109770892375</v>
      </c>
      <c r="AD14" s="144"/>
    </row>
    <row r="15" spans="2:30" s="140" customFormat="1" ht="21" customHeight="1" x14ac:dyDescent="0.2">
      <c r="B15" s="1523"/>
      <c r="D15" s="141"/>
      <c r="E15" s="142"/>
      <c r="F15" s="141"/>
      <c r="G15" s="142"/>
      <c r="H15" s="141"/>
      <c r="I15" s="142"/>
      <c r="J15" s="141"/>
      <c r="K15" s="142"/>
      <c r="L15" s="141"/>
      <c r="M15" s="142"/>
      <c r="N15" s="141"/>
      <c r="O15" s="142"/>
      <c r="P15" s="141"/>
      <c r="Q15" s="142"/>
      <c r="R15" s="141"/>
      <c r="S15" s="142"/>
      <c r="T15" s="143"/>
      <c r="V15" s="144"/>
      <c r="W15" s="144"/>
      <c r="X15" s="144"/>
      <c r="Y15" s="144"/>
      <c r="Z15" s="144"/>
      <c r="AA15" s="144"/>
      <c r="AB15" s="144"/>
      <c r="AC15" s="144"/>
      <c r="AD15" s="144"/>
    </row>
    <row r="16" spans="2:30" s="140" customFormat="1" ht="21" customHeight="1" x14ac:dyDescent="0.2">
      <c r="B16" s="1523"/>
      <c r="D16" s="145" t="s">
        <v>68</v>
      </c>
      <c r="E16" s="142">
        <f>SUM(E12:E15)</f>
        <v>1822</v>
      </c>
      <c r="F16" s="141"/>
      <c r="G16" s="142">
        <f>SUM(G12:G15)</f>
        <v>31016</v>
      </c>
      <c r="H16" s="141"/>
      <c r="I16" s="142">
        <f>SUM(I12:I15)</f>
        <v>20995</v>
      </c>
      <c r="J16" s="141"/>
      <c r="K16" s="142">
        <f>SUM(K12:K15)</f>
        <v>30550</v>
      </c>
      <c r="L16" s="141"/>
      <c r="M16" s="142">
        <f>SUM(M12:M15)</f>
        <v>34729</v>
      </c>
      <c r="N16" s="141"/>
      <c r="O16" s="142">
        <f>SUM(O12:O15)</f>
        <v>55612</v>
      </c>
      <c r="P16" s="141"/>
      <c r="Q16" s="142">
        <f>SUM(Q12:Q15)</f>
        <v>190934</v>
      </c>
      <c r="R16" s="141"/>
      <c r="S16" s="142">
        <f>SUM(S12:S15)</f>
        <v>630577</v>
      </c>
      <c r="T16" s="143"/>
      <c r="V16" s="144"/>
    </row>
    <row r="17" spans="2:29" s="140" customFormat="1" ht="21" customHeight="1" x14ac:dyDescent="0.2">
      <c r="B17" s="1523" t="s">
        <v>23</v>
      </c>
      <c r="D17" s="141" t="s">
        <v>31</v>
      </c>
      <c r="E17" s="142">
        <f>'36perfresol'!E17</f>
        <v>814</v>
      </c>
      <c r="F17" s="141"/>
      <c r="G17" s="142">
        <f>'36perfresol'!H17</f>
        <v>21776</v>
      </c>
      <c r="H17" s="141"/>
      <c r="I17" s="142">
        <f>'36perfresol'!K17</f>
        <v>9482</v>
      </c>
      <c r="J17" s="141"/>
      <c r="K17" s="142">
        <f>'36perfresol'!N17</f>
        <v>11219</v>
      </c>
      <c r="L17" s="141"/>
      <c r="M17" s="142">
        <f>'36perfresol'!Q17</f>
        <v>9752</v>
      </c>
      <c r="N17" s="141"/>
      <c r="O17" s="142">
        <f>'36perfresol'!T17</f>
        <v>12819</v>
      </c>
      <c r="P17" s="141"/>
      <c r="Q17" s="142">
        <f>'36perfresol'!W17</f>
        <v>29593</v>
      </c>
      <c r="R17" s="141"/>
      <c r="S17" s="142">
        <f>'36perfresol'!Z17</f>
        <v>59440</v>
      </c>
      <c r="T17" s="143"/>
      <c r="V17" s="144">
        <f>E17/E$21</f>
        <v>0.34144295302013422</v>
      </c>
      <c r="W17" s="144">
        <f>G17/G$21</f>
        <v>0.30595012293642432</v>
      </c>
      <c r="X17" s="144">
        <f>I17/I$21</f>
        <v>0.28119810201660733</v>
      </c>
      <c r="Y17" s="144">
        <f>K17/K$21</f>
        <v>0.27727935542868443</v>
      </c>
      <c r="Z17" s="144">
        <f>M17/M$21</f>
        <v>0.24046949746017657</v>
      </c>
      <c r="AA17" s="144">
        <f>O17/O$21</f>
        <v>0.21948839120608177</v>
      </c>
      <c r="AB17" s="144">
        <f>Q17/Q$21</f>
        <v>0.24823010334183332</v>
      </c>
      <c r="AC17" s="144">
        <f>S17/S$21</f>
        <v>0.2686638673313958</v>
      </c>
    </row>
    <row r="18" spans="2:29" s="140" customFormat="1" ht="21" customHeight="1" x14ac:dyDescent="0.2">
      <c r="B18" s="1523"/>
      <c r="D18" s="141" t="s">
        <v>49</v>
      </c>
      <c r="E18" s="142">
        <f>'36perfresol'!E18</f>
        <v>1126</v>
      </c>
      <c r="F18" s="141"/>
      <c r="G18" s="142">
        <f>'36perfresol'!H18</f>
        <v>29447</v>
      </c>
      <c r="H18" s="141"/>
      <c r="I18" s="142">
        <f>'36perfresol'!K18</f>
        <v>12300</v>
      </c>
      <c r="J18" s="141"/>
      <c r="K18" s="142">
        <f>'36perfresol'!N18</f>
        <v>15445</v>
      </c>
      <c r="L18" s="141"/>
      <c r="M18" s="142">
        <f>'36perfresol'!Q18</f>
        <v>15725</v>
      </c>
      <c r="N18" s="141"/>
      <c r="O18" s="142">
        <f>'36perfresol'!T18</f>
        <v>22902</v>
      </c>
      <c r="P18" s="141"/>
      <c r="Q18" s="142">
        <f>'36perfresol'!W18</f>
        <v>45547</v>
      </c>
      <c r="R18" s="141"/>
      <c r="S18" s="142">
        <f>'36perfresol'!Z18</f>
        <v>81516</v>
      </c>
      <c r="T18" s="143"/>
      <c r="V18" s="144">
        <f>E18/E$21</f>
        <v>0.47231543624161076</v>
      </c>
      <c r="W18" s="144">
        <f>G18/G$21</f>
        <v>0.41372672989111348</v>
      </c>
      <c r="X18" s="144">
        <f>I18/I$21</f>
        <v>0.36476868327402134</v>
      </c>
      <c r="Y18" s="144">
        <f>K18/K$21</f>
        <v>0.38172561231803465</v>
      </c>
      <c r="Z18" s="144">
        <f>M18/M$21</f>
        <v>0.38775459880652957</v>
      </c>
      <c r="AA18" s="144">
        <f>O18/O$21</f>
        <v>0.39213067598109719</v>
      </c>
      <c r="AB18" s="144">
        <f>Q18/Q$21</f>
        <v>0.38205442222520469</v>
      </c>
      <c r="AC18" s="144">
        <f>S18/S$21</f>
        <v>0.36844555533960399</v>
      </c>
    </row>
    <row r="19" spans="2:29" s="140" customFormat="1" ht="21" customHeight="1" x14ac:dyDescent="0.2">
      <c r="B19" s="1523"/>
      <c r="D19" s="141" t="s">
        <v>50</v>
      </c>
      <c r="E19" s="142">
        <f>'36perfresol'!E19</f>
        <v>444</v>
      </c>
      <c r="F19" s="141"/>
      <c r="G19" s="142">
        <f>'36perfresol'!H19</f>
        <v>19952</v>
      </c>
      <c r="H19" s="141"/>
      <c r="I19" s="142">
        <f>'36perfresol'!K19</f>
        <v>11938</v>
      </c>
      <c r="J19" s="141"/>
      <c r="K19" s="142">
        <f>'36perfresol'!N19</f>
        <v>13797</v>
      </c>
      <c r="L19" s="141"/>
      <c r="M19" s="142">
        <f>'36perfresol'!Q19</f>
        <v>15077</v>
      </c>
      <c r="N19" s="141"/>
      <c r="O19" s="142">
        <f>'36perfresol'!T19</f>
        <v>22683</v>
      </c>
      <c r="P19" s="141"/>
      <c r="Q19" s="142">
        <f>'36perfresol'!W19</f>
        <v>44076</v>
      </c>
      <c r="R19" s="141"/>
      <c r="S19" s="142">
        <f>'36perfresol'!Z19</f>
        <v>80287</v>
      </c>
      <c r="T19" s="143"/>
      <c r="V19" s="144">
        <f>E19/E$21</f>
        <v>0.18624161073825504</v>
      </c>
      <c r="W19" s="144">
        <f>G19/G$21</f>
        <v>0.28032314717246226</v>
      </c>
      <c r="X19" s="144">
        <f>I19/I$21</f>
        <v>0.35403321470937127</v>
      </c>
      <c r="Y19" s="144">
        <f>K19/K$21</f>
        <v>0.34099503225328093</v>
      </c>
      <c r="Z19" s="144">
        <f>M19/M$21</f>
        <v>0.37177590373329389</v>
      </c>
      <c r="AA19" s="144">
        <f>O19/O$21</f>
        <v>0.38838093281282104</v>
      </c>
      <c r="AB19" s="144">
        <f>Q19/Q$21</f>
        <v>0.36971547443296204</v>
      </c>
      <c r="AC19" s="144">
        <f>S19/S$21</f>
        <v>0.36289057732900026</v>
      </c>
    </row>
    <row r="20" spans="2:29" s="140" customFormat="1" ht="21" customHeight="1" x14ac:dyDescent="0.2">
      <c r="B20" s="1523"/>
      <c r="D20" s="141"/>
      <c r="E20" s="142"/>
      <c r="F20" s="141"/>
      <c r="G20" s="142"/>
      <c r="H20" s="141"/>
      <c r="I20" s="142"/>
      <c r="J20" s="141"/>
      <c r="K20" s="142"/>
      <c r="L20" s="141"/>
      <c r="M20" s="142"/>
      <c r="N20" s="141"/>
      <c r="O20" s="142"/>
      <c r="P20" s="141"/>
      <c r="Q20" s="142"/>
      <c r="R20" s="141"/>
      <c r="S20" s="142"/>
      <c r="T20" s="143"/>
      <c r="V20" s="144"/>
      <c r="W20" s="144"/>
      <c r="X20" s="144"/>
      <c r="Y20" s="144"/>
      <c r="Z20" s="144"/>
      <c r="AA20" s="144"/>
      <c r="AB20" s="144"/>
      <c r="AC20" s="144"/>
    </row>
    <row r="21" spans="2:29" s="140" customFormat="1" ht="21" customHeight="1" x14ac:dyDescent="0.2">
      <c r="B21" s="1523"/>
      <c r="D21" s="145" t="s">
        <v>68</v>
      </c>
      <c r="E21" s="142">
        <f>SUM(E17:E20)</f>
        <v>2384</v>
      </c>
      <c r="F21" s="141"/>
      <c r="G21" s="142">
        <f>SUM(G17:G20)</f>
        <v>71175</v>
      </c>
      <c r="H21" s="141"/>
      <c r="I21" s="142">
        <f>SUM(I17:I20)</f>
        <v>33720</v>
      </c>
      <c r="J21" s="141"/>
      <c r="K21" s="142">
        <f>SUM(K17:K20)</f>
        <v>40461</v>
      </c>
      <c r="L21" s="141"/>
      <c r="M21" s="142">
        <f>SUM(M17:M20)</f>
        <v>40554</v>
      </c>
      <c r="N21" s="141"/>
      <c r="O21" s="142">
        <f>SUM(O17:O20)</f>
        <v>58404</v>
      </c>
      <c r="P21" s="141"/>
      <c r="Q21" s="142">
        <f>SUM(Q17:Q20)</f>
        <v>119216</v>
      </c>
      <c r="R21" s="141"/>
      <c r="S21" s="142">
        <f>SUM(S17:S20)</f>
        <v>221243</v>
      </c>
      <c r="T21" s="143"/>
      <c r="V21" s="144"/>
    </row>
    <row r="22" spans="2:29" s="136" customFormat="1" ht="3" customHeight="1" x14ac:dyDescent="0.2">
      <c r="B22" s="146"/>
      <c r="C22" s="134"/>
      <c r="D22" s="143"/>
      <c r="E22" s="147"/>
      <c r="F22" s="143"/>
      <c r="G22" s="147"/>
      <c r="H22" s="143"/>
      <c r="I22" s="147"/>
      <c r="J22" s="143"/>
      <c r="K22" s="147"/>
      <c r="L22" s="143"/>
      <c r="M22" s="147"/>
      <c r="N22" s="143"/>
      <c r="O22" s="147"/>
      <c r="P22" s="143"/>
      <c r="Q22" s="147"/>
      <c r="R22" s="143"/>
      <c r="S22" s="147"/>
      <c r="T22" s="143"/>
    </row>
    <row r="23" spans="2:29" s="148" customFormat="1" ht="18" customHeight="1" x14ac:dyDescent="0.2">
      <c r="B23" s="1524" t="s">
        <v>0</v>
      </c>
      <c r="C23" s="1524"/>
      <c r="D23" s="1524"/>
      <c r="E23" s="147">
        <f>E16+E21</f>
        <v>4206</v>
      </c>
      <c r="F23" s="143"/>
      <c r="G23" s="147">
        <f>G16+G21</f>
        <v>102191</v>
      </c>
      <c r="H23" s="143"/>
      <c r="I23" s="147">
        <f>I16+I21</f>
        <v>54715</v>
      </c>
      <c r="J23" s="143"/>
      <c r="K23" s="147">
        <f>K16+K21</f>
        <v>71011</v>
      </c>
      <c r="L23" s="143"/>
      <c r="M23" s="147">
        <f>M16+M21</f>
        <v>75283</v>
      </c>
      <c r="N23" s="143"/>
      <c r="O23" s="147">
        <f>O16+O21</f>
        <v>114016</v>
      </c>
      <c r="P23" s="143"/>
      <c r="Q23" s="147">
        <f>Q16+Q21</f>
        <v>310150</v>
      </c>
      <c r="R23" s="143"/>
      <c r="S23" s="147">
        <f>S16+S21</f>
        <v>851820</v>
      </c>
      <c r="T23" s="143"/>
    </row>
    <row r="24" spans="2:29" s="151" customFormat="1" ht="5.25" customHeight="1" x14ac:dyDescent="0.2">
      <c r="B24" s="149"/>
      <c r="C24" s="149"/>
      <c r="D24" s="149"/>
      <c r="E24" s="149"/>
      <c r="F24" s="149"/>
      <c r="G24" s="149"/>
      <c r="H24" s="149"/>
      <c r="I24" s="149"/>
      <c r="J24" s="149"/>
      <c r="K24" s="149"/>
      <c r="L24" s="150"/>
    </row>
    <row r="25" spans="2:29" s="21" customFormat="1" ht="5.25" customHeight="1" x14ac:dyDescent="0.2">
      <c r="B25" s="195"/>
      <c r="C25" s="195"/>
      <c r="D25" s="195"/>
      <c r="E25" s="195"/>
      <c r="F25" s="195"/>
      <c r="G25" s="195"/>
      <c r="H25" s="195"/>
      <c r="I25" s="195"/>
      <c r="J25" s="195"/>
      <c r="K25" s="195"/>
      <c r="L25" s="196"/>
    </row>
    <row r="26" spans="2:29" s="21" customFormat="1" ht="12.75" customHeight="1" x14ac:dyDescent="0.2">
      <c r="B26" s="152"/>
      <c r="C26" s="152"/>
      <c r="D26" s="152"/>
      <c r="E26" s="152"/>
      <c r="F26" s="152"/>
      <c r="G26" s="152"/>
      <c r="H26" s="152"/>
      <c r="I26" s="152"/>
      <c r="J26" s="152"/>
      <c r="K26" s="152"/>
      <c r="L26" s="152"/>
    </row>
    <row r="27" spans="2:29" s="194" customFormat="1" ht="24.75" customHeight="1" x14ac:dyDescent="0.2">
      <c r="B27" s="197"/>
      <c r="C27" s="197"/>
      <c r="D27" s="197"/>
      <c r="E27" s="197" t="s">
        <v>114</v>
      </c>
      <c r="F27" s="197"/>
      <c r="G27" s="197" t="s">
        <v>20</v>
      </c>
      <c r="H27" s="197"/>
      <c r="I27" s="197" t="s">
        <v>18</v>
      </c>
      <c r="J27" s="197"/>
      <c r="K27" s="197" t="s">
        <v>16</v>
      </c>
      <c r="L27" s="197"/>
    </row>
    <row r="28" spans="2:29" s="194" customFormat="1" ht="10.5" x14ac:dyDescent="0.2">
      <c r="B28" s="198"/>
      <c r="C28" s="198"/>
      <c r="D28" s="198"/>
      <c r="E28" s="198" t="e">
        <f>#REF!</f>
        <v>#REF!</v>
      </c>
      <c r="F28" s="199"/>
      <c r="G28" s="199" t="e">
        <f>#REF!</f>
        <v>#REF!</v>
      </c>
      <c r="H28" s="199"/>
      <c r="I28" s="199" t="e">
        <f>#REF!</f>
        <v>#REF!</v>
      </c>
      <c r="J28" s="199"/>
      <c r="K28" s="199" t="e">
        <f>#REF!</f>
        <v>#REF!</v>
      </c>
      <c r="L28" s="199"/>
    </row>
    <row r="29" spans="2:29" s="21" customFormat="1" x14ac:dyDescent="0.2">
      <c r="B29" s="152"/>
      <c r="C29" s="152"/>
      <c r="D29" s="152"/>
      <c r="E29" s="152"/>
      <c r="F29" s="152"/>
      <c r="G29" s="152"/>
      <c r="H29" s="152"/>
      <c r="I29" s="152"/>
      <c r="J29" s="152"/>
      <c r="K29" s="152"/>
      <c r="L29" s="152"/>
    </row>
    <row r="30" spans="2:29" s="21" customFormat="1" x14ac:dyDescent="0.2">
      <c r="B30" s="152"/>
      <c r="C30" s="152"/>
      <c r="D30" s="152"/>
      <c r="E30" s="152"/>
      <c r="F30" s="152"/>
      <c r="G30" s="152"/>
      <c r="H30" s="152"/>
      <c r="I30" s="152"/>
      <c r="J30" s="152"/>
      <c r="K30" s="152"/>
      <c r="L30" s="152"/>
    </row>
    <row r="31" spans="2:29" s="21" customFormat="1" x14ac:dyDescent="0.2">
      <c r="B31" s="152"/>
      <c r="C31" s="152"/>
      <c r="D31" s="152"/>
      <c r="E31" s="152"/>
      <c r="F31" s="152"/>
      <c r="G31" s="152"/>
      <c r="H31" s="152"/>
      <c r="I31" s="152"/>
      <c r="J31" s="152"/>
      <c r="K31" s="152"/>
      <c r="L31" s="152"/>
    </row>
    <row r="32" spans="2:29" s="21" customFormat="1" x14ac:dyDescent="0.2">
      <c r="B32" s="152"/>
      <c r="C32" s="152"/>
      <c r="D32" s="152"/>
      <c r="E32" s="152"/>
      <c r="F32" s="152"/>
      <c r="G32" s="152"/>
      <c r="H32" s="152"/>
      <c r="I32" s="152"/>
      <c r="J32" s="152"/>
      <c r="K32" s="152"/>
      <c r="L32" s="152"/>
    </row>
    <row r="33" spans="2:12" s="21" customFormat="1" x14ac:dyDescent="0.2">
      <c r="B33" s="152"/>
      <c r="C33" s="152"/>
      <c r="D33" s="152"/>
      <c r="E33" s="152"/>
      <c r="F33" s="152"/>
      <c r="G33" s="152"/>
      <c r="H33" s="152"/>
      <c r="I33" s="152"/>
      <c r="J33" s="152"/>
      <c r="K33" s="152"/>
      <c r="L33" s="152"/>
    </row>
    <row r="34" spans="2:12" s="21" customFormat="1" x14ac:dyDescent="0.2">
      <c r="B34" s="152"/>
      <c r="C34" s="152"/>
      <c r="D34" s="152"/>
      <c r="E34" s="152"/>
      <c r="F34" s="152"/>
      <c r="G34" s="152"/>
      <c r="H34" s="152"/>
      <c r="I34" s="152"/>
      <c r="J34" s="152"/>
      <c r="K34" s="152"/>
      <c r="L34" s="152"/>
    </row>
    <row r="35" spans="2:12" s="21" customFormat="1" x14ac:dyDescent="0.2">
      <c r="B35" s="152"/>
      <c r="C35" s="152"/>
      <c r="D35" s="152"/>
      <c r="E35" s="152"/>
      <c r="F35" s="152"/>
      <c r="G35" s="152"/>
      <c r="H35" s="152"/>
      <c r="I35" s="152"/>
      <c r="J35" s="152"/>
      <c r="K35" s="152"/>
      <c r="L35" s="152"/>
    </row>
    <row r="36" spans="2:12" s="9" customFormat="1" x14ac:dyDescent="0.2">
      <c r="B36" s="15"/>
      <c r="C36" s="15"/>
      <c r="D36" s="15"/>
      <c r="E36" s="15"/>
      <c r="F36" s="15"/>
      <c r="G36" s="15"/>
      <c r="H36" s="15"/>
      <c r="I36" s="15"/>
      <c r="J36" s="15"/>
      <c r="K36" s="15"/>
      <c r="L36" s="15"/>
    </row>
    <row r="37" spans="2:12" s="9" customFormat="1" x14ac:dyDescent="0.2">
      <c r="C37" s="1525"/>
      <c r="D37" s="1525"/>
      <c r="E37" s="1525"/>
      <c r="F37" s="1525"/>
      <c r="G37" s="1525"/>
      <c r="H37" s="1525"/>
      <c r="I37" s="1525"/>
      <c r="J37" s="15"/>
      <c r="K37" s="15"/>
      <c r="L37" s="15"/>
    </row>
    <row r="38" spans="2:12" s="9" customFormat="1" x14ac:dyDescent="0.2">
      <c r="J38" s="15"/>
      <c r="K38" s="15"/>
      <c r="L38" s="15"/>
    </row>
    <row r="39" spans="2:12" s="9" customFormat="1" x14ac:dyDescent="0.2">
      <c r="B39" s="15"/>
      <c r="C39" s="15"/>
      <c r="D39" s="15"/>
      <c r="E39" s="15"/>
      <c r="F39" s="15"/>
      <c r="G39" s="15"/>
      <c r="H39" s="15"/>
      <c r="I39" s="15"/>
      <c r="J39" s="15"/>
      <c r="K39" s="15"/>
      <c r="L39" s="15"/>
    </row>
    <row r="40" spans="2:12" s="9" customFormat="1" ht="5.25" customHeight="1" x14ac:dyDescent="0.2">
      <c r="B40" s="15"/>
      <c r="C40" s="15"/>
      <c r="D40" s="15"/>
      <c r="E40" s="15"/>
      <c r="F40" s="15"/>
      <c r="G40" s="15"/>
      <c r="H40" s="15"/>
      <c r="I40" s="15"/>
      <c r="J40" s="15"/>
      <c r="K40" s="15"/>
      <c r="L40" s="15"/>
    </row>
    <row r="41" spans="2:12" s="9" customFormat="1" ht="5.25" customHeight="1" x14ac:dyDescent="0.2">
      <c r="B41" s="15"/>
      <c r="C41" s="15"/>
      <c r="D41" s="15"/>
      <c r="E41" s="15"/>
      <c r="F41" s="15"/>
      <c r="G41" s="15"/>
      <c r="H41" s="15"/>
      <c r="I41" s="15"/>
      <c r="J41" s="15"/>
      <c r="K41" s="15"/>
      <c r="L41" s="15"/>
    </row>
    <row r="42" spans="2:12" s="9" customFormat="1" ht="16.5" customHeight="1" x14ac:dyDescent="0.2">
      <c r="B42" s="15"/>
      <c r="C42" s="15"/>
      <c r="D42" s="15"/>
      <c r="E42" s="15"/>
      <c r="F42" s="15"/>
      <c r="G42" s="15"/>
      <c r="H42" s="15"/>
      <c r="I42" s="15"/>
      <c r="J42" s="15"/>
      <c r="K42" s="15"/>
      <c r="L42" s="15"/>
    </row>
    <row r="43" spans="2:12" s="9" customFormat="1" x14ac:dyDescent="0.2">
      <c r="B43" s="15"/>
      <c r="C43" s="15"/>
      <c r="D43" s="15"/>
      <c r="E43" s="15"/>
      <c r="F43" s="15"/>
      <c r="G43" s="15"/>
      <c r="H43" s="15"/>
      <c r="I43" s="15"/>
      <c r="J43" s="15"/>
      <c r="K43" s="15"/>
      <c r="L43" s="15"/>
    </row>
    <row r="44" spans="2:12" s="9" customFormat="1" x14ac:dyDescent="0.2"/>
    <row r="45" spans="2:12" s="10" customFormat="1" x14ac:dyDescent="0.2"/>
    <row r="46" spans="2:12" s="3" customFormat="1" ht="12.75" customHeight="1" x14ac:dyDescent="0.2">
      <c r="B46" s="1526"/>
      <c r="C46" s="1527"/>
      <c r="D46" s="1527"/>
      <c r="E46" s="1527"/>
      <c r="F46" s="1527"/>
      <c r="G46" s="1527"/>
      <c r="H46" s="1527"/>
      <c r="I46" s="1527"/>
      <c r="J46" s="1527"/>
      <c r="K46" s="1527"/>
      <c r="L46" s="107"/>
    </row>
  </sheetData>
  <mergeCells count="12">
    <mergeCell ref="B3:I3"/>
    <mergeCell ref="B4:T4"/>
    <mergeCell ref="B5:AB5"/>
    <mergeCell ref="B6:AC6"/>
    <mergeCell ref="B8:B10"/>
    <mergeCell ref="D8:D10"/>
    <mergeCell ref="E8:S8"/>
    <mergeCell ref="B12:B16"/>
    <mergeCell ref="B17:B21"/>
    <mergeCell ref="B23:D23"/>
    <mergeCell ref="C37:I37"/>
    <mergeCell ref="B46:K46"/>
  </mergeCells>
  <printOptions horizontalCentered="1"/>
  <pageMargins left="0" right="0" top="0.43307086614173229" bottom="0.43307086614173229" header="0" footer="0"/>
  <pageSetup paperSize="9" orientation="landscape" r:id="rId1"/>
  <headerFooter alignWithMargins="0"/>
  <rowBreaks count="1" manualBreakCount="1">
    <brk id="41" max="16383" man="1"/>
  </rowBreaks>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Hoja20">
    <tabColor theme="0"/>
    <pageSetUpPr fitToPage="1"/>
  </sheetPr>
  <dimension ref="B1:AD56"/>
  <sheetViews>
    <sheetView zoomScaleNormal="100" workbookViewId="0"/>
  </sheetViews>
  <sheetFormatPr baseColWidth="10" defaultColWidth="11.42578125" defaultRowHeight="15" x14ac:dyDescent="0.2"/>
  <cols>
    <col min="1" max="1" width="0.7109375" style="615" customWidth="1"/>
    <col min="2" max="2" width="21.7109375" style="615" customWidth="1"/>
    <col min="3" max="3" width="0.5703125" style="615" customWidth="1"/>
    <col min="4" max="4" width="9.7109375" style="615" customWidth="1"/>
    <col min="5" max="5" width="0.7109375" style="615" customWidth="1"/>
    <col min="6" max="6" width="6.42578125" style="615" customWidth="1"/>
    <col min="7" max="7" width="5.5703125" style="615" customWidth="1"/>
    <col min="8" max="8" width="7.5703125" style="615" customWidth="1"/>
    <col min="9" max="9" width="6.140625" style="615" bestFit="1" customWidth="1"/>
    <col min="10" max="10" width="7.5703125" style="615" customWidth="1"/>
    <col min="11" max="11" width="6.140625" style="615" bestFit="1" customWidth="1"/>
    <col min="12" max="12" width="7.28515625" style="615" customWidth="1"/>
    <col min="13" max="13" width="5.7109375" style="615" customWidth="1"/>
    <col min="14" max="14" width="7.42578125" style="615" customWidth="1"/>
    <col min="15" max="15" width="6.140625" style="615" bestFit="1" customWidth="1"/>
    <col min="16" max="16" width="8.5703125" style="615" customWidth="1"/>
    <col min="17" max="17" width="6" style="615" customWidth="1"/>
    <col min="18" max="18" width="7.28515625" style="615" customWidth="1"/>
    <col min="19" max="19" width="6.140625" style="615" bestFit="1" customWidth="1"/>
    <col min="20" max="20" width="6.85546875" style="615" customWidth="1"/>
    <col min="21" max="21" width="5.42578125" style="615" customWidth="1"/>
    <col min="22" max="22" width="9.28515625" style="615" customWidth="1"/>
    <col min="23" max="23" width="6.7109375" style="615" customWidth="1"/>
    <col min="24" max="24" width="0.5703125" style="734" customWidth="1"/>
    <col min="25" max="25" width="10.42578125" style="734" customWidth="1"/>
    <col min="26" max="26" width="1.42578125" style="615" customWidth="1"/>
    <col min="27" max="16384" width="11.42578125" style="615"/>
  </cols>
  <sheetData>
    <row r="1" spans="2:30" s="613" customFormat="1" ht="9" customHeight="1" x14ac:dyDescent="0.2">
      <c r="C1" s="617"/>
      <c r="D1" s="617"/>
      <c r="E1" s="617"/>
      <c r="F1" s="718" t="s">
        <v>64</v>
      </c>
      <c r="G1" s="718"/>
      <c r="H1" s="718" t="s">
        <v>55</v>
      </c>
      <c r="I1" s="718"/>
      <c r="J1" s="718" t="s">
        <v>56</v>
      </c>
      <c r="K1" s="718"/>
      <c r="L1" s="718" t="s">
        <v>63</v>
      </c>
      <c r="M1" s="718"/>
      <c r="N1" s="718" t="s">
        <v>58</v>
      </c>
      <c r="O1" s="718"/>
      <c r="P1" s="718" t="s">
        <v>67</v>
      </c>
      <c r="Q1" s="718"/>
      <c r="R1" s="718" t="s">
        <v>66</v>
      </c>
      <c r="S1" s="718"/>
      <c r="T1" s="718" t="s">
        <v>65</v>
      </c>
      <c r="U1" s="718"/>
      <c r="X1" s="719"/>
      <c r="Y1" s="719"/>
    </row>
    <row r="2" spans="2:30" s="619" customFormat="1" ht="49.5" customHeight="1" x14ac:dyDescent="0.25">
      <c r="B2" s="720"/>
      <c r="C2" s="720"/>
      <c r="D2" s="720"/>
      <c r="E2" s="720"/>
      <c r="F2" s="720"/>
      <c r="G2" s="720"/>
      <c r="H2" s="720"/>
      <c r="I2" s="720"/>
      <c r="J2" s="720"/>
      <c r="K2" s="720"/>
      <c r="X2" s="667"/>
      <c r="Y2" s="667"/>
    </row>
    <row r="3" spans="2:30" s="621" customFormat="1" ht="18.75" customHeight="1" x14ac:dyDescent="0.2">
      <c r="B3" s="1478" t="s">
        <v>413</v>
      </c>
      <c r="C3" s="1478"/>
      <c r="D3" s="1478"/>
      <c r="E3" s="1478"/>
      <c r="F3" s="1478"/>
      <c r="G3" s="1478"/>
      <c r="H3" s="1478"/>
      <c r="I3" s="1478"/>
      <c r="J3" s="1478"/>
      <c r="K3" s="1478"/>
      <c r="L3" s="1478"/>
      <c r="M3" s="1478"/>
      <c r="N3" s="1478"/>
      <c r="O3" s="1478"/>
      <c r="P3" s="1478"/>
      <c r="Q3" s="1478"/>
      <c r="R3" s="1478"/>
      <c r="S3" s="1478"/>
      <c r="T3" s="1478"/>
      <c r="U3" s="1478"/>
      <c r="V3" s="1478"/>
      <c r="W3" s="1478"/>
      <c r="X3" s="1478"/>
      <c r="Y3" s="823"/>
    </row>
    <row r="4" spans="2:30" s="621" customFormat="1" ht="14.25" customHeight="1" x14ac:dyDescent="0.2">
      <c r="B4" s="1415" t="str">
        <f>porsaad!$B$6</f>
        <v>Situación a 31 de mayo de 2024</v>
      </c>
      <c r="C4" s="1415"/>
      <c r="D4" s="1415"/>
      <c r="E4" s="1415"/>
      <c r="F4" s="1415"/>
      <c r="G4" s="1415"/>
      <c r="H4" s="1415"/>
      <c r="I4" s="1415"/>
      <c r="J4" s="1415"/>
      <c r="K4" s="1415"/>
      <c r="L4" s="1415"/>
      <c r="M4" s="1415"/>
      <c r="N4" s="1415"/>
      <c r="O4" s="1415"/>
      <c r="P4" s="1415"/>
      <c r="Q4" s="1415"/>
      <c r="R4" s="1415"/>
      <c r="S4" s="1415"/>
      <c r="T4" s="1415"/>
      <c r="U4" s="1415"/>
      <c r="V4" s="1415"/>
      <c r="W4" s="1415"/>
      <c r="X4" s="622"/>
      <c r="Y4" s="824"/>
    </row>
    <row r="5" spans="2:30" s="621" customFormat="1" ht="5.25" customHeight="1" x14ac:dyDescent="0.2">
      <c r="B5" s="825"/>
      <c r="C5" s="825"/>
      <c r="D5" s="825"/>
      <c r="E5" s="825"/>
      <c r="F5" s="825"/>
      <c r="G5" s="825"/>
      <c r="H5" s="825"/>
      <c r="I5" s="825"/>
      <c r="J5" s="825"/>
      <c r="K5" s="825"/>
      <c r="L5" s="825"/>
      <c r="M5" s="825"/>
      <c r="N5" s="825"/>
      <c r="O5" s="825"/>
      <c r="P5" s="825"/>
      <c r="Q5" s="825"/>
      <c r="R5" s="825"/>
      <c r="S5" s="825"/>
      <c r="T5" s="825"/>
      <c r="U5" s="825"/>
      <c r="V5" s="825"/>
      <c r="W5" s="825"/>
      <c r="X5" s="826"/>
      <c r="Y5" s="723"/>
    </row>
    <row r="6" spans="2:30" s="621" customFormat="1" ht="19.5" customHeight="1" x14ac:dyDescent="0.2">
      <c r="B6" s="623"/>
      <c r="C6" s="623"/>
      <c r="D6" s="668"/>
      <c r="E6" s="623"/>
      <c r="F6" s="1530" t="s">
        <v>52</v>
      </c>
      <c r="G6" s="1531"/>
      <c r="H6" s="1531"/>
      <c r="I6" s="1531"/>
      <c r="J6" s="1531"/>
      <c r="K6" s="1531"/>
      <c r="L6" s="1531"/>
      <c r="M6" s="1531"/>
      <c r="N6" s="1531"/>
      <c r="O6" s="1531"/>
      <c r="P6" s="1531"/>
      <c r="Q6" s="1531"/>
      <c r="R6" s="1531"/>
      <c r="S6" s="1531"/>
      <c r="T6" s="1531"/>
      <c r="U6" s="1531"/>
      <c r="V6" s="1531"/>
      <c r="W6" s="1532"/>
      <c r="X6" s="827"/>
      <c r="Y6" s="828"/>
    </row>
    <row r="7" spans="2:30" s="621" customFormat="1" ht="64.5" customHeight="1" x14ac:dyDescent="0.2">
      <c r="B7" s="1492" t="s">
        <v>12</v>
      </c>
      <c r="C7" s="625"/>
      <c r="D7" s="873" t="s">
        <v>245</v>
      </c>
      <c r="E7" s="625"/>
      <c r="F7" s="1533" t="s">
        <v>54</v>
      </c>
      <c r="G7" s="1534"/>
      <c r="H7" s="1535" t="s">
        <v>55</v>
      </c>
      <c r="I7" s="1536"/>
      <c r="J7" s="1537" t="s">
        <v>56</v>
      </c>
      <c r="K7" s="1538"/>
      <c r="L7" s="1537" t="s">
        <v>57</v>
      </c>
      <c r="M7" s="1539"/>
      <c r="N7" s="1538" t="s">
        <v>58</v>
      </c>
      <c r="O7" s="1538"/>
      <c r="P7" s="1537" t="s">
        <v>59</v>
      </c>
      <c r="Q7" s="1539"/>
      <c r="R7" s="1535" t="s">
        <v>60</v>
      </c>
      <c r="S7" s="1536"/>
      <c r="T7" s="1537" t="s">
        <v>61</v>
      </c>
      <c r="U7" s="1539"/>
      <c r="V7" s="1537" t="s">
        <v>0</v>
      </c>
      <c r="W7" s="1540"/>
      <c r="X7" s="627"/>
      <c r="Y7" s="857" t="s">
        <v>481</v>
      </c>
      <c r="AD7" s="829"/>
    </row>
    <row r="8" spans="2:30" s="626" customFormat="1" ht="20.25" customHeight="1" x14ac:dyDescent="0.2">
      <c r="B8" s="1493"/>
      <c r="C8" s="628"/>
      <c r="D8" s="864" t="s">
        <v>9</v>
      </c>
      <c r="E8" s="614"/>
      <c r="F8" s="865" t="s">
        <v>9</v>
      </c>
      <c r="G8" s="866" t="s">
        <v>28</v>
      </c>
      <c r="H8" s="867" t="s">
        <v>9</v>
      </c>
      <c r="I8" s="868" t="s">
        <v>28</v>
      </c>
      <c r="J8" s="866" t="s">
        <v>9</v>
      </c>
      <c r="K8" s="866" t="s">
        <v>28</v>
      </c>
      <c r="L8" s="866" t="s">
        <v>9</v>
      </c>
      <c r="M8" s="866" t="s">
        <v>28</v>
      </c>
      <c r="N8" s="861" t="s">
        <v>9</v>
      </c>
      <c r="O8" s="866" t="s">
        <v>28</v>
      </c>
      <c r="P8" s="866" t="s">
        <v>9</v>
      </c>
      <c r="Q8" s="867" t="s">
        <v>28</v>
      </c>
      <c r="R8" s="867" t="s">
        <v>9</v>
      </c>
      <c r="S8" s="868" t="s">
        <v>28</v>
      </c>
      <c r="T8" s="866" t="s">
        <v>9</v>
      </c>
      <c r="U8" s="869" t="s">
        <v>28</v>
      </c>
      <c r="V8" s="866" t="s">
        <v>9</v>
      </c>
      <c r="W8" s="870" t="s">
        <v>28</v>
      </c>
      <c r="X8" s="871"/>
      <c r="Y8" s="872" t="s">
        <v>9</v>
      </c>
    </row>
    <row r="9" spans="2:30" s="626" customFormat="1" ht="8.25" customHeight="1" x14ac:dyDescent="0.2">
      <c r="B9" s="630"/>
      <c r="C9" s="631"/>
      <c r="E9" s="631"/>
      <c r="F9" s="630"/>
      <c r="G9" s="630"/>
      <c r="H9" s="630"/>
      <c r="I9" s="630"/>
      <c r="J9" s="630"/>
      <c r="K9" s="630"/>
      <c r="L9" s="630"/>
      <c r="M9" s="630"/>
      <c r="N9" s="863"/>
      <c r="O9" s="630"/>
      <c r="P9" s="630"/>
      <c r="Q9" s="630"/>
      <c r="R9" s="630"/>
      <c r="S9" s="630"/>
      <c r="T9" s="630"/>
      <c r="U9" s="630"/>
      <c r="V9" s="830"/>
      <c r="W9" s="831"/>
      <c r="X9" s="630"/>
      <c r="Y9" s="630"/>
    </row>
    <row r="10" spans="2:30" s="631" customFormat="1" ht="18" customHeight="1" x14ac:dyDescent="0.2">
      <c r="B10" s="674" t="s">
        <v>8</v>
      </c>
      <c r="C10" s="633"/>
      <c r="D10" s="832">
        <v>286788</v>
      </c>
      <c r="E10" s="633"/>
      <c r="F10" s="675">
        <v>638</v>
      </c>
      <c r="G10" s="676">
        <v>0.1507867855944261</v>
      </c>
      <c r="H10" s="675">
        <v>134504</v>
      </c>
      <c r="I10" s="676">
        <v>31.789068667073177</v>
      </c>
      <c r="J10" s="675">
        <v>155460</v>
      </c>
      <c r="K10" s="676">
        <v>36.741870985124578</v>
      </c>
      <c r="L10" s="675">
        <v>14720</v>
      </c>
      <c r="M10" s="676">
        <v>3.478967843181743</v>
      </c>
      <c r="N10" s="675">
        <v>29015</v>
      </c>
      <c r="O10" s="676">
        <v>6.8574899436085781</v>
      </c>
      <c r="P10" s="675">
        <v>4949</v>
      </c>
      <c r="Q10" s="676">
        <v>1.1696611315153835</v>
      </c>
      <c r="R10" s="675">
        <v>83816</v>
      </c>
      <c r="S10" s="676">
        <v>19.809318528812565</v>
      </c>
      <c r="T10" s="675">
        <v>12</v>
      </c>
      <c r="U10" s="676">
        <f t="shared" ref="U10:U27" si="0">T10*100/$V10</f>
        <v>2.8361150895503339E-3</v>
      </c>
      <c r="V10" s="833">
        <f>F10+H10+J10+L10+N10+P10+R10+T10</f>
        <v>423114</v>
      </c>
      <c r="W10" s="676">
        <f t="shared" ref="V10:W27" si="1">G10+I10+K10+M10+O10+Q10+S10+U10</f>
        <v>100.00000000000001</v>
      </c>
      <c r="X10" s="678"/>
      <c r="Y10" s="834">
        <f t="shared" ref="Y10:Y27" si="2">V10/D10</f>
        <v>1.4753546173480061</v>
      </c>
    </row>
    <row r="11" spans="2:30" s="633" customFormat="1" ht="18" customHeight="1" x14ac:dyDescent="0.2">
      <c r="B11" s="682" t="s">
        <v>7</v>
      </c>
      <c r="D11" s="835">
        <v>40938</v>
      </c>
      <c r="F11" s="683">
        <v>4237</v>
      </c>
      <c r="G11" s="684">
        <v>8.3036099243522905</v>
      </c>
      <c r="H11" s="683">
        <v>6319</v>
      </c>
      <c r="I11" s="684">
        <v>12.38388272645318</v>
      </c>
      <c r="J11" s="683">
        <v>5398</v>
      </c>
      <c r="K11" s="684">
        <v>10.578920550307686</v>
      </c>
      <c r="L11" s="683">
        <v>1771</v>
      </c>
      <c r="M11" s="684">
        <v>3.47077960255556</v>
      </c>
      <c r="N11" s="683">
        <v>4191</v>
      </c>
      <c r="O11" s="684">
        <v>8.2134598048053942</v>
      </c>
      <c r="P11" s="683">
        <v>8437</v>
      </c>
      <c r="Q11" s="684">
        <v>16.534707796025554</v>
      </c>
      <c r="R11" s="683">
        <v>20673</v>
      </c>
      <c r="S11" s="684">
        <v>40.514639595500334</v>
      </c>
      <c r="T11" s="683">
        <v>0</v>
      </c>
      <c r="U11" s="684">
        <f t="shared" si="0"/>
        <v>0</v>
      </c>
      <c r="V11" s="836">
        <f t="shared" si="1"/>
        <v>51026</v>
      </c>
      <c r="W11" s="684">
        <f t="shared" si="1"/>
        <v>100</v>
      </c>
      <c r="X11" s="678"/>
      <c r="Y11" s="837">
        <f t="shared" si="2"/>
        <v>1.2464214177536763</v>
      </c>
    </row>
    <row r="12" spans="2:30" s="633" customFormat="1" ht="22.5" customHeight="1" x14ac:dyDescent="0.2">
      <c r="B12" s="682" t="s">
        <v>37</v>
      </c>
      <c r="D12" s="835">
        <v>31581</v>
      </c>
      <c r="F12" s="685">
        <v>7644</v>
      </c>
      <c r="G12" s="684">
        <v>18.277024603686968</v>
      </c>
      <c r="H12" s="685">
        <v>4394</v>
      </c>
      <c r="I12" s="684">
        <v>10.506180809602371</v>
      </c>
      <c r="J12" s="685">
        <v>7405</v>
      </c>
      <c r="K12" s="684">
        <v>17.705568706214283</v>
      </c>
      <c r="L12" s="685">
        <v>2245</v>
      </c>
      <c r="M12" s="684">
        <v>5.3678597900676666</v>
      </c>
      <c r="N12" s="685">
        <v>3801</v>
      </c>
      <c r="O12" s="684">
        <v>9.0883006957893979</v>
      </c>
      <c r="P12" s="685">
        <v>4684</v>
      </c>
      <c r="Q12" s="684">
        <v>11.19957917892069</v>
      </c>
      <c r="R12" s="685">
        <v>11628</v>
      </c>
      <c r="S12" s="684">
        <v>27.802883580804821</v>
      </c>
      <c r="T12" s="685">
        <v>22</v>
      </c>
      <c r="U12" s="684">
        <f t="shared" si="0"/>
        <v>5.260263491380341E-2</v>
      </c>
      <c r="V12" s="836">
        <f t="shared" si="1"/>
        <v>41823</v>
      </c>
      <c r="W12" s="684">
        <f t="shared" si="1"/>
        <v>99.999999999999986</v>
      </c>
      <c r="X12" s="678"/>
      <c r="Y12" s="837">
        <f t="shared" si="2"/>
        <v>1.3243089199202052</v>
      </c>
    </row>
    <row r="13" spans="2:30" s="633" customFormat="1" ht="18" customHeight="1" x14ac:dyDescent="0.2">
      <c r="B13" s="682" t="s">
        <v>38</v>
      </c>
      <c r="D13" s="835">
        <v>29759</v>
      </c>
      <c r="F13" s="683">
        <v>4946</v>
      </c>
      <c r="G13" s="684">
        <v>10.013361946795158</v>
      </c>
      <c r="H13" s="683">
        <v>14800</v>
      </c>
      <c r="I13" s="684">
        <v>29.963153419443657</v>
      </c>
      <c r="J13" s="683">
        <v>2036</v>
      </c>
      <c r="K13" s="684">
        <v>4.1219581325667081</v>
      </c>
      <c r="L13" s="683">
        <v>1695</v>
      </c>
      <c r="M13" s="684">
        <v>3.4315908814835812</v>
      </c>
      <c r="N13" s="683">
        <v>2975</v>
      </c>
      <c r="O13" s="684">
        <v>6.0229987447868165</v>
      </c>
      <c r="P13" s="683">
        <v>726</v>
      </c>
      <c r="Q13" s="684">
        <v>1.4698141474673037</v>
      </c>
      <c r="R13" s="683">
        <v>22216</v>
      </c>
      <c r="S13" s="684">
        <v>44.977122727456774</v>
      </c>
      <c r="T13" s="683">
        <v>0</v>
      </c>
      <c r="U13" s="684">
        <f t="shared" si="0"/>
        <v>0</v>
      </c>
      <c r="V13" s="836">
        <f t="shared" si="1"/>
        <v>49394</v>
      </c>
      <c r="W13" s="684">
        <f t="shared" si="1"/>
        <v>100</v>
      </c>
      <c r="X13" s="678"/>
      <c r="Y13" s="837">
        <f t="shared" si="2"/>
        <v>1.6598003965187003</v>
      </c>
    </row>
    <row r="14" spans="2:30" s="633" customFormat="1" ht="18" customHeight="1" x14ac:dyDescent="0.2">
      <c r="B14" s="682" t="s">
        <v>6</v>
      </c>
      <c r="D14" s="835">
        <v>41709</v>
      </c>
      <c r="F14" s="683">
        <v>1794</v>
      </c>
      <c r="G14" s="684">
        <v>3.7445991358617379</v>
      </c>
      <c r="H14" s="683">
        <v>2561</v>
      </c>
      <c r="I14" s="684">
        <v>5.3455509403243653</v>
      </c>
      <c r="J14" s="683">
        <v>976</v>
      </c>
      <c r="K14" s="684">
        <v>2.0371955165000313</v>
      </c>
      <c r="L14" s="683">
        <v>5605</v>
      </c>
      <c r="M14" s="684">
        <v>11.69926318645766</v>
      </c>
      <c r="N14" s="683">
        <v>4869</v>
      </c>
      <c r="O14" s="684">
        <v>10.163017387129766</v>
      </c>
      <c r="P14" s="683">
        <v>14250</v>
      </c>
      <c r="Q14" s="684">
        <v>29.743889457095744</v>
      </c>
      <c r="R14" s="683">
        <v>17854</v>
      </c>
      <c r="S14" s="684">
        <v>37.266484376630693</v>
      </c>
      <c r="T14" s="683">
        <v>0</v>
      </c>
      <c r="U14" s="684">
        <f t="shared" si="0"/>
        <v>0</v>
      </c>
      <c r="V14" s="836">
        <f t="shared" si="1"/>
        <v>47909</v>
      </c>
      <c r="W14" s="684">
        <f t="shared" si="1"/>
        <v>100</v>
      </c>
      <c r="X14" s="678"/>
      <c r="Y14" s="837">
        <f t="shared" si="2"/>
        <v>1.1486489726437938</v>
      </c>
    </row>
    <row r="15" spans="2:30" s="633" customFormat="1" ht="18" customHeight="1" x14ac:dyDescent="0.2">
      <c r="B15" s="682" t="s">
        <v>5</v>
      </c>
      <c r="D15" s="835">
        <v>17670</v>
      </c>
      <c r="F15" s="685">
        <v>6615</v>
      </c>
      <c r="G15" s="684">
        <v>23.831826206002091</v>
      </c>
      <c r="H15" s="685">
        <v>3517</v>
      </c>
      <c r="I15" s="684">
        <v>12.670677666894838</v>
      </c>
      <c r="J15" s="685">
        <v>1451</v>
      </c>
      <c r="K15" s="684">
        <v>5.2275101776128547</v>
      </c>
      <c r="L15" s="685">
        <v>2141</v>
      </c>
      <c r="M15" s="684">
        <v>7.7133696004611449</v>
      </c>
      <c r="N15" s="685">
        <v>4693</v>
      </c>
      <c r="O15" s="684">
        <v>16.907446770184098</v>
      </c>
      <c r="P15" s="685">
        <v>206</v>
      </c>
      <c r="Q15" s="684">
        <v>0.74215513203876504</v>
      </c>
      <c r="R15" s="685">
        <v>9134</v>
      </c>
      <c r="S15" s="684">
        <v>32.907014446806208</v>
      </c>
      <c r="T15" s="685">
        <v>0</v>
      </c>
      <c r="U15" s="684">
        <f t="shared" si="0"/>
        <v>0</v>
      </c>
      <c r="V15" s="836">
        <f t="shared" si="1"/>
        <v>27757</v>
      </c>
      <c r="W15" s="684">
        <f t="shared" si="1"/>
        <v>100</v>
      </c>
      <c r="X15" s="678"/>
      <c r="Y15" s="837">
        <f t="shared" si="2"/>
        <v>1.5708545557441993</v>
      </c>
    </row>
    <row r="16" spans="2:30" s="744" customFormat="1" ht="18" customHeight="1" x14ac:dyDescent="0.2">
      <c r="B16" s="838" t="s">
        <v>4</v>
      </c>
      <c r="D16" s="839">
        <v>124604</v>
      </c>
      <c r="E16" s="822"/>
      <c r="F16" s="840">
        <v>13552</v>
      </c>
      <c r="G16" s="841">
        <v>7.9292267365661857</v>
      </c>
      <c r="H16" s="840">
        <v>27982</v>
      </c>
      <c r="I16" s="841">
        <v>16.372168133308371</v>
      </c>
      <c r="J16" s="840">
        <v>21330</v>
      </c>
      <c r="K16" s="841">
        <v>12.480106721587717</v>
      </c>
      <c r="L16" s="840">
        <v>8025</v>
      </c>
      <c r="M16" s="841">
        <v>4.6953988017225239</v>
      </c>
      <c r="N16" s="840">
        <v>8404</v>
      </c>
      <c r="O16" s="841">
        <v>4.9171503463770829</v>
      </c>
      <c r="P16" s="840">
        <v>54845</v>
      </c>
      <c r="Q16" s="841">
        <v>32.089613368283096</v>
      </c>
      <c r="R16" s="840">
        <v>34340</v>
      </c>
      <c r="S16" s="841">
        <v>20.092211196405167</v>
      </c>
      <c r="T16" s="840">
        <v>2434</v>
      </c>
      <c r="U16" s="841">
        <f t="shared" si="0"/>
        <v>1.4241246957498597</v>
      </c>
      <c r="V16" s="842">
        <f t="shared" si="1"/>
        <v>170912</v>
      </c>
      <c r="W16" s="841">
        <f t="shared" si="1"/>
        <v>100.00000000000001</v>
      </c>
      <c r="X16" s="843"/>
      <c r="Y16" s="837">
        <f t="shared" si="2"/>
        <v>1.3716413598279349</v>
      </c>
    </row>
    <row r="17" spans="2:25" s="744" customFormat="1" ht="18" customHeight="1" x14ac:dyDescent="0.2">
      <c r="B17" s="838" t="s">
        <v>40</v>
      </c>
      <c r="D17" s="839">
        <v>72771</v>
      </c>
      <c r="E17" s="822"/>
      <c r="F17" s="840">
        <v>9043</v>
      </c>
      <c r="G17" s="841">
        <v>9.1963958833340111</v>
      </c>
      <c r="H17" s="840">
        <v>29150</v>
      </c>
      <c r="I17" s="841">
        <v>29.64446975552211</v>
      </c>
      <c r="J17" s="840">
        <v>15584</v>
      </c>
      <c r="K17" s="841">
        <v>15.848350486108286</v>
      </c>
      <c r="L17" s="840">
        <v>3637</v>
      </c>
      <c r="M17" s="841">
        <v>3.6986942195826384</v>
      </c>
      <c r="N17" s="840">
        <v>12345</v>
      </c>
      <c r="O17" s="841">
        <v>12.554407517390066</v>
      </c>
      <c r="P17" s="840">
        <v>10686</v>
      </c>
      <c r="Q17" s="841">
        <v>10.867265996827076</v>
      </c>
      <c r="R17" s="840">
        <v>17865</v>
      </c>
      <c r="S17" s="841">
        <v>18.168042956514665</v>
      </c>
      <c r="T17" s="840">
        <v>22</v>
      </c>
      <c r="U17" s="841">
        <f t="shared" si="0"/>
        <v>2.2373184721148763E-2</v>
      </c>
      <c r="V17" s="842">
        <f t="shared" si="1"/>
        <v>98332</v>
      </c>
      <c r="W17" s="841">
        <f t="shared" si="1"/>
        <v>100</v>
      </c>
      <c r="X17" s="843"/>
      <c r="Y17" s="837">
        <f t="shared" si="2"/>
        <v>1.3512525593986615</v>
      </c>
    </row>
    <row r="18" spans="2:25" s="744" customFormat="1" ht="18" customHeight="1" x14ac:dyDescent="0.2">
      <c r="B18" s="838" t="s">
        <v>41</v>
      </c>
      <c r="D18" s="839">
        <v>211192</v>
      </c>
      <c r="E18" s="822"/>
      <c r="F18" s="840">
        <v>17</v>
      </c>
      <c r="G18" s="841">
        <v>6.5823353351376675E-3</v>
      </c>
      <c r="H18" s="840">
        <v>30651</v>
      </c>
      <c r="I18" s="841">
        <v>11.867950609253215</v>
      </c>
      <c r="J18" s="840">
        <v>33588</v>
      </c>
      <c r="K18" s="841">
        <v>13.005145837447293</v>
      </c>
      <c r="L18" s="840">
        <v>13857</v>
      </c>
      <c r="M18" s="841">
        <v>5.3653776905295683</v>
      </c>
      <c r="N18" s="840">
        <v>37986</v>
      </c>
      <c r="O18" s="841">
        <v>14.708034708267027</v>
      </c>
      <c r="P18" s="840">
        <v>23376</v>
      </c>
      <c r="Q18" s="841">
        <v>9.0510982820104768</v>
      </c>
      <c r="R18" s="840">
        <v>118695</v>
      </c>
      <c r="S18" s="841">
        <v>45.95825250612738</v>
      </c>
      <c r="T18" s="840">
        <v>97</v>
      </c>
      <c r="U18" s="841">
        <f t="shared" si="0"/>
        <v>3.7558031029903162E-2</v>
      </c>
      <c r="V18" s="842">
        <f t="shared" si="1"/>
        <v>258267</v>
      </c>
      <c r="W18" s="841">
        <f t="shared" si="1"/>
        <v>100</v>
      </c>
      <c r="X18" s="843"/>
      <c r="Y18" s="837">
        <f t="shared" si="2"/>
        <v>1.2229014356604417</v>
      </c>
    </row>
    <row r="19" spans="2:25" s="744" customFormat="1" ht="18" customHeight="1" x14ac:dyDescent="0.2">
      <c r="B19" s="838" t="s">
        <v>3</v>
      </c>
      <c r="D19" s="839">
        <v>154633</v>
      </c>
      <c r="E19" s="822"/>
      <c r="F19" s="840">
        <v>1552</v>
      </c>
      <c r="G19" s="841">
        <v>0.6458781570832276</v>
      </c>
      <c r="H19" s="840">
        <v>86640</v>
      </c>
      <c r="I19" s="841">
        <v>36.05598165572863</v>
      </c>
      <c r="J19" s="840">
        <v>5664</v>
      </c>
      <c r="K19" s="841">
        <v>2.3571223464686861</v>
      </c>
      <c r="L19" s="840">
        <v>9331</v>
      </c>
      <c r="M19" s="841">
        <v>3.8831759560203585</v>
      </c>
      <c r="N19" s="840">
        <v>13984</v>
      </c>
      <c r="O19" s="841">
        <v>5.8195619514509369</v>
      </c>
      <c r="P19" s="840">
        <v>23088</v>
      </c>
      <c r="Q19" s="841">
        <v>9.6082699038257466</v>
      </c>
      <c r="R19" s="840">
        <v>99407</v>
      </c>
      <c r="S19" s="841">
        <v>41.369078583229637</v>
      </c>
      <c r="T19" s="840">
        <v>627</v>
      </c>
      <c r="U19" s="841">
        <f t="shared" si="0"/>
        <v>0.26093144619277298</v>
      </c>
      <c r="V19" s="842">
        <f t="shared" si="1"/>
        <v>240293</v>
      </c>
      <c r="W19" s="841">
        <f t="shared" si="1"/>
        <v>99.999999999999986</v>
      </c>
      <c r="X19" s="843"/>
      <c r="Y19" s="837">
        <f t="shared" si="2"/>
        <v>1.5539567880077345</v>
      </c>
    </row>
    <row r="20" spans="2:25" s="633" customFormat="1" ht="18" customHeight="1" x14ac:dyDescent="0.2">
      <c r="B20" s="838" t="s">
        <v>2</v>
      </c>
      <c r="D20" s="835">
        <v>35701</v>
      </c>
      <c r="F20" s="683">
        <v>1540</v>
      </c>
      <c r="G20" s="684">
        <v>3.6281392828535082</v>
      </c>
      <c r="H20" s="683">
        <v>6686</v>
      </c>
      <c r="I20" s="684">
        <v>15.751778730622437</v>
      </c>
      <c r="J20" s="683">
        <v>911</v>
      </c>
      <c r="K20" s="684">
        <v>2.1462564199217828</v>
      </c>
      <c r="L20" s="683">
        <v>2358</v>
      </c>
      <c r="M20" s="684">
        <v>5.555293785044527</v>
      </c>
      <c r="N20" s="683">
        <v>5273</v>
      </c>
      <c r="O20" s="684">
        <v>12.422843141874381</v>
      </c>
      <c r="P20" s="683">
        <v>19148</v>
      </c>
      <c r="Q20" s="684">
        <v>45.111435706544789</v>
      </c>
      <c r="R20" s="683">
        <v>6530</v>
      </c>
      <c r="S20" s="684">
        <v>15.384252933138576</v>
      </c>
      <c r="T20" s="683">
        <v>0</v>
      </c>
      <c r="U20" s="684">
        <f t="shared" si="0"/>
        <v>0</v>
      </c>
      <c r="V20" s="836">
        <f t="shared" si="1"/>
        <v>42446</v>
      </c>
      <c r="W20" s="684">
        <f t="shared" si="1"/>
        <v>100</v>
      </c>
      <c r="X20" s="678"/>
      <c r="Y20" s="837">
        <f t="shared" si="2"/>
        <v>1.1889302820649281</v>
      </c>
    </row>
    <row r="21" spans="2:25" s="633" customFormat="1" ht="18" customHeight="1" x14ac:dyDescent="0.2">
      <c r="B21" s="682" t="s">
        <v>35</v>
      </c>
      <c r="D21" s="835">
        <v>74500</v>
      </c>
      <c r="F21" s="683">
        <v>6069</v>
      </c>
      <c r="G21" s="684">
        <v>6.455627532948272</v>
      </c>
      <c r="H21" s="683">
        <v>12990</v>
      </c>
      <c r="I21" s="684">
        <v>13.817531990937232</v>
      </c>
      <c r="J21" s="683">
        <v>25224</v>
      </c>
      <c r="K21" s="684">
        <v>26.830902766697513</v>
      </c>
      <c r="L21" s="683">
        <v>8889</v>
      </c>
      <c r="M21" s="684">
        <v>9.4552765101956151</v>
      </c>
      <c r="N21" s="683">
        <v>6960</v>
      </c>
      <c r="O21" s="684">
        <v>7.4033889651211027</v>
      </c>
      <c r="P21" s="683">
        <v>15617</v>
      </c>
      <c r="Q21" s="684">
        <v>16.611885843146016</v>
      </c>
      <c r="R21" s="683">
        <v>18126</v>
      </c>
      <c r="S21" s="684">
        <v>19.280722468647287</v>
      </c>
      <c r="T21" s="683">
        <v>136</v>
      </c>
      <c r="U21" s="684">
        <f t="shared" si="0"/>
        <v>0.14466392230696407</v>
      </c>
      <c r="V21" s="836">
        <f t="shared" si="1"/>
        <v>94011</v>
      </c>
      <c r="W21" s="684">
        <f t="shared" si="1"/>
        <v>100</v>
      </c>
      <c r="X21" s="678"/>
      <c r="Y21" s="837">
        <f t="shared" si="2"/>
        <v>1.2618926174496645</v>
      </c>
    </row>
    <row r="22" spans="2:25" s="633" customFormat="1" ht="21" customHeight="1" x14ac:dyDescent="0.2">
      <c r="B22" s="682" t="s">
        <v>42</v>
      </c>
      <c r="D22" s="835">
        <v>183203</v>
      </c>
      <c r="F22" s="683">
        <v>5448</v>
      </c>
      <c r="G22" s="684">
        <v>2.1556175440678973</v>
      </c>
      <c r="H22" s="683">
        <v>75278</v>
      </c>
      <c r="I22" s="684">
        <v>29.785348289710566</v>
      </c>
      <c r="J22" s="683">
        <v>53366</v>
      </c>
      <c r="K22" s="684">
        <v>21.115397550794309</v>
      </c>
      <c r="L22" s="683">
        <v>18075</v>
      </c>
      <c r="M22" s="684">
        <v>7.151759748353018</v>
      </c>
      <c r="N22" s="683">
        <v>24694</v>
      </c>
      <c r="O22" s="684">
        <v>9.7707084495617949</v>
      </c>
      <c r="P22" s="683">
        <v>27736</v>
      </c>
      <c r="Q22" s="684">
        <v>10.974340712604111</v>
      </c>
      <c r="R22" s="683">
        <v>48056</v>
      </c>
      <c r="S22" s="684">
        <v>19.014382653767779</v>
      </c>
      <c r="T22" s="683">
        <v>82</v>
      </c>
      <c r="U22" s="684">
        <f t="shared" si="0"/>
        <v>3.2445051140522679E-2</v>
      </c>
      <c r="V22" s="836">
        <f t="shared" si="1"/>
        <v>252735</v>
      </c>
      <c r="W22" s="684">
        <f t="shared" si="1"/>
        <v>100</v>
      </c>
      <c r="X22" s="678"/>
      <c r="Y22" s="837">
        <f t="shared" si="2"/>
        <v>1.3795352696189473</v>
      </c>
    </row>
    <row r="23" spans="2:25" s="633" customFormat="1" ht="18" customHeight="1" x14ac:dyDescent="0.2">
      <c r="B23" s="682" t="s">
        <v>43</v>
      </c>
      <c r="D23" s="835">
        <v>42782</v>
      </c>
      <c r="F23" s="683">
        <v>3760</v>
      </c>
      <c r="G23" s="684">
        <v>6.8832951945080092</v>
      </c>
      <c r="H23" s="683">
        <v>11075</v>
      </c>
      <c r="I23" s="684">
        <v>20.274599542334094</v>
      </c>
      <c r="J23" s="683">
        <v>3622</v>
      </c>
      <c r="K23" s="684">
        <v>6.6306636155606409</v>
      </c>
      <c r="L23" s="683">
        <v>4082</v>
      </c>
      <c r="M23" s="684">
        <v>7.4727688787185356</v>
      </c>
      <c r="N23" s="683">
        <v>5213</v>
      </c>
      <c r="O23" s="684">
        <v>9.5432494279176208</v>
      </c>
      <c r="P23" s="683">
        <v>1467</v>
      </c>
      <c r="Q23" s="684">
        <v>2.6855835240274599</v>
      </c>
      <c r="R23" s="683">
        <v>25403</v>
      </c>
      <c r="S23" s="684">
        <v>46.504347826086956</v>
      </c>
      <c r="T23" s="683">
        <v>3</v>
      </c>
      <c r="U23" s="684">
        <f t="shared" si="0"/>
        <v>5.491990846681922E-3</v>
      </c>
      <c r="V23" s="836">
        <f>F23+H23+J23+L23+N23+P23+R23+T23</f>
        <v>54625</v>
      </c>
      <c r="W23" s="684">
        <f t="shared" si="1"/>
        <v>100</v>
      </c>
      <c r="X23" s="678"/>
      <c r="Y23" s="837">
        <f t="shared" si="2"/>
        <v>1.2768220279556823</v>
      </c>
    </row>
    <row r="24" spans="2:25" s="633" customFormat="1" ht="22.5" customHeight="1" x14ac:dyDescent="0.2">
      <c r="B24" s="682" t="s">
        <v>44</v>
      </c>
      <c r="D24" s="835">
        <v>16091</v>
      </c>
      <c r="F24" s="685">
        <v>2139</v>
      </c>
      <c r="G24" s="686">
        <v>9.5576407506702417</v>
      </c>
      <c r="H24" s="685">
        <v>3345</v>
      </c>
      <c r="I24" s="684">
        <v>14.946380697050939</v>
      </c>
      <c r="J24" s="685">
        <v>1093</v>
      </c>
      <c r="K24" s="684">
        <v>4.8838248436103662</v>
      </c>
      <c r="L24" s="685">
        <v>740</v>
      </c>
      <c r="M24" s="684">
        <v>3.3065236818588026</v>
      </c>
      <c r="N24" s="685">
        <v>2506</v>
      </c>
      <c r="O24" s="684">
        <v>11.197497765862376</v>
      </c>
      <c r="P24" s="685">
        <v>2783</v>
      </c>
      <c r="Q24" s="684">
        <v>12.435210008936551</v>
      </c>
      <c r="R24" s="685">
        <v>9736</v>
      </c>
      <c r="S24" s="684">
        <v>43.503127792672032</v>
      </c>
      <c r="T24" s="685">
        <v>38</v>
      </c>
      <c r="U24" s="684">
        <f t="shared" si="0"/>
        <v>0.16979445933869527</v>
      </c>
      <c r="V24" s="844">
        <f t="shared" si="1"/>
        <v>22380</v>
      </c>
      <c r="W24" s="684">
        <f t="shared" si="1"/>
        <v>100</v>
      </c>
      <c r="X24" s="678"/>
      <c r="Y24" s="837">
        <f t="shared" si="2"/>
        <v>1.3908395997762724</v>
      </c>
    </row>
    <row r="25" spans="2:25" s="633" customFormat="1" ht="18" customHeight="1" x14ac:dyDescent="0.2">
      <c r="B25" s="682" t="s">
        <v>45</v>
      </c>
      <c r="D25" s="835">
        <v>68945</v>
      </c>
      <c r="F25" s="685">
        <v>1042</v>
      </c>
      <c r="G25" s="686">
        <v>1.0754352829468166</v>
      </c>
      <c r="H25" s="685">
        <v>25115</v>
      </c>
      <c r="I25" s="684">
        <v>25.920880164308347</v>
      </c>
      <c r="J25" s="685">
        <v>5720</v>
      </c>
      <c r="K25" s="684">
        <v>5.903541092567937</v>
      </c>
      <c r="L25" s="685">
        <v>7658</v>
      </c>
      <c r="M25" s="684">
        <v>7.9037268683365847</v>
      </c>
      <c r="N25" s="685">
        <v>13187</v>
      </c>
      <c r="O25" s="684">
        <v>13.610139228617726</v>
      </c>
      <c r="P25" s="685">
        <v>1376</v>
      </c>
      <c r="Q25" s="684">
        <v>1.4201525425478114</v>
      </c>
      <c r="R25" s="685">
        <v>35792</v>
      </c>
      <c r="S25" s="684">
        <v>36.940479507900633</v>
      </c>
      <c r="T25" s="685">
        <v>7001</v>
      </c>
      <c r="U25" s="684">
        <f t="shared" si="0"/>
        <v>7.225645312774148</v>
      </c>
      <c r="V25" s="844">
        <f t="shared" si="1"/>
        <v>96891</v>
      </c>
      <c r="W25" s="684">
        <f t="shared" si="1"/>
        <v>100</v>
      </c>
      <c r="X25" s="678"/>
      <c r="Y25" s="837">
        <f t="shared" si="2"/>
        <v>1.4053375879324099</v>
      </c>
    </row>
    <row r="26" spans="2:25" s="633" customFormat="1" ht="18" customHeight="1" x14ac:dyDescent="0.2">
      <c r="B26" s="682" t="s">
        <v>46</v>
      </c>
      <c r="D26" s="835">
        <v>9275</v>
      </c>
      <c r="F26" s="685">
        <v>1109</v>
      </c>
      <c r="G26" s="686">
        <v>7.8507716267874841</v>
      </c>
      <c r="H26" s="685">
        <v>3726</v>
      </c>
      <c r="I26" s="684">
        <v>26.376893671244513</v>
      </c>
      <c r="J26" s="685">
        <v>3720</v>
      </c>
      <c r="K26" s="684">
        <v>26.334418802208692</v>
      </c>
      <c r="L26" s="685">
        <v>1367</v>
      </c>
      <c r="M26" s="684">
        <v>9.6771909953277646</v>
      </c>
      <c r="N26" s="685">
        <v>1984</v>
      </c>
      <c r="O26" s="684">
        <v>14.04502336117797</v>
      </c>
      <c r="P26" s="685">
        <v>1002</v>
      </c>
      <c r="Q26" s="684">
        <v>7.0933031289820185</v>
      </c>
      <c r="R26" s="685">
        <v>1218</v>
      </c>
      <c r="S26" s="684">
        <v>8.6223984142715562</v>
      </c>
      <c r="T26" s="685">
        <v>0</v>
      </c>
      <c r="U26" s="684">
        <f t="shared" si="0"/>
        <v>0</v>
      </c>
      <c r="V26" s="844">
        <f t="shared" si="1"/>
        <v>14126</v>
      </c>
      <c r="W26" s="684">
        <f t="shared" si="1"/>
        <v>99.999999999999986</v>
      </c>
      <c r="X26" s="678"/>
      <c r="Y26" s="837">
        <f t="shared" si="2"/>
        <v>1.5230188679245282</v>
      </c>
    </row>
    <row r="27" spans="2:25" s="633" customFormat="1" ht="18" customHeight="1" x14ac:dyDescent="0.2">
      <c r="B27" s="682" t="s">
        <v>1</v>
      </c>
      <c r="D27" s="835">
        <v>3526</v>
      </c>
      <c r="F27" s="685">
        <v>625</v>
      </c>
      <c r="G27" s="686">
        <v>13.312034078807242</v>
      </c>
      <c r="H27" s="685">
        <v>759</v>
      </c>
      <c r="I27" s="684">
        <v>16.166134185303516</v>
      </c>
      <c r="J27" s="685">
        <v>1229</v>
      </c>
      <c r="K27" s="684">
        <v>26.176783812566558</v>
      </c>
      <c r="L27" s="685">
        <v>61</v>
      </c>
      <c r="M27" s="684">
        <v>1.2992545260915869</v>
      </c>
      <c r="N27" s="685">
        <v>207</v>
      </c>
      <c r="O27" s="684">
        <v>4.4089456869009584</v>
      </c>
      <c r="P27" s="685">
        <v>4</v>
      </c>
      <c r="Q27" s="684">
        <v>8.5197018104366348E-2</v>
      </c>
      <c r="R27" s="685">
        <v>1810</v>
      </c>
      <c r="S27" s="684">
        <v>38.55165069222577</v>
      </c>
      <c r="T27" s="685">
        <v>0</v>
      </c>
      <c r="U27" s="684">
        <f t="shared" si="0"/>
        <v>0</v>
      </c>
      <c r="V27" s="836">
        <f t="shared" si="1"/>
        <v>4695</v>
      </c>
      <c r="W27" s="684">
        <f t="shared" si="1"/>
        <v>100</v>
      </c>
      <c r="X27" s="678"/>
      <c r="Y27" s="837">
        <f t="shared" si="2"/>
        <v>1.3315371525808282</v>
      </c>
    </row>
    <row r="28" spans="2:25" s="633" customFormat="1" ht="8.25" customHeight="1" x14ac:dyDescent="0.2">
      <c r="B28" s="688"/>
      <c r="D28" s="845"/>
      <c r="F28" s="689"/>
      <c r="G28" s="846"/>
      <c r="H28" s="689"/>
      <c r="I28" s="847"/>
      <c r="J28" s="689"/>
      <c r="K28" s="847"/>
      <c r="L28" s="689"/>
      <c r="M28" s="847"/>
      <c r="N28" s="689"/>
      <c r="O28" s="846"/>
      <c r="P28" s="689"/>
      <c r="Q28" s="846"/>
      <c r="R28" s="689"/>
      <c r="S28" s="846"/>
      <c r="T28" s="689"/>
      <c r="U28" s="846"/>
      <c r="V28" s="691"/>
      <c r="W28" s="847"/>
      <c r="X28" s="678"/>
      <c r="Y28" s="848"/>
    </row>
    <row r="29" spans="2:25" s="633" customFormat="1" ht="3" customHeight="1" x14ac:dyDescent="0.2">
      <c r="B29" s="630"/>
      <c r="C29" s="631"/>
      <c r="D29" s="849"/>
      <c r="E29" s="631"/>
      <c r="F29" s="630"/>
      <c r="G29" s="630"/>
      <c r="H29" s="630"/>
      <c r="I29" s="630"/>
      <c r="J29" s="630"/>
      <c r="K29" s="630"/>
      <c r="L29" s="630"/>
      <c r="M29" s="630"/>
      <c r="N29" s="630"/>
      <c r="O29" s="630"/>
      <c r="P29" s="630"/>
      <c r="Q29" s="630"/>
      <c r="R29" s="630"/>
      <c r="S29" s="630"/>
      <c r="T29" s="630"/>
      <c r="U29" s="630"/>
      <c r="V29" s="850"/>
      <c r="W29" s="630"/>
      <c r="X29" s="630"/>
      <c r="Y29" s="630"/>
    </row>
    <row r="30" spans="2:25" s="1232" customFormat="1" ht="20.25" customHeight="1" x14ac:dyDescent="0.2">
      <c r="B30" s="1256" t="s">
        <v>0</v>
      </c>
      <c r="D30" s="1273">
        <f>SUM(D10:D29)</f>
        <v>1445668</v>
      </c>
      <c r="F30" s="1257">
        <f>SUM(F10:F27)</f>
        <v>71770</v>
      </c>
      <c r="G30" s="1258">
        <f>F30*100/$V30</f>
        <v>3.605199283079223</v>
      </c>
      <c r="H30" s="1257">
        <f>SUM(H10:H27)</f>
        <v>479492</v>
      </c>
      <c r="I30" s="1258">
        <f>H30*100/$V30</f>
        <v>24.086167126128228</v>
      </c>
      <c r="J30" s="1257">
        <f>SUM(J10:J27)</f>
        <v>343777</v>
      </c>
      <c r="K30" s="1258">
        <f>J30*100/$V30</f>
        <v>17.268839263468386</v>
      </c>
      <c r="L30" s="1257">
        <f>SUM(L10:L27)</f>
        <v>106257</v>
      </c>
      <c r="M30" s="1258">
        <f>L30*100/$V30</f>
        <v>5.3375736411056014</v>
      </c>
      <c r="N30" s="1257">
        <f>SUM(N10:N27)</f>
        <v>182287</v>
      </c>
      <c r="O30" s="1258">
        <f>N30*100/$V30</f>
        <v>9.1567641314569084</v>
      </c>
      <c r="P30" s="1257">
        <f>SUM(P10:P27)</f>
        <v>214380</v>
      </c>
      <c r="Q30" s="1258">
        <f>P30*100/$V30</f>
        <v>10.768881458917706</v>
      </c>
      <c r="R30" s="1257">
        <f>SUM(R10:R27)</f>
        <v>582299</v>
      </c>
      <c r="S30" s="1258">
        <f>R30*100/$V30</f>
        <v>29.250438028950096</v>
      </c>
      <c r="T30" s="1257">
        <f>SUM(T10:T28)</f>
        <v>10474</v>
      </c>
      <c r="U30" s="1258">
        <f>T30*100/$V30</f>
        <v>0.52613706689385231</v>
      </c>
      <c r="V30" s="1257">
        <f>SUM(V10:V27)</f>
        <v>1990736</v>
      </c>
      <c r="W30" s="1258">
        <f>G30+I30+K30+M30+O30+Q30+S30+U30</f>
        <v>100.00000000000001</v>
      </c>
      <c r="X30" s="1274"/>
      <c r="Y30" s="1275">
        <f>(V30/D30)</f>
        <v>1.3770353912516566</v>
      </c>
    </row>
    <row r="31" spans="2:25" s="631" customFormat="1" ht="5.25" customHeight="1" x14ac:dyDescent="0.2">
      <c r="B31" s="644"/>
      <c r="C31" s="645"/>
      <c r="D31" s="646"/>
      <c r="E31" s="645"/>
      <c r="F31" s="646"/>
      <c r="G31" s="851"/>
      <c r="H31" s="646"/>
      <c r="I31" s="851"/>
      <c r="J31" s="646"/>
      <c r="K31" s="851"/>
      <c r="L31" s="646"/>
      <c r="M31" s="851"/>
      <c r="N31" s="646"/>
      <c r="O31" s="851"/>
      <c r="P31" s="646"/>
      <c r="Q31" s="851"/>
      <c r="R31" s="646"/>
      <c r="S31" s="851"/>
      <c r="T31" s="646"/>
      <c r="U31" s="851"/>
      <c r="V31" s="646"/>
      <c r="W31" s="851"/>
      <c r="X31" s="851"/>
      <c r="Y31" s="851"/>
    </row>
    <row r="32" spans="2:25" s="697" customFormat="1" ht="18.75" customHeight="1" x14ac:dyDescent="0.2">
      <c r="B32" s="852" t="s">
        <v>39</v>
      </c>
      <c r="C32" s="853"/>
      <c r="D32" s="853"/>
      <c r="E32" s="853"/>
      <c r="F32" s="853"/>
      <c r="G32" s="853"/>
      <c r="H32" s="853"/>
      <c r="I32" s="853"/>
      <c r="J32" s="853"/>
      <c r="K32" s="853"/>
      <c r="L32" s="853"/>
      <c r="N32" s="853"/>
      <c r="O32" s="853"/>
      <c r="P32" s="853"/>
      <c r="Q32" s="853"/>
      <c r="R32" s="853"/>
      <c r="S32" s="853"/>
      <c r="T32" s="853"/>
      <c r="U32" s="853"/>
      <c r="V32" s="853"/>
      <c r="W32" s="853"/>
    </row>
    <row r="33" spans="2:25" s="854" customFormat="1" x14ac:dyDescent="0.25">
      <c r="B33" s="698" t="s">
        <v>47</v>
      </c>
      <c r="X33" s="697"/>
      <c r="Y33" s="697"/>
    </row>
    <row r="34" spans="2:25" s="854" customFormat="1" x14ac:dyDescent="0.2">
      <c r="X34" s="697"/>
      <c r="Y34" s="697"/>
    </row>
    <row r="35" spans="2:25" s="854" customFormat="1" x14ac:dyDescent="0.2">
      <c r="X35" s="697"/>
      <c r="Y35" s="697"/>
    </row>
    <row r="36" spans="2:25" s="854" customFormat="1" x14ac:dyDescent="0.2">
      <c r="D36" s="855"/>
      <c r="T36" s="697"/>
      <c r="U36" s="697"/>
    </row>
    <row r="37" spans="2:25" s="854" customFormat="1" x14ac:dyDescent="0.2">
      <c r="T37" s="697"/>
      <c r="U37" s="697"/>
    </row>
    <row r="38" spans="2:25" s="854" customFormat="1" x14ac:dyDescent="0.2">
      <c r="T38" s="697"/>
      <c r="U38" s="697"/>
    </row>
    <row r="39" spans="2:25" s="854" customFormat="1" x14ac:dyDescent="0.2">
      <c r="T39" s="697"/>
      <c r="U39" s="697"/>
    </row>
    <row r="40" spans="2:25" s="854" customFormat="1" x14ac:dyDescent="0.2">
      <c r="T40" s="697"/>
      <c r="U40" s="697"/>
    </row>
    <row r="41" spans="2:25" s="854" customFormat="1" x14ac:dyDescent="0.2">
      <c r="T41" s="697"/>
      <c r="U41" s="697"/>
    </row>
    <row r="42" spans="2:25" x14ac:dyDescent="0.2">
      <c r="T42" s="734"/>
      <c r="U42" s="734"/>
      <c r="X42" s="615"/>
      <c r="Y42" s="615"/>
    </row>
    <row r="43" spans="2:25" x14ac:dyDescent="0.2">
      <c r="T43" s="734"/>
      <c r="U43" s="734"/>
      <c r="X43" s="615"/>
      <c r="Y43" s="615"/>
    </row>
    <row r="44" spans="2:25" x14ac:dyDescent="0.2">
      <c r="T44" s="734"/>
      <c r="U44" s="734"/>
      <c r="X44" s="615"/>
      <c r="Y44" s="615"/>
    </row>
    <row r="45" spans="2:25" x14ac:dyDescent="0.2">
      <c r="T45" s="734"/>
      <c r="U45" s="734"/>
      <c r="X45" s="615"/>
      <c r="Y45" s="615"/>
    </row>
    <row r="46" spans="2:25" x14ac:dyDescent="0.2">
      <c r="T46" s="734"/>
      <c r="U46" s="734"/>
      <c r="X46" s="615"/>
      <c r="Y46" s="615"/>
    </row>
    <row r="47" spans="2:25" x14ac:dyDescent="0.2">
      <c r="T47" s="734"/>
      <c r="U47" s="734"/>
      <c r="X47" s="615"/>
      <c r="Y47" s="615"/>
    </row>
    <row r="48" spans="2:25" x14ac:dyDescent="0.2">
      <c r="T48" s="734"/>
      <c r="U48" s="734"/>
      <c r="X48" s="615"/>
      <c r="Y48" s="615"/>
    </row>
    <row r="49" spans="20:25" x14ac:dyDescent="0.2">
      <c r="T49" s="734"/>
      <c r="U49" s="734"/>
      <c r="X49" s="615"/>
      <c r="Y49" s="615"/>
    </row>
    <row r="50" spans="20:25" x14ac:dyDescent="0.2">
      <c r="T50" s="734"/>
      <c r="U50" s="734"/>
      <c r="X50" s="615"/>
      <c r="Y50" s="615"/>
    </row>
    <row r="51" spans="20:25" x14ac:dyDescent="0.2">
      <c r="T51" s="734"/>
      <c r="U51" s="734"/>
      <c r="X51" s="615"/>
      <c r="Y51" s="615"/>
    </row>
    <row r="52" spans="20:25" x14ac:dyDescent="0.2">
      <c r="T52" s="734"/>
      <c r="U52" s="734"/>
      <c r="X52" s="615"/>
      <c r="Y52" s="615"/>
    </row>
    <row r="53" spans="20:25" x14ac:dyDescent="0.2">
      <c r="T53" s="734"/>
      <c r="U53" s="734"/>
      <c r="X53" s="615"/>
      <c r="Y53" s="615"/>
    </row>
    <row r="54" spans="20:25" x14ac:dyDescent="0.2">
      <c r="T54" s="734"/>
      <c r="U54" s="734"/>
      <c r="X54" s="615"/>
      <c r="Y54" s="615"/>
    </row>
    <row r="55" spans="20:25" x14ac:dyDescent="0.2">
      <c r="T55" s="734"/>
      <c r="U55" s="734"/>
      <c r="X55" s="615"/>
      <c r="Y55" s="615"/>
    </row>
    <row r="56" spans="20:25" x14ac:dyDescent="0.2">
      <c r="T56" s="734"/>
      <c r="U56" s="734"/>
      <c r="X56" s="615"/>
      <c r="Y56" s="615"/>
    </row>
  </sheetData>
  <mergeCells count="13">
    <mergeCell ref="B3:X3"/>
    <mergeCell ref="B4:W4"/>
    <mergeCell ref="F6:W6"/>
    <mergeCell ref="B7:B8"/>
    <mergeCell ref="F7:G7"/>
    <mergeCell ref="H7:I7"/>
    <mergeCell ref="J7:K7"/>
    <mergeCell ref="L7:M7"/>
    <mergeCell ref="N7:O7"/>
    <mergeCell ref="P7:Q7"/>
    <mergeCell ref="R7:S7"/>
    <mergeCell ref="T7:U7"/>
    <mergeCell ref="V7:W7"/>
  </mergeCells>
  <printOptions horizontalCentered="1"/>
  <pageMargins left="0" right="0" top="0.43307086614173229" bottom="0.43307086614173229" header="0" footer="0"/>
  <pageSetup paperSize="9" scale="88" orientation="landscape" r:id="rId1"/>
  <headerFooter alignWithMargins="0"/>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Hoja42">
    <tabColor theme="0"/>
    <pageSetUpPr fitToPage="1"/>
  </sheetPr>
  <dimension ref="B1:Y56"/>
  <sheetViews>
    <sheetView zoomScaleNormal="100" workbookViewId="0">
      <selection activeCell="B4" sqref="B4:W4"/>
    </sheetView>
  </sheetViews>
  <sheetFormatPr baseColWidth="10" defaultColWidth="11.42578125" defaultRowHeight="15" x14ac:dyDescent="0.2"/>
  <cols>
    <col min="1" max="1" width="0.7109375" style="1" customWidth="1"/>
    <col min="2" max="2" width="21.7109375" style="1" customWidth="1"/>
    <col min="3" max="3" width="0.5703125" style="1" customWidth="1"/>
    <col min="4" max="4" width="9.7109375" style="1" customWidth="1"/>
    <col min="5" max="5" width="0.7109375" style="1" customWidth="1"/>
    <col min="6" max="6" width="8" style="1" customWidth="1"/>
    <col min="7" max="7" width="5.5703125" style="1" customWidth="1"/>
    <col min="8" max="8" width="7.5703125" style="1" customWidth="1"/>
    <col min="9" max="9" width="5.42578125" style="1" customWidth="1"/>
    <col min="10" max="10" width="7.5703125" style="1" customWidth="1"/>
    <col min="11" max="11" width="5.42578125" style="1" customWidth="1"/>
    <col min="12" max="12" width="6.42578125" style="1" customWidth="1"/>
    <col min="13" max="13" width="5.7109375" style="1" customWidth="1"/>
    <col min="14" max="14" width="8.85546875" style="1" customWidth="1"/>
    <col min="15" max="15" width="7.28515625" style="1" customWidth="1"/>
    <col min="16" max="16" width="7.140625" style="1" customWidth="1"/>
    <col min="17" max="17" width="6" style="1" customWidth="1"/>
    <col min="18" max="18" width="7.28515625" style="1" customWidth="1"/>
    <col min="19" max="19" width="5.42578125" style="1" customWidth="1"/>
    <col min="20" max="20" width="5.5703125" style="1" customWidth="1"/>
    <col min="21" max="21" width="5.42578125" style="1" customWidth="1"/>
    <col min="22" max="22" width="8.5703125" style="1" customWidth="1"/>
    <col min="23" max="23" width="6.7109375" style="1" customWidth="1"/>
    <col min="24" max="24" width="0.5703125" style="22" customWidth="1"/>
    <col min="25" max="25" width="10.42578125" style="22" customWidth="1"/>
    <col min="26" max="26" width="1.42578125" style="1" customWidth="1"/>
    <col min="27" max="16384" width="11.42578125" style="1"/>
  </cols>
  <sheetData>
    <row r="1" spans="2:25" s="2" customFormat="1" ht="9" customHeight="1" x14ac:dyDescent="0.2">
      <c r="B1" s="6"/>
      <c r="C1" s="13"/>
      <c r="D1" s="13"/>
      <c r="E1" s="13"/>
      <c r="F1" s="26" t="s">
        <v>64</v>
      </c>
      <c r="G1" s="26"/>
      <c r="H1" s="26" t="s">
        <v>55</v>
      </c>
      <c r="I1" s="26"/>
      <c r="J1" s="26" t="s">
        <v>56</v>
      </c>
      <c r="K1" s="26"/>
      <c r="L1" s="26" t="s">
        <v>63</v>
      </c>
      <c r="M1" s="26"/>
      <c r="N1" s="26" t="s">
        <v>58</v>
      </c>
      <c r="O1" s="26"/>
      <c r="P1" s="26" t="s">
        <v>67</v>
      </c>
      <c r="Q1" s="26"/>
      <c r="R1" s="26" t="s">
        <v>66</v>
      </c>
      <c r="S1" s="26"/>
      <c r="T1" s="26" t="s">
        <v>65</v>
      </c>
      <c r="U1" s="26"/>
      <c r="X1" s="24"/>
      <c r="Y1" s="24"/>
    </row>
    <row r="2" spans="2:25" s="11" customFormat="1" ht="49.5" customHeight="1" x14ac:dyDescent="0.2">
      <c r="B2" s="18"/>
      <c r="C2" s="18"/>
      <c r="D2" s="18"/>
      <c r="E2" s="18"/>
      <c r="F2" s="18"/>
      <c r="G2" s="18"/>
      <c r="H2" s="18"/>
      <c r="I2" s="18"/>
      <c r="J2" s="18"/>
      <c r="K2" s="18"/>
      <c r="X2" s="17"/>
      <c r="Y2" s="17"/>
    </row>
    <row r="3" spans="2:25" s="217" customFormat="1" ht="21" x14ac:dyDescent="0.2">
      <c r="B3" s="1494" t="s">
        <v>414</v>
      </c>
      <c r="C3" s="1494"/>
      <c r="D3" s="1494"/>
      <c r="E3" s="1494"/>
      <c r="F3" s="1494"/>
      <c r="G3" s="1494"/>
      <c r="H3" s="1494"/>
      <c r="I3" s="1494"/>
      <c r="J3" s="1494"/>
      <c r="K3" s="1494"/>
      <c r="L3" s="1494"/>
      <c r="M3" s="1494"/>
      <c r="N3" s="1494"/>
      <c r="O3" s="1494"/>
      <c r="P3" s="1494"/>
      <c r="Q3" s="1494"/>
      <c r="R3" s="1494"/>
      <c r="S3" s="1494"/>
      <c r="T3" s="1494"/>
      <c r="U3" s="1494"/>
      <c r="V3" s="1494"/>
      <c r="W3" s="1494"/>
      <c r="X3" s="1494"/>
      <c r="Y3" s="218"/>
    </row>
    <row r="4" spans="2:25" s="217" customFormat="1" ht="14.25" customHeight="1" x14ac:dyDescent="0.2">
      <c r="B4" s="1415" t="str">
        <f>porsaad!$B$6</f>
        <v>Situación a 31 de mayo de 2024</v>
      </c>
      <c r="C4" s="1415"/>
      <c r="D4" s="1415"/>
      <c r="E4" s="1415"/>
      <c r="F4" s="1415"/>
      <c r="G4" s="1415"/>
      <c r="H4" s="1415"/>
      <c r="I4" s="1415"/>
      <c r="J4" s="1415"/>
      <c r="K4" s="1415"/>
      <c r="L4" s="1415"/>
      <c r="M4" s="1415"/>
      <c r="N4" s="1415"/>
      <c r="O4" s="1415"/>
      <c r="P4" s="1415"/>
      <c r="Q4" s="1415"/>
      <c r="R4" s="1415"/>
      <c r="S4" s="1415"/>
      <c r="T4" s="1415"/>
      <c r="U4" s="1415"/>
      <c r="V4" s="1415"/>
      <c r="W4" s="1415"/>
      <c r="X4" s="216"/>
      <c r="Y4" s="216"/>
    </row>
    <row r="5" spans="2:25" s="4" customFormat="1" ht="5.25" customHeight="1" x14ac:dyDescent="0.2">
      <c r="B5" s="19"/>
      <c r="C5" s="19"/>
      <c r="D5" s="19"/>
      <c r="E5" s="19"/>
      <c r="F5" s="19"/>
      <c r="G5" s="19"/>
      <c r="H5" s="19"/>
      <c r="I5" s="19"/>
      <c r="J5" s="19"/>
      <c r="K5" s="19"/>
      <c r="L5" s="19"/>
      <c r="M5" s="19"/>
      <c r="N5" s="19"/>
      <c r="O5" s="19"/>
      <c r="P5" s="19"/>
      <c r="Q5" s="19"/>
      <c r="R5" s="19"/>
      <c r="S5" s="19"/>
      <c r="T5" s="19"/>
      <c r="U5" s="19"/>
      <c r="V5" s="19"/>
      <c r="W5" s="19"/>
      <c r="X5" s="20"/>
      <c r="Y5" s="20"/>
    </row>
    <row r="6" spans="2:25" s="132" customFormat="1" ht="19.5" customHeight="1" x14ac:dyDescent="0.2">
      <c r="B6" s="133"/>
      <c r="C6" s="133"/>
      <c r="D6" s="133"/>
      <c r="E6" s="133"/>
      <c r="F6" s="1497" t="s">
        <v>52</v>
      </c>
      <c r="G6" s="1497"/>
      <c r="H6" s="1497"/>
      <c r="I6" s="1497"/>
      <c r="J6" s="1497"/>
      <c r="K6" s="1497"/>
      <c r="L6" s="1497"/>
      <c r="M6" s="1497"/>
      <c r="N6" s="1497"/>
      <c r="O6" s="1497"/>
      <c r="P6" s="1497"/>
      <c r="Q6" s="1497"/>
      <c r="R6" s="1497"/>
      <c r="S6" s="1497"/>
      <c r="T6" s="1497"/>
      <c r="U6" s="1497"/>
      <c r="V6" s="1497"/>
      <c r="W6" s="1497"/>
      <c r="X6" s="192"/>
      <c r="Y6" s="192"/>
    </row>
    <row r="7" spans="2:25" s="132" customFormat="1" ht="64.5" customHeight="1" x14ac:dyDescent="0.2">
      <c r="B7" s="1498" t="s">
        <v>12</v>
      </c>
      <c r="C7" s="155"/>
      <c r="D7" s="156" t="s">
        <v>53</v>
      </c>
      <c r="E7" s="155"/>
      <c r="F7" s="1499" t="s">
        <v>168</v>
      </c>
      <c r="G7" s="1499"/>
      <c r="H7" s="1499" t="s">
        <v>59</v>
      </c>
      <c r="I7" s="1499"/>
      <c r="J7" s="1499" t="s">
        <v>60</v>
      </c>
      <c r="K7" s="1499"/>
      <c r="L7" s="1499" t="s">
        <v>152</v>
      </c>
      <c r="M7" s="1499"/>
      <c r="N7" s="1499" t="s">
        <v>0</v>
      </c>
      <c r="O7" s="1499"/>
      <c r="P7" s="156"/>
      <c r="Q7" s="156" t="s">
        <v>62</v>
      </c>
      <c r="R7" s="133"/>
      <c r="S7" s="133"/>
      <c r="T7" s="133"/>
      <c r="U7" s="133"/>
      <c r="V7" s="133"/>
      <c r="W7" s="133"/>
    </row>
    <row r="8" spans="2:25" s="189" customFormat="1" ht="20.25" customHeight="1" x14ac:dyDescent="0.2">
      <c r="B8" s="1498"/>
      <c r="C8" s="157"/>
      <c r="D8" s="156" t="s">
        <v>9</v>
      </c>
      <c r="E8" s="157"/>
      <c r="F8" s="156" t="s">
        <v>9</v>
      </c>
      <c r="G8" s="156" t="s">
        <v>28</v>
      </c>
      <c r="H8" s="156" t="s">
        <v>9</v>
      </c>
      <c r="I8" s="156" t="s">
        <v>28</v>
      </c>
      <c r="J8" s="156" t="s">
        <v>9</v>
      </c>
      <c r="K8" s="156" t="s">
        <v>28</v>
      </c>
      <c r="L8" s="156" t="s">
        <v>9</v>
      </c>
      <c r="M8" s="156" t="s">
        <v>28</v>
      </c>
      <c r="N8" s="156" t="s">
        <v>9</v>
      </c>
      <c r="O8" s="156" t="s">
        <v>28</v>
      </c>
      <c r="P8" s="156"/>
      <c r="Q8" s="156" t="s">
        <v>9</v>
      </c>
      <c r="R8" s="155"/>
      <c r="S8" s="155"/>
      <c r="T8" s="155"/>
      <c r="U8" s="155"/>
      <c r="V8" s="155"/>
      <c r="W8" s="155"/>
    </row>
    <row r="9" spans="2:25" s="190" customFormat="1" ht="8.25" customHeight="1" x14ac:dyDescent="0.2">
      <c r="B9" s="158"/>
      <c r="C9" s="159"/>
      <c r="D9" s="160"/>
      <c r="E9" s="159"/>
      <c r="F9" s="161"/>
      <c r="G9" s="161"/>
      <c r="H9" s="161"/>
      <c r="I9" s="161"/>
      <c r="J9" s="161"/>
      <c r="K9" s="161"/>
      <c r="L9" s="161"/>
      <c r="M9" s="161"/>
      <c r="N9" s="161"/>
      <c r="O9" s="161"/>
      <c r="P9" s="161"/>
      <c r="Q9" s="161"/>
      <c r="R9" s="157"/>
      <c r="S9" s="157"/>
      <c r="T9" s="157"/>
      <c r="U9" s="157"/>
      <c r="V9" s="157"/>
      <c r="W9" s="157"/>
    </row>
    <row r="10" spans="2:25" s="191" customFormat="1" ht="18" customHeight="1" x14ac:dyDescent="0.2">
      <c r="B10" s="146" t="s">
        <v>8</v>
      </c>
      <c r="C10" s="159"/>
      <c r="D10" s="163">
        <f>'41benpresaad'!D10</f>
        <v>286788</v>
      </c>
      <c r="E10" s="162"/>
      <c r="F10" s="164">
        <f>'41benpresaad'!F10+'41benpresaad'!H10+'41benpresaad'!J10+'41benpresaad'!L10+'41benpresaad'!N10</f>
        <v>334337</v>
      </c>
      <c r="G10" s="165">
        <f t="shared" ref="G10:G27" si="0">F10*100/$N10</f>
        <v>79.018184224582498</v>
      </c>
      <c r="H10" s="164">
        <f>'41benpresaad'!P10</f>
        <v>4949</v>
      </c>
      <c r="I10" s="165">
        <f t="shared" ref="I10:I27" si="1">H10*100/$N10</f>
        <v>1.1696611315153835</v>
      </c>
      <c r="J10" s="164">
        <f>'41benpresaad'!R10</f>
        <v>83816</v>
      </c>
      <c r="K10" s="165">
        <f t="shared" ref="K10:K27" si="2">J10*100/$N10</f>
        <v>19.809318528812565</v>
      </c>
      <c r="L10" s="164">
        <f>'41benpresaad'!T10</f>
        <v>12</v>
      </c>
      <c r="M10" s="165">
        <f t="shared" ref="M10:M27" si="3">L10*100/$N10</f>
        <v>2.8361150895503339E-3</v>
      </c>
      <c r="N10" s="164">
        <f>F10+H10+J10+L10</f>
        <v>423114</v>
      </c>
      <c r="O10" s="165">
        <f>G10+I10+K10+M10</f>
        <v>100</v>
      </c>
      <c r="P10" s="166"/>
      <c r="Q10" s="166">
        <f t="shared" ref="Q10:Q27" si="4">N10/D10</f>
        <v>1.4753546173480061</v>
      </c>
      <c r="R10" s="162"/>
      <c r="S10" s="162"/>
      <c r="T10" s="162"/>
      <c r="U10" s="162"/>
      <c r="V10" s="162"/>
      <c r="W10" s="162"/>
    </row>
    <row r="11" spans="2:25" s="191" customFormat="1" ht="18" customHeight="1" x14ac:dyDescent="0.2">
      <c r="B11" s="146" t="s">
        <v>7</v>
      </c>
      <c r="C11" s="159"/>
      <c r="D11" s="163">
        <f>'41benpresaad'!D11</f>
        <v>40938</v>
      </c>
      <c r="E11" s="162"/>
      <c r="F11" s="164">
        <f>'41benpresaad'!F11+'41benpresaad'!H11+'41benpresaad'!J11+'41benpresaad'!L11+'41benpresaad'!N11</f>
        <v>21916</v>
      </c>
      <c r="G11" s="165">
        <f t="shared" si="0"/>
        <v>42.950652608474108</v>
      </c>
      <c r="H11" s="164">
        <f>'41benpresaad'!P11</f>
        <v>8437</v>
      </c>
      <c r="I11" s="165">
        <f t="shared" si="1"/>
        <v>16.534707796025554</v>
      </c>
      <c r="J11" s="164">
        <f>'41benpresaad'!R11</f>
        <v>20673</v>
      </c>
      <c r="K11" s="165">
        <f t="shared" si="2"/>
        <v>40.514639595500334</v>
      </c>
      <c r="L11" s="164">
        <f>'41benpresaad'!T11</f>
        <v>0</v>
      </c>
      <c r="M11" s="165">
        <f t="shared" si="3"/>
        <v>0</v>
      </c>
      <c r="N11" s="164">
        <f t="shared" ref="N11:N27" si="5">F11+H11+J11+L11</f>
        <v>51026</v>
      </c>
      <c r="O11" s="165">
        <f t="shared" ref="O11:O27" si="6">G11+I11+K11+M11</f>
        <v>100</v>
      </c>
      <c r="P11" s="166"/>
      <c r="Q11" s="166">
        <f t="shared" si="4"/>
        <v>1.2464214177536763</v>
      </c>
      <c r="R11" s="162"/>
      <c r="S11" s="162"/>
      <c r="T11" s="162"/>
      <c r="U11" s="162"/>
      <c r="V11" s="162"/>
      <c r="W11" s="162"/>
    </row>
    <row r="12" spans="2:25" s="191" customFormat="1" ht="22.5" customHeight="1" x14ac:dyDescent="0.2">
      <c r="B12" s="146" t="s">
        <v>37</v>
      </c>
      <c r="C12" s="159"/>
      <c r="D12" s="163">
        <f>'41benpresaad'!D12</f>
        <v>31581</v>
      </c>
      <c r="E12" s="162"/>
      <c r="F12" s="163">
        <f>'41benpresaad'!F12+'41benpresaad'!H12+'41benpresaad'!J12+'41benpresaad'!L12+'41benpresaad'!N12</f>
        <v>25489</v>
      </c>
      <c r="G12" s="165">
        <f t="shared" si="0"/>
        <v>60.944934605360686</v>
      </c>
      <c r="H12" s="164">
        <f>'41benpresaad'!P12</f>
        <v>4684</v>
      </c>
      <c r="I12" s="165">
        <f t="shared" si="1"/>
        <v>11.19957917892069</v>
      </c>
      <c r="J12" s="164">
        <f>'41benpresaad'!R12</f>
        <v>11628</v>
      </c>
      <c r="K12" s="165">
        <f t="shared" si="2"/>
        <v>27.802883580804821</v>
      </c>
      <c r="L12" s="164">
        <f>'41benpresaad'!T12</f>
        <v>22</v>
      </c>
      <c r="M12" s="165">
        <f t="shared" si="3"/>
        <v>5.260263491380341E-2</v>
      </c>
      <c r="N12" s="164">
        <f t="shared" si="5"/>
        <v>41823</v>
      </c>
      <c r="O12" s="165">
        <f t="shared" si="6"/>
        <v>99.999999999999986</v>
      </c>
      <c r="P12" s="166"/>
      <c r="Q12" s="166">
        <f t="shared" si="4"/>
        <v>1.3243089199202052</v>
      </c>
      <c r="R12" s="162"/>
      <c r="S12" s="162"/>
      <c r="T12" s="162"/>
      <c r="U12" s="162"/>
      <c r="V12" s="162"/>
      <c r="W12" s="162"/>
    </row>
    <row r="13" spans="2:25" s="191" customFormat="1" ht="18" customHeight="1" x14ac:dyDescent="0.2">
      <c r="B13" s="146" t="s">
        <v>38</v>
      </c>
      <c r="C13" s="159"/>
      <c r="D13" s="163">
        <f>'41benpresaad'!D13</f>
        <v>29759</v>
      </c>
      <c r="E13" s="162"/>
      <c r="F13" s="164">
        <f>'41benpresaad'!F13+'41benpresaad'!H13+'41benpresaad'!J13+'41benpresaad'!L13+'41benpresaad'!N13</f>
        <v>26452</v>
      </c>
      <c r="G13" s="165">
        <f t="shared" si="0"/>
        <v>53.553063125075923</v>
      </c>
      <c r="H13" s="164">
        <f>'41benpresaad'!P13</f>
        <v>726</v>
      </c>
      <c r="I13" s="165">
        <f t="shared" si="1"/>
        <v>1.4698141474673037</v>
      </c>
      <c r="J13" s="164">
        <f>'41benpresaad'!R13</f>
        <v>22216</v>
      </c>
      <c r="K13" s="165">
        <f t="shared" si="2"/>
        <v>44.977122727456774</v>
      </c>
      <c r="L13" s="164">
        <f>'41benpresaad'!T13</f>
        <v>0</v>
      </c>
      <c r="M13" s="165">
        <f t="shared" si="3"/>
        <v>0</v>
      </c>
      <c r="N13" s="164">
        <f t="shared" si="5"/>
        <v>49394</v>
      </c>
      <c r="O13" s="165">
        <f t="shared" si="6"/>
        <v>100</v>
      </c>
      <c r="P13" s="166"/>
      <c r="Q13" s="166">
        <f t="shared" si="4"/>
        <v>1.6598003965187003</v>
      </c>
      <c r="R13" s="162"/>
      <c r="S13" s="162"/>
      <c r="T13" s="162"/>
      <c r="U13" s="162"/>
      <c r="V13" s="162"/>
      <c r="W13" s="162"/>
    </row>
    <row r="14" spans="2:25" s="191" customFormat="1" ht="18" customHeight="1" x14ac:dyDescent="0.2">
      <c r="B14" s="146" t="s">
        <v>6</v>
      </c>
      <c r="C14" s="159"/>
      <c r="D14" s="163">
        <f>'41benpresaad'!D14</f>
        <v>41709</v>
      </c>
      <c r="E14" s="162"/>
      <c r="F14" s="164">
        <f>'41benpresaad'!F14+'41benpresaad'!H14+'41benpresaad'!J14+'41benpresaad'!L14+'41benpresaad'!N14</f>
        <v>15805</v>
      </c>
      <c r="G14" s="165">
        <f t="shared" si="0"/>
        <v>32.98962616627356</v>
      </c>
      <c r="H14" s="164">
        <f>'41benpresaad'!P14</f>
        <v>14250</v>
      </c>
      <c r="I14" s="165">
        <f t="shared" si="1"/>
        <v>29.743889457095744</v>
      </c>
      <c r="J14" s="164">
        <f>'41benpresaad'!R14</f>
        <v>17854</v>
      </c>
      <c r="K14" s="165">
        <f t="shared" si="2"/>
        <v>37.266484376630693</v>
      </c>
      <c r="L14" s="164">
        <f>'41benpresaad'!T14</f>
        <v>0</v>
      </c>
      <c r="M14" s="165">
        <f t="shared" si="3"/>
        <v>0</v>
      </c>
      <c r="N14" s="164">
        <f t="shared" si="5"/>
        <v>47909</v>
      </c>
      <c r="O14" s="165">
        <f t="shared" si="6"/>
        <v>100</v>
      </c>
      <c r="P14" s="166"/>
      <c r="Q14" s="166">
        <f t="shared" si="4"/>
        <v>1.1486489726437938</v>
      </c>
      <c r="R14" s="162"/>
      <c r="S14" s="162"/>
      <c r="T14" s="162"/>
      <c r="U14" s="162"/>
      <c r="V14" s="162"/>
      <c r="W14" s="162"/>
    </row>
    <row r="15" spans="2:25" s="191" customFormat="1" ht="18" customHeight="1" x14ac:dyDescent="0.2">
      <c r="B15" s="146" t="s">
        <v>5</v>
      </c>
      <c r="C15" s="159"/>
      <c r="D15" s="163">
        <f>'41benpresaad'!D15</f>
        <v>17670</v>
      </c>
      <c r="E15" s="162"/>
      <c r="F15" s="163">
        <f>'41benpresaad'!F15+'41benpresaad'!H15+'41benpresaad'!J15+'41benpresaad'!L15+'41benpresaad'!N15</f>
        <v>18417</v>
      </c>
      <c r="G15" s="165">
        <f t="shared" si="0"/>
        <v>66.350830421155024</v>
      </c>
      <c r="H15" s="164">
        <f>'41benpresaad'!P15</f>
        <v>206</v>
      </c>
      <c r="I15" s="165">
        <f t="shared" si="1"/>
        <v>0.74215513203876504</v>
      </c>
      <c r="J15" s="164">
        <f>'41benpresaad'!R15</f>
        <v>9134</v>
      </c>
      <c r="K15" s="165">
        <f t="shared" si="2"/>
        <v>32.907014446806208</v>
      </c>
      <c r="L15" s="164">
        <f>'41benpresaad'!T15</f>
        <v>0</v>
      </c>
      <c r="M15" s="165">
        <f t="shared" si="3"/>
        <v>0</v>
      </c>
      <c r="N15" s="164">
        <f t="shared" si="5"/>
        <v>27757</v>
      </c>
      <c r="O15" s="165">
        <f t="shared" si="6"/>
        <v>100</v>
      </c>
      <c r="P15" s="166"/>
      <c r="Q15" s="166">
        <f t="shared" si="4"/>
        <v>1.5708545557441993</v>
      </c>
      <c r="R15" s="162"/>
      <c r="S15" s="162"/>
      <c r="T15" s="162"/>
      <c r="U15" s="162"/>
      <c r="V15" s="162"/>
      <c r="W15" s="162"/>
    </row>
    <row r="16" spans="2:25" s="191" customFormat="1" ht="18" customHeight="1" x14ac:dyDescent="0.2">
      <c r="B16" s="146" t="s">
        <v>4</v>
      </c>
      <c r="C16" s="159"/>
      <c r="D16" s="163">
        <f>'41benpresaad'!D16</f>
        <v>124604</v>
      </c>
      <c r="E16" s="162"/>
      <c r="F16" s="164">
        <f>'41benpresaad'!F16+'41benpresaad'!H16+'41benpresaad'!J16+'41benpresaad'!L16+'41benpresaad'!N16</f>
        <v>79293</v>
      </c>
      <c r="G16" s="165">
        <f t="shared" si="0"/>
        <v>46.394050739561877</v>
      </c>
      <c r="H16" s="164">
        <f>'41benpresaad'!P16</f>
        <v>54845</v>
      </c>
      <c r="I16" s="165">
        <f t="shared" si="1"/>
        <v>32.089613368283096</v>
      </c>
      <c r="J16" s="164">
        <f>'41benpresaad'!R16</f>
        <v>34340</v>
      </c>
      <c r="K16" s="165">
        <f t="shared" si="2"/>
        <v>20.092211196405167</v>
      </c>
      <c r="L16" s="164">
        <f>'41benpresaad'!T16</f>
        <v>2434</v>
      </c>
      <c r="M16" s="165">
        <f t="shared" si="3"/>
        <v>1.4241246957498597</v>
      </c>
      <c r="N16" s="164">
        <f t="shared" si="5"/>
        <v>170912</v>
      </c>
      <c r="O16" s="165">
        <f t="shared" si="6"/>
        <v>99.999999999999986</v>
      </c>
      <c r="P16" s="166"/>
      <c r="Q16" s="166">
        <f t="shared" si="4"/>
        <v>1.3716413598279349</v>
      </c>
      <c r="R16" s="162"/>
      <c r="S16" s="162"/>
      <c r="T16" s="162"/>
      <c r="U16" s="162"/>
      <c r="V16" s="162"/>
      <c r="W16" s="162"/>
    </row>
    <row r="17" spans="2:25" s="191" customFormat="1" ht="18" customHeight="1" x14ac:dyDescent="0.2">
      <c r="B17" s="146" t="s">
        <v>40</v>
      </c>
      <c r="C17" s="159"/>
      <c r="D17" s="163">
        <f>'41benpresaad'!D17</f>
        <v>72771</v>
      </c>
      <c r="E17" s="162"/>
      <c r="F17" s="164">
        <f>'41benpresaad'!F17+'41benpresaad'!H17+'41benpresaad'!J17+'41benpresaad'!L17+'41benpresaad'!N17</f>
        <v>69759</v>
      </c>
      <c r="G17" s="165">
        <f t="shared" si="0"/>
        <v>70.942317861937113</v>
      </c>
      <c r="H17" s="164">
        <f>'41benpresaad'!P17</f>
        <v>10686</v>
      </c>
      <c r="I17" s="165">
        <f t="shared" si="1"/>
        <v>10.867265996827076</v>
      </c>
      <c r="J17" s="164">
        <f>'41benpresaad'!R17</f>
        <v>17865</v>
      </c>
      <c r="K17" s="165">
        <f t="shared" si="2"/>
        <v>18.168042956514665</v>
      </c>
      <c r="L17" s="164">
        <f>'41benpresaad'!T17</f>
        <v>22</v>
      </c>
      <c r="M17" s="165">
        <f t="shared" si="3"/>
        <v>2.2373184721148763E-2</v>
      </c>
      <c r="N17" s="164">
        <f t="shared" si="5"/>
        <v>98332</v>
      </c>
      <c r="O17" s="165">
        <f t="shared" si="6"/>
        <v>100</v>
      </c>
      <c r="P17" s="166"/>
      <c r="Q17" s="166">
        <f t="shared" si="4"/>
        <v>1.3512525593986615</v>
      </c>
      <c r="R17" s="162"/>
      <c r="S17" s="162"/>
      <c r="T17" s="162"/>
      <c r="U17" s="162"/>
      <c r="V17" s="162"/>
      <c r="W17" s="162"/>
    </row>
    <row r="18" spans="2:25" s="191" customFormat="1" ht="18" customHeight="1" x14ac:dyDescent="0.2">
      <c r="B18" s="146" t="s">
        <v>41</v>
      </c>
      <c r="C18" s="159"/>
      <c r="D18" s="163">
        <f>'41benpresaad'!D18</f>
        <v>211192</v>
      </c>
      <c r="E18" s="162"/>
      <c r="F18" s="164">
        <f>'41benpresaad'!F18+'41benpresaad'!H18+'41benpresaad'!J18+'41benpresaad'!L18+'41benpresaad'!N18</f>
        <v>116099</v>
      </c>
      <c r="G18" s="165">
        <f t="shared" si="0"/>
        <v>44.953091180832239</v>
      </c>
      <c r="H18" s="164">
        <f>'41benpresaad'!P18</f>
        <v>23376</v>
      </c>
      <c r="I18" s="165">
        <f t="shared" si="1"/>
        <v>9.0510982820104768</v>
      </c>
      <c r="J18" s="164">
        <f>'41benpresaad'!R18</f>
        <v>118695</v>
      </c>
      <c r="K18" s="165">
        <f t="shared" si="2"/>
        <v>45.95825250612738</v>
      </c>
      <c r="L18" s="164">
        <f>'41benpresaad'!T18</f>
        <v>97</v>
      </c>
      <c r="M18" s="165">
        <f t="shared" si="3"/>
        <v>3.7558031029903162E-2</v>
      </c>
      <c r="N18" s="164">
        <f t="shared" si="5"/>
        <v>258267</v>
      </c>
      <c r="O18" s="165">
        <f t="shared" si="6"/>
        <v>100</v>
      </c>
      <c r="P18" s="166"/>
      <c r="Q18" s="166">
        <f t="shared" si="4"/>
        <v>1.2229014356604417</v>
      </c>
      <c r="R18" s="162"/>
      <c r="S18" s="162"/>
      <c r="T18" s="162"/>
      <c r="U18" s="162"/>
      <c r="V18" s="162"/>
      <c r="W18" s="162"/>
    </row>
    <row r="19" spans="2:25" s="191" customFormat="1" ht="18" customHeight="1" x14ac:dyDescent="0.2">
      <c r="B19" s="146" t="s">
        <v>3</v>
      </c>
      <c r="C19" s="159"/>
      <c r="D19" s="163">
        <f>'41benpresaad'!D19</f>
        <v>154633</v>
      </c>
      <c r="E19" s="162"/>
      <c r="F19" s="164">
        <f>'41benpresaad'!F19+'41benpresaad'!H19+'41benpresaad'!J19+'41benpresaad'!L19+'41benpresaad'!N19</f>
        <v>117171</v>
      </c>
      <c r="G19" s="165">
        <f t="shared" si="0"/>
        <v>48.761720066751842</v>
      </c>
      <c r="H19" s="164">
        <f>'41benpresaad'!P19</f>
        <v>23088</v>
      </c>
      <c r="I19" s="165">
        <f>H19*100/$N19</f>
        <v>9.6082699038257466</v>
      </c>
      <c r="J19" s="164">
        <f>'41benpresaad'!R19</f>
        <v>99407</v>
      </c>
      <c r="K19" s="165">
        <f>J19*100/$N19</f>
        <v>41.369078583229637</v>
      </c>
      <c r="L19" s="164">
        <f>'41benpresaad'!T19</f>
        <v>627</v>
      </c>
      <c r="M19" s="165">
        <f t="shared" si="3"/>
        <v>0.26093144619277298</v>
      </c>
      <c r="N19" s="164">
        <f t="shared" si="5"/>
        <v>240293</v>
      </c>
      <c r="O19" s="165">
        <f t="shared" si="6"/>
        <v>100</v>
      </c>
      <c r="P19" s="166"/>
      <c r="Q19" s="166">
        <f t="shared" si="4"/>
        <v>1.5539567880077345</v>
      </c>
      <c r="R19" s="162"/>
      <c r="S19" s="162"/>
      <c r="T19" s="162"/>
      <c r="U19" s="162"/>
      <c r="V19" s="162"/>
      <c r="W19" s="162"/>
    </row>
    <row r="20" spans="2:25" s="191" customFormat="1" ht="18" customHeight="1" x14ac:dyDescent="0.2">
      <c r="B20" s="146" t="s">
        <v>2</v>
      </c>
      <c r="C20" s="159"/>
      <c r="D20" s="163">
        <f>'41benpresaad'!D20</f>
        <v>35701</v>
      </c>
      <c r="E20" s="162"/>
      <c r="F20" s="164">
        <f>'41benpresaad'!F20+'41benpresaad'!H20+'41benpresaad'!J20+'41benpresaad'!L20+'41benpresaad'!N20</f>
        <v>16768</v>
      </c>
      <c r="G20" s="165">
        <f t="shared" si="0"/>
        <v>39.504311360316635</v>
      </c>
      <c r="H20" s="164">
        <f>'41benpresaad'!P20</f>
        <v>19148</v>
      </c>
      <c r="I20" s="165">
        <f>H20*100/$N20</f>
        <v>45.111435706544789</v>
      </c>
      <c r="J20" s="164">
        <f>'41benpresaad'!R20</f>
        <v>6530</v>
      </c>
      <c r="K20" s="165">
        <f>J20*100/$N20</f>
        <v>15.384252933138576</v>
      </c>
      <c r="L20" s="164">
        <f>'41benpresaad'!T20</f>
        <v>0</v>
      </c>
      <c r="M20" s="165">
        <f t="shared" si="3"/>
        <v>0</v>
      </c>
      <c r="N20" s="164">
        <f t="shared" si="5"/>
        <v>42446</v>
      </c>
      <c r="O20" s="165">
        <f t="shared" si="6"/>
        <v>100</v>
      </c>
      <c r="P20" s="166"/>
      <c r="Q20" s="166">
        <f t="shared" si="4"/>
        <v>1.1889302820649281</v>
      </c>
      <c r="R20" s="162"/>
      <c r="S20" s="162"/>
      <c r="T20" s="162"/>
      <c r="U20" s="162"/>
      <c r="V20" s="162"/>
      <c r="W20" s="162"/>
    </row>
    <row r="21" spans="2:25" s="191" customFormat="1" ht="18" customHeight="1" x14ac:dyDescent="0.2">
      <c r="B21" s="146" t="s">
        <v>35</v>
      </c>
      <c r="C21" s="159"/>
      <c r="D21" s="163">
        <f>'41benpresaad'!D21</f>
        <v>74500</v>
      </c>
      <c r="E21" s="162"/>
      <c r="F21" s="164">
        <f>'41benpresaad'!F21+'41benpresaad'!H21+'41benpresaad'!J21+'41benpresaad'!L21+'41benpresaad'!N21</f>
        <v>60132</v>
      </c>
      <c r="G21" s="165">
        <f t="shared" si="0"/>
        <v>63.962727765899736</v>
      </c>
      <c r="H21" s="164">
        <f>'41benpresaad'!P21</f>
        <v>15617</v>
      </c>
      <c r="I21" s="165">
        <f>H21*100/$N21</f>
        <v>16.611885843146016</v>
      </c>
      <c r="J21" s="164">
        <f>'41benpresaad'!R21</f>
        <v>18126</v>
      </c>
      <c r="K21" s="165">
        <f>J21*100/$N21</f>
        <v>19.280722468647287</v>
      </c>
      <c r="L21" s="164">
        <f>'41benpresaad'!T21</f>
        <v>136</v>
      </c>
      <c r="M21" s="165">
        <f t="shared" si="3"/>
        <v>0.14466392230696407</v>
      </c>
      <c r="N21" s="164">
        <f t="shared" si="5"/>
        <v>94011</v>
      </c>
      <c r="O21" s="165">
        <f t="shared" si="6"/>
        <v>100</v>
      </c>
      <c r="P21" s="166"/>
      <c r="Q21" s="166">
        <f t="shared" si="4"/>
        <v>1.2618926174496645</v>
      </c>
      <c r="R21" s="162"/>
      <c r="S21" s="162"/>
      <c r="T21" s="162"/>
      <c r="U21" s="162"/>
      <c r="V21" s="162"/>
      <c r="W21" s="162"/>
    </row>
    <row r="22" spans="2:25" s="191" customFormat="1" ht="21" customHeight="1" x14ac:dyDescent="0.2">
      <c r="B22" s="146" t="s">
        <v>42</v>
      </c>
      <c r="C22" s="159"/>
      <c r="D22" s="163">
        <f>'41benpresaad'!D22</f>
        <v>183203</v>
      </c>
      <c r="E22" s="162"/>
      <c r="F22" s="164">
        <f>'41benpresaad'!F22+'41benpresaad'!H22+'41benpresaad'!J22+'41benpresaad'!L22+'41benpresaad'!N22</f>
        <v>176861</v>
      </c>
      <c r="G22" s="165">
        <f t="shared" si="0"/>
        <v>69.978831582487587</v>
      </c>
      <c r="H22" s="164">
        <f>'41benpresaad'!P22</f>
        <v>27736</v>
      </c>
      <c r="I22" s="165">
        <f>H22*100/$N22</f>
        <v>10.974340712604111</v>
      </c>
      <c r="J22" s="164">
        <f>'41benpresaad'!R22</f>
        <v>48056</v>
      </c>
      <c r="K22" s="165">
        <f>J22*100/$N22</f>
        <v>19.014382653767779</v>
      </c>
      <c r="L22" s="164">
        <f>'41benpresaad'!T22</f>
        <v>82</v>
      </c>
      <c r="M22" s="165">
        <f t="shared" si="3"/>
        <v>3.2445051140522679E-2</v>
      </c>
      <c r="N22" s="164">
        <f t="shared" si="5"/>
        <v>252735</v>
      </c>
      <c r="O22" s="165">
        <f t="shared" si="6"/>
        <v>100</v>
      </c>
      <c r="P22" s="166"/>
      <c r="Q22" s="166">
        <f t="shared" si="4"/>
        <v>1.3795352696189473</v>
      </c>
      <c r="R22" s="162"/>
      <c r="S22" s="162"/>
      <c r="T22" s="162"/>
      <c r="U22" s="162"/>
      <c r="V22" s="162"/>
      <c r="W22" s="162"/>
    </row>
    <row r="23" spans="2:25" s="191" customFormat="1" ht="18" customHeight="1" x14ac:dyDescent="0.2">
      <c r="B23" s="146" t="s">
        <v>43</v>
      </c>
      <c r="C23" s="159"/>
      <c r="D23" s="163">
        <f>'41benpresaad'!D23</f>
        <v>42782</v>
      </c>
      <c r="E23" s="162"/>
      <c r="F23" s="164">
        <f>'41benpresaad'!F23+'41benpresaad'!H23+'41benpresaad'!J23+'41benpresaad'!L23+'41benpresaad'!N23</f>
        <v>27752</v>
      </c>
      <c r="G23" s="165">
        <f t="shared" si="0"/>
        <v>50.804576659038901</v>
      </c>
      <c r="H23" s="164">
        <f>'41benpresaad'!P23</f>
        <v>1467</v>
      </c>
      <c r="I23" s="165">
        <f>H23*100/$N23</f>
        <v>2.6855835240274599</v>
      </c>
      <c r="J23" s="164">
        <f>'41benpresaad'!R23</f>
        <v>25403</v>
      </c>
      <c r="K23" s="165">
        <f>J23*100/$N23</f>
        <v>46.504347826086956</v>
      </c>
      <c r="L23" s="164">
        <f>'41benpresaad'!T23</f>
        <v>3</v>
      </c>
      <c r="M23" s="165">
        <f t="shared" si="3"/>
        <v>5.491990846681922E-3</v>
      </c>
      <c r="N23" s="164">
        <f t="shared" si="5"/>
        <v>54625</v>
      </c>
      <c r="O23" s="165">
        <f t="shared" si="6"/>
        <v>100</v>
      </c>
      <c r="P23" s="166"/>
      <c r="Q23" s="166">
        <f t="shared" si="4"/>
        <v>1.2768220279556823</v>
      </c>
      <c r="R23" s="162"/>
      <c r="S23" s="162"/>
      <c r="T23" s="162"/>
      <c r="U23" s="162"/>
      <c r="V23" s="162"/>
      <c r="W23" s="162"/>
    </row>
    <row r="24" spans="2:25" s="191" customFormat="1" ht="22.5" customHeight="1" x14ac:dyDescent="0.2">
      <c r="B24" s="146" t="s">
        <v>44</v>
      </c>
      <c r="C24" s="159"/>
      <c r="D24" s="163">
        <f>'41benpresaad'!D24</f>
        <v>16091</v>
      </c>
      <c r="E24" s="162"/>
      <c r="F24" s="163">
        <f>'41benpresaad'!F24+'41benpresaad'!H24+'41benpresaad'!J24+'41benpresaad'!L24+'41benpresaad'!N24</f>
        <v>9823</v>
      </c>
      <c r="G24" s="167">
        <f t="shared" si="0"/>
        <v>43.891867739052728</v>
      </c>
      <c r="H24" s="164">
        <f>'41benpresaad'!P24</f>
        <v>2783</v>
      </c>
      <c r="I24" s="165">
        <f t="shared" si="1"/>
        <v>12.435210008936551</v>
      </c>
      <c r="J24" s="164">
        <f>'41benpresaad'!R24</f>
        <v>9736</v>
      </c>
      <c r="K24" s="165">
        <f t="shared" si="2"/>
        <v>43.503127792672032</v>
      </c>
      <c r="L24" s="164">
        <f>'41benpresaad'!T24</f>
        <v>38</v>
      </c>
      <c r="M24" s="165">
        <f t="shared" si="3"/>
        <v>0.16979445933869527</v>
      </c>
      <c r="N24" s="163">
        <f t="shared" si="5"/>
        <v>22380</v>
      </c>
      <c r="O24" s="165">
        <f t="shared" si="6"/>
        <v>100</v>
      </c>
      <c r="P24" s="166"/>
      <c r="Q24" s="166">
        <f t="shared" si="4"/>
        <v>1.3908395997762724</v>
      </c>
      <c r="R24" s="162"/>
      <c r="S24" s="162"/>
      <c r="T24" s="162"/>
      <c r="U24" s="162"/>
      <c r="V24" s="162"/>
      <c r="W24" s="162"/>
    </row>
    <row r="25" spans="2:25" s="191" customFormat="1" ht="18" customHeight="1" x14ac:dyDescent="0.2">
      <c r="B25" s="146" t="s">
        <v>45</v>
      </c>
      <c r="C25" s="159"/>
      <c r="D25" s="163">
        <f>'41benpresaad'!D25</f>
        <v>68945</v>
      </c>
      <c r="E25" s="162"/>
      <c r="F25" s="163">
        <f>'41benpresaad'!F25+'41benpresaad'!H25+'41benpresaad'!J25+'41benpresaad'!L25+'41benpresaad'!N25</f>
        <v>52722</v>
      </c>
      <c r="G25" s="167">
        <f t="shared" si="0"/>
        <v>54.413722636777408</v>
      </c>
      <c r="H25" s="164">
        <f>'41benpresaad'!P25</f>
        <v>1376</v>
      </c>
      <c r="I25" s="165">
        <f t="shared" si="1"/>
        <v>1.4201525425478114</v>
      </c>
      <c r="J25" s="164">
        <f>'41benpresaad'!R25</f>
        <v>35792</v>
      </c>
      <c r="K25" s="165">
        <f t="shared" si="2"/>
        <v>36.940479507900633</v>
      </c>
      <c r="L25" s="164">
        <f>'41benpresaad'!T25</f>
        <v>7001</v>
      </c>
      <c r="M25" s="165">
        <f t="shared" si="3"/>
        <v>7.225645312774148</v>
      </c>
      <c r="N25" s="163">
        <f t="shared" si="5"/>
        <v>96891</v>
      </c>
      <c r="O25" s="165">
        <f t="shared" si="6"/>
        <v>100</v>
      </c>
      <c r="P25" s="166"/>
      <c r="Q25" s="166">
        <f t="shared" si="4"/>
        <v>1.4053375879324099</v>
      </c>
      <c r="R25" s="162"/>
      <c r="S25" s="162"/>
      <c r="T25" s="162"/>
      <c r="U25" s="162"/>
      <c r="V25" s="162"/>
      <c r="W25" s="162"/>
    </row>
    <row r="26" spans="2:25" s="191" customFormat="1" ht="18" customHeight="1" x14ac:dyDescent="0.2">
      <c r="B26" s="146" t="s">
        <v>46</v>
      </c>
      <c r="C26" s="159"/>
      <c r="D26" s="163">
        <f>'41benpresaad'!D26</f>
        <v>9275</v>
      </c>
      <c r="E26" s="162"/>
      <c r="F26" s="163">
        <f>'41benpresaad'!F26+'41benpresaad'!H26+'41benpresaad'!J26+'41benpresaad'!L26+'41benpresaad'!N26</f>
        <v>11906</v>
      </c>
      <c r="G26" s="167">
        <f t="shared" si="0"/>
        <v>84.284298456746427</v>
      </c>
      <c r="H26" s="164">
        <f>'41benpresaad'!P26</f>
        <v>1002</v>
      </c>
      <c r="I26" s="165">
        <f t="shared" si="1"/>
        <v>7.0933031289820185</v>
      </c>
      <c r="J26" s="164">
        <f>'41benpresaad'!R26</f>
        <v>1218</v>
      </c>
      <c r="K26" s="165">
        <f t="shared" si="2"/>
        <v>8.6223984142715562</v>
      </c>
      <c r="L26" s="164">
        <f>'41benpresaad'!T26</f>
        <v>0</v>
      </c>
      <c r="M26" s="165">
        <f t="shared" si="3"/>
        <v>0</v>
      </c>
      <c r="N26" s="163">
        <f t="shared" si="5"/>
        <v>14126</v>
      </c>
      <c r="O26" s="165">
        <f t="shared" si="6"/>
        <v>100</v>
      </c>
      <c r="P26" s="166"/>
      <c r="Q26" s="166">
        <f t="shared" si="4"/>
        <v>1.5230188679245282</v>
      </c>
      <c r="R26" s="162"/>
      <c r="S26" s="162"/>
      <c r="T26" s="162"/>
      <c r="U26" s="162"/>
      <c r="V26" s="162"/>
      <c r="W26" s="162"/>
    </row>
    <row r="27" spans="2:25" s="191" customFormat="1" ht="18" customHeight="1" x14ac:dyDescent="0.2">
      <c r="B27" s="146" t="s">
        <v>1</v>
      </c>
      <c r="C27" s="159"/>
      <c r="D27" s="163">
        <f>'41benpresaad'!D27</f>
        <v>3526</v>
      </c>
      <c r="E27" s="162"/>
      <c r="F27" s="163">
        <f>'41benpresaad'!F27+'41benpresaad'!H27+'41benpresaad'!J27+'41benpresaad'!L27+'41benpresaad'!N27</f>
        <v>2881</v>
      </c>
      <c r="G27" s="167">
        <f t="shared" si="0"/>
        <v>61.363152289669863</v>
      </c>
      <c r="H27" s="164">
        <f>'41benpresaad'!P27</f>
        <v>4</v>
      </c>
      <c r="I27" s="165">
        <f t="shared" si="1"/>
        <v>8.5197018104366348E-2</v>
      </c>
      <c r="J27" s="164">
        <f>'41benpresaad'!R27</f>
        <v>1810</v>
      </c>
      <c r="K27" s="165">
        <f t="shared" si="2"/>
        <v>38.55165069222577</v>
      </c>
      <c r="L27" s="164">
        <f>'41benpresaad'!T27</f>
        <v>0</v>
      </c>
      <c r="M27" s="165">
        <f t="shared" si="3"/>
        <v>0</v>
      </c>
      <c r="N27" s="164">
        <f t="shared" si="5"/>
        <v>4695</v>
      </c>
      <c r="O27" s="165">
        <f t="shared" si="6"/>
        <v>100</v>
      </c>
      <c r="P27" s="166"/>
      <c r="Q27" s="166">
        <f t="shared" si="4"/>
        <v>1.3315371525808282</v>
      </c>
      <c r="R27" s="162"/>
      <c r="S27" s="162"/>
      <c r="T27" s="162"/>
      <c r="U27" s="162"/>
      <c r="V27" s="162"/>
      <c r="W27" s="162"/>
    </row>
    <row r="28" spans="2:25" s="162" customFormat="1" ht="8.25" customHeight="1" x14ac:dyDescent="0.2">
      <c r="B28" s="168"/>
      <c r="C28" s="159"/>
      <c r="D28" s="169"/>
      <c r="F28" s="163"/>
      <c r="G28" s="170"/>
      <c r="H28" s="163"/>
      <c r="I28" s="170"/>
      <c r="J28" s="163"/>
      <c r="K28" s="170"/>
      <c r="L28" s="163"/>
      <c r="M28" s="170"/>
      <c r="N28" s="164"/>
      <c r="O28" s="166"/>
      <c r="P28" s="166"/>
      <c r="Q28" s="170"/>
    </row>
    <row r="29" spans="2:25" s="162" customFormat="1" ht="3" customHeight="1" x14ac:dyDescent="0.2">
      <c r="B29" s="158"/>
      <c r="C29" s="159"/>
      <c r="D29" s="171"/>
      <c r="F29" s="172"/>
      <c r="G29" s="172"/>
      <c r="H29" s="172"/>
      <c r="I29" s="172"/>
      <c r="J29" s="172"/>
      <c r="K29" s="172"/>
      <c r="L29" s="172"/>
      <c r="M29" s="172"/>
      <c r="N29" s="147"/>
      <c r="O29" s="172"/>
      <c r="P29" s="172"/>
      <c r="Q29" s="172"/>
    </row>
    <row r="30" spans="2:25" s="162" customFormat="1" ht="20.25" customHeight="1" x14ac:dyDescent="0.2">
      <c r="B30" s="146" t="s">
        <v>0</v>
      </c>
      <c r="C30" s="173"/>
      <c r="D30" s="147">
        <f>SUM(D10:D29)</f>
        <v>1445668</v>
      </c>
      <c r="E30" s="174"/>
      <c r="F30" s="147">
        <f>SUM(F10:F27)</f>
        <v>1183583</v>
      </c>
      <c r="G30" s="175">
        <f>F30*100/$N30</f>
        <v>59.454543445238343</v>
      </c>
      <c r="H30" s="147">
        <f>SUM(H10:H27)</f>
        <v>214380</v>
      </c>
      <c r="I30" s="175">
        <f>H30*100/$N30</f>
        <v>10.768881458917706</v>
      </c>
      <c r="J30" s="147">
        <f>SUM(J10:J27)</f>
        <v>582299</v>
      </c>
      <c r="K30" s="175">
        <f>J30*100/$N30</f>
        <v>29.250438028950096</v>
      </c>
      <c r="L30" s="147">
        <f>SUM(L10:L28)</f>
        <v>10474</v>
      </c>
      <c r="M30" s="175">
        <f>L30*100/$N30</f>
        <v>0.52613706689385231</v>
      </c>
      <c r="N30" s="147">
        <f>F30+H30+J30+L30</f>
        <v>1990736</v>
      </c>
      <c r="O30" s="175">
        <f>G30+I30+K30+M30</f>
        <v>100</v>
      </c>
      <c r="P30" s="176"/>
      <c r="Q30" s="176">
        <f>(N30/D30)</f>
        <v>1.3770353912516566</v>
      </c>
    </row>
    <row r="31" spans="2:25" s="162" customFormat="1" ht="5.25" customHeight="1" x14ac:dyDescent="0.2">
      <c r="B31" s="146"/>
      <c r="C31" s="173"/>
      <c r="D31" s="147"/>
      <c r="E31" s="174"/>
      <c r="F31" s="147"/>
      <c r="G31" s="176"/>
      <c r="H31" s="147"/>
      <c r="I31" s="176"/>
      <c r="J31" s="147"/>
      <c r="K31" s="176"/>
      <c r="L31" s="147"/>
      <c r="M31" s="176"/>
      <c r="N31" s="147"/>
      <c r="O31" s="176"/>
      <c r="P31" s="147"/>
      <c r="Q31" s="176"/>
      <c r="R31" s="147"/>
      <c r="S31" s="176"/>
      <c r="T31" s="147"/>
      <c r="U31" s="176"/>
      <c r="V31" s="147"/>
      <c r="W31" s="176"/>
      <c r="X31" s="176"/>
      <c r="Y31" s="176"/>
    </row>
    <row r="32" spans="2:25" s="151" customFormat="1" ht="18.75" customHeight="1" x14ac:dyDescent="0.2">
      <c r="B32" s="153" t="s">
        <v>39</v>
      </c>
      <c r="C32" s="177"/>
      <c r="D32" s="177"/>
      <c r="E32" s="177"/>
      <c r="F32" s="177"/>
      <c r="G32" s="177"/>
      <c r="H32" s="177"/>
      <c r="I32" s="177"/>
      <c r="J32" s="177"/>
      <c r="K32" s="177"/>
      <c r="L32" s="177"/>
      <c r="N32" s="177"/>
      <c r="O32" s="177"/>
      <c r="P32" s="177"/>
      <c r="Q32" s="177"/>
      <c r="R32" s="177"/>
      <c r="S32" s="177"/>
      <c r="T32" s="177"/>
      <c r="U32" s="177"/>
      <c r="V32" s="177"/>
      <c r="W32" s="177"/>
    </row>
    <row r="33" spans="2:25" x14ac:dyDescent="0.2">
      <c r="B33" s="27" t="s">
        <v>47</v>
      </c>
      <c r="F33" s="25"/>
      <c r="G33" s="25"/>
      <c r="H33" s="25"/>
      <c r="I33" s="25"/>
      <c r="J33" s="25"/>
      <c r="K33" s="25"/>
      <c r="L33" s="25"/>
      <c r="M33" s="25"/>
      <c r="N33" s="25"/>
      <c r="O33" s="25"/>
      <c r="P33" s="25"/>
      <c r="Q33" s="25"/>
      <c r="R33" s="25"/>
      <c r="S33" s="25"/>
      <c r="T33" s="25"/>
      <c r="U33" s="25"/>
    </row>
    <row r="34" spans="2:25" x14ac:dyDescent="0.2">
      <c r="F34" s="14"/>
      <c r="G34" s="14"/>
      <c r="H34" s="14"/>
      <c r="I34" s="14"/>
      <c r="J34" s="14"/>
    </row>
    <row r="36" spans="2:25" x14ac:dyDescent="0.2">
      <c r="D36" s="8"/>
      <c r="T36" s="22"/>
      <c r="U36" s="22"/>
      <c r="X36" s="1"/>
      <c r="Y36" s="1"/>
    </row>
    <row r="37" spans="2:25" x14ac:dyDescent="0.2">
      <c r="T37" s="22"/>
      <c r="U37" s="22"/>
      <c r="X37" s="1"/>
      <c r="Y37" s="1"/>
    </row>
    <row r="38" spans="2:25" x14ac:dyDescent="0.2">
      <c r="T38" s="22"/>
      <c r="U38" s="22"/>
      <c r="X38" s="1"/>
      <c r="Y38" s="1"/>
    </row>
    <row r="39" spans="2:25" x14ac:dyDescent="0.2">
      <c r="T39" s="22"/>
      <c r="U39" s="22"/>
      <c r="X39" s="1"/>
      <c r="Y39" s="1"/>
    </row>
    <row r="40" spans="2:25" x14ac:dyDescent="0.2">
      <c r="T40" s="22"/>
      <c r="U40" s="22"/>
      <c r="X40" s="1"/>
      <c r="Y40" s="1"/>
    </row>
    <row r="41" spans="2:25" x14ac:dyDescent="0.2">
      <c r="T41" s="22"/>
      <c r="U41" s="22"/>
      <c r="X41" s="1"/>
      <c r="Y41" s="1"/>
    </row>
    <row r="42" spans="2:25" x14ac:dyDescent="0.2">
      <c r="T42" s="22"/>
      <c r="U42" s="22"/>
      <c r="X42" s="1"/>
      <c r="Y42" s="1"/>
    </row>
    <row r="43" spans="2:25" x14ac:dyDescent="0.2">
      <c r="T43" s="22"/>
      <c r="U43" s="22"/>
      <c r="X43" s="1"/>
      <c r="Y43" s="1"/>
    </row>
    <row r="44" spans="2:25" x14ac:dyDescent="0.2">
      <c r="T44" s="22"/>
      <c r="U44" s="22"/>
      <c r="X44" s="1"/>
      <c r="Y44" s="1"/>
    </row>
    <row r="45" spans="2:25" x14ac:dyDescent="0.2">
      <c r="T45" s="22"/>
      <c r="U45" s="22"/>
      <c r="X45" s="1"/>
      <c r="Y45" s="1"/>
    </row>
    <row r="46" spans="2:25" x14ac:dyDescent="0.2">
      <c r="T46" s="22"/>
      <c r="U46" s="22"/>
      <c r="X46" s="1"/>
      <c r="Y46" s="1"/>
    </row>
    <row r="47" spans="2:25" x14ac:dyDescent="0.2">
      <c r="T47" s="22"/>
      <c r="U47" s="22"/>
      <c r="X47" s="1"/>
      <c r="Y47" s="1"/>
    </row>
    <row r="48" spans="2:25" x14ac:dyDescent="0.2">
      <c r="T48" s="22"/>
      <c r="U48" s="22"/>
      <c r="X48" s="1"/>
      <c r="Y48" s="1"/>
    </row>
    <row r="49" spans="20:25" x14ac:dyDescent="0.2">
      <c r="T49" s="22"/>
      <c r="U49" s="22"/>
      <c r="X49" s="1"/>
      <c r="Y49" s="1"/>
    </row>
    <row r="50" spans="20:25" x14ac:dyDescent="0.2">
      <c r="T50" s="22"/>
      <c r="U50" s="22"/>
      <c r="X50" s="1"/>
      <c r="Y50" s="1"/>
    </row>
    <row r="51" spans="20:25" x14ac:dyDescent="0.2">
      <c r="T51" s="22"/>
      <c r="U51" s="22"/>
      <c r="X51" s="1"/>
      <c r="Y51" s="1"/>
    </row>
    <row r="52" spans="20:25" x14ac:dyDescent="0.2">
      <c r="T52" s="22"/>
      <c r="U52" s="22"/>
      <c r="X52" s="1"/>
      <c r="Y52" s="1"/>
    </row>
    <row r="53" spans="20:25" x14ac:dyDescent="0.2">
      <c r="T53" s="22"/>
      <c r="U53" s="22"/>
      <c r="X53" s="1"/>
      <c r="Y53" s="1"/>
    </row>
    <row r="54" spans="20:25" x14ac:dyDescent="0.2">
      <c r="T54" s="22"/>
      <c r="U54" s="22"/>
      <c r="X54" s="1"/>
      <c r="Y54" s="1"/>
    </row>
    <row r="55" spans="20:25" x14ac:dyDescent="0.2">
      <c r="T55" s="22"/>
      <c r="U55" s="22"/>
      <c r="X55" s="1"/>
      <c r="Y55" s="1"/>
    </row>
    <row r="56" spans="20:25" x14ac:dyDescent="0.2">
      <c r="T56" s="22"/>
      <c r="U56" s="22"/>
      <c r="X56" s="1"/>
      <c r="Y56" s="1"/>
    </row>
  </sheetData>
  <mergeCells count="9">
    <mergeCell ref="J7:K7"/>
    <mergeCell ref="L7:M7"/>
    <mergeCell ref="N7:O7"/>
    <mergeCell ref="B3:X3"/>
    <mergeCell ref="B4:W4"/>
    <mergeCell ref="F6:W6"/>
    <mergeCell ref="B7:B8"/>
    <mergeCell ref="F7:G7"/>
    <mergeCell ref="H7:I7"/>
  </mergeCells>
  <printOptions horizontalCentered="1"/>
  <pageMargins left="0" right="0" top="0.43307086614173229" bottom="0.43307086614173229" header="0" footer="0"/>
  <pageSetup paperSize="9" scale="91" orientation="landscape" r:id="rId1"/>
  <headerFooter alignWithMargins="0"/>
  <rowBreaks count="1" manualBreakCount="1">
    <brk id="32" max="16383" man="1"/>
  </rowBreaks>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Hoja24">
    <tabColor theme="0"/>
    <pageSetUpPr fitToPage="1"/>
  </sheetPr>
  <dimension ref="B1:AD56"/>
  <sheetViews>
    <sheetView showGridLines="0" zoomScaleNormal="100" workbookViewId="0"/>
  </sheetViews>
  <sheetFormatPr baseColWidth="10" defaultColWidth="11.42578125" defaultRowHeight="15" x14ac:dyDescent="0.2"/>
  <cols>
    <col min="1" max="1" width="0.7109375" style="615" customWidth="1"/>
    <col min="2" max="2" width="21.7109375" style="615" customWidth="1"/>
    <col min="3" max="3" width="0.5703125" style="615" customWidth="1"/>
    <col min="4" max="4" width="9.7109375" style="615" customWidth="1"/>
    <col min="5" max="5" width="0.7109375" style="615" customWidth="1"/>
    <col min="6" max="6" width="6.42578125" style="615" customWidth="1"/>
    <col min="7" max="7" width="5.5703125" style="615" customWidth="1"/>
    <col min="8" max="8" width="7.5703125" style="615" customWidth="1"/>
    <col min="9" max="9" width="6.140625" style="615" bestFit="1" customWidth="1"/>
    <col min="10" max="10" width="7.5703125" style="615" customWidth="1"/>
    <col min="11" max="11" width="6.140625" style="615" bestFit="1" customWidth="1"/>
    <col min="12" max="12" width="7.28515625" style="615" customWidth="1"/>
    <col min="13" max="13" width="5.7109375" style="615" customWidth="1"/>
    <col min="14" max="14" width="7.42578125" style="615" customWidth="1"/>
    <col min="15" max="15" width="6.140625" style="615" bestFit="1" customWidth="1"/>
    <col min="16" max="16" width="7.140625" style="615" customWidth="1"/>
    <col min="17" max="17" width="6" style="615" customWidth="1"/>
    <col min="18" max="18" width="7.28515625" style="615" customWidth="1"/>
    <col min="19" max="19" width="6.140625" style="615" bestFit="1" customWidth="1"/>
    <col min="20" max="20" width="6.85546875" style="615" customWidth="1"/>
    <col min="21" max="21" width="5.42578125" style="615" customWidth="1"/>
    <col min="22" max="22" width="8.5703125" style="615" customWidth="1"/>
    <col min="23" max="23" width="6.7109375" style="615" customWidth="1"/>
    <col min="24" max="24" width="0.5703125" style="734" customWidth="1"/>
    <col min="25" max="25" width="10.42578125" style="734" customWidth="1"/>
    <col min="26" max="26" width="1.42578125" style="615" customWidth="1"/>
    <col min="27" max="16384" width="11.42578125" style="615"/>
  </cols>
  <sheetData>
    <row r="1" spans="2:30" s="613" customFormat="1" ht="9" customHeight="1" x14ac:dyDescent="0.2">
      <c r="B1" s="613" t="s">
        <v>32</v>
      </c>
      <c r="C1" s="617"/>
      <c r="D1" s="617"/>
      <c r="E1" s="617"/>
      <c r="F1" s="718" t="s">
        <v>64</v>
      </c>
      <c r="G1" s="718"/>
      <c r="H1" s="718" t="s">
        <v>55</v>
      </c>
      <c r="I1" s="718"/>
      <c r="J1" s="718" t="s">
        <v>56</v>
      </c>
      <c r="K1" s="718"/>
      <c r="L1" s="718" t="s">
        <v>63</v>
      </c>
      <c r="M1" s="718"/>
      <c r="N1" s="718" t="s">
        <v>58</v>
      </c>
      <c r="O1" s="718"/>
      <c r="P1" s="718" t="s">
        <v>67</v>
      </c>
      <c r="Q1" s="718"/>
      <c r="R1" s="718" t="s">
        <v>66</v>
      </c>
      <c r="S1" s="718"/>
      <c r="T1" s="718" t="s">
        <v>65</v>
      </c>
      <c r="U1" s="718"/>
      <c r="X1" s="719"/>
      <c r="Y1" s="719"/>
    </row>
    <row r="2" spans="2:30" s="619" customFormat="1" ht="49.5" customHeight="1" x14ac:dyDescent="0.25">
      <c r="B2" s="720"/>
      <c r="C2" s="720"/>
      <c r="D2" s="720"/>
      <c r="E2" s="720"/>
      <c r="F2" s="720"/>
      <c r="G2" s="720"/>
      <c r="H2" s="720"/>
      <c r="I2" s="720"/>
      <c r="J2" s="720"/>
      <c r="K2" s="720"/>
      <c r="X2" s="667"/>
      <c r="Y2" s="667"/>
    </row>
    <row r="3" spans="2:30" s="621" customFormat="1" ht="18.75" customHeight="1" x14ac:dyDescent="0.2">
      <c r="B3" s="1478" t="s">
        <v>415</v>
      </c>
      <c r="C3" s="1478"/>
      <c r="D3" s="1478"/>
      <c r="E3" s="1478"/>
      <c r="F3" s="1478"/>
      <c r="G3" s="1478"/>
      <c r="H3" s="1478"/>
      <c r="I3" s="1478"/>
      <c r="J3" s="1478"/>
      <c r="K3" s="1478"/>
      <c r="L3" s="1478"/>
      <c r="M3" s="1478"/>
      <c r="N3" s="1478"/>
      <c r="O3" s="1478"/>
      <c r="P3" s="1478"/>
      <c r="Q3" s="1478"/>
      <c r="R3" s="1478"/>
      <c r="S3" s="1478"/>
      <c r="T3" s="1478"/>
      <c r="U3" s="1478"/>
      <c r="V3" s="1478"/>
      <c r="W3" s="1478"/>
      <c r="X3" s="1478"/>
      <c r="Y3" s="823"/>
    </row>
    <row r="4" spans="2:30" s="621" customFormat="1" ht="14.25" customHeight="1" x14ac:dyDescent="0.2">
      <c r="B4" s="1415" t="str">
        <f>porsaad!$B$6</f>
        <v>Situación a 31 de mayo de 2024</v>
      </c>
      <c r="C4" s="1415"/>
      <c r="D4" s="1415"/>
      <c r="E4" s="1415"/>
      <c r="F4" s="1415"/>
      <c r="G4" s="1415"/>
      <c r="H4" s="1415"/>
      <c r="I4" s="1415"/>
      <c r="J4" s="1415"/>
      <c r="K4" s="1415"/>
      <c r="L4" s="1415"/>
      <c r="M4" s="1415"/>
      <c r="N4" s="1415"/>
      <c r="O4" s="1415"/>
      <c r="P4" s="1415"/>
      <c r="Q4" s="1415"/>
      <c r="R4" s="1415"/>
      <c r="S4" s="1415"/>
      <c r="T4" s="1415"/>
      <c r="U4" s="1415"/>
      <c r="V4" s="1415"/>
      <c r="W4" s="1415"/>
      <c r="X4" s="622"/>
      <c r="Y4" s="824"/>
    </row>
    <row r="5" spans="2:30" s="621" customFormat="1" ht="5.25" customHeight="1" x14ac:dyDescent="0.2">
      <c r="B5" s="825"/>
      <c r="C5" s="825"/>
      <c r="D5" s="825"/>
      <c r="E5" s="825"/>
      <c r="F5" s="825"/>
      <c r="G5" s="825"/>
      <c r="H5" s="825"/>
      <c r="I5" s="825"/>
      <c r="J5" s="825"/>
      <c r="K5" s="825"/>
      <c r="L5" s="825"/>
      <c r="M5" s="825"/>
      <c r="N5" s="825"/>
      <c r="O5" s="825"/>
      <c r="P5" s="825"/>
      <c r="Q5" s="825"/>
      <c r="R5" s="825"/>
      <c r="S5" s="825"/>
      <c r="T5" s="825"/>
      <c r="U5" s="825"/>
      <c r="V5" s="825"/>
      <c r="W5" s="825"/>
      <c r="X5" s="826"/>
      <c r="Y5" s="723"/>
    </row>
    <row r="6" spans="2:30" s="621" customFormat="1" ht="19.5" customHeight="1" x14ac:dyDescent="0.2">
      <c r="B6" s="623"/>
      <c r="C6" s="623"/>
      <c r="D6" s="668"/>
      <c r="E6" s="623"/>
      <c r="F6" s="1530" t="s">
        <v>52</v>
      </c>
      <c r="G6" s="1531"/>
      <c r="H6" s="1531"/>
      <c r="I6" s="1531"/>
      <c r="J6" s="1531"/>
      <c r="K6" s="1531"/>
      <c r="L6" s="1531"/>
      <c r="M6" s="1531"/>
      <c r="N6" s="1531"/>
      <c r="O6" s="1531"/>
      <c r="P6" s="1531"/>
      <c r="Q6" s="1531"/>
      <c r="R6" s="1531"/>
      <c r="S6" s="1531"/>
      <c r="T6" s="1531"/>
      <c r="U6" s="1531"/>
      <c r="V6" s="1531"/>
      <c r="W6" s="1532"/>
      <c r="X6" s="827"/>
      <c r="Y6" s="828"/>
    </row>
    <row r="7" spans="2:30" s="621" customFormat="1" ht="64.5" customHeight="1" x14ac:dyDescent="0.2">
      <c r="B7" s="1492" t="s">
        <v>12</v>
      </c>
      <c r="C7" s="625"/>
      <c r="D7" s="873" t="s">
        <v>246</v>
      </c>
      <c r="E7" s="625"/>
      <c r="F7" s="1533" t="s">
        <v>54</v>
      </c>
      <c r="G7" s="1534"/>
      <c r="H7" s="1535" t="s">
        <v>55</v>
      </c>
      <c r="I7" s="1536"/>
      <c r="J7" s="1537" t="s">
        <v>56</v>
      </c>
      <c r="K7" s="1538"/>
      <c r="L7" s="1537" t="s">
        <v>57</v>
      </c>
      <c r="M7" s="1539"/>
      <c r="N7" s="1538" t="s">
        <v>58</v>
      </c>
      <c r="O7" s="1538"/>
      <c r="P7" s="1537" t="s">
        <v>59</v>
      </c>
      <c r="Q7" s="1539"/>
      <c r="R7" s="1535" t="s">
        <v>60</v>
      </c>
      <c r="S7" s="1536"/>
      <c r="T7" s="1537" t="s">
        <v>61</v>
      </c>
      <c r="U7" s="1539"/>
      <c r="V7" s="1537" t="s">
        <v>0</v>
      </c>
      <c r="W7" s="1540"/>
      <c r="X7" s="627"/>
      <c r="Y7" s="857" t="s">
        <v>247</v>
      </c>
      <c r="AD7" s="829"/>
    </row>
    <row r="8" spans="2:30" s="626" customFormat="1" ht="20.25" customHeight="1" x14ac:dyDescent="0.2">
      <c r="B8" s="1493"/>
      <c r="C8" s="628"/>
      <c r="D8" s="864" t="s">
        <v>9</v>
      </c>
      <c r="E8" s="614"/>
      <c r="F8" s="865" t="s">
        <v>9</v>
      </c>
      <c r="G8" s="866" t="s">
        <v>28</v>
      </c>
      <c r="H8" s="867" t="s">
        <v>9</v>
      </c>
      <c r="I8" s="868" t="s">
        <v>28</v>
      </c>
      <c r="J8" s="866" t="s">
        <v>9</v>
      </c>
      <c r="K8" s="866" t="s">
        <v>28</v>
      </c>
      <c r="L8" s="866" t="s">
        <v>9</v>
      </c>
      <c r="M8" s="866" t="s">
        <v>28</v>
      </c>
      <c r="N8" s="861" t="s">
        <v>9</v>
      </c>
      <c r="O8" s="866" t="s">
        <v>28</v>
      </c>
      <c r="P8" s="866" t="s">
        <v>9</v>
      </c>
      <c r="Q8" s="867" t="s">
        <v>28</v>
      </c>
      <c r="R8" s="867" t="s">
        <v>9</v>
      </c>
      <c r="S8" s="868" t="s">
        <v>28</v>
      </c>
      <c r="T8" s="866" t="s">
        <v>9</v>
      </c>
      <c r="U8" s="869" t="s">
        <v>28</v>
      </c>
      <c r="V8" s="866" t="s">
        <v>9</v>
      </c>
      <c r="W8" s="870" t="s">
        <v>28</v>
      </c>
      <c r="X8" s="871"/>
      <c r="Y8" s="872" t="s">
        <v>9</v>
      </c>
    </row>
    <row r="9" spans="2:30" s="626" customFormat="1" ht="8.25" customHeight="1" x14ac:dyDescent="0.2">
      <c r="B9" s="630"/>
      <c r="C9" s="631"/>
      <c r="E9" s="631"/>
      <c r="F9" s="630"/>
      <c r="G9" s="630"/>
      <c r="H9" s="630"/>
      <c r="I9" s="630"/>
      <c r="J9" s="630"/>
      <c r="K9" s="630"/>
      <c r="L9" s="630"/>
      <c r="M9" s="630"/>
      <c r="N9" s="863"/>
      <c r="O9" s="630"/>
      <c r="P9" s="630"/>
      <c r="Q9" s="630"/>
      <c r="R9" s="630"/>
      <c r="S9" s="630"/>
      <c r="T9" s="630"/>
      <c r="U9" s="630"/>
      <c r="V9" s="830"/>
      <c r="W9" s="831"/>
      <c r="X9" s="630"/>
      <c r="Y9" s="630"/>
    </row>
    <row r="10" spans="2:30" s="631" customFormat="1" ht="18" customHeight="1" x14ac:dyDescent="0.2">
      <c r="B10" s="674" t="s">
        <v>8</v>
      </c>
      <c r="C10" s="633"/>
      <c r="D10" s="832">
        <v>76505</v>
      </c>
      <c r="E10" s="633"/>
      <c r="F10" s="675">
        <v>10</v>
      </c>
      <c r="G10" s="676">
        <v>4.1448354287779113E-2</v>
      </c>
      <c r="H10" s="675">
        <v>27180</v>
      </c>
      <c r="I10" s="676">
        <v>22.496891373428415</v>
      </c>
      <c r="J10" s="675">
        <v>31788</v>
      </c>
      <c r="K10" s="676">
        <v>25.898844759971517</v>
      </c>
      <c r="L10" s="675">
        <v>6021</v>
      </c>
      <c r="M10" s="676">
        <v>6.7656467537436367</v>
      </c>
      <c r="N10" s="675">
        <v>12862</v>
      </c>
      <c r="O10" s="676">
        <v>12.528030778060005</v>
      </c>
      <c r="P10" s="675">
        <v>2665</v>
      </c>
      <c r="Q10" s="676">
        <v>2.7451563878290628</v>
      </c>
      <c r="R10" s="675">
        <v>26658</v>
      </c>
      <c r="S10" s="676">
        <v>29.514416587843943</v>
      </c>
      <c r="T10" s="675">
        <v>8</v>
      </c>
      <c r="U10" s="676">
        <v>9.5650048356413341E-3</v>
      </c>
      <c r="V10" s="833">
        <f>F10+H10+J10+L10+N10+P10+R10+T10</f>
        <v>107192</v>
      </c>
      <c r="W10" s="676">
        <f t="shared" ref="V10:W27" si="0">G10+I10+K10+M10+O10+Q10+S10+U10</f>
        <v>100</v>
      </c>
      <c r="X10" s="678"/>
      <c r="Y10" s="834">
        <f t="shared" ref="Y10:Y27" si="1">V10/D10</f>
        <v>1.401111038494216</v>
      </c>
    </row>
    <row r="11" spans="2:30" s="633" customFormat="1" ht="18" customHeight="1" x14ac:dyDescent="0.2">
      <c r="B11" s="682" t="s">
        <v>7</v>
      </c>
      <c r="D11" s="835">
        <v>11970</v>
      </c>
      <c r="F11" s="683">
        <v>1995</v>
      </c>
      <c r="G11" s="684">
        <v>14.391281630215721</v>
      </c>
      <c r="H11" s="683">
        <v>1075</v>
      </c>
      <c r="I11" s="684">
        <v>3.2171381652608795</v>
      </c>
      <c r="J11" s="683">
        <v>675</v>
      </c>
      <c r="K11" s="684">
        <v>5.0160483690378443</v>
      </c>
      <c r="L11" s="683">
        <v>473</v>
      </c>
      <c r="M11" s="684">
        <v>3.4634619690975592</v>
      </c>
      <c r="N11" s="683">
        <v>2856</v>
      </c>
      <c r="O11" s="684">
        <v>20.243338060759871</v>
      </c>
      <c r="P11" s="683">
        <v>3385</v>
      </c>
      <c r="Q11" s="684">
        <v>22.057176979920879</v>
      </c>
      <c r="R11" s="683">
        <v>4578</v>
      </c>
      <c r="S11" s="684">
        <v>31.611554825707248</v>
      </c>
      <c r="T11" s="683">
        <v>0</v>
      </c>
      <c r="U11" s="684">
        <v>0</v>
      </c>
      <c r="V11" s="836">
        <f t="shared" si="0"/>
        <v>15037</v>
      </c>
      <c r="W11" s="684">
        <f t="shared" si="0"/>
        <v>100</v>
      </c>
      <c r="X11" s="678"/>
      <c r="Y11" s="837">
        <f t="shared" si="1"/>
        <v>1.2562238930659984</v>
      </c>
    </row>
    <row r="12" spans="2:30" s="633" customFormat="1" ht="22.5" customHeight="1" x14ac:dyDescent="0.2">
      <c r="B12" s="682" t="s">
        <v>37</v>
      </c>
      <c r="D12" s="835">
        <v>7764</v>
      </c>
      <c r="F12" s="685">
        <v>2313</v>
      </c>
      <c r="G12" s="684">
        <v>26.047201285061163</v>
      </c>
      <c r="H12" s="685">
        <v>434</v>
      </c>
      <c r="I12" s="684">
        <v>1.4456938094649698</v>
      </c>
      <c r="J12" s="685">
        <v>952</v>
      </c>
      <c r="K12" s="684">
        <v>7.7350796985048804</v>
      </c>
      <c r="L12" s="685">
        <v>570</v>
      </c>
      <c r="M12" s="684">
        <v>6.5735821079945636</v>
      </c>
      <c r="N12" s="685">
        <v>1782</v>
      </c>
      <c r="O12" s="684">
        <v>20.560978623501793</v>
      </c>
      <c r="P12" s="685">
        <v>1671</v>
      </c>
      <c r="Q12" s="684">
        <v>11.083652539231435</v>
      </c>
      <c r="R12" s="685">
        <v>2773</v>
      </c>
      <c r="S12" s="684">
        <v>26.553811936241196</v>
      </c>
      <c r="T12" s="685">
        <v>10</v>
      </c>
      <c r="U12" s="684">
        <v>0</v>
      </c>
      <c r="V12" s="836">
        <f t="shared" si="0"/>
        <v>10505</v>
      </c>
      <c r="W12" s="684">
        <f t="shared" si="0"/>
        <v>100</v>
      </c>
      <c r="X12" s="678"/>
      <c r="Y12" s="837">
        <f t="shared" si="1"/>
        <v>1.3530396702730552</v>
      </c>
    </row>
    <row r="13" spans="2:30" s="633" customFormat="1" ht="18" customHeight="1" x14ac:dyDescent="0.2">
      <c r="B13" s="682" t="s">
        <v>38</v>
      </c>
      <c r="D13" s="835">
        <v>7730</v>
      </c>
      <c r="F13" s="683">
        <v>356</v>
      </c>
      <c r="G13" s="684">
        <v>2.2477064220183487</v>
      </c>
      <c r="H13" s="683">
        <v>2445</v>
      </c>
      <c r="I13" s="684">
        <v>9.8776758409785934</v>
      </c>
      <c r="J13" s="683">
        <v>530</v>
      </c>
      <c r="K13" s="684">
        <v>2.6758409785932722</v>
      </c>
      <c r="L13" s="683">
        <v>583</v>
      </c>
      <c r="M13" s="684">
        <v>7.477064220183486</v>
      </c>
      <c r="N13" s="683">
        <v>2124</v>
      </c>
      <c r="O13" s="684">
        <v>19.602446483180429</v>
      </c>
      <c r="P13" s="683">
        <v>352</v>
      </c>
      <c r="Q13" s="684">
        <v>6.666666666666667</v>
      </c>
      <c r="R13" s="683">
        <v>4446</v>
      </c>
      <c r="S13" s="684">
        <v>51.452599388379205</v>
      </c>
      <c r="T13" s="683">
        <v>0</v>
      </c>
      <c r="U13" s="684">
        <v>0</v>
      </c>
      <c r="V13" s="836">
        <f t="shared" si="0"/>
        <v>10836</v>
      </c>
      <c r="W13" s="684">
        <f t="shared" si="0"/>
        <v>100</v>
      </c>
      <c r="X13" s="678"/>
      <c r="Y13" s="837">
        <f t="shared" si="1"/>
        <v>1.4018111254851229</v>
      </c>
    </row>
    <row r="14" spans="2:30" s="633" customFormat="1" ht="18" customHeight="1" x14ac:dyDescent="0.2">
      <c r="B14" s="682" t="s">
        <v>6</v>
      </c>
      <c r="D14" s="835">
        <v>13764</v>
      </c>
      <c r="F14" s="683">
        <v>603</v>
      </c>
      <c r="G14" s="684">
        <v>0.16137708445400753</v>
      </c>
      <c r="H14" s="683">
        <v>607</v>
      </c>
      <c r="I14" s="684">
        <v>3.0984400215169448</v>
      </c>
      <c r="J14" s="683">
        <v>307</v>
      </c>
      <c r="K14" s="684">
        <v>0</v>
      </c>
      <c r="L14" s="683">
        <v>1406</v>
      </c>
      <c r="M14" s="684">
        <v>14.922001075847231</v>
      </c>
      <c r="N14" s="683">
        <v>2861</v>
      </c>
      <c r="O14" s="684">
        <v>24.314147391070467</v>
      </c>
      <c r="P14" s="683">
        <v>3924</v>
      </c>
      <c r="Q14" s="684">
        <v>21.79666487358795</v>
      </c>
      <c r="R14" s="683">
        <v>5991</v>
      </c>
      <c r="S14" s="684">
        <v>35.707369553523399</v>
      </c>
      <c r="T14" s="683">
        <v>0</v>
      </c>
      <c r="U14" s="684">
        <v>0</v>
      </c>
      <c r="V14" s="836">
        <f t="shared" si="0"/>
        <v>15699</v>
      </c>
      <c r="W14" s="684">
        <f t="shared" si="0"/>
        <v>100</v>
      </c>
      <c r="X14" s="678"/>
      <c r="Y14" s="837">
        <f t="shared" si="1"/>
        <v>1.1405841325196164</v>
      </c>
    </row>
    <row r="15" spans="2:30" s="633" customFormat="1" ht="18" customHeight="1" x14ac:dyDescent="0.2">
      <c r="B15" s="682" t="s">
        <v>5</v>
      </c>
      <c r="D15" s="835">
        <v>5187</v>
      </c>
      <c r="F15" s="685">
        <v>2584</v>
      </c>
      <c r="G15" s="684">
        <v>0</v>
      </c>
      <c r="H15" s="685">
        <v>520</v>
      </c>
      <c r="I15" s="684">
        <v>5.5706304868316039</v>
      </c>
      <c r="J15" s="685">
        <v>450</v>
      </c>
      <c r="K15" s="684">
        <v>8.0925778132482051</v>
      </c>
      <c r="L15" s="685">
        <v>757</v>
      </c>
      <c r="M15" s="684">
        <v>12.721468475658419</v>
      </c>
      <c r="N15" s="685">
        <v>1964</v>
      </c>
      <c r="O15" s="684">
        <v>33.998403830806069</v>
      </c>
      <c r="P15" s="685">
        <v>101</v>
      </c>
      <c r="Q15" s="684">
        <v>0</v>
      </c>
      <c r="R15" s="685">
        <v>2205</v>
      </c>
      <c r="S15" s="684">
        <v>39.616919393455703</v>
      </c>
      <c r="T15" s="685">
        <v>0</v>
      </c>
      <c r="U15" s="684">
        <v>0</v>
      </c>
      <c r="V15" s="836">
        <f t="shared" si="0"/>
        <v>8581</v>
      </c>
      <c r="W15" s="684">
        <f t="shared" si="0"/>
        <v>100</v>
      </c>
      <c r="X15" s="678"/>
      <c r="Y15" s="837">
        <f t="shared" si="1"/>
        <v>1.6543281280123385</v>
      </c>
    </row>
    <row r="16" spans="2:30" s="744" customFormat="1" ht="18" customHeight="1" x14ac:dyDescent="0.2">
      <c r="B16" s="838" t="s">
        <v>4</v>
      </c>
      <c r="D16" s="839">
        <v>34790</v>
      </c>
      <c r="E16" s="822"/>
      <c r="F16" s="840">
        <v>5544</v>
      </c>
      <c r="G16" s="841">
        <v>14.10823965697068</v>
      </c>
      <c r="H16" s="840">
        <v>3807</v>
      </c>
      <c r="I16" s="841">
        <v>4.2299223548499247</v>
      </c>
      <c r="J16" s="840">
        <v>3469</v>
      </c>
      <c r="K16" s="841">
        <v>9.7183914706223202</v>
      </c>
      <c r="L16" s="840">
        <v>2073</v>
      </c>
      <c r="M16" s="841">
        <v>5.5742264457063389</v>
      </c>
      <c r="N16" s="840">
        <v>5200</v>
      </c>
      <c r="O16" s="841">
        <v>12.858963958743772</v>
      </c>
      <c r="P16" s="840">
        <v>16876</v>
      </c>
      <c r="Q16" s="841">
        <v>32.65036504809364</v>
      </c>
      <c r="R16" s="840">
        <v>9292</v>
      </c>
      <c r="S16" s="841">
        <v>20.020859891065012</v>
      </c>
      <c r="T16" s="840">
        <v>593</v>
      </c>
      <c r="U16" s="841">
        <v>0.83903117394831384</v>
      </c>
      <c r="V16" s="842">
        <f t="shared" si="0"/>
        <v>46854</v>
      </c>
      <c r="W16" s="841">
        <f t="shared" si="0"/>
        <v>100</v>
      </c>
      <c r="X16" s="843"/>
      <c r="Y16" s="837">
        <f t="shared" si="1"/>
        <v>1.3467663121586664</v>
      </c>
    </row>
    <row r="17" spans="2:25" s="744" customFormat="1" ht="18" customHeight="1" x14ac:dyDescent="0.2">
      <c r="B17" s="838" t="s">
        <v>40</v>
      </c>
      <c r="D17" s="839">
        <v>22125</v>
      </c>
      <c r="E17" s="822"/>
      <c r="F17" s="840">
        <v>2796</v>
      </c>
      <c r="G17" s="841">
        <v>6.9774527726995732</v>
      </c>
      <c r="H17" s="840">
        <v>5003</v>
      </c>
      <c r="I17" s="841">
        <v>8.4573866109515112</v>
      </c>
      <c r="J17" s="840">
        <v>2821</v>
      </c>
      <c r="K17" s="841">
        <v>12.122399233916601</v>
      </c>
      <c r="L17" s="840">
        <v>1206</v>
      </c>
      <c r="M17" s="841">
        <v>4.8359014538173586</v>
      </c>
      <c r="N17" s="840">
        <v>6842</v>
      </c>
      <c r="O17" s="841">
        <v>28.332027509358404</v>
      </c>
      <c r="P17" s="840">
        <v>3708</v>
      </c>
      <c r="Q17" s="841">
        <v>12.823191433794724</v>
      </c>
      <c r="R17" s="840">
        <v>7749</v>
      </c>
      <c r="S17" s="841">
        <v>26.412466266213983</v>
      </c>
      <c r="T17" s="840">
        <v>15</v>
      </c>
      <c r="U17" s="841">
        <v>3.9174719247845394E-2</v>
      </c>
      <c r="V17" s="842">
        <f t="shared" si="0"/>
        <v>30140</v>
      </c>
      <c r="W17" s="841">
        <f t="shared" si="0"/>
        <v>99.999999999999986</v>
      </c>
      <c r="X17" s="843"/>
      <c r="Y17" s="837">
        <f t="shared" si="1"/>
        <v>1.3622598870056497</v>
      </c>
    </row>
    <row r="18" spans="2:25" s="744" customFormat="1" ht="18" customHeight="1" x14ac:dyDescent="0.2">
      <c r="B18" s="838" t="s">
        <v>41</v>
      </c>
      <c r="D18" s="839">
        <v>44468</v>
      </c>
      <c r="E18" s="822"/>
      <c r="F18" s="840">
        <v>10</v>
      </c>
      <c r="G18" s="841">
        <v>0.38917682645664642</v>
      </c>
      <c r="H18" s="840">
        <v>3809</v>
      </c>
      <c r="I18" s="841">
        <v>5.0131877455410665</v>
      </c>
      <c r="J18" s="840">
        <v>5828</v>
      </c>
      <c r="K18" s="841">
        <v>10.515152074072708</v>
      </c>
      <c r="L18" s="840">
        <v>3513</v>
      </c>
      <c r="M18" s="841">
        <v>6.5237840529723146</v>
      </c>
      <c r="N18" s="840">
        <v>15052</v>
      </c>
      <c r="O18" s="841">
        <v>32.416031871922094</v>
      </c>
      <c r="P18" s="840">
        <v>6051</v>
      </c>
      <c r="Q18" s="841">
        <v>11.359905564675286</v>
      </c>
      <c r="R18" s="840">
        <v>20326</v>
      </c>
      <c r="S18" s="841">
        <v>33.677628788018517</v>
      </c>
      <c r="T18" s="840">
        <v>69</v>
      </c>
      <c r="U18" s="841">
        <v>0.10513307634136894</v>
      </c>
      <c r="V18" s="842">
        <f t="shared" si="0"/>
        <v>54658</v>
      </c>
      <c r="W18" s="841">
        <f t="shared" si="0"/>
        <v>100.00000000000001</v>
      </c>
      <c r="X18" s="843"/>
      <c r="Y18" s="837">
        <f t="shared" si="1"/>
        <v>1.2291535486192318</v>
      </c>
    </row>
    <row r="19" spans="2:25" s="744" customFormat="1" ht="18" customHeight="1" x14ac:dyDescent="0.2">
      <c r="B19" s="838" t="s">
        <v>3</v>
      </c>
      <c r="D19" s="839">
        <v>45446</v>
      </c>
      <c r="E19" s="822"/>
      <c r="F19" s="840">
        <v>18</v>
      </c>
      <c r="G19" s="841">
        <v>7.0628950806935764E-3</v>
      </c>
      <c r="H19" s="840">
        <v>22317</v>
      </c>
      <c r="I19" s="841">
        <v>5.0323127449941731</v>
      </c>
      <c r="J19" s="840">
        <v>976</v>
      </c>
      <c r="K19" s="841">
        <v>8.1223293427976129E-2</v>
      </c>
      <c r="L19" s="840">
        <v>2958</v>
      </c>
      <c r="M19" s="841">
        <v>7.5113889183176186</v>
      </c>
      <c r="N19" s="840">
        <v>6548</v>
      </c>
      <c r="O19" s="841">
        <v>19.811420701345483</v>
      </c>
      <c r="P19" s="840">
        <v>7616</v>
      </c>
      <c r="Q19" s="841">
        <v>16.121058021683087</v>
      </c>
      <c r="R19" s="840">
        <v>28970</v>
      </c>
      <c r="S19" s="841">
        <v>51.403750397287851</v>
      </c>
      <c r="T19" s="840">
        <v>230</v>
      </c>
      <c r="U19" s="841">
        <v>3.1783027863121094E-2</v>
      </c>
      <c r="V19" s="842">
        <f t="shared" si="0"/>
        <v>69633</v>
      </c>
      <c r="W19" s="841">
        <f t="shared" si="0"/>
        <v>100.00000000000001</v>
      </c>
      <c r="X19" s="843"/>
      <c r="Y19" s="837">
        <f t="shared" si="1"/>
        <v>1.5322140562425737</v>
      </c>
    </row>
    <row r="20" spans="2:25" s="633" customFormat="1" ht="18" customHeight="1" x14ac:dyDescent="0.2">
      <c r="B20" s="838" t="s">
        <v>2</v>
      </c>
      <c r="D20" s="835">
        <v>12162</v>
      </c>
      <c r="F20" s="683">
        <v>322</v>
      </c>
      <c r="G20" s="684">
        <v>2.6190698107931776</v>
      </c>
      <c r="H20" s="683">
        <v>985</v>
      </c>
      <c r="I20" s="684">
        <v>3.3647124615528008</v>
      </c>
      <c r="J20" s="683">
        <v>182</v>
      </c>
      <c r="K20" s="684">
        <v>1.8175039612265822</v>
      </c>
      <c r="L20" s="683">
        <v>744</v>
      </c>
      <c r="M20" s="684">
        <v>6.0117438717494638</v>
      </c>
      <c r="N20" s="683">
        <v>3428</v>
      </c>
      <c r="O20" s="684">
        <v>28.250535930655232</v>
      </c>
      <c r="P20" s="683">
        <v>5935</v>
      </c>
      <c r="Q20" s="684">
        <v>37.794761860378415</v>
      </c>
      <c r="R20" s="683">
        <v>1948</v>
      </c>
      <c r="S20" s="684">
        <v>20.141672103644328</v>
      </c>
      <c r="T20" s="683">
        <v>0</v>
      </c>
      <c r="U20" s="684">
        <v>0</v>
      </c>
      <c r="V20" s="836">
        <f t="shared" si="0"/>
        <v>13544</v>
      </c>
      <c r="W20" s="684">
        <f t="shared" si="0"/>
        <v>100</v>
      </c>
      <c r="X20" s="678"/>
      <c r="Y20" s="837">
        <f t="shared" si="1"/>
        <v>1.113632626212794</v>
      </c>
    </row>
    <row r="21" spans="2:25" s="633" customFormat="1" ht="18" customHeight="1" x14ac:dyDescent="0.2">
      <c r="B21" s="682" t="s">
        <v>35</v>
      </c>
      <c r="D21" s="835">
        <v>25892</v>
      </c>
      <c r="F21" s="683">
        <v>1570</v>
      </c>
      <c r="G21" s="684">
        <v>5.3052431721922009</v>
      </c>
      <c r="H21" s="683">
        <v>3167</v>
      </c>
      <c r="I21" s="684">
        <v>3.6950489265371695</v>
      </c>
      <c r="J21" s="683">
        <v>8984</v>
      </c>
      <c r="K21" s="684">
        <v>30.798159778004965</v>
      </c>
      <c r="L21" s="683">
        <v>1997</v>
      </c>
      <c r="M21" s="684">
        <v>7.5471009201109975</v>
      </c>
      <c r="N21" s="683">
        <v>4190</v>
      </c>
      <c r="O21" s="684">
        <v>17.328757119906527</v>
      </c>
      <c r="P21" s="683">
        <v>5956</v>
      </c>
      <c r="Q21" s="684">
        <v>16.445158463560684</v>
      </c>
      <c r="R21" s="683">
        <v>5111</v>
      </c>
      <c r="S21" s="684">
        <v>18.613991529136847</v>
      </c>
      <c r="T21" s="683">
        <v>85</v>
      </c>
      <c r="U21" s="684">
        <v>0.26654009055060612</v>
      </c>
      <c r="V21" s="836">
        <f t="shared" si="0"/>
        <v>31060</v>
      </c>
      <c r="W21" s="684">
        <f t="shared" si="0"/>
        <v>100.00000000000001</v>
      </c>
      <c r="X21" s="678"/>
      <c r="Y21" s="837">
        <f t="shared" si="1"/>
        <v>1.1995983315309748</v>
      </c>
    </row>
    <row r="22" spans="2:25" s="633" customFormat="1" ht="21" customHeight="1" x14ac:dyDescent="0.2">
      <c r="B22" s="682" t="s">
        <v>42</v>
      </c>
      <c r="D22" s="835">
        <v>61474</v>
      </c>
      <c r="F22" s="683">
        <v>2160</v>
      </c>
      <c r="G22" s="684">
        <v>2.2532814395789673</v>
      </c>
      <c r="H22" s="683">
        <v>16364</v>
      </c>
      <c r="I22" s="684">
        <v>13.798591305169941</v>
      </c>
      <c r="J22" s="683">
        <v>14220</v>
      </c>
      <c r="K22" s="684">
        <v>14.416274049446134</v>
      </c>
      <c r="L22" s="683">
        <v>6792</v>
      </c>
      <c r="M22" s="684">
        <v>8.5530151426815628</v>
      </c>
      <c r="N22" s="683">
        <v>15204</v>
      </c>
      <c r="O22" s="684">
        <v>24.417377054346627</v>
      </c>
      <c r="P22" s="683">
        <v>13017</v>
      </c>
      <c r="Q22" s="684">
        <v>16.926398058711374</v>
      </c>
      <c r="R22" s="683">
        <v>15632</v>
      </c>
      <c r="S22" s="684">
        <v>19.521611017443234</v>
      </c>
      <c r="T22" s="683">
        <v>66</v>
      </c>
      <c r="U22" s="684">
        <v>0.11345193262215779</v>
      </c>
      <c r="V22" s="836">
        <f t="shared" si="0"/>
        <v>83455</v>
      </c>
      <c r="W22" s="684">
        <f t="shared" si="0"/>
        <v>100</v>
      </c>
      <c r="X22" s="678"/>
      <c r="Y22" s="837">
        <f t="shared" si="1"/>
        <v>1.3575658001756841</v>
      </c>
    </row>
    <row r="23" spans="2:25" s="633" customFormat="1" ht="18" customHeight="1" x14ac:dyDescent="0.2">
      <c r="B23" s="682" t="s">
        <v>43</v>
      </c>
      <c r="D23" s="835">
        <v>13403</v>
      </c>
      <c r="F23" s="683">
        <v>1352</v>
      </c>
      <c r="G23" s="684">
        <v>8.3258093641171165</v>
      </c>
      <c r="H23" s="683">
        <v>2019</v>
      </c>
      <c r="I23" s="684">
        <v>9.538243260673287</v>
      </c>
      <c r="J23" s="683">
        <v>519</v>
      </c>
      <c r="K23" s="684">
        <v>0.88352895653295493</v>
      </c>
      <c r="L23" s="683">
        <v>1428</v>
      </c>
      <c r="M23" s="684">
        <v>8.2742164323487675</v>
      </c>
      <c r="N23" s="683">
        <v>2759</v>
      </c>
      <c r="O23" s="684">
        <v>15.62620920933832</v>
      </c>
      <c r="P23" s="683">
        <v>773</v>
      </c>
      <c r="Q23" s="684">
        <v>3.5147684767186895</v>
      </c>
      <c r="R23" s="683">
        <v>7609</v>
      </c>
      <c r="S23" s="684">
        <v>53.81787695085773</v>
      </c>
      <c r="T23" s="683">
        <v>2</v>
      </c>
      <c r="U23" s="684">
        <v>1.9347349413130401E-2</v>
      </c>
      <c r="V23" s="836">
        <f>F23+H23+J23+L23+N23+P23+R23+T23</f>
        <v>16461</v>
      </c>
      <c r="W23" s="684">
        <f t="shared" si="0"/>
        <v>100</v>
      </c>
      <c r="X23" s="678"/>
      <c r="Y23" s="837">
        <f t="shared" si="1"/>
        <v>1.228157875102589</v>
      </c>
    </row>
    <row r="24" spans="2:25" s="633" customFormat="1" ht="22.5" customHeight="1" x14ac:dyDescent="0.2">
      <c r="B24" s="682" t="s">
        <v>44</v>
      </c>
      <c r="D24" s="835">
        <v>3311</v>
      </c>
      <c r="F24" s="685">
        <v>305</v>
      </c>
      <c r="G24" s="686">
        <v>3.2579185520361991</v>
      </c>
      <c r="H24" s="685">
        <v>370</v>
      </c>
      <c r="I24" s="684">
        <v>6.4253393665158374</v>
      </c>
      <c r="J24" s="685">
        <v>168</v>
      </c>
      <c r="K24" s="684">
        <v>5.2187028657616894</v>
      </c>
      <c r="L24" s="685">
        <v>184</v>
      </c>
      <c r="M24" s="684">
        <v>3.4690799396681751</v>
      </c>
      <c r="N24" s="685">
        <v>972</v>
      </c>
      <c r="O24" s="684">
        <v>17.134238310708898</v>
      </c>
      <c r="P24" s="685">
        <v>727</v>
      </c>
      <c r="Q24" s="684">
        <v>12.428355957767723</v>
      </c>
      <c r="R24" s="685">
        <v>1441</v>
      </c>
      <c r="S24" s="684">
        <v>51.945701357466064</v>
      </c>
      <c r="T24" s="685">
        <v>11</v>
      </c>
      <c r="U24" s="684">
        <v>0.12066365007541478</v>
      </c>
      <c r="V24" s="844">
        <f t="shared" si="0"/>
        <v>4178</v>
      </c>
      <c r="W24" s="684">
        <f t="shared" si="0"/>
        <v>100</v>
      </c>
      <c r="X24" s="678"/>
      <c r="Y24" s="837">
        <f t="shared" si="1"/>
        <v>1.2618544246451224</v>
      </c>
    </row>
    <row r="25" spans="2:25" s="633" customFormat="1" ht="18" customHeight="1" x14ac:dyDescent="0.2">
      <c r="B25" s="682" t="s">
        <v>45</v>
      </c>
      <c r="D25" s="835">
        <v>17108</v>
      </c>
      <c r="F25" s="685">
        <v>262</v>
      </c>
      <c r="G25" s="686">
        <v>0.41635124905374715</v>
      </c>
      <c r="H25" s="685">
        <v>4236</v>
      </c>
      <c r="I25" s="684">
        <v>12.162503154176129</v>
      </c>
      <c r="J25" s="685">
        <v>1323</v>
      </c>
      <c r="K25" s="684">
        <v>6.594330894103793</v>
      </c>
      <c r="L25" s="685">
        <v>1928</v>
      </c>
      <c r="M25" s="684">
        <v>8.2555303221465213</v>
      </c>
      <c r="N25" s="685">
        <v>6034</v>
      </c>
      <c r="O25" s="684">
        <v>27.294137437967869</v>
      </c>
      <c r="P25" s="685">
        <v>690</v>
      </c>
      <c r="Q25" s="684">
        <v>2.5864244259399447</v>
      </c>
      <c r="R25" s="685">
        <v>7248</v>
      </c>
      <c r="S25" s="684">
        <v>35.057616283959966</v>
      </c>
      <c r="T25" s="685">
        <v>2053</v>
      </c>
      <c r="U25" s="684">
        <v>7.6331062326520316</v>
      </c>
      <c r="V25" s="844">
        <f t="shared" si="0"/>
        <v>23774</v>
      </c>
      <c r="W25" s="684">
        <f t="shared" si="0"/>
        <v>99.999999999999986</v>
      </c>
      <c r="X25" s="678"/>
      <c r="Y25" s="837">
        <f t="shared" si="1"/>
        <v>1.389642272620996</v>
      </c>
    </row>
    <row r="26" spans="2:25" s="633" customFormat="1" ht="18" customHeight="1" x14ac:dyDescent="0.2">
      <c r="B26" s="682" t="s">
        <v>46</v>
      </c>
      <c r="D26" s="835">
        <v>2354</v>
      </c>
      <c r="F26" s="685">
        <v>376</v>
      </c>
      <c r="G26" s="686">
        <v>8.1975827640567527</v>
      </c>
      <c r="H26" s="685">
        <v>496</v>
      </c>
      <c r="I26" s="684">
        <v>11.008933263268524</v>
      </c>
      <c r="J26" s="685">
        <v>698</v>
      </c>
      <c r="K26" s="684">
        <v>20.546505517603784</v>
      </c>
      <c r="L26" s="685">
        <v>427</v>
      </c>
      <c r="M26" s="684">
        <v>9.1697320021019451</v>
      </c>
      <c r="N26" s="685">
        <v>707</v>
      </c>
      <c r="O26" s="684">
        <v>17.892800840777721</v>
      </c>
      <c r="P26" s="685">
        <v>488</v>
      </c>
      <c r="Q26" s="684">
        <v>13.110877561744614</v>
      </c>
      <c r="R26" s="685">
        <v>497</v>
      </c>
      <c r="S26" s="684">
        <v>20.073568050446664</v>
      </c>
      <c r="T26" s="685">
        <v>0</v>
      </c>
      <c r="U26" s="684">
        <v>0</v>
      </c>
      <c r="V26" s="844">
        <f t="shared" si="0"/>
        <v>3689</v>
      </c>
      <c r="W26" s="684">
        <f t="shared" si="0"/>
        <v>100.00000000000001</v>
      </c>
      <c r="X26" s="678"/>
      <c r="Y26" s="837">
        <f t="shared" si="1"/>
        <v>1.5671197960917587</v>
      </c>
    </row>
    <row r="27" spans="2:25" s="633" customFormat="1" ht="18" customHeight="1" x14ac:dyDescent="0.2">
      <c r="B27" s="682" t="s">
        <v>1</v>
      </c>
      <c r="D27" s="835">
        <v>1183</v>
      </c>
      <c r="F27" s="685">
        <v>172</v>
      </c>
      <c r="G27" s="686">
        <v>9.2670598146588041</v>
      </c>
      <c r="H27" s="685">
        <v>200</v>
      </c>
      <c r="I27" s="684">
        <v>12.973883740522325</v>
      </c>
      <c r="J27" s="685">
        <v>360</v>
      </c>
      <c r="K27" s="684">
        <v>20.387531592249367</v>
      </c>
      <c r="L27" s="685">
        <v>21</v>
      </c>
      <c r="M27" s="684">
        <v>1.5164279696714407</v>
      </c>
      <c r="N27" s="685">
        <v>97</v>
      </c>
      <c r="O27" s="684">
        <v>7.5821398483572029</v>
      </c>
      <c r="P27" s="685">
        <v>2</v>
      </c>
      <c r="Q27" s="684">
        <v>0.42122999157540014</v>
      </c>
      <c r="R27" s="685">
        <v>676</v>
      </c>
      <c r="S27" s="684">
        <v>47.851727042965457</v>
      </c>
      <c r="T27" s="685">
        <v>0</v>
      </c>
      <c r="U27" s="684">
        <v>0</v>
      </c>
      <c r="V27" s="836">
        <f t="shared" si="0"/>
        <v>1528</v>
      </c>
      <c r="W27" s="684">
        <f t="shared" si="0"/>
        <v>100</v>
      </c>
      <c r="X27" s="678"/>
      <c r="Y27" s="837">
        <f t="shared" si="1"/>
        <v>1.2916314454775992</v>
      </c>
    </row>
    <row r="28" spans="2:25" s="633" customFormat="1" ht="8.25" customHeight="1" x14ac:dyDescent="0.2">
      <c r="B28" s="688"/>
      <c r="D28" s="845"/>
      <c r="F28" s="689"/>
      <c r="G28" s="846"/>
      <c r="H28" s="689"/>
      <c r="I28" s="847"/>
      <c r="J28" s="689"/>
      <c r="K28" s="847"/>
      <c r="L28" s="689"/>
      <c r="M28" s="847"/>
      <c r="N28" s="689"/>
      <c r="O28" s="846"/>
      <c r="P28" s="689"/>
      <c r="Q28" s="846"/>
      <c r="R28" s="689"/>
      <c r="S28" s="846"/>
      <c r="T28" s="689"/>
      <c r="U28" s="846"/>
      <c r="V28" s="691"/>
      <c r="W28" s="847"/>
      <c r="X28" s="678"/>
      <c r="Y28" s="848"/>
    </row>
    <row r="29" spans="2:25" s="633" customFormat="1" ht="3" customHeight="1" x14ac:dyDescent="0.2">
      <c r="B29" s="630"/>
      <c r="C29" s="631"/>
      <c r="D29" s="849"/>
      <c r="E29" s="631"/>
      <c r="F29" s="630"/>
      <c r="G29" s="630"/>
      <c r="H29" s="630"/>
      <c r="I29" s="630"/>
      <c r="J29" s="630"/>
      <c r="K29" s="630"/>
      <c r="L29" s="630"/>
      <c r="M29" s="630"/>
      <c r="N29" s="630"/>
      <c r="O29" s="630"/>
      <c r="P29" s="630"/>
      <c r="Q29" s="630"/>
      <c r="R29" s="630"/>
      <c r="S29" s="630"/>
      <c r="T29" s="630"/>
      <c r="U29" s="630"/>
      <c r="V29" s="850"/>
      <c r="W29" s="630"/>
      <c r="X29" s="630"/>
      <c r="Y29" s="630"/>
    </row>
    <row r="30" spans="2:25" s="920" customFormat="1" ht="20.25" customHeight="1" x14ac:dyDescent="0.2">
      <c r="B30" s="1256" t="s">
        <v>0</v>
      </c>
      <c r="C30" s="1232"/>
      <c r="D30" s="1273">
        <f>SUM(D10:D29)</f>
        <v>406636</v>
      </c>
      <c r="E30" s="1232"/>
      <c r="F30" s="1257">
        <f>SUM(F10:F27)</f>
        <v>22748</v>
      </c>
      <c r="G30" s="1258">
        <f>F30*100/$V30</f>
        <v>4.1600222375023774</v>
      </c>
      <c r="H30" s="1257">
        <f>SUM(H10:H27)</f>
        <v>95034</v>
      </c>
      <c r="I30" s="1258">
        <f>H30*100/$V30</f>
        <v>17.379266455020261</v>
      </c>
      <c r="J30" s="1257">
        <f>SUM(J10:J27)</f>
        <v>74250</v>
      </c>
      <c r="K30" s="1258">
        <f>J30*100/$V30</f>
        <v>13.578409140783872</v>
      </c>
      <c r="L30" s="1257">
        <f>SUM(L10:L27)</f>
        <v>33081</v>
      </c>
      <c r="M30" s="1258">
        <f>L30*100/$V30</f>
        <v>6.0496613169868185</v>
      </c>
      <c r="N30" s="1257">
        <f>SUM(N10:N27)</f>
        <v>91482</v>
      </c>
      <c r="O30" s="1258">
        <f>N30*100/$V30</f>
        <v>16.729697306628825</v>
      </c>
      <c r="P30" s="1257">
        <f>SUM(P10:P27)</f>
        <v>73937</v>
      </c>
      <c r="Q30" s="1258">
        <f>P30*100/$V30</f>
        <v>13.52116951706582</v>
      </c>
      <c r="R30" s="1257">
        <f>SUM(R10:R27)</f>
        <v>153150</v>
      </c>
      <c r="S30" s="1258">
        <f>R30*100/$V30</f>
        <v>28.007183298465321</v>
      </c>
      <c r="T30" s="1257">
        <f>SUM(T10:T28)</f>
        <v>3142</v>
      </c>
      <c r="U30" s="1258">
        <f>T30*100/$V30</f>
        <v>0.57459072754670604</v>
      </c>
      <c r="V30" s="1257">
        <f>SUM(V10:V27)</f>
        <v>546824</v>
      </c>
      <c r="W30" s="1258">
        <f>G30+I30+K30+M30+O30+Q30+S30+U30</f>
        <v>100</v>
      </c>
      <c r="X30" s="1274"/>
      <c r="Y30" s="1275">
        <f>(V30/D30)</f>
        <v>1.3447505877492401</v>
      </c>
    </row>
    <row r="31" spans="2:25" s="631" customFormat="1" ht="5.25" customHeight="1" x14ac:dyDescent="0.2">
      <c r="B31" s="644"/>
      <c r="C31" s="645"/>
      <c r="D31" s="646"/>
      <c r="E31" s="645"/>
      <c r="F31" s="646"/>
      <c r="G31" s="851"/>
      <c r="H31" s="646"/>
      <c r="I31" s="851"/>
      <c r="J31" s="646"/>
      <c r="K31" s="851"/>
      <c r="L31" s="646"/>
      <c r="M31" s="851"/>
      <c r="N31" s="646"/>
      <c r="O31" s="851"/>
      <c r="P31" s="646"/>
      <c r="Q31" s="851"/>
      <c r="R31" s="646"/>
      <c r="S31" s="851"/>
      <c r="T31" s="646"/>
      <c r="U31" s="851"/>
      <c r="V31" s="646"/>
      <c r="W31" s="851"/>
      <c r="X31" s="851"/>
      <c r="Y31" s="851"/>
    </row>
    <row r="32" spans="2:25" s="697" customFormat="1" ht="18.75" customHeight="1" x14ac:dyDescent="0.2">
      <c r="B32" s="852" t="s">
        <v>39</v>
      </c>
      <c r="C32" s="853"/>
      <c r="D32" s="853"/>
      <c r="E32" s="853"/>
      <c r="F32" s="853"/>
      <c r="G32" s="853"/>
      <c r="H32" s="853"/>
      <c r="I32" s="853"/>
      <c r="J32" s="853"/>
      <c r="K32" s="853"/>
      <c r="L32" s="853"/>
      <c r="N32" s="853"/>
      <c r="O32" s="853"/>
      <c r="P32" s="853"/>
      <c r="Q32" s="853"/>
      <c r="R32" s="853"/>
      <c r="S32" s="853"/>
      <c r="T32" s="853"/>
      <c r="U32" s="853"/>
      <c r="V32" s="853"/>
      <c r="W32" s="853"/>
    </row>
    <row r="33" spans="2:25" s="854" customFormat="1" x14ac:dyDescent="0.25">
      <c r="B33" s="698" t="s">
        <v>47</v>
      </c>
      <c r="X33" s="697"/>
      <c r="Y33" s="697"/>
    </row>
    <row r="34" spans="2:25" s="854" customFormat="1" x14ac:dyDescent="0.2">
      <c r="X34" s="697"/>
      <c r="Y34" s="697"/>
    </row>
    <row r="35" spans="2:25" s="854" customFormat="1" x14ac:dyDescent="0.2">
      <c r="B35" s="854" t="s">
        <v>39</v>
      </c>
      <c r="D35" s="854" t="e">
        <f>GETPIVOTDATA("Cuenta número de expedientes",#REF!,"CCAA",$B35,"Grado Resuelto",$B$1)</f>
        <v>#REF!</v>
      </c>
      <c r="N35" s="854" t="e">
        <f>GETPIVOTDATA("ID PRESTACION
COUNT",#REF!,"
CCAA",$B35,"
Tipo Prestación",N$1,"Grado Resuelto",$B$1)</f>
        <v>#REF!</v>
      </c>
      <c r="X35" s="697"/>
      <c r="Y35" s="697"/>
    </row>
    <row r="36" spans="2:25" s="854" customFormat="1" x14ac:dyDescent="0.2">
      <c r="B36" s="854" t="s">
        <v>47</v>
      </c>
      <c r="D36" s="855" t="e">
        <f>GETPIVOTDATA("Cuenta número de expedientes",#REF!,"CCAA",$B36,"Grado Resuelto",$B$1)</f>
        <v>#REF!</v>
      </c>
      <c r="N36" s="854" t="e">
        <f>GETPIVOTDATA("ID PRESTACION
COUNT",#REF!,"
CCAA",$B36,"
Tipo Prestación",N$1,"Grado Resuelto",$B$1)</f>
        <v>#REF!</v>
      </c>
      <c r="T36" s="697"/>
      <c r="U36" s="697"/>
    </row>
    <row r="37" spans="2:25" s="854" customFormat="1" x14ac:dyDescent="0.2">
      <c r="T37" s="697"/>
      <c r="U37" s="697"/>
    </row>
    <row r="38" spans="2:25" s="822" customFormat="1" x14ac:dyDescent="0.2">
      <c r="T38" s="920"/>
      <c r="U38" s="920"/>
    </row>
    <row r="39" spans="2:25" s="822" customFormat="1" x14ac:dyDescent="0.2">
      <c r="T39" s="920"/>
      <c r="U39" s="920"/>
    </row>
    <row r="40" spans="2:25" s="822" customFormat="1" x14ac:dyDescent="0.2">
      <c r="T40" s="920"/>
      <c r="U40" s="920"/>
    </row>
    <row r="41" spans="2:25" s="822" customFormat="1" x14ac:dyDescent="0.2">
      <c r="T41" s="920"/>
      <c r="U41" s="920"/>
    </row>
    <row r="42" spans="2:25" s="822" customFormat="1" x14ac:dyDescent="0.2">
      <c r="T42" s="920"/>
      <c r="U42" s="920"/>
    </row>
    <row r="43" spans="2:25" s="822" customFormat="1" x14ac:dyDescent="0.2">
      <c r="T43" s="920"/>
      <c r="U43" s="920"/>
    </row>
    <row r="44" spans="2:25" x14ac:dyDescent="0.2">
      <c r="T44" s="734"/>
      <c r="U44" s="734"/>
      <c r="X44" s="615"/>
      <c r="Y44" s="615"/>
    </row>
    <row r="45" spans="2:25" x14ac:dyDescent="0.2">
      <c r="T45" s="734"/>
      <c r="U45" s="734"/>
      <c r="X45" s="615"/>
      <c r="Y45" s="615"/>
    </row>
    <row r="46" spans="2:25" x14ac:dyDescent="0.2">
      <c r="T46" s="734"/>
      <c r="U46" s="734"/>
      <c r="X46" s="615"/>
      <c r="Y46" s="615"/>
    </row>
    <row r="47" spans="2:25" x14ac:dyDescent="0.2">
      <c r="T47" s="734"/>
      <c r="U47" s="734"/>
      <c r="X47" s="615"/>
      <c r="Y47" s="615"/>
    </row>
    <row r="48" spans="2:25" x14ac:dyDescent="0.2">
      <c r="T48" s="734"/>
      <c r="U48" s="734"/>
      <c r="X48" s="615"/>
      <c r="Y48" s="615"/>
    </row>
    <row r="49" spans="20:25" x14ac:dyDescent="0.2">
      <c r="T49" s="734"/>
      <c r="U49" s="734"/>
      <c r="X49" s="615"/>
      <c r="Y49" s="615"/>
    </row>
    <row r="50" spans="20:25" x14ac:dyDescent="0.2">
      <c r="T50" s="734"/>
      <c r="U50" s="734"/>
      <c r="X50" s="615"/>
      <c r="Y50" s="615"/>
    </row>
    <row r="51" spans="20:25" x14ac:dyDescent="0.2">
      <c r="T51" s="734"/>
      <c r="U51" s="734"/>
      <c r="X51" s="615"/>
      <c r="Y51" s="615"/>
    </row>
    <row r="52" spans="20:25" x14ac:dyDescent="0.2">
      <c r="T52" s="734"/>
      <c r="U52" s="734"/>
      <c r="X52" s="615"/>
      <c r="Y52" s="615"/>
    </row>
    <row r="53" spans="20:25" x14ac:dyDescent="0.2">
      <c r="T53" s="734"/>
      <c r="U53" s="734"/>
      <c r="X53" s="615"/>
      <c r="Y53" s="615"/>
    </row>
    <row r="54" spans="20:25" x14ac:dyDescent="0.2">
      <c r="T54" s="734"/>
      <c r="U54" s="734"/>
      <c r="X54" s="615"/>
      <c r="Y54" s="615"/>
    </row>
    <row r="55" spans="20:25" x14ac:dyDescent="0.2">
      <c r="T55" s="734"/>
      <c r="U55" s="734"/>
      <c r="X55" s="615"/>
      <c r="Y55" s="615"/>
    </row>
    <row r="56" spans="20:25" x14ac:dyDescent="0.2">
      <c r="T56" s="734"/>
      <c r="U56" s="734"/>
      <c r="X56" s="615"/>
      <c r="Y56" s="615"/>
    </row>
  </sheetData>
  <mergeCells count="13">
    <mergeCell ref="V7:W7"/>
    <mergeCell ref="B3:X3"/>
    <mergeCell ref="B4:W4"/>
    <mergeCell ref="F6:W6"/>
    <mergeCell ref="B7:B8"/>
    <mergeCell ref="F7:G7"/>
    <mergeCell ref="H7:I7"/>
    <mergeCell ref="J7:K7"/>
    <mergeCell ref="L7:M7"/>
    <mergeCell ref="N7:O7"/>
    <mergeCell ref="P7:Q7"/>
    <mergeCell ref="R7:S7"/>
    <mergeCell ref="T7:U7"/>
  </mergeCells>
  <printOptions horizontalCentered="1"/>
  <pageMargins left="0" right="0" top="0.43307086614173229" bottom="0.43307086614173229" header="0" footer="0"/>
  <pageSetup paperSize="9" scale="89" orientation="landscape" r:id="rId1"/>
  <headerFooter alignWithMargins="0"/>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Hoja43">
    <tabColor theme="0"/>
    <pageSetUpPr fitToPage="1"/>
  </sheetPr>
  <dimension ref="B1:Y56"/>
  <sheetViews>
    <sheetView zoomScaleNormal="100" workbookViewId="0">
      <selection activeCell="B4" sqref="B4:W4"/>
    </sheetView>
  </sheetViews>
  <sheetFormatPr baseColWidth="10" defaultColWidth="11.42578125" defaultRowHeight="15" x14ac:dyDescent="0.2"/>
  <cols>
    <col min="1" max="1" width="0.7109375" style="1" customWidth="1"/>
    <col min="2" max="2" width="21.7109375" style="1" customWidth="1"/>
    <col min="3" max="3" width="0.5703125" style="1" customWidth="1"/>
    <col min="4" max="4" width="9.7109375" style="1" customWidth="1"/>
    <col min="5" max="5" width="0.7109375" style="1" customWidth="1"/>
    <col min="6" max="6" width="8" style="1" customWidth="1"/>
    <col min="7" max="7" width="5.5703125" style="1" customWidth="1"/>
    <col min="8" max="8" width="7.5703125" style="1" customWidth="1"/>
    <col min="9" max="9" width="5.42578125" style="1" customWidth="1"/>
    <col min="10" max="10" width="7.5703125" style="1" customWidth="1"/>
    <col min="11" max="11" width="5.42578125" style="1" customWidth="1"/>
    <col min="12" max="12" width="6.42578125" style="1" customWidth="1"/>
    <col min="13" max="13" width="5.7109375" style="1" customWidth="1"/>
    <col min="14" max="14" width="8.85546875" style="1" customWidth="1"/>
    <col min="15" max="15" width="7.28515625" style="1" customWidth="1"/>
    <col min="16" max="16" width="7.140625" style="1" customWidth="1"/>
    <col min="17" max="17" width="6" style="1" customWidth="1"/>
    <col min="18" max="18" width="7.28515625" style="1" customWidth="1"/>
    <col min="19" max="19" width="5.42578125" style="1" customWidth="1"/>
    <col min="20" max="20" width="5.5703125" style="1" customWidth="1"/>
    <col min="21" max="21" width="5.42578125" style="1" customWidth="1"/>
    <col min="22" max="22" width="8.5703125" style="1" customWidth="1"/>
    <col min="23" max="23" width="6.7109375" style="1" customWidth="1"/>
    <col min="24" max="24" width="0.5703125" style="22" customWidth="1"/>
    <col min="25" max="25" width="10.42578125" style="22" customWidth="1"/>
    <col min="26" max="26" width="1.42578125" style="1" customWidth="1"/>
    <col min="27" max="16384" width="11.42578125" style="1"/>
  </cols>
  <sheetData>
    <row r="1" spans="2:25" s="2" customFormat="1" ht="9" customHeight="1" x14ac:dyDescent="0.2">
      <c r="B1" s="6"/>
      <c r="C1" s="13"/>
      <c r="D1" s="13"/>
      <c r="E1" s="13"/>
      <c r="F1" s="26" t="s">
        <v>64</v>
      </c>
      <c r="G1" s="26"/>
      <c r="H1" s="26" t="s">
        <v>55</v>
      </c>
      <c r="I1" s="26"/>
      <c r="J1" s="26" t="s">
        <v>56</v>
      </c>
      <c r="K1" s="26"/>
      <c r="L1" s="26" t="s">
        <v>63</v>
      </c>
      <c r="M1" s="26"/>
      <c r="N1" s="26" t="s">
        <v>58</v>
      </c>
      <c r="O1" s="26"/>
      <c r="P1" s="26" t="s">
        <v>67</v>
      </c>
      <c r="Q1" s="26"/>
      <c r="R1" s="26" t="s">
        <v>66</v>
      </c>
      <c r="S1" s="26"/>
      <c r="T1" s="26" t="s">
        <v>65</v>
      </c>
      <c r="U1" s="26"/>
      <c r="X1" s="24"/>
      <c r="Y1" s="24"/>
    </row>
    <row r="2" spans="2:25" s="11" customFormat="1" ht="49.5" customHeight="1" x14ac:dyDescent="0.2">
      <c r="B2" s="18"/>
      <c r="C2" s="18"/>
      <c r="D2" s="18"/>
      <c r="E2" s="18"/>
      <c r="F2" s="18"/>
      <c r="G2" s="18"/>
      <c r="H2" s="18"/>
      <c r="I2" s="18"/>
      <c r="J2" s="18"/>
      <c r="K2" s="18"/>
      <c r="X2" s="17"/>
      <c r="Y2" s="17"/>
    </row>
    <row r="3" spans="2:25" s="4" customFormat="1" ht="36.75" customHeight="1" x14ac:dyDescent="0.2">
      <c r="B3" s="1494" t="s">
        <v>420</v>
      </c>
      <c r="C3" s="1494"/>
      <c r="D3" s="1494"/>
      <c r="E3" s="1494"/>
      <c r="F3" s="1494"/>
      <c r="G3" s="1494"/>
      <c r="H3" s="1494"/>
      <c r="I3" s="1494"/>
      <c r="J3" s="1494"/>
      <c r="K3" s="1494"/>
      <c r="L3" s="1494"/>
      <c r="M3" s="1494"/>
      <c r="N3" s="1494"/>
      <c r="O3" s="1494"/>
      <c r="P3" s="1494"/>
      <c r="Q3" s="1494"/>
      <c r="R3" s="1494"/>
      <c r="S3" s="1494"/>
      <c r="T3" s="1494"/>
      <c r="U3" s="1494"/>
      <c r="V3" s="1494"/>
      <c r="W3" s="1494"/>
      <c r="X3" s="1494"/>
      <c r="Y3" s="7"/>
    </row>
    <row r="4" spans="2:25" s="4" customFormat="1" ht="14.25" customHeight="1" x14ac:dyDescent="0.2">
      <c r="B4" s="1415" t="str">
        <f>porsaad!$B$6</f>
        <v>Situación a 31 de mayo de 2024</v>
      </c>
      <c r="C4" s="1415"/>
      <c r="D4" s="1415"/>
      <c r="E4" s="1415"/>
      <c r="F4" s="1415"/>
      <c r="G4" s="1415"/>
      <c r="H4" s="1415"/>
      <c r="I4" s="1415"/>
      <c r="J4" s="1415"/>
      <c r="K4" s="1415"/>
      <c r="L4" s="1415"/>
      <c r="M4" s="1415"/>
      <c r="N4" s="1415"/>
      <c r="O4" s="1415"/>
      <c r="P4" s="1415"/>
      <c r="Q4" s="1415"/>
      <c r="R4" s="1415"/>
      <c r="S4" s="1415"/>
      <c r="T4" s="1415"/>
      <c r="U4" s="1415"/>
      <c r="V4" s="1415"/>
      <c r="W4" s="1415"/>
      <c r="X4" s="5"/>
      <c r="Y4" s="5"/>
    </row>
    <row r="5" spans="2:25" s="178" customFormat="1" ht="5.25" customHeight="1" x14ac:dyDescent="0.2">
      <c r="B5" s="179"/>
      <c r="C5" s="179"/>
      <c r="D5" s="179"/>
      <c r="E5" s="179"/>
      <c r="F5" s="179"/>
      <c r="G5" s="179"/>
      <c r="H5" s="179"/>
      <c r="I5" s="179"/>
      <c r="J5" s="179"/>
      <c r="K5" s="179"/>
      <c r="L5" s="179"/>
      <c r="M5" s="179"/>
      <c r="N5" s="179"/>
      <c r="O5" s="179"/>
      <c r="P5" s="179"/>
      <c r="Q5" s="179"/>
      <c r="R5" s="179"/>
      <c r="S5" s="179"/>
      <c r="T5" s="179"/>
      <c r="U5" s="179"/>
      <c r="V5" s="179"/>
      <c r="W5" s="179"/>
      <c r="X5" s="180"/>
      <c r="Y5" s="180"/>
    </row>
    <row r="6" spans="2:25" s="133" customFormat="1" ht="19.5" customHeight="1" x14ac:dyDescent="0.2">
      <c r="F6" s="1497" t="s">
        <v>52</v>
      </c>
      <c r="G6" s="1497"/>
      <c r="H6" s="1497"/>
      <c r="I6" s="1497"/>
      <c r="J6" s="1497"/>
      <c r="K6" s="1497"/>
      <c r="L6" s="1497"/>
      <c r="M6" s="1497"/>
      <c r="N6" s="1497"/>
      <c r="O6" s="1497"/>
      <c r="P6" s="1497"/>
      <c r="Q6" s="1497"/>
      <c r="R6" s="1497"/>
      <c r="S6" s="1497"/>
      <c r="T6" s="1497"/>
      <c r="U6" s="1497"/>
      <c r="V6" s="1497"/>
      <c r="W6" s="1497"/>
      <c r="X6" s="154"/>
      <c r="Y6" s="154"/>
    </row>
    <row r="7" spans="2:25" s="133" customFormat="1" ht="64.5" customHeight="1" x14ac:dyDescent="0.2">
      <c r="B7" s="1498" t="s">
        <v>12</v>
      </c>
      <c r="C7" s="155"/>
      <c r="D7" s="156" t="s">
        <v>53</v>
      </c>
      <c r="E7" s="155"/>
      <c r="F7" s="1499" t="s">
        <v>168</v>
      </c>
      <c r="G7" s="1499"/>
      <c r="H7" s="1499" t="s">
        <v>59</v>
      </c>
      <c r="I7" s="1499"/>
      <c r="J7" s="1499" t="s">
        <v>60</v>
      </c>
      <c r="K7" s="1499"/>
      <c r="L7" s="1499" t="s">
        <v>152</v>
      </c>
      <c r="M7" s="1499"/>
      <c r="N7" s="1499" t="s">
        <v>0</v>
      </c>
      <c r="O7" s="1499"/>
      <c r="P7" s="156"/>
      <c r="Q7" s="156" t="s">
        <v>62</v>
      </c>
    </row>
    <row r="8" spans="2:25" s="155" customFormat="1" ht="20.25" customHeight="1" x14ac:dyDescent="0.2">
      <c r="B8" s="1498"/>
      <c r="C8" s="157"/>
      <c r="D8" s="156" t="s">
        <v>9</v>
      </c>
      <c r="E8" s="157"/>
      <c r="F8" s="156" t="s">
        <v>9</v>
      </c>
      <c r="G8" s="156" t="s">
        <v>28</v>
      </c>
      <c r="H8" s="156" t="s">
        <v>9</v>
      </c>
      <c r="I8" s="156" t="s">
        <v>28</v>
      </c>
      <c r="J8" s="156" t="s">
        <v>9</v>
      </c>
      <c r="K8" s="156" t="s">
        <v>28</v>
      </c>
      <c r="L8" s="156" t="s">
        <v>9</v>
      </c>
      <c r="M8" s="156" t="s">
        <v>28</v>
      </c>
      <c r="N8" s="156" t="s">
        <v>9</v>
      </c>
      <c r="O8" s="156" t="s">
        <v>28</v>
      </c>
      <c r="P8" s="156"/>
      <c r="Q8" s="156" t="s">
        <v>9</v>
      </c>
    </row>
    <row r="9" spans="2:25" s="157" customFormat="1" ht="8.25" customHeight="1" x14ac:dyDescent="0.2">
      <c r="B9" s="158"/>
      <c r="C9" s="159"/>
      <c r="D9" s="160"/>
      <c r="E9" s="159"/>
      <c r="F9" s="161"/>
      <c r="G9" s="161"/>
      <c r="H9" s="161"/>
      <c r="I9" s="161"/>
      <c r="J9" s="161"/>
      <c r="K9" s="161"/>
      <c r="L9" s="161"/>
      <c r="M9" s="161"/>
      <c r="N9" s="161"/>
      <c r="O9" s="161"/>
      <c r="P9" s="161"/>
      <c r="Q9" s="161"/>
    </row>
    <row r="10" spans="2:25" s="162" customFormat="1" ht="18" customHeight="1" x14ac:dyDescent="0.2">
      <c r="B10" s="146" t="s">
        <v>8</v>
      </c>
      <c r="C10" s="159"/>
      <c r="D10" s="163">
        <f>'41abenpreGIII'!D10</f>
        <v>76505</v>
      </c>
      <c r="F10" s="164">
        <f>'41abenpreGIII'!F10+'41abenpreGIII'!H10+'41abenpreGIII'!J10+'41abenpreGIII'!L10+'41abenpreGIII'!N10</f>
        <v>77861</v>
      </c>
      <c r="G10" s="165">
        <f t="shared" ref="G10:G27" si="0">F10*100/$N10</f>
        <v>72.636950518695429</v>
      </c>
      <c r="H10" s="164">
        <f>'41abenpreGIII'!P10</f>
        <v>2665</v>
      </c>
      <c r="I10" s="165">
        <f t="shared" ref="I10:I27" si="1">H10*100/$N10</f>
        <v>2.4861929994775731</v>
      </c>
      <c r="J10" s="164">
        <f>'41abenpreGIII'!R10</f>
        <v>26658</v>
      </c>
      <c r="K10" s="165">
        <f t="shared" ref="K10:K27" si="2">J10*100/$N10</f>
        <v>24.869393238301367</v>
      </c>
      <c r="L10" s="164">
        <f>'41abenpreGIII'!T10</f>
        <v>8</v>
      </c>
      <c r="M10" s="165">
        <f t="shared" ref="M10:M27" si="3">L10*100/$N10</f>
        <v>7.4632435256362416E-3</v>
      </c>
      <c r="N10" s="164">
        <f>F10+H10+J10+L10</f>
        <v>107192</v>
      </c>
      <c r="O10" s="165">
        <f>G10+I10+K10+M10</f>
        <v>100</v>
      </c>
      <c r="P10" s="166"/>
      <c r="Q10" s="166">
        <f t="shared" ref="Q10:Q27" si="4">N10/D10</f>
        <v>1.401111038494216</v>
      </c>
    </row>
    <row r="11" spans="2:25" s="162" customFormat="1" ht="18" customHeight="1" x14ac:dyDescent="0.2">
      <c r="B11" s="146" t="s">
        <v>7</v>
      </c>
      <c r="C11" s="159"/>
      <c r="D11" s="163">
        <f>'41abenpreGIII'!D11</f>
        <v>11970</v>
      </c>
      <c r="F11" s="164">
        <f>'41abenpreGIII'!F11+'41abenpreGIII'!H11+'41abenpreGIII'!J11+'41abenpreGIII'!L11+'41abenpreGIII'!N11</f>
        <v>7074</v>
      </c>
      <c r="G11" s="165">
        <f t="shared" si="0"/>
        <v>47.043958236350335</v>
      </c>
      <c r="H11" s="164">
        <f>'41abenpreGIII'!P11</f>
        <v>3385</v>
      </c>
      <c r="I11" s="165">
        <f t="shared" si="1"/>
        <v>22.511139189998005</v>
      </c>
      <c r="J11" s="164">
        <f>'41abenpreGIII'!R11</f>
        <v>4578</v>
      </c>
      <c r="K11" s="165">
        <f t="shared" si="2"/>
        <v>30.44490257365166</v>
      </c>
      <c r="L11" s="164">
        <f>'41abenpreGIII'!T11</f>
        <v>0</v>
      </c>
      <c r="M11" s="165">
        <f t="shared" si="3"/>
        <v>0</v>
      </c>
      <c r="N11" s="164">
        <f t="shared" ref="N11:O27" si="5">F11+H11+J11+L11</f>
        <v>15037</v>
      </c>
      <c r="O11" s="165">
        <f t="shared" si="5"/>
        <v>100</v>
      </c>
      <c r="P11" s="166"/>
      <c r="Q11" s="166">
        <f t="shared" si="4"/>
        <v>1.2562238930659984</v>
      </c>
    </row>
    <row r="12" spans="2:25" s="162" customFormat="1" ht="22.5" customHeight="1" x14ac:dyDescent="0.2">
      <c r="B12" s="146" t="s">
        <v>37</v>
      </c>
      <c r="C12" s="159"/>
      <c r="D12" s="163">
        <f>'41abenpreGIII'!D12</f>
        <v>7764</v>
      </c>
      <c r="F12" s="164">
        <f>'41abenpreGIII'!F12+'41abenpreGIII'!H12+'41abenpreGIII'!J12+'41abenpreGIII'!L12+'41abenpreGIII'!N12</f>
        <v>6051</v>
      </c>
      <c r="G12" s="165">
        <f t="shared" si="0"/>
        <v>57.601142313184198</v>
      </c>
      <c r="H12" s="163">
        <f>'41abenpreGIII'!P12</f>
        <v>1671</v>
      </c>
      <c r="I12" s="165">
        <f t="shared" si="1"/>
        <v>15.906711089957163</v>
      </c>
      <c r="J12" s="164">
        <f>'41abenpreGIII'!R12</f>
        <v>2773</v>
      </c>
      <c r="K12" s="165">
        <f t="shared" si="2"/>
        <v>26.396953831508807</v>
      </c>
      <c r="L12" s="164">
        <f>'41abenpreGIII'!T12</f>
        <v>10</v>
      </c>
      <c r="M12" s="165">
        <f t="shared" si="3"/>
        <v>9.5192765349833411E-2</v>
      </c>
      <c r="N12" s="164">
        <f t="shared" si="5"/>
        <v>10505</v>
      </c>
      <c r="O12" s="165">
        <f t="shared" si="5"/>
        <v>100</v>
      </c>
      <c r="P12" s="166"/>
      <c r="Q12" s="166">
        <f t="shared" si="4"/>
        <v>1.3530396702730552</v>
      </c>
    </row>
    <row r="13" spans="2:25" s="162" customFormat="1" ht="18" customHeight="1" x14ac:dyDescent="0.2">
      <c r="B13" s="146" t="s">
        <v>38</v>
      </c>
      <c r="C13" s="159"/>
      <c r="D13" s="163">
        <f>'41abenpreGIII'!D13</f>
        <v>7730</v>
      </c>
      <c r="F13" s="164">
        <f>'41abenpreGIII'!F13+'41abenpreGIII'!H13+'41abenpreGIII'!J13+'41abenpreGIII'!L13+'41abenpreGIII'!N13</f>
        <v>6038</v>
      </c>
      <c r="G13" s="165">
        <f t="shared" si="0"/>
        <v>55.721668512366186</v>
      </c>
      <c r="H13" s="164">
        <f>'41abenpreGIII'!P13</f>
        <v>352</v>
      </c>
      <c r="I13" s="165">
        <f t="shared" si="1"/>
        <v>3.2484311554078995</v>
      </c>
      <c r="J13" s="164">
        <f>'41abenpreGIII'!R13</f>
        <v>4446</v>
      </c>
      <c r="K13" s="165">
        <f t="shared" si="2"/>
        <v>41.029900332225914</v>
      </c>
      <c r="L13" s="164">
        <f>'41abenpreGIII'!T13</f>
        <v>0</v>
      </c>
      <c r="M13" s="165">
        <f t="shared" si="3"/>
        <v>0</v>
      </c>
      <c r="N13" s="164">
        <f t="shared" si="5"/>
        <v>10836</v>
      </c>
      <c r="O13" s="165">
        <f t="shared" si="5"/>
        <v>100</v>
      </c>
      <c r="P13" s="166"/>
      <c r="Q13" s="166">
        <f t="shared" si="4"/>
        <v>1.4018111254851229</v>
      </c>
    </row>
    <row r="14" spans="2:25" s="162" customFormat="1" ht="18" customHeight="1" x14ac:dyDescent="0.2">
      <c r="B14" s="146" t="s">
        <v>6</v>
      </c>
      <c r="C14" s="159"/>
      <c r="D14" s="163">
        <f>'41abenpreGIII'!D14</f>
        <v>13764</v>
      </c>
      <c r="F14" s="164">
        <f>'41abenpreGIII'!F14+'41abenpreGIII'!H14+'41abenpreGIII'!J14+'41abenpreGIII'!L14+'41abenpreGIII'!N14</f>
        <v>5784</v>
      </c>
      <c r="G14" s="165">
        <f t="shared" si="0"/>
        <v>36.843111026180011</v>
      </c>
      <c r="H14" s="164">
        <f>'41abenpreGIII'!P14</f>
        <v>3924</v>
      </c>
      <c r="I14" s="165">
        <f t="shared" si="1"/>
        <v>24.995222625644946</v>
      </c>
      <c r="J14" s="164">
        <f>'41abenpreGIII'!R14</f>
        <v>5991</v>
      </c>
      <c r="K14" s="165">
        <f t="shared" si="2"/>
        <v>38.161666348175046</v>
      </c>
      <c r="L14" s="164">
        <f>'41abenpreGIII'!T14</f>
        <v>0</v>
      </c>
      <c r="M14" s="165">
        <f t="shared" si="3"/>
        <v>0</v>
      </c>
      <c r="N14" s="164">
        <f t="shared" si="5"/>
        <v>15699</v>
      </c>
      <c r="O14" s="165">
        <f t="shared" si="5"/>
        <v>100</v>
      </c>
      <c r="P14" s="166"/>
      <c r="Q14" s="166">
        <f t="shared" si="4"/>
        <v>1.1405841325196164</v>
      </c>
    </row>
    <row r="15" spans="2:25" s="162" customFormat="1" ht="18" customHeight="1" x14ac:dyDescent="0.2">
      <c r="B15" s="146" t="s">
        <v>5</v>
      </c>
      <c r="C15" s="159"/>
      <c r="D15" s="163">
        <f>'41abenpreGIII'!D15</f>
        <v>5187</v>
      </c>
      <c r="F15" s="164">
        <f>'41abenpreGIII'!F15+'41abenpreGIII'!H15+'41abenpreGIII'!J15+'41abenpreGIII'!L15+'41abenpreGIII'!N15</f>
        <v>6275</v>
      </c>
      <c r="G15" s="165">
        <f t="shared" si="0"/>
        <v>73.126675212679174</v>
      </c>
      <c r="H15" s="163">
        <f>'41abenpreGIII'!P15</f>
        <v>101</v>
      </c>
      <c r="I15" s="165">
        <f t="shared" si="1"/>
        <v>1.1770189954550752</v>
      </c>
      <c r="J15" s="164">
        <f>'41abenpreGIII'!R15</f>
        <v>2205</v>
      </c>
      <c r="K15" s="165">
        <f t="shared" si="2"/>
        <v>25.69630579186575</v>
      </c>
      <c r="L15" s="164">
        <f>'41abenpreGIII'!T15</f>
        <v>0</v>
      </c>
      <c r="M15" s="165">
        <f t="shared" si="3"/>
        <v>0</v>
      </c>
      <c r="N15" s="164">
        <f t="shared" si="5"/>
        <v>8581</v>
      </c>
      <c r="O15" s="165">
        <f t="shared" si="5"/>
        <v>100</v>
      </c>
      <c r="P15" s="166"/>
      <c r="Q15" s="166">
        <f t="shared" si="4"/>
        <v>1.6543281280123385</v>
      </c>
    </row>
    <row r="16" spans="2:25" s="162" customFormat="1" ht="18" customHeight="1" x14ac:dyDescent="0.2">
      <c r="B16" s="146" t="s">
        <v>4</v>
      </c>
      <c r="C16" s="159"/>
      <c r="D16" s="163">
        <f>'41abenpreGIII'!D16</f>
        <v>34790</v>
      </c>
      <c r="F16" s="164">
        <f>'41abenpreGIII'!F16+'41abenpreGIII'!H16+'41abenpreGIII'!J16+'41abenpreGIII'!L16+'41abenpreGIII'!N16</f>
        <v>20093</v>
      </c>
      <c r="G16" s="165">
        <f t="shared" si="0"/>
        <v>42.884278823579628</v>
      </c>
      <c r="H16" s="164">
        <f>'41abenpreGIII'!P16</f>
        <v>16876</v>
      </c>
      <c r="I16" s="165">
        <f t="shared" si="1"/>
        <v>36.018269518077432</v>
      </c>
      <c r="J16" s="164">
        <f>'41abenpreGIII'!R16</f>
        <v>9292</v>
      </c>
      <c r="K16" s="165">
        <f t="shared" si="2"/>
        <v>19.831817987791865</v>
      </c>
      <c r="L16" s="164">
        <f>'41abenpreGIII'!T16</f>
        <v>593</v>
      </c>
      <c r="M16" s="165">
        <f t="shared" si="3"/>
        <v>1.2656336705510736</v>
      </c>
      <c r="N16" s="164">
        <f t="shared" si="5"/>
        <v>46854</v>
      </c>
      <c r="O16" s="165">
        <f t="shared" si="5"/>
        <v>99.999999999999986</v>
      </c>
      <c r="P16" s="166"/>
      <c r="Q16" s="166">
        <f t="shared" si="4"/>
        <v>1.3467663121586664</v>
      </c>
    </row>
    <row r="17" spans="2:25" s="162" customFormat="1" ht="18" customHeight="1" x14ac:dyDescent="0.2">
      <c r="B17" s="146" t="s">
        <v>40</v>
      </c>
      <c r="C17" s="159"/>
      <c r="D17" s="163">
        <f>'41abenpreGIII'!D17</f>
        <v>22125</v>
      </c>
      <c r="F17" s="164">
        <f>'41abenpreGIII'!F17+'41abenpreGIII'!H17+'41abenpreGIII'!J17+'41abenpreGIII'!L17+'41abenpreGIII'!N17</f>
        <v>18668</v>
      </c>
      <c r="G17" s="165">
        <f t="shared" si="0"/>
        <v>61.937624419376242</v>
      </c>
      <c r="H17" s="164">
        <f>'41abenpreGIII'!P17</f>
        <v>3708</v>
      </c>
      <c r="I17" s="165">
        <f t="shared" si="1"/>
        <v>12.302587923025879</v>
      </c>
      <c r="J17" s="164">
        <f>'41abenpreGIII'!R17</f>
        <v>7749</v>
      </c>
      <c r="K17" s="165">
        <f t="shared" si="2"/>
        <v>25.7100199071002</v>
      </c>
      <c r="L17" s="164">
        <f>'41abenpreGIII'!T17</f>
        <v>15</v>
      </c>
      <c r="M17" s="165">
        <f t="shared" si="3"/>
        <v>4.9767750497677503E-2</v>
      </c>
      <c r="N17" s="164">
        <f t="shared" si="5"/>
        <v>30140</v>
      </c>
      <c r="O17" s="165">
        <f t="shared" si="5"/>
        <v>100</v>
      </c>
      <c r="P17" s="166"/>
      <c r="Q17" s="166">
        <f t="shared" si="4"/>
        <v>1.3622598870056497</v>
      </c>
    </row>
    <row r="18" spans="2:25" s="162" customFormat="1" ht="18" customHeight="1" x14ac:dyDescent="0.2">
      <c r="B18" s="146" t="s">
        <v>41</v>
      </c>
      <c r="C18" s="159"/>
      <c r="D18" s="163">
        <f>'41abenpreGIII'!D18</f>
        <v>44468</v>
      </c>
      <c r="F18" s="164">
        <f>'41abenpreGIII'!F18+'41abenpreGIII'!H18+'41abenpreGIII'!J18+'41abenpreGIII'!L18+'41abenpreGIII'!N18</f>
        <v>28212</v>
      </c>
      <c r="G18" s="165">
        <f t="shared" si="0"/>
        <v>51.615500018295585</v>
      </c>
      <c r="H18" s="164">
        <f>'41abenpreGIII'!P18</f>
        <v>6051</v>
      </c>
      <c r="I18" s="165">
        <f t="shared" si="1"/>
        <v>11.070657543269055</v>
      </c>
      <c r="J18" s="164">
        <f>'41abenpreGIII'!R18</f>
        <v>20326</v>
      </c>
      <c r="K18" s="165">
        <f t="shared" si="2"/>
        <v>37.187602912656885</v>
      </c>
      <c r="L18" s="164">
        <f>'41abenpreGIII'!T18</f>
        <v>69</v>
      </c>
      <c r="M18" s="165">
        <f t="shared" si="3"/>
        <v>0.12623952577847708</v>
      </c>
      <c r="N18" s="164">
        <f t="shared" si="5"/>
        <v>54658</v>
      </c>
      <c r="O18" s="165">
        <f t="shared" si="5"/>
        <v>100</v>
      </c>
      <c r="P18" s="166"/>
      <c r="Q18" s="166">
        <f t="shared" si="4"/>
        <v>1.2291535486192318</v>
      </c>
    </row>
    <row r="19" spans="2:25" s="162" customFormat="1" ht="18" customHeight="1" x14ac:dyDescent="0.2">
      <c r="B19" s="146" t="s">
        <v>3</v>
      </c>
      <c r="C19" s="159"/>
      <c r="D19" s="163">
        <f>'41abenpreGIII'!D19</f>
        <v>45446</v>
      </c>
      <c r="F19" s="164">
        <f>'41abenpreGIII'!F19+'41abenpreGIII'!H19+'41abenpreGIII'!J19+'41abenpreGIII'!L19+'41abenpreGIII'!N19</f>
        <v>32817</v>
      </c>
      <c r="G19" s="165">
        <f t="shared" si="0"/>
        <v>47.12851665158761</v>
      </c>
      <c r="H19" s="164">
        <f>'41abenpreGIII'!P19</f>
        <v>7616</v>
      </c>
      <c r="I19" s="165">
        <f>H19*100/$N19</f>
        <v>10.937342926486005</v>
      </c>
      <c r="J19" s="164">
        <f>'41abenpreGIII'!R19</f>
        <v>28970</v>
      </c>
      <c r="K19" s="165">
        <f>J19*100/$N19</f>
        <v>41.603837261068747</v>
      </c>
      <c r="L19" s="164">
        <f>'41abenpreGIII'!T19</f>
        <v>230</v>
      </c>
      <c r="M19" s="165">
        <f t="shared" si="3"/>
        <v>0.33030316085763933</v>
      </c>
      <c r="N19" s="164">
        <f t="shared" si="5"/>
        <v>69633</v>
      </c>
      <c r="O19" s="165">
        <f t="shared" si="5"/>
        <v>100</v>
      </c>
      <c r="P19" s="166"/>
      <c r="Q19" s="166">
        <f t="shared" si="4"/>
        <v>1.5322140562425737</v>
      </c>
    </row>
    <row r="20" spans="2:25" s="162" customFormat="1" ht="18" customHeight="1" x14ac:dyDescent="0.2">
      <c r="B20" s="146" t="s">
        <v>2</v>
      </c>
      <c r="C20" s="159"/>
      <c r="D20" s="163">
        <f>'41abenpreGIII'!D20</f>
        <v>12162</v>
      </c>
      <c r="F20" s="164">
        <f>'41abenpreGIII'!F20+'41abenpreGIII'!H20+'41abenpreGIII'!J20+'41abenpreGIII'!L20+'41abenpreGIII'!N20</f>
        <v>5661</v>
      </c>
      <c r="G20" s="165">
        <f t="shared" si="0"/>
        <v>41.797105729474303</v>
      </c>
      <c r="H20" s="164">
        <f>'41abenpreGIII'!P20</f>
        <v>5935</v>
      </c>
      <c r="I20" s="165">
        <f>H20*100/$N20</f>
        <v>43.820141760189017</v>
      </c>
      <c r="J20" s="164">
        <f>'41abenpreGIII'!R20</f>
        <v>1948</v>
      </c>
      <c r="K20" s="165">
        <f>J20*100/$N20</f>
        <v>14.38275251033668</v>
      </c>
      <c r="L20" s="164">
        <f>'41abenpreGIII'!T20</f>
        <v>0</v>
      </c>
      <c r="M20" s="165">
        <f t="shared" si="3"/>
        <v>0</v>
      </c>
      <c r="N20" s="164">
        <f t="shared" si="5"/>
        <v>13544</v>
      </c>
      <c r="O20" s="165">
        <f t="shared" si="5"/>
        <v>100</v>
      </c>
      <c r="P20" s="166"/>
      <c r="Q20" s="166">
        <f t="shared" si="4"/>
        <v>1.113632626212794</v>
      </c>
    </row>
    <row r="21" spans="2:25" s="162" customFormat="1" ht="18" customHeight="1" x14ac:dyDescent="0.2">
      <c r="B21" s="146" t="s">
        <v>35</v>
      </c>
      <c r="C21" s="159"/>
      <c r="D21" s="163">
        <f>'41abenpreGIII'!D21</f>
        <v>25892</v>
      </c>
      <c r="F21" s="164">
        <f>'41abenpreGIII'!F21+'41abenpreGIII'!H21+'41abenpreGIII'!J21+'41abenpreGIII'!L21+'41abenpreGIII'!N21</f>
        <v>19908</v>
      </c>
      <c r="G21" s="165">
        <f t="shared" si="0"/>
        <v>64.095299420476493</v>
      </c>
      <c r="H21" s="164">
        <f>'41abenpreGIII'!P21</f>
        <v>5956</v>
      </c>
      <c r="I21" s="165">
        <f>H21*100/$N21</f>
        <v>19.175788795878944</v>
      </c>
      <c r="J21" s="164">
        <f>'41abenpreGIII'!R21</f>
        <v>5111</v>
      </c>
      <c r="K21" s="165">
        <f>J21*100/$N21</f>
        <v>16.455247907276238</v>
      </c>
      <c r="L21" s="164">
        <f>'41abenpreGIII'!T21</f>
        <v>85</v>
      </c>
      <c r="M21" s="165">
        <f t="shared" si="3"/>
        <v>0.2736638763683194</v>
      </c>
      <c r="N21" s="164">
        <f t="shared" si="5"/>
        <v>31060</v>
      </c>
      <c r="O21" s="165">
        <f t="shared" si="5"/>
        <v>100</v>
      </c>
      <c r="P21" s="166"/>
      <c r="Q21" s="166">
        <f t="shared" si="4"/>
        <v>1.1995983315309748</v>
      </c>
    </row>
    <row r="22" spans="2:25" s="162" customFormat="1" ht="21" customHeight="1" x14ac:dyDescent="0.2">
      <c r="B22" s="146" t="s">
        <v>42</v>
      </c>
      <c r="C22" s="159"/>
      <c r="D22" s="163">
        <f>'41abenpreGIII'!D22</f>
        <v>61474</v>
      </c>
      <c r="F22" s="164">
        <f>'41abenpreGIII'!F22+'41abenpreGIII'!H22+'41abenpreGIII'!J22+'41abenpreGIII'!L22+'41abenpreGIII'!N22</f>
        <v>54740</v>
      </c>
      <c r="G22" s="165">
        <f t="shared" si="0"/>
        <v>65.592235336408848</v>
      </c>
      <c r="H22" s="164">
        <f>'41abenpreGIII'!P22</f>
        <v>13017</v>
      </c>
      <c r="I22" s="165">
        <f>H22*100/$N22</f>
        <v>15.597627463902702</v>
      </c>
      <c r="J22" s="164">
        <f>'41abenpreGIII'!R22</f>
        <v>15632</v>
      </c>
      <c r="K22" s="165">
        <f>J22*100/$N22</f>
        <v>18.731052663111857</v>
      </c>
      <c r="L22" s="164">
        <f>'41abenpreGIII'!T22</f>
        <v>66</v>
      </c>
      <c r="M22" s="165">
        <f t="shared" si="3"/>
        <v>7.9084536576598169E-2</v>
      </c>
      <c r="N22" s="164">
        <f t="shared" si="5"/>
        <v>83455</v>
      </c>
      <c r="O22" s="165">
        <f t="shared" si="5"/>
        <v>100</v>
      </c>
      <c r="P22" s="166"/>
      <c r="Q22" s="166">
        <f t="shared" si="4"/>
        <v>1.3575658001756841</v>
      </c>
    </row>
    <row r="23" spans="2:25" s="162" customFormat="1" ht="18" customHeight="1" x14ac:dyDescent="0.2">
      <c r="B23" s="146" t="s">
        <v>43</v>
      </c>
      <c r="C23" s="159"/>
      <c r="D23" s="163">
        <f>'41abenpreGIII'!D23</f>
        <v>13403</v>
      </c>
      <c r="F23" s="164">
        <f>'41abenpreGIII'!F23+'41abenpreGIII'!H23+'41abenpreGIII'!J23+'41abenpreGIII'!L23+'41abenpreGIII'!N23</f>
        <v>8077</v>
      </c>
      <c r="G23" s="165">
        <f t="shared" si="0"/>
        <v>49.067492861916044</v>
      </c>
      <c r="H23" s="164">
        <f>'41abenpreGIII'!P23</f>
        <v>773</v>
      </c>
      <c r="I23" s="165">
        <f>H23*100/$N23</f>
        <v>4.69594799829901</v>
      </c>
      <c r="J23" s="164">
        <f>'41abenpreGIII'!R23</f>
        <v>7609</v>
      </c>
      <c r="K23" s="165">
        <f>J23*100/$N23</f>
        <v>46.224409209647042</v>
      </c>
      <c r="L23" s="164">
        <f>'41abenpreGIII'!T23</f>
        <v>2</v>
      </c>
      <c r="M23" s="165">
        <f t="shared" si="3"/>
        <v>1.2149930137901707E-2</v>
      </c>
      <c r="N23" s="164">
        <f t="shared" si="5"/>
        <v>16461</v>
      </c>
      <c r="O23" s="165">
        <f t="shared" si="5"/>
        <v>100</v>
      </c>
      <c r="P23" s="166"/>
      <c r="Q23" s="166">
        <f t="shared" si="4"/>
        <v>1.228157875102589</v>
      </c>
    </row>
    <row r="24" spans="2:25" s="162" customFormat="1" ht="22.5" customHeight="1" x14ac:dyDescent="0.2">
      <c r="B24" s="146" t="s">
        <v>44</v>
      </c>
      <c r="C24" s="159"/>
      <c r="D24" s="163">
        <f>'41abenpreGIII'!D24</f>
        <v>3311</v>
      </c>
      <c r="F24" s="164">
        <f>'41abenpreGIII'!F24+'41abenpreGIII'!H24+'41abenpreGIII'!J24+'41abenpreGIII'!L24+'41abenpreGIII'!N24</f>
        <v>1999</v>
      </c>
      <c r="G24" s="167">
        <f t="shared" si="0"/>
        <v>47.84585926280517</v>
      </c>
      <c r="H24" s="163">
        <f>'41abenpreGIII'!P24</f>
        <v>727</v>
      </c>
      <c r="I24" s="165">
        <f t="shared" si="1"/>
        <v>17.40067017711824</v>
      </c>
      <c r="J24" s="164">
        <f>'41abenpreGIII'!R24</f>
        <v>1441</v>
      </c>
      <c r="K24" s="165">
        <f t="shared" si="2"/>
        <v>34.490186692197227</v>
      </c>
      <c r="L24" s="164">
        <f>'41abenpreGIII'!T24</f>
        <v>11</v>
      </c>
      <c r="M24" s="165">
        <f t="shared" si="3"/>
        <v>0.26328386787936814</v>
      </c>
      <c r="N24" s="163">
        <f t="shared" si="5"/>
        <v>4178</v>
      </c>
      <c r="O24" s="165">
        <f t="shared" si="5"/>
        <v>100</v>
      </c>
      <c r="P24" s="166"/>
      <c r="Q24" s="166">
        <f t="shared" si="4"/>
        <v>1.2618544246451224</v>
      </c>
    </row>
    <row r="25" spans="2:25" s="162" customFormat="1" ht="18" customHeight="1" x14ac:dyDescent="0.2">
      <c r="B25" s="146" t="s">
        <v>45</v>
      </c>
      <c r="C25" s="159"/>
      <c r="D25" s="163">
        <f>'41abenpreGIII'!D25</f>
        <v>17108</v>
      </c>
      <c r="F25" s="164">
        <f>'41abenpreGIII'!F25+'41abenpreGIII'!H25+'41abenpreGIII'!J25+'41abenpreGIII'!L25+'41abenpreGIII'!N25</f>
        <v>13783</v>
      </c>
      <c r="G25" s="167">
        <f t="shared" si="0"/>
        <v>57.975098847480439</v>
      </c>
      <c r="H25" s="163">
        <f>'41abenpreGIII'!P25</f>
        <v>690</v>
      </c>
      <c r="I25" s="165">
        <f t="shared" si="1"/>
        <v>2.9023302767729451</v>
      </c>
      <c r="J25" s="164">
        <f>'41abenpreGIII'!R25</f>
        <v>7248</v>
      </c>
      <c r="K25" s="165">
        <f t="shared" si="2"/>
        <v>30.487086733406244</v>
      </c>
      <c r="L25" s="164">
        <f>'41abenpreGIII'!T25</f>
        <v>2053</v>
      </c>
      <c r="M25" s="165">
        <f t="shared" si="3"/>
        <v>8.6354841423403723</v>
      </c>
      <c r="N25" s="163">
        <f t="shared" si="5"/>
        <v>23774</v>
      </c>
      <c r="O25" s="165">
        <f t="shared" si="5"/>
        <v>100</v>
      </c>
      <c r="P25" s="166"/>
      <c r="Q25" s="166">
        <f t="shared" si="4"/>
        <v>1.389642272620996</v>
      </c>
    </row>
    <row r="26" spans="2:25" s="162" customFormat="1" ht="18" customHeight="1" x14ac:dyDescent="0.2">
      <c r="B26" s="146" t="s">
        <v>46</v>
      </c>
      <c r="C26" s="159"/>
      <c r="D26" s="163">
        <f>'41abenpreGIII'!D26</f>
        <v>2354</v>
      </c>
      <c r="F26" s="164">
        <f>'41abenpreGIII'!F26+'41abenpreGIII'!H26+'41abenpreGIII'!J26+'41abenpreGIII'!L26+'41abenpreGIII'!N26</f>
        <v>2704</v>
      </c>
      <c r="G26" s="167">
        <f t="shared" si="0"/>
        <v>73.298997018162098</v>
      </c>
      <c r="H26" s="163">
        <f>'41abenpreGIII'!P26</f>
        <v>488</v>
      </c>
      <c r="I26" s="165">
        <f t="shared" si="1"/>
        <v>13.228517213336948</v>
      </c>
      <c r="J26" s="164">
        <f>'41abenpreGIII'!R26</f>
        <v>497</v>
      </c>
      <c r="K26" s="165">
        <f t="shared" si="2"/>
        <v>13.472485768500949</v>
      </c>
      <c r="L26" s="164">
        <f>'41abenpreGIII'!T26</f>
        <v>0</v>
      </c>
      <c r="M26" s="165">
        <f t="shared" si="3"/>
        <v>0</v>
      </c>
      <c r="N26" s="163">
        <f t="shared" si="5"/>
        <v>3689</v>
      </c>
      <c r="O26" s="165">
        <f t="shared" si="5"/>
        <v>99.999999999999986</v>
      </c>
      <c r="P26" s="166"/>
      <c r="Q26" s="166">
        <f t="shared" si="4"/>
        <v>1.5671197960917587</v>
      </c>
    </row>
    <row r="27" spans="2:25" s="162" customFormat="1" ht="18" customHeight="1" x14ac:dyDescent="0.2">
      <c r="B27" s="146" t="s">
        <v>1</v>
      </c>
      <c r="C27" s="159"/>
      <c r="D27" s="163">
        <f>'41abenpreGIII'!D27</f>
        <v>1183</v>
      </c>
      <c r="F27" s="164">
        <f>'41abenpreGIII'!F27+'41abenpreGIII'!H27+'41abenpreGIII'!J27+'41abenpreGIII'!L27+'41abenpreGIII'!N27</f>
        <v>850</v>
      </c>
      <c r="G27" s="167">
        <f t="shared" si="0"/>
        <v>55.6282722513089</v>
      </c>
      <c r="H27" s="163">
        <f>'41abenpreGIII'!P27</f>
        <v>2</v>
      </c>
      <c r="I27" s="165">
        <f t="shared" si="1"/>
        <v>0.13089005235602094</v>
      </c>
      <c r="J27" s="164">
        <f>'41abenpreGIII'!R27</f>
        <v>676</v>
      </c>
      <c r="K27" s="165">
        <f t="shared" si="2"/>
        <v>44.240837696335078</v>
      </c>
      <c r="L27" s="164">
        <f>'41abenpreGIII'!T27</f>
        <v>0</v>
      </c>
      <c r="M27" s="165">
        <f t="shared" si="3"/>
        <v>0</v>
      </c>
      <c r="N27" s="164">
        <f t="shared" si="5"/>
        <v>1528</v>
      </c>
      <c r="O27" s="165">
        <f t="shared" si="5"/>
        <v>100</v>
      </c>
      <c r="P27" s="166"/>
      <c r="Q27" s="166">
        <f t="shared" si="4"/>
        <v>1.2916314454775992</v>
      </c>
    </row>
    <row r="28" spans="2:25" s="162" customFormat="1" ht="8.25" customHeight="1" x14ac:dyDescent="0.2">
      <c r="B28" s="168"/>
      <c r="C28" s="159"/>
      <c r="D28" s="169"/>
      <c r="F28" s="163"/>
      <c r="G28" s="170"/>
      <c r="H28" s="163"/>
      <c r="I28" s="170"/>
      <c r="J28" s="163"/>
      <c r="K28" s="170"/>
      <c r="L28" s="163"/>
      <c r="M28" s="170"/>
      <c r="N28" s="164"/>
      <c r="O28" s="166"/>
      <c r="P28" s="166"/>
      <c r="Q28" s="170"/>
    </row>
    <row r="29" spans="2:25" s="162" customFormat="1" ht="3" customHeight="1" x14ac:dyDescent="0.2">
      <c r="B29" s="158"/>
      <c r="C29" s="159"/>
      <c r="D29" s="171"/>
      <c r="F29" s="172"/>
      <c r="G29" s="172"/>
      <c r="H29" s="172"/>
      <c r="I29" s="172"/>
      <c r="J29" s="172"/>
      <c r="K29" s="172"/>
      <c r="L29" s="172"/>
      <c r="M29" s="172"/>
      <c r="N29" s="147"/>
      <c r="O29" s="172"/>
      <c r="P29" s="172"/>
      <c r="Q29" s="172"/>
    </row>
    <row r="30" spans="2:25" s="162" customFormat="1" ht="20.25" customHeight="1" x14ac:dyDescent="0.2">
      <c r="B30" s="146" t="s">
        <v>0</v>
      </c>
      <c r="C30" s="173"/>
      <c r="D30" s="147">
        <f>SUM(D10:D29)</f>
        <v>406636</v>
      </c>
      <c r="E30" s="174"/>
      <c r="F30" s="147">
        <f>SUM(F10:F27)</f>
        <v>316595</v>
      </c>
      <c r="G30" s="175">
        <f>F30*100/$N30</f>
        <v>57.897056456922151</v>
      </c>
      <c r="H30" s="147">
        <f>SUM(H10:H27)</f>
        <v>73937</v>
      </c>
      <c r="I30" s="175">
        <f>H30*100/$N30</f>
        <v>13.52116951706582</v>
      </c>
      <c r="J30" s="147">
        <f>SUM(J10:J27)</f>
        <v>153150</v>
      </c>
      <c r="K30" s="175">
        <f>J30*100/$N30</f>
        <v>28.007183298465321</v>
      </c>
      <c r="L30" s="147">
        <f>SUM(L10:L28)</f>
        <v>3142</v>
      </c>
      <c r="M30" s="175">
        <f>L30*100/$N30</f>
        <v>0.57459072754670604</v>
      </c>
      <c r="N30" s="147">
        <f>F30+H30+J30+L30</f>
        <v>546824</v>
      </c>
      <c r="O30" s="175">
        <f>G30+I30+K30+M30</f>
        <v>100</v>
      </c>
      <c r="P30" s="176"/>
      <c r="Q30" s="176">
        <f>(N30/D30)</f>
        <v>1.3447505877492401</v>
      </c>
    </row>
    <row r="31" spans="2:25" s="162" customFormat="1" ht="5.25" customHeight="1" x14ac:dyDescent="0.2">
      <c r="B31" s="146"/>
      <c r="C31" s="173"/>
      <c r="D31" s="147"/>
      <c r="E31" s="174"/>
      <c r="F31" s="147"/>
      <c r="G31" s="176"/>
      <c r="H31" s="147"/>
      <c r="I31" s="176"/>
      <c r="J31" s="147"/>
      <c r="K31" s="176"/>
      <c r="L31" s="147"/>
      <c r="M31" s="176"/>
      <c r="N31" s="147"/>
      <c r="O31" s="176"/>
      <c r="P31" s="147"/>
      <c r="Q31" s="176"/>
      <c r="R31" s="147"/>
      <c r="S31" s="176"/>
      <c r="T31" s="147"/>
      <c r="U31" s="176"/>
      <c r="V31" s="147"/>
      <c r="W31" s="176"/>
      <c r="X31" s="176"/>
      <c r="Y31" s="176"/>
    </row>
    <row r="32" spans="2:25" s="151" customFormat="1" ht="18.75" customHeight="1" x14ac:dyDescent="0.2">
      <c r="B32" s="153" t="s">
        <v>39</v>
      </c>
      <c r="C32" s="177"/>
      <c r="D32" s="177"/>
      <c r="E32" s="177"/>
      <c r="F32" s="177"/>
      <c r="G32" s="177"/>
      <c r="H32" s="177"/>
      <c r="I32" s="177"/>
      <c r="J32" s="177"/>
      <c r="K32" s="177"/>
      <c r="L32" s="177"/>
      <c r="N32" s="177"/>
      <c r="O32" s="177"/>
      <c r="P32" s="177"/>
      <c r="Q32" s="177"/>
      <c r="R32" s="177"/>
      <c r="S32" s="177"/>
      <c r="T32" s="177"/>
      <c r="U32" s="177"/>
      <c r="V32" s="177"/>
      <c r="W32" s="177"/>
    </row>
    <row r="33" spans="2:25" x14ac:dyDescent="0.2">
      <c r="B33" s="27" t="s">
        <v>47</v>
      </c>
      <c r="F33" s="25"/>
      <c r="G33" s="25"/>
      <c r="H33" s="25"/>
      <c r="I33" s="25"/>
      <c r="J33" s="25"/>
      <c r="K33" s="25"/>
      <c r="L33" s="25"/>
      <c r="M33" s="25"/>
      <c r="N33" s="25"/>
      <c r="O33" s="25"/>
      <c r="P33" s="25"/>
      <c r="Q33" s="25"/>
      <c r="R33" s="25"/>
      <c r="S33" s="25"/>
      <c r="T33" s="25"/>
      <c r="U33" s="25"/>
    </row>
    <row r="34" spans="2:25" x14ac:dyDescent="0.2">
      <c r="F34" s="14"/>
      <c r="G34" s="14"/>
      <c r="H34" s="14"/>
      <c r="I34" s="14"/>
      <c r="J34" s="14"/>
    </row>
    <row r="36" spans="2:25" x14ac:dyDescent="0.2">
      <c r="D36" s="8"/>
      <c r="T36" s="22"/>
      <c r="U36" s="22"/>
      <c r="X36" s="1"/>
      <c r="Y36" s="1"/>
    </row>
    <row r="37" spans="2:25" x14ac:dyDescent="0.2">
      <c r="T37" s="22"/>
      <c r="U37" s="22"/>
      <c r="X37" s="1"/>
      <c r="Y37" s="1"/>
    </row>
    <row r="38" spans="2:25" x14ac:dyDescent="0.2">
      <c r="T38" s="22"/>
      <c r="U38" s="22"/>
      <c r="X38" s="1"/>
      <c r="Y38" s="1"/>
    </row>
    <row r="39" spans="2:25" x14ac:dyDescent="0.2">
      <c r="T39" s="22"/>
      <c r="U39" s="22"/>
      <c r="X39" s="1"/>
      <c r="Y39" s="1"/>
    </row>
    <row r="40" spans="2:25" x14ac:dyDescent="0.2">
      <c r="T40" s="22"/>
      <c r="U40" s="22"/>
      <c r="X40" s="1"/>
      <c r="Y40" s="1"/>
    </row>
    <row r="41" spans="2:25" x14ac:dyDescent="0.2">
      <c r="T41" s="22"/>
      <c r="U41" s="22"/>
      <c r="X41" s="1"/>
      <c r="Y41" s="1"/>
    </row>
    <row r="42" spans="2:25" x14ac:dyDescent="0.2">
      <c r="T42" s="22"/>
      <c r="U42" s="22"/>
      <c r="X42" s="1"/>
      <c r="Y42" s="1"/>
    </row>
    <row r="43" spans="2:25" x14ac:dyDescent="0.2">
      <c r="T43" s="22"/>
      <c r="U43" s="22"/>
      <c r="X43" s="1"/>
      <c r="Y43" s="1"/>
    </row>
    <row r="44" spans="2:25" x14ac:dyDescent="0.2">
      <c r="T44" s="22"/>
      <c r="U44" s="22"/>
      <c r="X44" s="1"/>
      <c r="Y44" s="1"/>
    </row>
    <row r="45" spans="2:25" x14ac:dyDescent="0.2">
      <c r="T45" s="22"/>
      <c r="U45" s="22"/>
      <c r="X45" s="1"/>
      <c r="Y45" s="1"/>
    </row>
    <row r="46" spans="2:25" x14ac:dyDescent="0.2">
      <c r="T46" s="22"/>
      <c r="U46" s="22"/>
      <c r="X46" s="1"/>
      <c r="Y46" s="1"/>
    </row>
    <row r="47" spans="2:25" x14ac:dyDescent="0.2">
      <c r="T47" s="22"/>
      <c r="U47" s="22"/>
      <c r="X47" s="1"/>
      <c r="Y47" s="1"/>
    </row>
    <row r="48" spans="2:25" x14ac:dyDescent="0.2">
      <c r="T48" s="22"/>
      <c r="U48" s="22"/>
      <c r="X48" s="1"/>
      <c r="Y48" s="1"/>
    </row>
    <row r="49" spans="20:25" x14ac:dyDescent="0.2">
      <c r="T49" s="22"/>
      <c r="U49" s="22"/>
      <c r="X49" s="1"/>
      <c r="Y49" s="1"/>
    </row>
    <row r="50" spans="20:25" x14ac:dyDescent="0.2">
      <c r="T50" s="22"/>
      <c r="U50" s="22"/>
      <c r="X50" s="1"/>
      <c r="Y50" s="1"/>
    </row>
    <row r="51" spans="20:25" x14ac:dyDescent="0.2">
      <c r="T51" s="22"/>
      <c r="U51" s="22"/>
      <c r="X51" s="1"/>
      <c r="Y51" s="1"/>
    </row>
    <row r="52" spans="20:25" x14ac:dyDescent="0.2">
      <c r="T52" s="22"/>
      <c r="U52" s="22"/>
      <c r="X52" s="1"/>
      <c r="Y52" s="1"/>
    </row>
    <row r="53" spans="20:25" x14ac:dyDescent="0.2">
      <c r="T53" s="22"/>
      <c r="U53" s="22"/>
      <c r="X53" s="1"/>
      <c r="Y53" s="1"/>
    </row>
    <row r="54" spans="20:25" x14ac:dyDescent="0.2">
      <c r="T54" s="22"/>
      <c r="U54" s="22"/>
      <c r="X54" s="1"/>
      <c r="Y54" s="1"/>
    </row>
    <row r="55" spans="20:25" x14ac:dyDescent="0.2">
      <c r="T55" s="22"/>
      <c r="U55" s="22"/>
      <c r="X55" s="1"/>
      <c r="Y55" s="1"/>
    </row>
    <row r="56" spans="20:25" x14ac:dyDescent="0.2">
      <c r="T56" s="22"/>
      <c r="U56" s="22"/>
      <c r="X56" s="1"/>
      <c r="Y56" s="1"/>
    </row>
  </sheetData>
  <mergeCells count="9">
    <mergeCell ref="B3:X3"/>
    <mergeCell ref="B4:W4"/>
    <mergeCell ref="F6:W6"/>
    <mergeCell ref="B7:B8"/>
    <mergeCell ref="F7:G7"/>
    <mergeCell ref="H7:I7"/>
    <mergeCell ref="J7:K7"/>
    <mergeCell ref="L7:M7"/>
    <mergeCell ref="N7:O7"/>
  </mergeCells>
  <printOptions horizontalCentered="1"/>
  <pageMargins left="0" right="0" top="0.43307086614173229" bottom="0.43307086614173229" header="0" footer="0"/>
  <pageSetup paperSize="9" scale="89" orientation="landscape" r:id="rId1"/>
  <headerFooter alignWithMargins="0"/>
  <rowBreaks count="1" manualBreakCount="1">
    <brk id="32" max="16383" man="1"/>
  </rowBreaks>
  <colBreaks count="1" manualBreakCount="1">
    <brk id="23"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Hoja107">
    <tabColor theme="0"/>
    <pageSetUpPr fitToPage="1"/>
  </sheetPr>
  <dimension ref="A1:AB43"/>
  <sheetViews>
    <sheetView topLeftCell="C3" zoomScaleNormal="100" workbookViewId="0">
      <selection activeCell="J8" sqref="J8"/>
    </sheetView>
  </sheetViews>
  <sheetFormatPr baseColWidth="10" defaultColWidth="11.42578125" defaultRowHeight="15" x14ac:dyDescent="0.25"/>
  <cols>
    <col min="1" max="1" width="1.85546875" style="220" customWidth="1"/>
    <col min="2" max="2" width="44.140625" style="220" customWidth="1"/>
    <col min="3" max="3" width="1.140625" style="220" customWidth="1"/>
    <col min="4" max="10" width="10.85546875" style="220" customWidth="1"/>
    <col min="11" max="11" width="7.140625" style="220" customWidth="1"/>
    <col min="12" max="12" width="1.140625" style="220" customWidth="1"/>
    <col min="13" max="13" width="7.140625" style="220" customWidth="1"/>
    <col min="14" max="14" width="7.7109375" style="220" customWidth="1"/>
    <col min="15" max="22" width="8.28515625" style="220" customWidth="1"/>
    <col min="23" max="24" width="7.7109375" style="220" customWidth="1"/>
    <col min="25" max="25" width="11.42578125" style="220" customWidth="1"/>
    <col min="26" max="26" width="11.42578125" style="220"/>
    <col min="27" max="27" width="11.85546875" style="220" bestFit="1" customWidth="1"/>
    <col min="28" max="16384" width="11.42578125" style="220"/>
  </cols>
  <sheetData>
    <row r="1" spans="1:24" x14ac:dyDescent="0.25">
      <c r="A1" s="219"/>
      <c r="B1" s="219"/>
      <c r="C1" s="219"/>
      <c r="J1" s="221"/>
      <c r="K1" s="221"/>
    </row>
    <row r="2" spans="1:24" ht="48.75" customHeight="1" x14ac:dyDescent="0.25">
      <c r="A2" s="219"/>
      <c r="B2" s="219"/>
      <c r="C2" s="219"/>
      <c r="J2" s="221"/>
      <c r="K2" s="221"/>
    </row>
    <row r="3" spans="1:24" ht="24" customHeight="1" x14ac:dyDescent="0.25">
      <c r="A3" s="219"/>
      <c r="B3" s="1362" t="s">
        <v>338</v>
      </c>
      <c r="C3" s="1362"/>
      <c r="D3" s="1362"/>
      <c r="E3" s="1362"/>
      <c r="F3" s="1362"/>
      <c r="G3" s="1362"/>
      <c r="H3" s="1362"/>
      <c r="I3" s="1362"/>
      <c r="J3" s="1362"/>
      <c r="K3" s="1362"/>
      <c r="L3" s="1362"/>
      <c r="M3" s="1362"/>
      <c r="N3" s="1362"/>
      <c r="O3" s="1362"/>
      <c r="P3" s="1362"/>
      <c r="Q3" s="1362"/>
      <c r="R3" s="1362"/>
      <c r="S3" s="1362"/>
      <c r="T3" s="1362"/>
      <c r="U3" s="1362"/>
      <c r="V3" s="1362"/>
      <c r="W3" s="1362"/>
    </row>
    <row r="4" spans="1:24" ht="13.5" customHeight="1" x14ac:dyDescent="0.25">
      <c r="A4" s="219"/>
      <c r="B4" s="219"/>
      <c r="C4" s="219"/>
      <c r="J4" s="221"/>
      <c r="K4" s="221"/>
    </row>
    <row r="5" spans="1:24" x14ac:dyDescent="0.25">
      <c r="A5" s="219"/>
      <c r="B5" s="219"/>
      <c r="C5" s="219"/>
      <c r="D5" s="1363" t="s">
        <v>339</v>
      </c>
      <c r="E5" s="1363"/>
      <c r="F5" s="1363"/>
      <c r="G5" s="1363"/>
      <c r="H5" s="1363"/>
      <c r="I5" s="1363"/>
      <c r="J5" s="1363"/>
      <c r="K5" s="1363"/>
      <c r="L5" s="219"/>
      <c r="M5" s="1364" t="s">
        <v>340</v>
      </c>
      <c r="N5" s="1364"/>
      <c r="O5" s="1364"/>
      <c r="P5" s="1364"/>
      <c r="Q5" s="1364"/>
      <c r="R5" s="1364"/>
      <c r="S5" s="1364"/>
      <c r="T5" s="1364"/>
      <c r="U5" s="1364"/>
      <c r="V5" s="1364"/>
      <c r="W5" s="1364"/>
      <c r="X5" s="1364"/>
    </row>
    <row r="6" spans="1:24" ht="25.5" customHeight="1" x14ac:dyDescent="0.25">
      <c r="A6" s="219"/>
      <c r="B6" s="219"/>
      <c r="C6" s="219"/>
      <c r="D6" s="1364"/>
      <c r="E6" s="1364"/>
      <c r="F6" s="1364"/>
      <c r="G6" s="1364"/>
      <c r="H6" s="1364"/>
      <c r="I6" s="1364"/>
      <c r="J6" s="1364"/>
      <c r="K6" s="1364"/>
      <c r="L6" s="219"/>
      <c r="M6" s="1365">
        <v>43830</v>
      </c>
      <c r="N6" s="1366"/>
      <c r="O6" s="1367">
        <v>44196</v>
      </c>
      <c r="P6" s="1368"/>
      <c r="Q6" s="1367">
        <v>44561</v>
      </c>
      <c r="R6" s="1368"/>
      <c r="S6" s="1371">
        <v>44926</v>
      </c>
      <c r="T6" s="1372"/>
      <c r="U6" s="1369">
        <v>45291</v>
      </c>
      <c r="V6" s="1373"/>
      <c r="W6" s="1369">
        <v>45443</v>
      </c>
      <c r="X6" s="1370"/>
    </row>
    <row r="7" spans="1:24" x14ac:dyDescent="0.25">
      <c r="B7" s="225"/>
      <c r="C7" s="219"/>
      <c r="D7" s="226">
        <v>43465</v>
      </c>
      <c r="E7" s="227">
        <v>43830</v>
      </c>
      <c r="F7" s="228">
        <v>44196</v>
      </c>
      <c r="G7" s="228">
        <v>44561</v>
      </c>
      <c r="H7" s="228">
        <v>44926</v>
      </c>
      <c r="I7" s="228">
        <v>45291</v>
      </c>
      <c r="J7" s="228">
        <v>45443</v>
      </c>
      <c r="K7" s="229"/>
      <c r="L7" s="219"/>
      <c r="M7" s="230" t="s">
        <v>28</v>
      </c>
      <c r="N7" s="231" t="s">
        <v>341</v>
      </c>
      <c r="O7" s="232" t="s">
        <v>28</v>
      </c>
      <c r="P7" s="233" t="s">
        <v>341</v>
      </c>
      <c r="Q7" s="231" t="s">
        <v>28</v>
      </c>
      <c r="R7" s="232" t="s">
        <v>341</v>
      </c>
      <c r="S7" s="232" t="s">
        <v>28</v>
      </c>
      <c r="T7" s="232" t="s">
        <v>341</v>
      </c>
      <c r="U7" s="232" t="s">
        <v>28</v>
      </c>
      <c r="V7" s="227" t="s">
        <v>341</v>
      </c>
      <c r="W7" s="231" t="s">
        <v>28</v>
      </c>
      <c r="X7" s="229" t="s">
        <v>341</v>
      </c>
    </row>
    <row r="8" spans="1:24" ht="6.75" customHeight="1" x14ac:dyDescent="0.25">
      <c r="B8" s="225"/>
      <c r="C8" s="219"/>
      <c r="D8" s="234"/>
      <c r="E8" s="234"/>
      <c r="F8" s="234"/>
      <c r="G8" s="234"/>
      <c r="H8" s="234"/>
      <c r="I8" s="234"/>
      <c r="J8" s="234"/>
      <c r="K8" s="234"/>
      <c r="L8" s="219"/>
      <c r="M8" s="234"/>
      <c r="N8" s="234"/>
      <c r="O8" s="234"/>
      <c r="P8" s="234"/>
      <c r="Q8" s="234"/>
      <c r="R8" s="234"/>
      <c r="S8" s="234"/>
      <c r="T8" s="234"/>
      <c r="U8" s="234"/>
      <c r="V8" s="234"/>
      <c r="W8" s="234"/>
      <c r="X8" s="234"/>
    </row>
    <row r="9" spans="1:24" x14ac:dyDescent="0.25">
      <c r="B9" s="235" t="s">
        <v>29</v>
      </c>
      <c r="C9" s="219"/>
      <c r="D9" s="236">
        <v>1767186</v>
      </c>
      <c r="E9" s="237">
        <v>1894744</v>
      </c>
      <c r="F9" s="237">
        <v>1850950</v>
      </c>
      <c r="G9" s="237">
        <v>1892604</v>
      </c>
      <c r="H9" s="237">
        <v>1982018</v>
      </c>
      <c r="I9" s="237">
        <v>2061372</v>
      </c>
      <c r="J9" s="238">
        <v>2096634</v>
      </c>
      <c r="K9" s="239"/>
      <c r="L9" s="222"/>
      <c r="M9" s="240">
        <v>7.2181422894930236E-2</v>
      </c>
      <c r="N9" s="241">
        <v>127558</v>
      </c>
      <c r="O9" s="242">
        <v>-2.3113412682663204E-2</v>
      </c>
      <c r="P9" s="243">
        <v>-43794</v>
      </c>
      <c r="Q9" s="242">
        <f>G9/F9-1</f>
        <v>2.250411950619946E-2</v>
      </c>
      <c r="R9" s="243">
        <f t="shared" ref="R9:R23" si="0">G9-F9</f>
        <v>41654</v>
      </c>
      <c r="S9" s="242">
        <f>H9/G9-1</f>
        <v>4.7243903109155383E-2</v>
      </c>
      <c r="T9" s="243">
        <f>H9-G9</f>
        <v>89414</v>
      </c>
      <c r="U9" s="242">
        <f>I9/H9-1</f>
        <v>4.003697241901949E-2</v>
      </c>
      <c r="V9" s="243">
        <f>I9-H9</f>
        <v>79354</v>
      </c>
      <c r="W9" s="242">
        <f>[1]Cuadro2_ampl!V5</f>
        <v>2.8680517599542377E-2</v>
      </c>
      <c r="X9" s="243">
        <f>[1]Cuadro2_ampl!W5</f>
        <v>58456</v>
      </c>
    </row>
    <row r="10" spans="1:24" x14ac:dyDescent="0.25">
      <c r="B10" s="244" t="s">
        <v>244</v>
      </c>
      <c r="C10" s="219"/>
      <c r="D10" s="245">
        <v>1638618</v>
      </c>
      <c r="E10" s="246">
        <v>1735551</v>
      </c>
      <c r="F10" s="246">
        <v>1709394</v>
      </c>
      <c r="G10" s="246">
        <v>1768008</v>
      </c>
      <c r="H10" s="246">
        <v>1850208</v>
      </c>
      <c r="I10" s="246">
        <v>1944185</v>
      </c>
      <c r="J10" s="247">
        <v>1965264</v>
      </c>
      <c r="K10" s="248"/>
      <c r="L10" s="219"/>
      <c r="M10" s="249">
        <v>5.9155336997396502E-2</v>
      </c>
      <c r="N10" s="250">
        <v>96933</v>
      </c>
      <c r="O10" s="251">
        <v>-1.507129436127197E-2</v>
      </c>
      <c r="P10" s="250">
        <v>-26157</v>
      </c>
      <c r="Q10" s="251">
        <f t="shared" ref="Q10:Q23" si="1">G10/F10-1</f>
        <v>3.4289344644944375E-2</v>
      </c>
      <c r="R10" s="250">
        <f t="shared" si="0"/>
        <v>58614</v>
      </c>
      <c r="S10" s="251">
        <f t="shared" ref="S10:S23" si="2">H10/G10-1</f>
        <v>4.6493002294107244E-2</v>
      </c>
      <c r="T10" s="250">
        <f t="shared" ref="T10:T23" si="3">H10-G10</f>
        <v>82200</v>
      </c>
      <c r="U10" s="251">
        <f t="shared" ref="U10:U23" si="4">I10/H10-1</f>
        <v>5.0792667635206401E-2</v>
      </c>
      <c r="V10" s="250">
        <f t="shared" ref="V10:V23" si="5">I10-H10</f>
        <v>93977</v>
      </c>
      <c r="W10" s="251">
        <f>[1]Cuadro2_ampl!V6</f>
        <v>3.4769917039976228E-2</v>
      </c>
      <c r="X10" s="250">
        <f>[1]Cuadro2_ampl!W6</f>
        <v>66036</v>
      </c>
    </row>
    <row r="11" spans="1:24" x14ac:dyDescent="0.25">
      <c r="B11" s="252" t="s">
        <v>342</v>
      </c>
      <c r="C11" s="219"/>
      <c r="D11" s="253">
        <v>334306</v>
      </c>
      <c r="E11" s="254">
        <v>350514</v>
      </c>
      <c r="F11" s="254">
        <v>352921</v>
      </c>
      <c r="G11" s="254">
        <v>352430</v>
      </c>
      <c r="H11" s="254">
        <v>359348</v>
      </c>
      <c r="I11" s="254">
        <v>377078</v>
      </c>
      <c r="J11" s="255">
        <v>381872</v>
      </c>
      <c r="L11" s="222"/>
      <c r="M11" s="256">
        <v>4.8482527983344514E-2</v>
      </c>
      <c r="N11" s="257">
        <v>16208</v>
      </c>
      <c r="O11" s="258">
        <v>6.8670580918308577E-3</v>
      </c>
      <c r="P11" s="257">
        <v>2407</v>
      </c>
      <c r="Q11" s="258">
        <f t="shared" si="1"/>
        <v>-1.3912461995744252E-3</v>
      </c>
      <c r="R11" s="257">
        <f t="shared" si="0"/>
        <v>-491</v>
      </c>
      <c r="S11" s="258">
        <f t="shared" si="2"/>
        <v>1.9629429957722211E-2</v>
      </c>
      <c r="T11" s="257">
        <f t="shared" si="3"/>
        <v>6918</v>
      </c>
      <c r="U11" s="258">
        <f t="shared" si="4"/>
        <v>4.9339359061411292E-2</v>
      </c>
      <c r="V11" s="257">
        <f t="shared" si="5"/>
        <v>17730</v>
      </c>
      <c r="W11" s="258">
        <f>[1]Cuadro2_ampl!V7</f>
        <v>4.6786767688950848E-2</v>
      </c>
      <c r="X11" s="257">
        <f>[1]Cuadro2_ampl!W7</f>
        <v>17068</v>
      </c>
    </row>
    <row r="12" spans="1:24" x14ac:dyDescent="0.25">
      <c r="B12" s="303" t="s">
        <v>343</v>
      </c>
      <c r="C12" s="219"/>
      <c r="D12" s="1207">
        <v>1304312</v>
      </c>
      <c r="E12" s="1208">
        <v>1385037</v>
      </c>
      <c r="F12" s="1210">
        <v>1356473</v>
      </c>
      <c r="G12" s="1210">
        <v>1415578</v>
      </c>
      <c r="H12" s="1208">
        <v>1490860</v>
      </c>
      <c r="I12" s="1208">
        <v>1567107</v>
      </c>
      <c r="J12" s="1211">
        <v>1583392</v>
      </c>
      <c r="K12" s="1212"/>
      <c r="L12" s="219"/>
      <c r="M12" s="1214">
        <v>6.1890866602469341E-2</v>
      </c>
      <c r="N12" s="1213">
        <v>80725</v>
      </c>
      <c r="O12" s="1216">
        <v>-2.0623275768084204E-2</v>
      </c>
      <c r="P12" s="1218">
        <v>-28564</v>
      </c>
      <c r="Q12" s="1220">
        <f t="shared" si="1"/>
        <v>4.3572559129448241E-2</v>
      </c>
      <c r="R12" s="1218">
        <f t="shared" si="0"/>
        <v>59105</v>
      </c>
      <c r="S12" s="1216">
        <f t="shared" si="2"/>
        <v>5.3181103407936581E-2</v>
      </c>
      <c r="T12" s="1218">
        <f t="shared" si="3"/>
        <v>75282</v>
      </c>
      <c r="U12" s="1216">
        <f t="shared" si="4"/>
        <v>5.1142964463464002E-2</v>
      </c>
      <c r="V12" s="1218">
        <f t="shared" si="5"/>
        <v>76247</v>
      </c>
      <c r="W12" s="1220">
        <f>[1]Cuadro2_ampl!V8</f>
        <v>3.1912952352153079E-2</v>
      </c>
      <c r="X12" s="1218">
        <f>[1]Cuadro2_ampl!W8</f>
        <v>48968</v>
      </c>
    </row>
    <row r="13" spans="1:24" x14ac:dyDescent="0.25">
      <c r="B13" s="1206" t="s">
        <v>344</v>
      </c>
      <c r="C13" s="219"/>
      <c r="D13" s="253">
        <v>429437</v>
      </c>
      <c r="E13" s="1209">
        <v>467298</v>
      </c>
      <c r="F13" s="254">
        <v>473559</v>
      </c>
      <c r="G13" s="254">
        <v>487549</v>
      </c>
      <c r="H13" s="1209">
        <v>515590</v>
      </c>
      <c r="I13" s="1209">
        <v>543298</v>
      </c>
      <c r="J13" s="255">
        <v>559060</v>
      </c>
      <c r="K13" s="269"/>
      <c r="L13" s="219"/>
      <c r="M13" s="1215">
        <v>8.8164270894217411E-2</v>
      </c>
      <c r="N13" s="257">
        <v>37861</v>
      </c>
      <c r="O13" s="1217">
        <v>1.3398302582078303E-2</v>
      </c>
      <c r="P13" s="1219">
        <v>6261</v>
      </c>
      <c r="Q13" s="258">
        <f t="shared" si="1"/>
        <v>2.9542253446772193E-2</v>
      </c>
      <c r="R13" s="1219">
        <f t="shared" si="0"/>
        <v>13990</v>
      </c>
      <c r="S13" s="1217">
        <f t="shared" si="2"/>
        <v>5.7514219083620421E-2</v>
      </c>
      <c r="T13" s="1219">
        <f t="shared" si="3"/>
        <v>28041</v>
      </c>
      <c r="U13" s="1217">
        <f t="shared" si="4"/>
        <v>5.374037510424956E-2</v>
      </c>
      <c r="V13" s="1219">
        <f t="shared" si="5"/>
        <v>27708</v>
      </c>
      <c r="W13" s="258">
        <f>[1]Cuadro2_ampl!V9</f>
        <v>4.8692370315624345E-2</v>
      </c>
      <c r="X13" s="1219">
        <f>[1]Cuadro2_ampl!W9</f>
        <v>25958</v>
      </c>
    </row>
    <row r="14" spans="1:24" x14ac:dyDescent="0.25">
      <c r="B14" s="252" t="s">
        <v>345</v>
      </c>
      <c r="C14" s="219"/>
      <c r="D14" s="253">
        <v>490680</v>
      </c>
      <c r="E14" s="254">
        <v>515590</v>
      </c>
      <c r="F14" s="254">
        <v>506355</v>
      </c>
      <c r="G14" s="254">
        <v>529632</v>
      </c>
      <c r="H14" s="254">
        <v>560619</v>
      </c>
      <c r="I14" s="254">
        <v>592130</v>
      </c>
      <c r="J14" s="255">
        <v>596625</v>
      </c>
      <c r="L14" s="222"/>
      <c r="M14" s="256">
        <v>5.076628352490431E-2</v>
      </c>
      <c r="N14" s="257">
        <v>24910</v>
      </c>
      <c r="O14" s="258">
        <v>-1.7911518842491092E-2</v>
      </c>
      <c r="P14" s="257">
        <v>-9235</v>
      </c>
      <c r="Q14" s="258">
        <f t="shared" si="1"/>
        <v>4.5969724797819689E-2</v>
      </c>
      <c r="R14" s="257">
        <f t="shared" si="0"/>
        <v>23277</v>
      </c>
      <c r="S14" s="258">
        <f t="shared" si="2"/>
        <v>5.8506661228928669E-2</v>
      </c>
      <c r="T14" s="257">
        <f t="shared" si="3"/>
        <v>30987</v>
      </c>
      <c r="U14" s="258">
        <f t="shared" si="4"/>
        <v>5.6207513480634796E-2</v>
      </c>
      <c r="V14" s="257">
        <f t="shared" si="5"/>
        <v>31511</v>
      </c>
      <c r="W14" s="258">
        <f>[1]Cuadro2_ampl!V10</f>
        <v>3.371294616636078E-2</v>
      </c>
      <c r="X14" s="257">
        <f>[1]Cuadro2_ampl!W10</f>
        <v>19458</v>
      </c>
    </row>
    <row r="15" spans="1:24" x14ac:dyDescent="0.25">
      <c r="B15" s="259" t="s">
        <v>346</v>
      </c>
      <c r="C15" s="219"/>
      <c r="D15" s="260">
        <v>384195</v>
      </c>
      <c r="E15" s="261">
        <v>402149</v>
      </c>
      <c r="F15" s="261">
        <v>376559</v>
      </c>
      <c r="G15" s="261">
        <v>398397</v>
      </c>
      <c r="H15" s="261">
        <v>414651</v>
      </c>
      <c r="I15" s="261">
        <v>431679</v>
      </c>
      <c r="J15" s="262">
        <v>427707</v>
      </c>
      <c r="K15" s="263"/>
      <c r="L15" s="222"/>
      <c r="M15" s="264">
        <v>4.67314775049128E-2</v>
      </c>
      <c r="N15" s="265">
        <v>17954</v>
      </c>
      <c r="O15" s="266">
        <v>-6.363313100368273E-2</v>
      </c>
      <c r="P15" s="265">
        <v>-25590</v>
      </c>
      <c r="Q15" s="266">
        <f t="shared" si="1"/>
        <v>5.7993568072997936E-2</v>
      </c>
      <c r="R15" s="265">
        <f t="shared" si="0"/>
        <v>21838</v>
      </c>
      <c r="S15" s="266">
        <f t="shared" si="2"/>
        <v>4.0798499988704773E-2</v>
      </c>
      <c r="T15" s="265">
        <f t="shared" si="3"/>
        <v>16254</v>
      </c>
      <c r="U15" s="266">
        <f t="shared" si="4"/>
        <v>4.1065860205329319E-2</v>
      </c>
      <c r="V15" s="265">
        <f t="shared" si="5"/>
        <v>17028</v>
      </c>
      <c r="W15" s="266">
        <f>[1]Cuadro2_ampl!V11</f>
        <v>8.3742971319447079E-3</v>
      </c>
      <c r="X15" s="265">
        <f>[1]Cuadro2_ampl!W11</f>
        <v>3552</v>
      </c>
    </row>
    <row r="16" spans="1:24" x14ac:dyDescent="0.25">
      <c r="B16" s="244" t="s">
        <v>347</v>
      </c>
      <c r="C16" s="219"/>
      <c r="D16" s="245">
        <v>1054275</v>
      </c>
      <c r="E16" s="246">
        <v>1115183</v>
      </c>
      <c r="F16" s="246">
        <v>1124230</v>
      </c>
      <c r="G16" s="246">
        <v>1222142</v>
      </c>
      <c r="H16" s="246">
        <v>1313437</v>
      </c>
      <c r="I16" s="246">
        <v>1411866</v>
      </c>
      <c r="J16" s="247">
        <v>1445668</v>
      </c>
      <c r="K16" s="267"/>
      <c r="L16" s="222"/>
      <c r="M16" s="249">
        <v>5.7772402836072212E-2</v>
      </c>
      <c r="N16" s="250">
        <v>60908</v>
      </c>
      <c r="O16" s="268">
        <v>8.1125698652149136E-3</v>
      </c>
      <c r="P16" s="250">
        <v>9047</v>
      </c>
      <c r="Q16" s="268">
        <f t="shared" si="1"/>
        <v>8.7092498865890322E-2</v>
      </c>
      <c r="R16" s="250">
        <f t="shared" si="0"/>
        <v>97912</v>
      </c>
      <c r="S16" s="268">
        <f t="shared" si="2"/>
        <v>7.4700812180581222E-2</v>
      </c>
      <c r="T16" s="250">
        <f t="shared" si="3"/>
        <v>91295</v>
      </c>
      <c r="U16" s="268">
        <f t="shared" si="4"/>
        <v>7.4940023769697328E-2</v>
      </c>
      <c r="V16" s="250">
        <f t="shared" si="5"/>
        <v>98429</v>
      </c>
      <c r="W16" s="268">
        <f>[1]Cuadro2_ampl!V12</f>
        <v>6.9077845409563521E-2</v>
      </c>
      <c r="X16" s="250">
        <f>[1]Cuadro2_ampl!W12</f>
        <v>93411</v>
      </c>
    </row>
    <row r="17" spans="2:24" x14ac:dyDescent="0.25">
      <c r="B17" s="252" t="s">
        <v>344</v>
      </c>
      <c r="C17" s="219"/>
      <c r="D17" s="253">
        <v>277636</v>
      </c>
      <c r="E17" s="254">
        <v>310719</v>
      </c>
      <c r="F17" s="254">
        <v>337667</v>
      </c>
      <c r="G17" s="254">
        <v>378893</v>
      </c>
      <c r="H17" s="254">
        <v>419029</v>
      </c>
      <c r="I17" s="254">
        <v>459833</v>
      </c>
      <c r="J17" s="255">
        <v>483621</v>
      </c>
      <c r="L17" s="222"/>
      <c r="M17" s="256">
        <v>0.11915961906957317</v>
      </c>
      <c r="N17" s="257">
        <v>33083</v>
      </c>
      <c r="O17" s="258">
        <v>8.6727879531023122E-2</v>
      </c>
      <c r="P17" s="257">
        <v>26948</v>
      </c>
      <c r="Q17" s="258">
        <f t="shared" si="1"/>
        <v>0.12209069882458157</v>
      </c>
      <c r="R17" s="257">
        <f t="shared" si="0"/>
        <v>41226</v>
      </c>
      <c r="S17" s="258">
        <f t="shared" si="2"/>
        <v>0.10592964240563951</v>
      </c>
      <c r="T17" s="257">
        <f t="shared" si="3"/>
        <v>40136</v>
      </c>
      <c r="U17" s="258">
        <f t="shared" si="4"/>
        <v>9.7377508477933583E-2</v>
      </c>
      <c r="V17" s="257">
        <f t="shared" si="5"/>
        <v>40804</v>
      </c>
      <c r="W17" s="258">
        <f>[1]Cuadro2_ampl!V13</f>
        <v>0.11243220116758912</v>
      </c>
      <c r="X17" s="257">
        <f>[1]Cuadro2_ampl!W13</f>
        <v>48879</v>
      </c>
    </row>
    <row r="18" spans="2:24" x14ac:dyDescent="0.25">
      <c r="B18" s="252" t="s">
        <v>345</v>
      </c>
      <c r="C18" s="219"/>
      <c r="D18" s="253">
        <v>427294</v>
      </c>
      <c r="E18" s="254">
        <v>442658</v>
      </c>
      <c r="F18" s="254">
        <v>443395</v>
      </c>
      <c r="G18" s="254">
        <v>474372</v>
      </c>
      <c r="H18" s="254">
        <v>508082</v>
      </c>
      <c r="I18" s="254">
        <v>544804</v>
      </c>
      <c r="J18" s="255">
        <v>555411</v>
      </c>
      <c r="K18" s="269"/>
      <c r="L18" s="219"/>
      <c r="M18" s="256">
        <v>3.5956507697276319E-2</v>
      </c>
      <c r="N18" s="257">
        <v>15364</v>
      </c>
      <c r="O18" s="258">
        <v>1.6649422353147703E-3</v>
      </c>
      <c r="P18" s="257">
        <v>737</v>
      </c>
      <c r="Q18" s="258">
        <f t="shared" si="1"/>
        <v>6.9863214515274219E-2</v>
      </c>
      <c r="R18" s="257">
        <f t="shared" si="0"/>
        <v>30977</v>
      </c>
      <c r="S18" s="258">
        <f t="shared" si="2"/>
        <v>7.1062372989974198E-2</v>
      </c>
      <c r="T18" s="257">
        <f t="shared" si="3"/>
        <v>33710</v>
      </c>
      <c r="U18" s="258">
        <f t="shared" si="4"/>
        <v>7.2275735019150522E-2</v>
      </c>
      <c r="V18" s="257">
        <f t="shared" si="5"/>
        <v>36722</v>
      </c>
      <c r="W18" s="258">
        <f>[1]Cuadro2_ampl!V14</f>
        <v>6.3667492713045171E-2</v>
      </c>
      <c r="X18" s="257">
        <f>[1]Cuadro2_ampl!W14</f>
        <v>33245</v>
      </c>
    </row>
    <row r="19" spans="2:24" x14ac:dyDescent="0.25">
      <c r="B19" s="259" t="s">
        <v>346</v>
      </c>
      <c r="C19" s="219"/>
      <c r="D19" s="260">
        <v>349345</v>
      </c>
      <c r="E19" s="261">
        <v>361806</v>
      </c>
      <c r="F19" s="261">
        <v>343168</v>
      </c>
      <c r="G19" s="261">
        <v>368877</v>
      </c>
      <c r="H19" s="261">
        <v>386326</v>
      </c>
      <c r="I19" s="261">
        <v>407229</v>
      </c>
      <c r="J19" s="262">
        <v>406636</v>
      </c>
      <c r="K19" s="270"/>
      <c r="L19" s="219"/>
      <c r="M19" s="264">
        <v>3.5669610270649299E-2</v>
      </c>
      <c r="N19" s="265">
        <v>12461</v>
      </c>
      <c r="O19" s="266">
        <v>-5.151379468554973E-2</v>
      </c>
      <c r="P19" s="265">
        <v>-18638</v>
      </c>
      <c r="Q19" s="266">
        <f t="shared" si="1"/>
        <v>7.4916658895934463E-2</v>
      </c>
      <c r="R19" s="265">
        <f t="shared" si="0"/>
        <v>25709</v>
      </c>
      <c r="S19" s="266">
        <f t="shared" si="2"/>
        <v>4.7303030549478597E-2</v>
      </c>
      <c r="T19" s="265">
        <f t="shared" si="3"/>
        <v>17449</v>
      </c>
      <c r="U19" s="266">
        <f t="shared" si="4"/>
        <v>5.4107153026200727E-2</v>
      </c>
      <c r="V19" s="265">
        <f t="shared" si="5"/>
        <v>20903</v>
      </c>
      <c r="W19" s="266">
        <f>[1]Cuadro2_ampl!V15</f>
        <v>2.8549458832575869E-2</v>
      </c>
      <c r="X19" s="265">
        <f>[1]Cuadro2_ampl!W15</f>
        <v>11287</v>
      </c>
    </row>
    <row r="20" spans="2:24" ht="15" customHeight="1" x14ac:dyDescent="0.25">
      <c r="B20" s="244" t="s">
        <v>348</v>
      </c>
      <c r="C20" s="219"/>
      <c r="D20" s="245">
        <v>250037</v>
      </c>
      <c r="E20" s="246">
        <v>269854</v>
      </c>
      <c r="F20" s="246">
        <v>232243</v>
      </c>
      <c r="G20" s="246">
        <v>193436</v>
      </c>
      <c r="H20" s="246">
        <v>177423</v>
      </c>
      <c r="I20" s="246">
        <v>155241</v>
      </c>
      <c r="J20" s="247">
        <v>137724</v>
      </c>
      <c r="K20" s="267"/>
      <c r="L20" s="222"/>
      <c r="M20" s="249">
        <v>7.92562700720294E-2</v>
      </c>
      <c r="N20" s="250">
        <v>19817</v>
      </c>
      <c r="O20" s="268">
        <v>-0.13937536593861866</v>
      </c>
      <c r="P20" s="250">
        <v>-37611</v>
      </c>
      <c r="Q20" s="268">
        <f t="shared" si="1"/>
        <v>-0.16709653251120593</v>
      </c>
      <c r="R20" s="250">
        <f>G20-F20</f>
        <v>-38807</v>
      </c>
      <c r="S20" s="268">
        <f t="shared" si="2"/>
        <v>-8.2781902024442244E-2</v>
      </c>
      <c r="T20" s="250">
        <f t="shared" si="3"/>
        <v>-16013</v>
      </c>
      <c r="U20" s="268">
        <f t="shared" si="4"/>
        <v>-0.12502324952232802</v>
      </c>
      <c r="V20" s="250">
        <f t="shared" si="5"/>
        <v>-22182</v>
      </c>
      <c r="W20" s="268">
        <f>[1]Cuadro2_ampl!V16</f>
        <v>-0.24396844653532201</v>
      </c>
      <c r="X20" s="250">
        <f>[1]Cuadro2_ampl!W16</f>
        <v>-44443</v>
      </c>
    </row>
    <row r="21" spans="2:24" x14ac:dyDescent="0.25">
      <c r="B21" s="252" t="s">
        <v>344</v>
      </c>
      <c r="C21" s="219"/>
      <c r="D21" s="253">
        <v>151801</v>
      </c>
      <c r="E21" s="254">
        <v>156579</v>
      </c>
      <c r="F21" s="254">
        <v>135892</v>
      </c>
      <c r="G21" s="254">
        <v>108656</v>
      </c>
      <c r="H21" s="254">
        <v>96561</v>
      </c>
      <c r="I21" s="254">
        <v>83465</v>
      </c>
      <c r="J21" s="255">
        <v>75439</v>
      </c>
      <c r="L21" s="222"/>
      <c r="M21" s="256">
        <v>3.1475418475504169E-2</v>
      </c>
      <c r="N21" s="257">
        <v>4778</v>
      </c>
      <c r="O21" s="258">
        <v>-0.13211861105256772</v>
      </c>
      <c r="P21" s="257">
        <v>-20687</v>
      </c>
      <c r="Q21" s="258">
        <f t="shared" si="1"/>
        <v>-0.20042386601124418</v>
      </c>
      <c r="R21" s="257">
        <f t="shared" si="0"/>
        <v>-27236</v>
      </c>
      <c r="S21" s="258">
        <f t="shared" si="2"/>
        <v>-0.11131460756884115</v>
      </c>
      <c r="T21" s="257">
        <f t="shared" si="3"/>
        <v>-12095</v>
      </c>
      <c r="U21" s="258">
        <f t="shared" si="4"/>
        <v>-0.1356241132548337</v>
      </c>
      <c r="V21" s="257">
        <f t="shared" si="5"/>
        <v>-13096</v>
      </c>
      <c r="W21" s="258">
        <f>[1]Cuadro2_ampl!V17</f>
        <v>-0.23303172021146812</v>
      </c>
      <c r="X21" s="257">
        <f>[1]Cuadro2_ampl!W17</f>
        <v>-22921</v>
      </c>
    </row>
    <row r="22" spans="2:24" x14ac:dyDescent="0.25">
      <c r="B22" s="252" t="s">
        <v>345</v>
      </c>
      <c r="C22" s="219"/>
      <c r="D22" s="253">
        <v>63386</v>
      </c>
      <c r="E22" s="254">
        <v>72932</v>
      </c>
      <c r="F22" s="254">
        <v>62960</v>
      </c>
      <c r="G22" s="254">
        <v>55260</v>
      </c>
      <c r="H22" s="254">
        <v>52537</v>
      </c>
      <c r="I22" s="254">
        <v>47326</v>
      </c>
      <c r="J22" s="255">
        <v>41214</v>
      </c>
      <c r="L22" s="222"/>
      <c r="M22" s="256">
        <v>0.15060107910264087</v>
      </c>
      <c r="N22" s="257">
        <v>9546</v>
      </c>
      <c r="O22" s="258">
        <v>-0.13673010475511438</v>
      </c>
      <c r="P22" s="257">
        <v>-9972</v>
      </c>
      <c r="Q22" s="258">
        <f t="shared" si="1"/>
        <v>-0.12229987293519695</v>
      </c>
      <c r="R22" s="257">
        <f t="shared" si="0"/>
        <v>-7700</v>
      </c>
      <c r="S22" s="258">
        <f t="shared" si="2"/>
        <v>-4.9276149113282708E-2</v>
      </c>
      <c r="T22" s="257">
        <f t="shared" si="3"/>
        <v>-2723</v>
      </c>
      <c r="U22" s="258">
        <f t="shared" si="4"/>
        <v>-9.9187239469326394E-2</v>
      </c>
      <c r="V22" s="257">
        <f t="shared" si="5"/>
        <v>-5211</v>
      </c>
      <c r="W22" s="258">
        <f>[1]Cuadro2_ampl!V18</f>
        <v>-0.25066816966964234</v>
      </c>
      <c r="X22" s="257">
        <f>[1]Cuadro2_ampl!W18</f>
        <v>-13787</v>
      </c>
    </row>
    <row r="23" spans="2:24" x14ac:dyDescent="0.25">
      <c r="B23" s="259" t="s">
        <v>346</v>
      </c>
      <c r="C23" s="219"/>
      <c r="D23" s="260">
        <v>34850</v>
      </c>
      <c r="E23" s="261">
        <v>40343</v>
      </c>
      <c r="F23" s="261">
        <v>33391</v>
      </c>
      <c r="G23" s="261">
        <v>29520</v>
      </c>
      <c r="H23" s="261">
        <v>28325</v>
      </c>
      <c r="I23" s="261">
        <v>24450</v>
      </c>
      <c r="J23" s="262">
        <f>[1]Cuadro2_ampl!$J19</f>
        <v>21071</v>
      </c>
      <c r="K23" s="263"/>
      <c r="L23" s="222"/>
      <c r="M23" s="264">
        <f t="shared" ref="M23" si="6">E23/D23-1</f>
        <v>0.15761836441893839</v>
      </c>
      <c r="N23" s="265">
        <f t="shared" ref="N23" si="7">E23-D23</f>
        <v>5493</v>
      </c>
      <c r="O23" s="266">
        <f t="shared" ref="O23" si="8">F23/E23-1</f>
        <v>-0.17232233596906521</v>
      </c>
      <c r="P23" s="265">
        <f t="shared" ref="P23" si="9">F23-E23</f>
        <v>-6952</v>
      </c>
      <c r="Q23" s="266">
        <f t="shared" si="1"/>
        <v>-0.11592944206522715</v>
      </c>
      <c r="R23" s="265">
        <f t="shared" si="0"/>
        <v>-3871</v>
      </c>
      <c r="S23" s="266">
        <f t="shared" si="2"/>
        <v>-4.0481029810298108E-2</v>
      </c>
      <c r="T23" s="265">
        <f t="shared" si="3"/>
        <v>-1195</v>
      </c>
      <c r="U23" s="266">
        <f t="shared" si="4"/>
        <v>-0.13680494263018539</v>
      </c>
      <c r="V23" s="265">
        <f t="shared" si="5"/>
        <v>-3875</v>
      </c>
      <c r="W23" s="266">
        <f>[1]Cuadro2_ampl!V19</f>
        <v>-0.26852044712907031</v>
      </c>
      <c r="X23" s="265">
        <f>[1]Cuadro2_ampl!W19</f>
        <v>-7735</v>
      </c>
    </row>
    <row r="24" spans="2:24" x14ac:dyDescent="0.25">
      <c r="L24" s="219"/>
    </row>
    <row r="25" spans="2:24" x14ac:dyDescent="0.25">
      <c r="B25" s="219"/>
      <c r="C25" s="219"/>
      <c r="D25" s="1363" t="s">
        <v>339</v>
      </c>
      <c r="E25" s="1363"/>
      <c r="F25" s="1363"/>
      <c r="G25" s="1363"/>
      <c r="H25" s="1363"/>
      <c r="I25" s="1363"/>
      <c r="J25" s="1363"/>
      <c r="K25" s="1363"/>
      <c r="L25" s="219"/>
      <c r="M25" s="1364" t="s">
        <v>340</v>
      </c>
      <c r="N25" s="1364"/>
      <c r="O25" s="1364"/>
      <c r="P25" s="1364"/>
      <c r="Q25" s="1364"/>
      <c r="R25" s="1364"/>
      <c r="S25" s="1364"/>
      <c r="T25" s="1364"/>
      <c r="U25" s="1364"/>
      <c r="V25" s="1364"/>
      <c r="W25" s="1364"/>
      <c r="X25" s="1364"/>
    </row>
    <row r="26" spans="2:24" ht="24" customHeight="1" x14ac:dyDescent="0.25">
      <c r="B26" s="219"/>
      <c r="C26" s="219"/>
      <c r="D26" s="1364"/>
      <c r="E26" s="1364"/>
      <c r="F26" s="1364"/>
      <c r="G26" s="1364"/>
      <c r="H26" s="1364"/>
      <c r="I26" s="1364"/>
      <c r="J26" s="1364"/>
      <c r="K26" s="1364"/>
      <c r="L26" s="219"/>
      <c r="M26" s="1365">
        <v>43830</v>
      </c>
      <c r="N26" s="1366"/>
      <c r="O26" s="1367">
        <v>44196</v>
      </c>
      <c r="P26" s="1368"/>
      <c r="Q26" s="1367">
        <v>44561</v>
      </c>
      <c r="R26" s="1368"/>
      <c r="S26" s="1371">
        <v>44926</v>
      </c>
      <c r="T26" s="1372"/>
      <c r="U26" s="1369">
        <v>44926</v>
      </c>
      <c r="V26" s="1373"/>
      <c r="W26" s="1369">
        <f>W6</f>
        <v>45443</v>
      </c>
      <c r="X26" s="1370"/>
    </row>
    <row r="27" spans="2:24" x14ac:dyDescent="0.25">
      <c r="B27" s="225"/>
      <c r="C27" s="225"/>
      <c r="D27" s="226">
        <v>43465</v>
      </c>
      <c r="E27" s="227">
        <v>43830</v>
      </c>
      <c r="F27" s="228">
        <v>44196</v>
      </c>
      <c r="G27" s="228">
        <v>44561</v>
      </c>
      <c r="H27" s="228">
        <v>44926</v>
      </c>
      <c r="I27" s="228">
        <v>45291</v>
      </c>
      <c r="J27" s="228">
        <v>45443</v>
      </c>
      <c r="K27" s="229"/>
      <c r="L27" s="219"/>
      <c r="M27" s="230" t="s">
        <v>28</v>
      </c>
      <c r="N27" s="231" t="s">
        <v>341</v>
      </c>
      <c r="O27" s="232" t="s">
        <v>28</v>
      </c>
      <c r="P27" s="233" t="s">
        <v>341</v>
      </c>
      <c r="Q27" s="231" t="s">
        <v>28</v>
      </c>
      <c r="R27" s="232" t="s">
        <v>341</v>
      </c>
      <c r="S27" s="232" t="s">
        <v>28</v>
      </c>
      <c r="T27" s="232" t="s">
        <v>341</v>
      </c>
      <c r="U27" s="232" t="s">
        <v>28</v>
      </c>
      <c r="V27" s="227" t="s">
        <v>341</v>
      </c>
      <c r="W27" s="231" t="s">
        <v>28</v>
      </c>
      <c r="X27" s="229" t="s">
        <v>341</v>
      </c>
    </row>
    <row r="28" spans="2:24" x14ac:dyDescent="0.25">
      <c r="B28" s="235" t="s">
        <v>69</v>
      </c>
      <c r="C28" s="219"/>
      <c r="D28" s="236">
        <v>1320659</v>
      </c>
      <c r="E28" s="237">
        <v>1411021</v>
      </c>
      <c r="F28" s="237">
        <v>1427207</v>
      </c>
      <c r="G28" s="237">
        <v>1569205</v>
      </c>
      <c r="H28" s="237">
        <v>1727429</v>
      </c>
      <c r="I28" s="237">
        <v>1906051</v>
      </c>
      <c r="J28" s="238">
        <v>1990736</v>
      </c>
      <c r="K28" s="239"/>
      <c r="L28" s="223"/>
      <c r="M28" s="271">
        <v>6.842190149008931E-2</v>
      </c>
      <c r="N28" s="272">
        <v>90362</v>
      </c>
      <c r="O28" s="273">
        <v>1.1471126227037054E-2</v>
      </c>
      <c r="P28" s="237">
        <v>16186</v>
      </c>
      <c r="Q28" s="273">
        <f>G28/F28-1</f>
        <v>9.9493626362538778E-2</v>
      </c>
      <c r="R28" s="237">
        <f>G28-F28</f>
        <v>141998</v>
      </c>
      <c r="S28" s="273">
        <f>H28/G28-1</f>
        <v>0.10083067540569912</v>
      </c>
      <c r="T28" s="237">
        <f>H28-G28</f>
        <v>158224</v>
      </c>
      <c r="U28" s="273">
        <f>I28/H28-1</f>
        <v>0.10340338155721596</v>
      </c>
      <c r="V28" s="237">
        <f>I28-H28</f>
        <v>178622</v>
      </c>
      <c r="W28" s="273">
        <f>[1]Cuadro2_ampl!V24</f>
        <v>0.10352198245660715</v>
      </c>
      <c r="X28" s="243">
        <f>[1]Cuadro2_ampl!W24</f>
        <v>186752</v>
      </c>
    </row>
    <row r="29" spans="2:24" ht="15" customHeight="1" x14ac:dyDescent="0.25">
      <c r="B29" s="274" t="s">
        <v>349</v>
      </c>
      <c r="C29" s="219"/>
      <c r="D29" s="275">
        <v>52274</v>
      </c>
      <c r="E29" s="276">
        <v>60438</v>
      </c>
      <c r="F29" s="276">
        <v>61411</v>
      </c>
      <c r="G29" s="276">
        <v>62214</v>
      </c>
      <c r="H29" s="276">
        <v>65642</v>
      </c>
      <c r="I29" s="276">
        <v>69697</v>
      </c>
      <c r="J29" s="277">
        <v>71770</v>
      </c>
      <c r="K29" s="267"/>
      <c r="L29" s="222"/>
      <c r="M29" s="278">
        <v>0.15617706699315148</v>
      </c>
      <c r="N29" s="279">
        <v>8164</v>
      </c>
      <c r="O29" s="280">
        <v>1.6099142923326371E-2</v>
      </c>
      <c r="P29" s="279">
        <v>973</v>
      </c>
      <c r="Q29" s="281">
        <f t="shared" ref="Q29:Q42" si="10">G29/F29-1</f>
        <v>1.3075833319763586E-2</v>
      </c>
      <c r="R29" s="276">
        <f t="shared" ref="R29:R43" si="11">G29-F29</f>
        <v>803</v>
      </c>
      <c r="S29" s="280">
        <f t="shared" ref="S29:S43" si="12">H29/G29-1</f>
        <v>5.510013823255222E-2</v>
      </c>
      <c r="T29" s="279">
        <f t="shared" ref="T29:T42" si="13">H29-G29</f>
        <v>3428</v>
      </c>
      <c r="U29" s="280">
        <f t="shared" ref="U29:U43" si="14">I29/H29-1</f>
        <v>6.1774473660156648E-2</v>
      </c>
      <c r="V29" s="279">
        <f t="shared" ref="V29:V43" si="15">I29-H29</f>
        <v>4055</v>
      </c>
      <c r="W29" s="281">
        <f>[1]Cuadro2_ampl!V25</f>
        <v>6.3007287161561676E-2</v>
      </c>
      <c r="X29" s="279">
        <f>[1]Cuadro2_ampl!W25</f>
        <v>4254</v>
      </c>
    </row>
    <row r="30" spans="2:24" x14ac:dyDescent="0.25">
      <c r="B30" s="252" t="s">
        <v>350</v>
      </c>
      <c r="C30" s="219"/>
      <c r="D30" s="253">
        <v>224714</v>
      </c>
      <c r="E30" s="254">
        <v>246617</v>
      </c>
      <c r="F30" s="254">
        <v>254644</v>
      </c>
      <c r="G30" s="254">
        <v>292469</v>
      </c>
      <c r="H30" s="254">
        <v>351993</v>
      </c>
      <c r="I30" s="254">
        <v>427677</v>
      </c>
      <c r="J30" s="255">
        <v>479492</v>
      </c>
      <c r="K30" s="269"/>
      <c r="L30" s="219"/>
      <c r="M30" s="256">
        <v>9.747056258177067E-2</v>
      </c>
      <c r="N30" s="257">
        <v>21903</v>
      </c>
      <c r="O30" s="258">
        <v>3.2548445565390827E-2</v>
      </c>
      <c r="P30" s="257">
        <v>8027</v>
      </c>
      <c r="Q30" s="282">
        <f t="shared" si="10"/>
        <v>0.14854070781169004</v>
      </c>
      <c r="R30" s="254">
        <f t="shared" si="11"/>
        <v>37825</v>
      </c>
      <c r="S30" s="258">
        <f t="shared" si="12"/>
        <v>0.20352242459884629</v>
      </c>
      <c r="T30" s="257">
        <f t="shared" si="13"/>
        <v>59524</v>
      </c>
      <c r="U30" s="258">
        <f t="shared" si="14"/>
        <v>0.21501563951555847</v>
      </c>
      <c r="V30" s="257">
        <f t="shared" si="15"/>
        <v>75684</v>
      </c>
      <c r="W30" s="282">
        <f>[1]Cuadro2_ampl!V26</f>
        <v>0.24109476997302925</v>
      </c>
      <c r="X30" s="257">
        <f>[1]Cuadro2_ampl!W26</f>
        <v>93146</v>
      </c>
    </row>
    <row r="31" spans="2:24" x14ac:dyDescent="0.25">
      <c r="B31" s="252" t="s">
        <v>351</v>
      </c>
      <c r="C31" s="219"/>
      <c r="D31" s="253">
        <v>235924</v>
      </c>
      <c r="E31" s="254">
        <v>250318</v>
      </c>
      <c r="F31" s="254">
        <v>253202</v>
      </c>
      <c r="G31" s="254">
        <v>291129</v>
      </c>
      <c r="H31" s="254">
        <v>322595</v>
      </c>
      <c r="I31" s="254">
        <v>343152</v>
      </c>
      <c r="J31" s="255">
        <v>343777</v>
      </c>
      <c r="K31" s="269"/>
      <c r="L31" s="219"/>
      <c r="M31" s="256">
        <v>6.1011173089638993E-2</v>
      </c>
      <c r="N31" s="257">
        <v>14394</v>
      </c>
      <c r="O31" s="258">
        <v>1.1521344849351633E-2</v>
      </c>
      <c r="P31" s="257">
        <v>2884</v>
      </c>
      <c r="Q31" s="282">
        <f t="shared" si="10"/>
        <v>0.14978949613352177</v>
      </c>
      <c r="R31" s="254">
        <f t="shared" si="11"/>
        <v>37927</v>
      </c>
      <c r="S31" s="258">
        <f t="shared" si="12"/>
        <v>0.1080826712556977</v>
      </c>
      <c r="T31" s="257">
        <f t="shared" si="13"/>
        <v>31466</v>
      </c>
      <c r="U31" s="258">
        <f t="shared" si="14"/>
        <v>6.3723864288039112E-2</v>
      </c>
      <c r="V31" s="257">
        <f t="shared" si="15"/>
        <v>20557</v>
      </c>
      <c r="W31" s="282">
        <f>[1]Cuadro2_ampl!V27</f>
        <v>4.2323341964356054E-2</v>
      </c>
      <c r="X31" s="257">
        <f>[1]Cuadro2_ampl!W27</f>
        <v>13959</v>
      </c>
    </row>
    <row r="32" spans="2:24" x14ac:dyDescent="0.25">
      <c r="B32" s="252" t="s">
        <v>352</v>
      </c>
      <c r="C32" s="219"/>
      <c r="D32" s="253">
        <v>94802</v>
      </c>
      <c r="E32" s="254">
        <v>96748</v>
      </c>
      <c r="F32" s="254">
        <v>88465</v>
      </c>
      <c r="G32" s="254">
        <v>91795</v>
      </c>
      <c r="H32" s="254">
        <v>97929</v>
      </c>
      <c r="I32" s="254">
        <v>104917</v>
      </c>
      <c r="J32" s="255">
        <v>106257</v>
      </c>
      <c r="L32" s="222"/>
      <c r="M32" s="256">
        <v>2.0526993101411373E-2</v>
      </c>
      <c r="N32" s="257">
        <v>1946</v>
      </c>
      <c r="O32" s="258">
        <v>-8.5614172902799046E-2</v>
      </c>
      <c r="P32" s="257">
        <v>-8283</v>
      </c>
      <c r="Q32" s="282">
        <f t="shared" si="10"/>
        <v>3.764200531283568E-2</v>
      </c>
      <c r="R32" s="254">
        <f t="shared" si="11"/>
        <v>3330</v>
      </c>
      <c r="S32" s="258">
        <f t="shared" si="12"/>
        <v>6.6822811699983609E-2</v>
      </c>
      <c r="T32" s="257">
        <f t="shared" si="13"/>
        <v>6134</v>
      </c>
      <c r="U32" s="258">
        <f t="shared" si="14"/>
        <v>7.1357820461763088E-2</v>
      </c>
      <c r="V32" s="257">
        <f t="shared" si="15"/>
        <v>6988</v>
      </c>
      <c r="W32" s="282">
        <f>[1]Cuadro2_ampl!V28</f>
        <v>6.3463309179710992E-2</v>
      </c>
      <c r="X32" s="257">
        <f>[1]Cuadro2_ampl!W28</f>
        <v>6341</v>
      </c>
    </row>
    <row r="33" spans="2:28" x14ac:dyDescent="0.25">
      <c r="B33" s="252" t="s">
        <v>353</v>
      </c>
      <c r="C33" s="219"/>
      <c r="D33" s="253">
        <v>166579</v>
      </c>
      <c r="E33" s="254">
        <v>170785</v>
      </c>
      <c r="F33" s="254">
        <v>156437</v>
      </c>
      <c r="G33" s="254">
        <v>169990</v>
      </c>
      <c r="H33" s="254">
        <v>175956</v>
      </c>
      <c r="I33" s="254">
        <v>181817</v>
      </c>
      <c r="J33" s="255">
        <v>182287</v>
      </c>
      <c r="K33" s="269"/>
      <c r="L33" s="219"/>
      <c r="M33" s="256">
        <v>2.5249281121870082E-2</v>
      </c>
      <c r="N33" s="257">
        <v>4206</v>
      </c>
      <c r="O33" s="258">
        <v>-8.4012061949234385E-2</v>
      </c>
      <c r="P33" s="257">
        <v>-14348</v>
      </c>
      <c r="Q33" s="282">
        <f t="shared" si="10"/>
        <v>8.6635514616107523E-2</v>
      </c>
      <c r="R33" s="254">
        <f t="shared" si="11"/>
        <v>13553</v>
      </c>
      <c r="S33" s="258">
        <f t="shared" si="12"/>
        <v>3.5096182128360409E-2</v>
      </c>
      <c r="T33" s="257">
        <f t="shared" si="13"/>
        <v>5966</v>
      </c>
      <c r="U33" s="258">
        <f t="shared" si="14"/>
        <v>3.3309463729568778E-2</v>
      </c>
      <c r="V33" s="257">
        <f t="shared" si="15"/>
        <v>5861</v>
      </c>
      <c r="W33" s="282">
        <f>[1]Cuadro2_ampl!V29</f>
        <v>1.8033262965072794E-2</v>
      </c>
      <c r="X33" s="257">
        <f>[1]Cuadro2_ampl!W29</f>
        <v>3229</v>
      </c>
      <c r="Z33" s="224"/>
    </row>
    <row r="34" spans="2:28" x14ac:dyDescent="0.25">
      <c r="B34" s="252" t="s">
        <v>354</v>
      </c>
      <c r="C34" s="219"/>
      <c r="D34" s="253">
        <v>132491</v>
      </c>
      <c r="E34" s="254">
        <v>151340</v>
      </c>
      <c r="F34" s="254">
        <v>154547</v>
      </c>
      <c r="G34" s="254">
        <v>170517</v>
      </c>
      <c r="H34" s="254">
        <v>187214</v>
      </c>
      <c r="I34" s="254">
        <v>210403</v>
      </c>
      <c r="J34" s="255">
        <v>214380</v>
      </c>
      <c r="L34" s="222"/>
      <c r="M34" s="256">
        <v>0.14226626714267376</v>
      </c>
      <c r="N34" s="257">
        <v>18849</v>
      </c>
      <c r="O34" s="258">
        <v>2.1190696445090529E-2</v>
      </c>
      <c r="P34" s="257">
        <v>3207</v>
      </c>
      <c r="Q34" s="282">
        <f t="shared" si="10"/>
        <v>0.10333426077503938</v>
      </c>
      <c r="R34" s="254">
        <f t="shared" si="11"/>
        <v>15970</v>
      </c>
      <c r="S34" s="258">
        <f t="shared" si="12"/>
        <v>9.7919855498278752E-2</v>
      </c>
      <c r="T34" s="257">
        <f t="shared" si="13"/>
        <v>16697</v>
      </c>
      <c r="U34" s="258">
        <f t="shared" si="14"/>
        <v>0.12386359994444862</v>
      </c>
      <c r="V34" s="257">
        <f t="shared" si="15"/>
        <v>23189</v>
      </c>
      <c r="W34" s="282">
        <f>[1]Cuadro2_ampl!V30</f>
        <v>9.1948168371297045E-2</v>
      </c>
      <c r="X34" s="257">
        <f>[1]Cuadro2_ampl!W30</f>
        <v>18052</v>
      </c>
    </row>
    <row r="35" spans="2:28" x14ac:dyDescent="0.25">
      <c r="B35" s="252" t="s">
        <v>355</v>
      </c>
      <c r="C35" s="219"/>
      <c r="D35" s="253">
        <v>7022</v>
      </c>
      <c r="E35" s="254">
        <v>9202</v>
      </c>
      <c r="F35" s="254">
        <v>11820</v>
      </c>
      <c r="G35" s="254">
        <v>15678</v>
      </c>
      <c r="H35" s="254">
        <v>19892</v>
      </c>
      <c r="I35" s="254">
        <v>22322</v>
      </c>
      <c r="J35" s="255">
        <v>23016</v>
      </c>
      <c r="K35" s="269"/>
      <c r="L35" s="219"/>
      <c r="M35" s="256">
        <v>0.31045286243235548</v>
      </c>
      <c r="N35" s="257">
        <v>2180</v>
      </c>
      <c r="O35" s="258">
        <v>0.28450336883286242</v>
      </c>
      <c r="P35" s="257">
        <v>2618</v>
      </c>
      <c r="Q35" s="282">
        <f t="shared" si="10"/>
        <v>0.3263959390862945</v>
      </c>
      <c r="R35" s="254">
        <f t="shared" si="11"/>
        <v>3858</v>
      </c>
      <c r="S35" s="258">
        <f t="shared" si="12"/>
        <v>0.26878428370965679</v>
      </c>
      <c r="T35" s="257">
        <f t="shared" si="13"/>
        <v>4214</v>
      </c>
      <c r="U35" s="258">
        <f t="shared" si="14"/>
        <v>0.12215966217574903</v>
      </c>
      <c r="V35" s="257">
        <f t="shared" si="15"/>
        <v>2430</v>
      </c>
      <c r="W35" s="282">
        <f>[1]Cuadro2_ampl!V31</f>
        <v>0.12109108621529474</v>
      </c>
      <c r="X35" s="257">
        <f>[1]Cuadro2_ampl!W31</f>
        <v>2486</v>
      </c>
    </row>
    <row r="36" spans="2:28" x14ac:dyDescent="0.25">
      <c r="B36" s="252" t="s">
        <v>356</v>
      </c>
      <c r="C36" s="219"/>
      <c r="D36" s="253">
        <v>171</v>
      </c>
      <c r="E36" s="254">
        <v>236</v>
      </c>
      <c r="F36" s="254">
        <v>293</v>
      </c>
      <c r="G36" s="254">
        <v>388</v>
      </c>
      <c r="H36" s="254">
        <v>233</v>
      </c>
      <c r="I36" s="254">
        <v>197</v>
      </c>
      <c r="J36" s="255">
        <v>227</v>
      </c>
      <c r="L36" s="222"/>
      <c r="M36" s="256">
        <v>0.38011695906432741</v>
      </c>
      <c r="N36" s="257">
        <v>65</v>
      </c>
      <c r="O36" s="258">
        <v>0.24152542372881358</v>
      </c>
      <c r="P36" s="257">
        <v>57</v>
      </c>
      <c r="Q36" s="282">
        <f t="shared" si="10"/>
        <v>0.32423208191126274</v>
      </c>
      <c r="R36" s="254">
        <f t="shared" si="11"/>
        <v>95</v>
      </c>
      <c r="S36" s="258">
        <f t="shared" si="12"/>
        <v>-0.39948453608247425</v>
      </c>
      <c r="T36" s="257">
        <f t="shared" si="13"/>
        <v>-155</v>
      </c>
      <c r="U36" s="258">
        <f t="shared" si="14"/>
        <v>-0.15450643776824036</v>
      </c>
      <c r="V36" s="257">
        <f t="shared" si="15"/>
        <v>-36</v>
      </c>
      <c r="W36" s="282">
        <f>[1]Cuadro2_ampl!V32</f>
        <v>4.1284403669724856E-2</v>
      </c>
      <c r="X36" s="257">
        <f>[1]Cuadro2_ampl!W32</f>
        <v>9</v>
      </c>
    </row>
    <row r="37" spans="2:28" x14ac:dyDescent="0.25">
      <c r="B37" s="252" t="s">
        <v>357</v>
      </c>
      <c r="C37" s="219"/>
      <c r="D37" s="253">
        <v>29845</v>
      </c>
      <c r="E37" s="254">
        <v>37073</v>
      </c>
      <c r="F37" s="254">
        <v>46805</v>
      </c>
      <c r="G37" s="254">
        <v>56289</v>
      </c>
      <c r="H37" s="254">
        <v>61732</v>
      </c>
      <c r="I37" s="254">
        <v>67194</v>
      </c>
      <c r="J37" s="255">
        <v>68804</v>
      </c>
      <c r="K37" s="269"/>
      <c r="L37" s="219"/>
      <c r="M37" s="256">
        <v>0.24218462053945378</v>
      </c>
      <c r="N37" s="257">
        <v>7228</v>
      </c>
      <c r="O37" s="258">
        <v>0.26250910366034574</v>
      </c>
      <c r="P37" s="257">
        <v>9732</v>
      </c>
      <c r="Q37" s="282">
        <f t="shared" si="10"/>
        <v>0.20262792436705479</v>
      </c>
      <c r="R37" s="254">
        <f t="shared" si="11"/>
        <v>9484</v>
      </c>
      <c r="S37" s="258">
        <f t="shared" si="12"/>
        <v>9.6697400913144715E-2</v>
      </c>
      <c r="T37" s="257">
        <f t="shared" si="13"/>
        <v>5443</v>
      </c>
      <c r="U37" s="258">
        <f t="shared" si="14"/>
        <v>8.8479232812803676E-2</v>
      </c>
      <c r="V37" s="257">
        <f t="shared" si="15"/>
        <v>5462</v>
      </c>
      <c r="W37" s="282">
        <f>[1]Cuadro2_ampl!V33</f>
        <v>6.5374252887801632E-2</v>
      </c>
      <c r="X37" s="257">
        <f>[1]Cuadro2_ampl!W33</f>
        <v>4222</v>
      </c>
    </row>
    <row r="38" spans="2:28" x14ac:dyDescent="0.25">
      <c r="B38" s="252" t="s">
        <v>358</v>
      </c>
      <c r="C38" s="219"/>
      <c r="D38" s="253">
        <v>21423</v>
      </c>
      <c r="E38" s="254">
        <v>24365</v>
      </c>
      <c r="F38" s="254">
        <v>24374</v>
      </c>
      <c r="G38" s="254">
        <v>23330</v>
      </c>
      <c r="H38" s="254">
        <v>22270</v>
      </c>
      <c r="I38" s="254">
        <v>27295</v>
      </c>
      <c r="J38" s="255">
        <v>28729</v>
      </c>
      <c r="K38" s="269"/>
      <c r="L38" s="219"/>
      <c r="M38" s="256">
        <v>0.13732903888344294</v>
      </c>
      <c r="N38" s="257">
        <v>2942</v>
      </c>
      <c r="O38" s="258">
        <v>3.6938231069161276E-4</v>
      </c>
      <c r="P38" s="257">
        <v>9</v>
      </c>
      <c r="Q38" s="282">
        <f t="shared" si="10"/>
        <v>-4.2832526462624143E-2</v>
      </c>
      <c r="R38" s="254">
        <f t="shared" si="11"/>
        <v>-1044</v>
      </c>
      <c r="S38" s="258">
        <f t="shared" si="12"/>
        <v>-4.5435062151735983E-2</v>
      </c>
      <c r="T38" s="257">
        <f t="shared" si="13"/>
        <v>-1060</v>
      </c>
      <c r="U38" s="258">
        <f t="shared" si="14"/>
        <v>0.22563987427031873</v>
      </c>
      <c r="V38" s="257">
        <f t="shared" si="15"/>
        <v>5025</v>
      </c>
      <c r="W38" s="282">
        <f>[1]Cuadro2_ampl!V34</f>
        <v>0.21712421623453659</v>
      </c>
      <c r="X38" s="257">
        <f>[1]Cuadro2_ampl!W34</f>
        <v>5125</v>
      </c>
    </row>
    <row r="39" spans="2:28" x14ac:dyDescent="0.25">
      <c r="B39" s="252" t="s">
        <v>359</v>
      </c>
      <c r="C39" s="219"/>
      <c r="D39" s="253">
        <v>73552</v>
      </c>
      <c r="E39" s="254">
        <v>80417</v>
      </c>
      <c r="F39" s="254">
        <v>71239</v>
      </c>
      <c r="G39" s="254">
        <v>74832</v>
      </c>
      <c r="H39" s="254">
        <v>83087</v>
      </c>
      <c r="I39" s="254">
        <v>93395</v>
      </c>
      <c r="J39" s="255">
        <v>93604</v>
      </c>
      <c r="K39" s="269"/>
      <c r="L39" s="219"/>
      <c r="M39" s="256">
        <v>9.333532738742667E-2</v>
      </c>
      <c r="N39" s="257">
        <v>6865</v>
      </c>
      <c r="O39" s="258">
        <v>-0.11413009687006481</v>
      </c>
      <c r="P39" s="257">
        <v>-9178</v>
      </c>
      <c r="Q39" s="282">
        <f t="shared" si="10"/>
        <v>5.0435856763851206E-2</v>
      </c>
      <c r="R39" s="254">
        <f t="shared" si="11"/>
        <v>3593</v>
      </c>
      <c r="S39" s="258">
        <f t="shared" si="12"/>
        <v>0.11031376951036997</v>
      </c>
      <c r="T39" s="257">
        <f t="shared" si="13"/>
        <v>8255</v>
      </c>
      <c r="U39" s="258">
        <f t="shared" si="14"/>
        <v>0.12406272942818974</v>
      </c>
      <c r="V39" s="257">
        <f t="shared" si="15"/>
        <v>10308</v>
      </c>
      <c r="W39" s="282">
        <f>[1]Cuadro2_ampl!V35</f>
        <v>7.1057509668855934E-2</v>
      </c>
      <c r="X39" s="257">
        <f>[1]Cuadro2_ampl!W35</f>
        <v>6210</v>
      </c>
    </row>
    <row r="40" spans="2:28" x14ac:dyDescent="0.25">
      <c r="B40" s="252" t="s">
        <v>360</v>
      </c>
      <c r="C40" s="219"/>
      <c r="D40" s="253">
        <v>478</v>
      </c>
      <c r="E40" s="254">
        <v>47</v>
      </c>
      <c r="F40" s="254">
        <v>16</v>
      </c>
      <c r="G40" s="254">
        <v>0</v>
      </c>
      <c r="H40" s="254">
        <v>0</v>
      </c>
      <c r="I40" s="254">
        <v>0</v>
      </c>
      <c r="J40" s="255">
        <v>0</v>
      </c>
      <c r="L40" s="222"/>
      <c r="M40" s="256">
        <v>-0.90167364016736395</v>
      </c>
      <c r="N40" s="257">
        <v>-431</v>
      </c>
      <c r="O40" s="258">
        <v>-0.65957446808510634</v>
      </c>
      <c r="P40" s="257">
        <v>-31</v>
      </c>
      <c r="Q40" s="282">
        <f t="shared" si="10"/>
        <v>-1</v>
      </c>
      <c r="R40" s="254">
        <f t="shared" si="11"/>
        <v>-16</v>
      </c>
      <c r="S40" s="283" t="str">
        <f>IFERROR((H40/G40-1),"-")</f>
        <v>-</v>
      </c>
      <c r="T40" s="257">
        <f t="shared" si="13"/>
        <v>0</v>
      </c>
      <c r="U40" s="283" t="s">
        <v>364</v>
      </c>
      <c r="V40" s="257">
        <f t="shared" si="15"/>
        <v>0</v>
      </c>
      <c r="W40" s="284" t="str">
        <f>[1]Cuadro2_ampl!V36</f>
        <v>-</v>
      </c>
      <c r="X40" s="257">
        <f>[1]Cuadro2_ampl!W36</f>
        <v>0</v>
      </c>
    </row>
    <row r="41" spans="2:28" x14ac:dyDescent="0.25">
      <c r="B41" s="252" t="s">
        <v>361</v>
      </c>
      <c r="C41" s="219"/>
      <c r="D41" s="253">
        <v>406849</v>
      </c>
      <c r="E41" s="254">
        <v>426938</v>
      </c>
      <c r="F41" s="254">
        <v>450517</v>
      </c>
      <c r="G41" s="254">
        <v>482545</v>
      </c>
      <c r="H41" s="254">
        <v>517053</v>
      </c>
      <c r="I41" s="254">
        <v>558234</v>
      </c>
      <c r="J41" s="255">
        <v>582299</v>
      </c>
      <c r="L41" s="222"/>
      <c r="M41" s="256">
        <v>4.9377041605116467E-2</v>
      </c>
      <c r="N41" s="257">
        <v>20089</v>
      </c>
      <c r="O41" s="258">
        <v>5.5228159592259241E-2</v>
      </c>
      <c r="P41" s="257">
        <v>23579</v>
      </c>
      <c r="Q41" s="282">
        <f t="shared" si="10"/>
        <v>7.109165691860686E-2</v>
      </c>
      <c r="R41" s="254">
        <f t="shared" si="11"/>
        <v>32028</v>
      </c>
      <c r="S41" s="258">
        <f t="shared" si="12"/>
        <v>7.1512501424737529E-2</v>
      </c>
      <c r="T41" s="257">
        <f t="shared" si="13"/>
        <v>34508</v>
      </c>
      <c r="U41" s="258">
        <f t="shared" si="14"/>
        <v>7.9645606930043966E-2</v>
      </c>
      <c r="V41" s="257">
        <f t="shared" si="15"/>
        <v>41181</v>
      </c>
      <c r="W41" s="282">
        <f>[1]Cuadro2_ampl!V37</f>
        <v>8.7695736068486019E-2</v>
      </c>
      <c r="X41" s="257">
        <f>[1]Cuadro2_ampl!W37</f>
        <v>46948</v>
      </c>
    </row>
    <row r="42" spans="2:28" x14ac:dyDescent="0.25">
      <c r="B42" s="259" t="s">
        <v>362</v>
      </c>
      <c r="C42" s="219"/>
      <c r="D42" s="260">
        <v>7026</v>
      </c>
      <c r="E42" s="261">
        <v>7837</v>
      </c>
      <c r="F42" s="254">
        <v>7984</v>
      </c>
      <c r="G42" s="261">
        <v>8546</v>
      </c>
      <c r="H42" s="261">
        <v>9047</v>
      </c>
      <c r="I42" s="261">
        <v>10154</v>
      </c>
      <c r="J42" s="262">
        <v>10474</v>
      </c>
      <c r="K42" s="263"/>
      <c r="L42" s="222"/>
      <c r="M42" s="264">
        <v>0.11542840876743532</v>
      </c>
      <c r="N42" s="265">
        <v>811</v>
      </c>
      <c r="O42" s="266">
        <v>1.8757177491387056E-2</v>
      </c>
      <c r="P42" s="265">
        <v>147</v>
      </c>
      <c r="Q42" s="285">
        <f t="shared" si="10"/>
        <v>7.039078156312617E-2</v>
      </c>
      <c r="R42" s="261">
        <f t="shared" si="11"/>
        <v>562</v>
      </c>
      <c r="S42" s="266">
        <f t="shared" si="12"/>
        <v>5.8623917622279365E-2</v>
      </c>
      <c r="T42" s="265">
        <f t="shared" si="13"/>
        <v>501</v>
      </c>
      <c r="U42" s="266">
        <f t="shared" si="14"/>
        <v>0.12236100364761793</v>
      </c>
      <c r="V42" s="265">
        <f t="shared" si="15"/>
        <v>1107</v>
      </c>
      <c r="W42" s="285">
        <f>[1]Cuadro2_ampl!V38</f>
        <v>8.5276137187856094E-2</v>
      </c>
      <c r="X42" s="265">
        <f>[1]Cuadro2_ampl!W38</f>
        <v>823</v>
      </c>
      <c r="Z42" s="224"/>
      <c r="AA42" s="224"/>
      <c r="AB42" s="286"/>
    </row>
    <row r="43" spans="2:28" x14ac:dyDescent="0.25">
      <c r="B43" s="287" t="s">
        <v>363</v>
      </c>
      <c r="C43" s="219"/>
      <c r="D43" s="288">
        <v>1.2526703184652961</v>
      </c>
      <c r="E43" s="288">
        <v>1.2652820209777229</v>
      </c>
      <c r="F43" s="289">
        <v>1.2694973448493636</v>
      </c>
      <c r="G43" s="288">
        <v>1.2839792757306434</v>
      </c>
      <c r="H43" s="288">
        <v>1.31519745522625</v>
      </c>
      <c r="I43" s="288">
        <v>1.3500225942121986</v>
      </c>
      <c r="J43" s="288">
        <f>[1]Cuadro2_ampl!$J39</f>
        <v>1.3770353912516566</v>
      </c>
      <c r="K43" s="239"/>
      <c r="L43" s="223"/>
      <c r="M43" s="290">
        <f>E43/D43-1</f>
        <v>1.0067854507703089E-2</v>
      </c>
      <c r="N43" s="291">
        <f t="shared" ref="N43" si="16">E43-D43</f>
        <v>1.2611702512426826E-2</v>
      </c>
      <c r="O43" s="290">
        <f>F43/E43-1</f>
        <v>3.3315290992463886E-3</v>
      </c>
      <c r="P43" s="292">
        <f t="shared" ref="P43" si="17">F43-E43</f>
        <v>4.2153238716406971E-3</v>
      </c>
      <c r="Q43" s="293">
        <f>G43/F43-1</f>
        <v>1.1407610216780828E-2</v>
      </c>
      <c r="R43" s="291">
        <f t="shared" si="11"/>
        <v>1.4481930881279803E-2</v>
      </c>
      <c r="S43" s="290">
        <f t="shared" si="12"/>
        <v>2.4313616337648503E-2</v>
      </c>
      <c r="T43" s="291">
        <f>H43-G43</f>
        <v>3.1218179495606568E-2</v>
      </c>
      <c r="U43" s="294">
        <f t="shared" si="14"/>
        <v>2.6479019441197016E-2</v>
      </c>
      <c r="V43" s="291">
        <f t="shared" si="15"/>
        <v>3.4825138985948634E-2</v>
      </c>
      <c r="W43" s="290">
        <f>[1]Cuadro2_ampl!O39</f>
        <v>4.2153238716406971E-3</v>
      </c>
      <c r="X43" s="295">
        <f>[1]Cuadro2_ampl!V39</f>
        <v>3.2862988151255434E-2</v>
      </c>
    </row>
  </sheetData>
  <mergeCells count="17">
    <mergeCell ref="D25:K26"/>
    <mergeCell ref="M25:X25"/>
    <mergeCell ref="M26:N26"/>
    <mergeCell ref="O26:P26"/>
    <mergeCell ref="W26:X26"/>
    <mergeCell ref="Q26:R26"/>
    <mergeCell ref="S26:T26"/>
    <mergeCell ref="U26:V26"/>
    <mergeCell ref="B3:W3"/>
    <mergeCell ref="D5:K6"/>
    <mergeCell ref="M5:X5"/>
    <mergeCell ref="M6:N6"/>
    <mergeCell ref="O6:P6"/>
    <mergeCell ref="W6:X6"/>
    <mergeCell ref="Q6:R6"/>
    <mergeCell ref="S6:T6"/>
    <mergeCell ref="U6:V6"/>
  </mergeCells>
  <pageMargins left="0.7" right="0.7" top="0.75" bottom="0.75" header="0.3" footer="0.3"/>
  <pageSetup paperSize="9" scale="58" orientation="landscape" r:id="rId1"/>
  <drawing r:id="rId2"/>
  <extLst>
    <ext xmlns:x14="http://schemas.microsoft.com/office/spreadsheetml/2009/9/main" uri="{05C60535-1F16-4fd2-B633-F4F36F0B64E0}">
      <x14:sparklineGroups xmlns:xm="http://schemas.microsoft.com/office/excel/2006/main">
        <x14:sparklineGroup manualMax="0" manualMin="0" displayEmptyCellsAs="gap" xr2:uid="{00000000-0003-0000-1100-000000000000}">
          <x14:colorSeries rgb="FF376092"/>
          <x14:colorNegative rgb="FFD00000"/>
          <x14:colorAxis rgb="FF000000"/>
          <x14:colorMarkers rgb="FFD00000"/>
          <x14:colorFirst rgb="FFD00000"/>
          <x14:colorLast rgb="FFD00000"/>
          <x14:colorHigh rgb="FFD00000"/>
          <x14:colorLow rgb="FFD00000"/>
          <x14:sparklines>
            <x14:sparkline>
              <xm:f>EVO!D9:J9</xm:f>
              <xm:sqref>K9</xm:sqref>
            </x14:sparkline>
            <x14:sparkline>
              <xm:f>EVO!D10:J10</xm:f>
              <xm:sqref>K10</xm:sqref>
            </x14:sparkline>
            <x14:sparkline>
              <xm:f>EVO!D11:J11</xm:f>
              <xm:sqref>K11</xm:sqref>
            </x14:sparkline>
            <x14:sparkline>
              <xm:f>EVO!D12:J12</xm:f>
              <xm:sqref>K12</xm:sqref>
            </x14:sparkline>
            <x14:sparkline>
              <xm:f>EVO!D13:J13</xm:f>
              <xm:sqref>K13</xm:sqref>
            </x14:sparkline>
            <x14:sparkline>
              <xm:f>EVO!D14:J14</xm:f>
              <xm:sqref>K14</xm:sqref>
            </x14:sparkline>
            <x14:sparkline>
              <xm:f>EVO!D15:J15</xm:f>
              <xm:sqref>K15</xm:sqref>
            </x14:sparkline>
            <x14:sparkline>
              <xm:f>EVO!D16:J16</xm:f>
              <xm:sqref>K16</xm:sqref>
            </x14:sparkline>
            <x14:sparkline>
              <xm:f>EVO!D17:J17</xm:f>
              <xm:sqref>K17</xm:sqref>
            </x14:sparkline>
            <x14:sparkline>
              <xm:f>EVO!D18:J18</xm:f>
              <xm:sqref>K18</xm:sqref>
            </x14:sparkline>
            <x14:sparkline>
              <xm:f>EVO!D19:J19</xm:f>
              <xm:sqref>K19</xm:sqref>
            </x14:sparkline>
            <x14:sparkline>
              <xm:f>EVO!D20:J20</xm:f>
              <xm:sqref>K20</xm:sqref>
            </x14:sparkline>
            <x14:sparkline>
              <xm:f>EVO!D21:J21</xm:f>
              <xm:sqref>K21</xm:sqref>
            </x14:sparkline>
            <x14:sparkline>
              <xm:f>EVO!D22:J22</xm:f>
              <xm:sqref>K22</xm:sqref>
            </x14:sparkline>
            <x14:sparkline>
              <xm:f>EVO!D23:J23</xm:f>
              <xm:sqref>K23</xm:sqref>
            </x14:sparkline>
          </x14:sparklines>
        </x14:sparklineGroup>
        <x14:sparklineGroup manualMax="0" manualMin="0" displayEmptyCellsAs="gap" xr2:uid="{00000000-0003-0000-1100-000001000000}">
          <x14:colorSeries rgb="FF376092"/>
          <x14:colorNegative rgb="FFD00000"/>
          <x14:colorAxis rgb="FF000000"/>
          <x14:colorMarkers rgb="FFD00000"/>
          <x14:colorFirst rgb="FFD00000"/>
          <x14:colorLast rgb="FFD00000"/>
          <x14:colorHigh rgb="FFD00000"/>
          <x14:colorLow rgb="FFD00000"/>
          <x14:sparklines>
            <x14:sparkline>
              <xm:f>EVO!D28:J28</xm:f>
              <xm:sqref>K28</xm:sqref>
            </x14:sparkline>
            <x14:sparkline>
              <xm:f>EVO!D29:J29</xm:f>
              <xm:sqref>K29</xm:sqref>
            </x14:sparkline>
            <x14:sparkline>
              <xm:f>EVO!D30:J30</xm:f>
              <xm:sqref>K30</xm:sqref>
            </x14:sparkline>
            <x14:sparkline>
              <xm:f>EVO!D31:J31</xm:f>
              <xm:sqref>K31</xm:sqref>
            </x14:sparkline>
            <x14:sparkline>
              <xm:f>EVO!D32:J32</xm:f>
              <xm:sqref>K32</xm:sqref>
            </x14:sparkline>
            <x14:sparkline>
              <xm:f>EVO!D33:J33</xm:f>
              <xm:sqref>K33</xm:sqref>
            </x14:sparkline>
            <x14:sparkline>
              <xm:f>EVO!D34:J34</xm:f>
              <xm:sqref>K34</xm:sqref>
            </x14:sparkline>
            <x14:sparkline>
              <xm:f>EVO!D35:J35</xm:f>
              <xm:sqref>K35</xm:sqref>
            </x14:sparkline>
            <x14:sparkline>
              <xm:f>EVO!D36:J36</xm:f>
              <xm:sqref>K36</xm:sqref>
            </x14:sparkline>
            <x14:sparkline>
              <xm:f>EVO!D37:J37</xm:f>
              <xm:sqref>K37</xm:sqref>
            </x14:sparkline>
            <x14:sparkline>
              <xm:f>EVO!D38:J38</xm:f>
              <xm:sqref>K38</xm:sqref>
            </x14:sparkline>
            <x14:sparkline>
              <xm:f>EVO!D39:J39</xm:f>
              <xm:sqref>K39</xm:sqref>
            </x14:sparkline>
            <x14:sparkline>
              <xm:f>EVO!D40:J40</xm:f>
              <xm:sqref>K40</xm:sqref>
            </x14:sparkline>
            <x14:sparkline>
              <xm:f>EVO!D41:J41</xm:f>
              <xm:sqref>K41</xm:sqref>
            </x14:sparkline>
            <x14:sparkline>
              <xm:f>EVO!D42:J42</xm:f>
              <xm:sqref>K42</xm:sqref>
            </x14:sparkline>
            <x14:sparkline>
              <xm:f>EVO!D43:J43</xm:f>
              <xm:sqref>K43</xm:sqref>
            </x14:sparkline>
          </x14:sparklines>
        </x14:sparklineGroup>
      </x14:sparklineGroups>
    </ext>
  </extLst>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Hoja25">
    <tabColor theme="0"/>
    <pageSetUpPr fitToPage="1"/>
  </sheetPr>
  <dimension ref="B1:AD56"/>
  <sheetViews>
    <sheetView zoomScaleNormal="100" workbookViewId="0"/>
  </sheetViews>
  <sheetFormatPr baseColWidth="10" defaultColWidth="11.42578125" defaultRowHeight="15" x14ac:dyDescent="0.2"/>
  <cols>
    <col min="1" max="1" width="0.7109375" style="615" customWidth="1"/>
    <col min="2" max="2" width="21.7109375" style="615" customWidth="1"/>
    <col min="3" max="3" width="0.5703125" style="615" customWidth="1"/>
    <col min="4" max="4" width="9.7109375" style="615" customWidth="1"/>
    <col min="5" max="5" width="0.7109375" style="615" customWidth="1"/>
    <col min="6" max="6" width="6.42578125" style="615" customWidth="1"/>
    <col min="7" max="7" width="5.5703125" style="615" customWidth="1"/>
    <col min="8" max="8" width="7.5703125" style="615" customWidth="1"/>
    <col min="9" max="9" width="6.140625" style="615" bestFit="1" customWidth="1"/>
    <col min="10" max="10" width="7.5703125" style="615" customWidth="1"/>
    <col min="11" max="11" width="6.140625" style="615" bestFit="1" customWidth="1"/>
    <col min="12" max="12" width="7.28515625" style="615" customWidth="1"/>
    <col min="13" max="13" width="5.7109375" style="615" customWidth="1"/>
    <col min="14" max="14" width="7.42578125" style="615" customWidth="1"/>
    <col min="15" max="15" width="6.140625" style="615" bestFit="1" customWidth="1"/>
    <col min="16" max="16" width="7.140625" style="615" customWidth="1"/>
    <col min="17" max="17" width="6" style="615" customWidth="1"/>
    <col min="18" max="18" width="7.28515625" style="615" customWidth="1"/>
    <col min="19" max="19" width="6.140625" style="615" bestFit="1" customWidth="1"/>
    <col min="20" max="20" width="6.85546875" style="615" customWidth="1"/>
    <col min="21" max="21" width="5.42578125" style="615" customWidth="1"/>
    <col min="22" max="22" width="8.5703125" style="615" customWidth="1"/>
    <col min="23" max="23" width="6.7109375" style="615" customWidth="1"/>
    <col min="24" max="24" width="0.5703125" style="734" customWidth="1"/>
    <col min="25" max="25" width="10.42578125" style="734" customWidth="1"/>
    <col min="26" max="26" width="1.42578125" style="615" customWidth="1"/>
    <col min="27" max="16384" width="11.42578125" style="615"/>
  </cols>
  <sheetData>
    <row r="1" spans="2:30" s="613" customFormat="1" ht="9" customHeight="1" x14ac:dyDescent="0.2">
      <c r="B1" s="613" t="s">
        <v>33</v>
      </c>
      <c r="C1" s="617"/>
      <c r="D1" s="617"/>
      <c r="E1" s="617"/>
      <c r="F1" s="718" t="s">
        <v>64</v>
      </c>
      <c r="G1" s="718"/>
      <c r="H1" s="718" t="s">
        <v>55</v>
      </c>
      <c r="I1" s="718"/>
      <c r="J1" s="718" t="s">
        <v>56</v>
      </c>
      <c r="K1" s="718"/>
      <c r="L1" s="718" t="s">
        <v>63</v>
      </c>
      <c r="M1" s="718"/>
      <c r="N1" s="718" t="s">
        <v>58</v>
      </c>
      <c r="O1" s="718"/>
      <c r="P1" s="718" t="s">
        <v>67</v>
      </c>
      <c r="Q1" s="718"/>
      <c r="R1" s="718" t="s">
        <v>66</v>
      </c>
      <c r="S1" s="718"/>
      <c r="T1" s="718" t="s">
        <v>65</v>
      </c>
      <c r="U1" s="718"/>
      <c r="X1" s="719"/>
      <c r="Y1" s="719"/>
    </row>
    <row r="2" spans="2:30" s="619" customFormat="1" ht="49.5" customHeight="1" x14ac:dyDescent="0.25">
      <c r="B2" s="720"/>
      <c r="C2" s="720"/>
      <c r="D2" s="720"/>
      <c r="E2" s="720"/>
      <c r="F2" s="720"/>
      <c r="G2" s="720"/>
      <c r="H2" s="720"/>
      <c r="I2" s="720"/>
      <c r="J2" s="720"/>
      <c r="K2" s="720"/>
      <c r="X2" s="667"/>
      <c r="Y2" s="667"/>
    </row>
    <row r="3" spans="2:30" s="621" customFormat="1" ht="18.75" customHeight="1" x14ac:dyDescent="0.2">
      <c r="B3" s="1478" t="s">
        <v>419</v>
      </c>
      <c r="C3" s="1478"/>
      <c r="D3" s="1478"/>
      <c r="E3" s="1478"/>
      <c r="F3" s="1478"/>
      <c r="G3" s="1478"/>
      <c r="H3" s="1478"/>
      <c r="I3" s="1478"/>
      <c r="J3" s="1478"/>
      <c r="K3" s="1478"/>
      <c r="L3" s="1478"/>
      <c r="M3" s="1478"/>
      <c r="N3" s="1478"/>
      <c r="O3" s="1478"/>
      <c r="P3" s="1478"/>
      <c r="Q3" s="1478"/>
      <c r="R3" s="1478"/>
      <c r="S3" s="1478"/>
      <c r="T3" s="1478"/>
      <c r="U3" s="1478"/>
      <c r="V3" s="1478"/>
      <c r="W3" s="1478"/>
      <c r="X3" s="1478"/>
      <c r="Y3" s="823"/>
    </row>
    <row r="4" spans="2:30" s="621" customFormat="1" ht="14.25" customHeight="1" x14ac:dyDescent="0.2">
      <c r="B4" s="1415" t="str">
        <f>porsaad!$B$6</f>
        <v>Situación a 31 de mayo de 2024</v>
      </c>
      <c r="C4" s="1415"/>
      <c r="D4" s="1415"/>
      <c r="E4" s="1415"/>
      <c r="F4" s="1415"/>
      <c r="G4" s="1415"/>
      <c r="H4" s="1415"/>
      <c r="I4" s="1415"/>
      <c r="J4" s="1415"/>
      <c r="K4" s="1415"/>
      <c r="L4" s="1415"/>
      <c r="M4" s="1415"/>
      <c r="N4" s="1415"/>
      <c r="O4" s="1415"/>
      <c r="P4" s="1415"/>
      <c r="Q4" s="1415"/>
      <c r="R4" s="1415"/>
      <c r="S4" s="1415"/>
      <c r="T4" s="1415"/>
      <c r="U4" s="1415"/>
      <c r="V4" s="1415"/>
      <c r="W4" s="1415"/>
      <c r="X4" s="622"/>
      <c r="Y4" s="824"/>
    </row>
    <row r="5" spans="2:30" s="621" customFormat="1" ht="5.25" customHeight="1" x14ac:dyDescent="0.2">
      <c r="B5" s="825"/>
      <c r="C5" s="825"/>
      <c r="D5" s="825"/>
      <c r="E5" s="825"/>
      <c r="F5" s="825"/>
      <c r="G5" s="825"/>
      <c r="H5" s="825"/>
      <c r="I5" s="825"/>
      <c r="J5" s="825"/>
      <c r="K5" s="825"/>
      <c r="L5" s="825"/>
      <c r="M5" s="825"/>
      <c r="N5" s="825"/>
      <c r="O5" s="825"/>
      <c r="P5" s="825"/>
      <c r="Q5" s="825"/>
      <c r="R5" s="825"/>
      <c r="S5" s="825"/>
      <c r="T5" s="825"/>
      <c r="U5" s="825"/>
      <c r="V5" s="825"/>
      <c r="W5" s="825"/>
      <c r="X5" s="826"/>
      <c r="Y5" s="723"/>
    </row>
    <row r="6" spans="2:30" s="621" customFormat="1" ht="19.5" customHeight="1" x14ac:dyDescent="0.2">
      <c r="B6" s="623"/>
      <c r="C6" s="623"/>
      <c r="D6" s="668"/>
      <c r="E6" s="623"/>
      <c r="F6" s="1530" t="s">
        <v>52</v>
      </c>
      <c r="G6" s="1531"/>
      <c r="H6" s="1531"/>
      <c r="I6" s="1531"/>
      <c r="J6" s="1531"/>
      <c r="K6" s="1531"/>
      <c r="L6" s="1531"/>
      <c r="M6" s="1531"/>
      <c r="N6" s="1531"/>
      <c r="O6" s="1531"/>
      <c r="P6" s="1531"/>
      <c r="Q6" s="1531"/>
      <c r="R6" s="1531"/>
      <c r="S6" s="1531"/>
      <c r="T6" s="1531"/>
      <c r="U6" s="1531"/>
      <c r="V6" s="1531"/>
      <c r="W6" s="1532"/>
      <c r="X6" s="827"/>
      <c r="Y6" s="828"/>
    </row>
    <row r="7" spans="2:30" s="621" customFormat="1" ht="64.5" customHeight="1" x14ac:dyDescent="0.2">
      <c r="B7" s="1492" t="s">
        <v>12</v>
      </c>
      <c r="C7" s="625"/>
      <c r="D7" s="873" t="s">
        <v>248</v>
      </c>
      <c r="E7" s="625"/>
      <c r="F7" s="1533" t="s">
        <v>54</v>
      </c>
      <c r="G7" s="1534"/>
      <c r="H7" s="1535" t="s">
        <v>55</v>
      </c>
      <c r="I7" s="1536"/>
      <c r="J7" s="1537" t="s">
        <v>56</v>
      </c>
      <c r="K7" s="1538"/>
      <c r="L7" s="1537" t="s">
        <v>57</v>
      </c>
      <c r="M7" s="1539"/>
      <c r="N7" s="1538" t="s">
        <v>58</v>
      </c>
      <c r="O7" s="1538"/>
      <c r="P7" s="1537" t="s">
        <v>59</v>
      </c>
      <c r="Q7" s="1539"/>
      <c r="R7" s="1535" t="s">
        <v>60</v>
      </c>
      <c r="S7" s="1536"/>
      <c r="T7" s="1537" t="s">
        <v>61</v>
      </c>
      <c r="U7" s="1539"/>
      <c r="V7" s="1537" t="s">
        <v>0</v>
      </c>
      <c r="W7" s="1540"/>
      <c r="X7" s="627"/>
      <c r="Y7" s="857" t="s">
        <v>249</v>
      </c>
      <c r="AD7" s="829"/>
    </row>
    <row r="8" spans="2:30" s="626" customFormat="1" ht="20.25" customHeight="1" x14ac:dyDescent="0.2">
      <c r="B8" s="1493"/>
      <c r="C8" s="628"/>
      <c r="D8" s="864" t="s">
        <v>9</v>
      </c>
      <c r="E8" s="614"/>
      <c r="F8" s="865" t="s">
        <v>9</v>
      </c>
      <c r="G8" s="866" t="s">
        <v>28</v>
      </c>
      <c r="H8" s="867" t="s">
        <v>9</v>
      </c>
      <c r="I8" s="868" t="s">
        <v>28</v>
      </c>
      <c r="J8" s="866" t="s">
        <v>9</v>
      </c>
      <c r="K8" s="866" t="s">
        <v>28</v>
      </c>
      <c r="L8" s="866" t="s">
        <v>9</v>
      </c>
      <c r="M8" s="866" t="s">
        <v>28</v>
      </c>
      <c r="N8" s="861" t="s">
        <v>9</v>
      </c>
      <c r="O8" s="866" t="s">
        <v>28</v>
      </c>
      <c r="P8" s="866" t="s">
        <v>9</v>
      </c>
      <c r="Q8" s="867" t="s">
        <v>28</v>
      </c>
      <c r="R8" s="867" t="s">
        <v>9</v>
      </c>
      <c r="S8" s="868" t="s">
        <v>28</v>
      </c>
      <c r="T8" s="866" t="s">
        <v>9</v>
      </c>
      <c r="U8" s="869" t="s">
        <v>28</v>
      </c>
      <c r="V8" s="866" t="s">
        <v>9</v>
      </c>
      <c r="W8" s="870" t="s">
        <v>28</v>
      </c>
      <c r="X8" s="871"/>
      <c r="Y8" s="872" t="s">
        <v>9</v>
      </c>
    </row>
    <row r="9" spans="2:30" s="626" customFormat="1" ht="8.25" customHeight="1" x14ac:dyDescent="0.2">
      <c r="B9" s="630"/>
      <c r="C9" s="631"/>
      <c r="E9" s="631"/>
      <c r="F9" s="630"/>
      <c r="G9" s="630"/>
      <c r="H9" s="630"/>
      <c r="I9" s="630"/>
      <c r="J9" s="630"/>
      <c r="K9" s="630"/>
      <c r="L9" s="630"/>
      <c r="M9" s="630"/>
      <c r="N9" s="863"/>
      <c r="O9" s="630"/>
      <c r="P9" s="630"/>
      <c r="Q9" s="630"/>
      <c r="R9" s="630"/>
      <c r="S9" s="630"/>
      <c r="T9" s="630"/>
      <c r="U9" s="630"/>
      <c r="V9" s="830"/>
      <c r="W9" s="831"/>
      <c r="X9" s="630"/>
      <c r="Y9" s="630"/>
    </row>
    <row r="10" spans="2:30" s="631" customFormat="1" ht="18" customHeight="1" x14ac:dyDescent="0.2">
      <c r="B10" s="674" t="s">
        <v>8</v>
      </c>
      <c r="C10" s="633"/>
      <c r="D10" s="832">
        <v>131300</v>
      </c>
      <c r="E10" s="633"/>
      <c r="F10" s="675">
        <v>25</v>
      </c>
      <c r="G10" s="676">
        <v>0.10980645769756742</v>
      </c>
      <c r="H10" s="675">
        <v>59035</v>
      </c>
      <c r="I10" s="676">
        <v>28.272131390500057</v>
      </c>
      <c r="J10" s="675">
        <v>69621</v>
      </c>
      <c r="K10" s="676">
        <v>32.258846830096402</v>
      </c>
      <c r="L10" s="675">
        <v>8197</v>
      </c>
      <c r="M10" s="676">
        <v>4.8732510121730224</v>
      </c>
      <c r="N10" s="675">
        <v>16060</v>
      </c>
      <c r="O10" s="676">
        <v>8.4901275236959641</v>
      </c>
      <c r="P10" s="675">
        <v>2173</v>
      </c>
      <c r="Q10" s="676">
        <v>1.0178991262639532</v>
      </c>
      <c r="R10" s="675">
        <v>39002</v>
      </c>
      <c r="S10" s="676">
        <v>24.976590341073678</v>
      </c>
      <c r="T10" s="675">
        <v>4</v>
      </c>
      <c r="U10" s="676">
        <v>1.3473184993566553E-3</v>
      </c>
      <c r="V10" s="833">
        <f>F10+H10+J10+L10+N10+P10+R10+T10</f>
        <v>194117</v>
      </c>
      <c r="W10" s="676">
        <f t="shared" ref="V10:W27" si="0">G10+I10+K10+M10+O10+Q10+S10+U10</f>
        <v>100</v>
      </c>
      <c r="X10" s="678"/>
      <c r="Y10" s="834">
        <f t="shared" ref="Y10:Y27" si="1">V10/D10</f>
        <v>1.4784234577303885</v>
      </c>
    </row>
    <row r="11" spans="2:30" s="633" customFormat="1" ht="18" customHeight="1" x14ac:dyDescent="0.2">
      <c r="B11" s="682" t="s">
        <v>7</v>
      </c>
      <c r="D11" s="835">
        <v>14728</v>
      </c>
      <c r="F11" s="683">
        <v>1217</v>
      </c>
      <c r="G11" s="684">
        <v>6.7192847663616684</v>
      </c>
      <c r="H11" s="683">
        <v>2163</v>
      </c>
      <c r="I11" s="684">
        <v>7.4806174477893412</v>
      </c>
      <c r="J11" s="683">
        <v>1603</v>
      </c>
      <c r="K11" s="684">
        <v>9.4083956136062028</v>
      </c>
      <c r="L11" s="683">
        <v>674</v>
      </c>
      <c r="M11" s="684">
        <v>4.4632255360759938</v>
      </c>
      <c r="N11" s="683">
        <v>1226</v>
      </c>
      <c r="O11" s="684">
        <v>7.9346231752462106</v>
      </c>
      <c r="P11" s="683">
        <v>3611</v>
      </c>
      <c r="Q11" s="684">
        <v>21.121743381993433</v>
      </c>
      <c r="R11" s="683">
        <v>7578</v>
      </c>
      <c r="S11" s="684">
        <v>42.87211007892715</v>
      </c>
      <c r="T11" s="683">
        <v>0</v>
      </c>
      <c r="U11" s="684">
        <v>0</v>
      </c>
      <c r="V11" s="836">
        <f t="shared" si="0"/>
        <v>18072</v>
      </c>
      <c r="W11" s="684">
        <f t="shared" si="0"/>
        <v>100</v>
      </c>
      <c r="X11" s="678"/>
      <c r="Y11" s="837">
        <f t="shared" si="1"/>
        <v>1.2270505160239</v>
      </c>
    </row>
    <row r="12" spans="2:30" s="633" customFormat="1" ht="22.5" customHeight="1" x14ac:dyDescent="0.2">
      <c r="B12" s="682" t="s">
        <v>37</v>
      </c>
      <c r="D12" s="835">
        <v>10643</v>
      </c>
      <c r="F12" s="685">
        <v>2766</v>
      </c>
      <c r="G12" s="684">
        <v>23.348325837081461</v>
      </c>
      <c r="H12" s="685">
        <v>1260</v>
      </c>
      <c r="I12" s="684">
        <v>3.2783608195902048</v>
      </c>
      <c r="J12" s="685">
        <v>1941</v>
      </c>
      <c r="K12" s="684">
        <v>9.9050474762618688</v>
      </c>
      <c r="L12" s="685">
        <v>879</v>
      </c>
      <c r="M12" s="684">
        <v>9.3253373313343335</v>
      </c>
      <c r="N12" s="685">
        <v>1937</v>
      </c>
      <c r="O12" s="684">
        <v>15.282358820589705</v>
      </c>
      <c r="P12" s="685">
        <v>1666</v>
      </c>
      <c r="Q12" s="684">
        <v>7.6761619190404797</v>
      </c>
      <c r="R12" s="685">
        <v>4178</v>
      </c>
      <c r="S12" s="684">
        <v>31.174412793603199</v>
      </c>
      <c r="T12" s="685">
        <v>4</v>
      </c>
      <c r="U12" s="684">
        <v>9.9950024987506252E-3</v>
      </c>
      <c r="V12" s="836">
        <f t="shared" si="0"/>
        <v>14631</v>
      </c>
      <c r="W12" s="684">
        <f t="shared" si="0"/>
        <v>100</v>
      </c>
      <c r="X12" s="678"/>
      <c r="Y12" s="837">
        <f t="shared" si="1"/>
        <v>1.3747063797801371</v>
      </c>
    </row>
    <row r="13" spans="2:30" s="633" customFormat="1" ht="18" customHeight="1" x14ac:dyDescent="0.2">
      <c r="B13" s="682" t="s">
        <v>38</v>
      </c>
      <c r="D13" s="835">
        <v>10025</v>
      </c>
      <c r="F13" s="683">
        <v>1041</v>
      </c>
      <c r="G13" s="684">
        <v>4.3208578637510513</v>
      </c>
      <c r="H13" s="683">
        <v>4945</v>
      </c>
      <c r="I13" s="684">
        <v>17.29394449116905</v>
      </c>
      <c r="J13" s="683">
        <v>757</v>
      </c>
      <c r="K13" s="684">
        <v>2.6913372582001682</v>
      </c>
      <c r="L13" s="683">
        <v>930</v>
      </c>
      <c r="M13" s="684">
        <v>5.1198486122792266</v>
      </c>
      <c r="N13" s="683">
        <v>845</v>
      </c>
      <c r="O13" s="684">
        <v>9.8927670311185878</v>
      </c>
      <c r="P13" s="683">
        <v>341</v>
      </c>
      <c r="Q13" s="684">
        <v>3.4798149705634986</v>
      </c>
      <c r="R13" s="683">
        <v>7628</v>
      </c>
      <c r="S13" s="684">
        <v>57.201429772918416</v>
      </c>
      <c r="T13" s="683">
        <v>0</v>
      </c>
      <c r="U13" s="684">
        <v>0</v>
      </c>
      <c r="V13" s="836">
        <f t="shared" si="0"/>
        <v>16487</v>
      </c>
      <c r="W13" s="684">
        <f t="shared" si="0"/>
        <v>100</v>
      </c>
      <c r="X13" s="678"/>
      <c r="Y13" s="837">
        <f t="shared" si="1"/>
        <v>1.6445885286783042</v>
      </c>
    </row>
    <row r="14" spans="2:30" s="633" customFormat="1" ht="18" customHeight="1" x14ac:dyDescent="0.2">
      <c r="B14" s="682" t="s">
        <v>6</v>
      </c>
      <c r="D14" s="835">
        <v>14792</v>
      </c>
      <c r="F14" s="683">
        <v>562</v>
      </c>
      <c r="G14" s="684">
        <v>0.42908762420957541</v>
      </c>
      <c r="H14" s="683">
        <v>929</v>
      </c>
      <c r="I14" s="684">
        <v>4.9683830171635046</v>
      </c>
      <c r="J14" s="683">
        <v>287</v>
      </c>
      <c r="K14" s="684">
        <v>4.5167118337850046E-2</v>
      </c>
      <c r="L14" s="683">
        <v>1943</v>
      </c>
      <c r="M14" s="684">
        <v>21.081752484191508</v>
      </c>
      <c r="N14" s="683">
        <v>1926</v>
      </c>
      <c r="O14" s="684">
        <v>16.700542005420054</v>
      </c>
      <c r="P14" s="683">
        <v>4643</v>
      </c>
      <c r="Q14" s="684">
        <v>17.626467931345982</v>
      </c>
      <c r="R14" s="683">
        <v>6703</v>
      </c>
      <c r="S14" s="684">
        <v>39.14859981933153</v>
      </c>
      <c r="T14" s="683">
        <v>0</v>
      </c>
      <c r="U14" s="684">
        <v>0</v>
      </c>
      <c r="V14" s="836">
        <f t="shared" si="0"/>
        <v>16993</v>
      </c>
      <c r="W14" s="684">
        <f t="shared" si="0"/>
        <v>100</v>
      </c>
      <c r="X14" s="678"/>
      <c r="Y14" s="837">
        <f t="shared" si="1"/>
        <v>1.1487966468361277</v>
      </c>
    </row>
    <row r="15" spans="2:30" s="633" customFormat="1" ht="18" customHeight="1" x14ac:dyDescent="0.2">
      <c r="B15" s="682" t="s">
        <v>5</v>
      </c>
      <c r="D15" s="835">
        <v>7634</v>
      </c>
      <c r="F15" s="685">
        <v>3319</v>
      </c>
      <c r="G15" s="684">
        <v>0</v>
      </c>
      <c r="H15" s="685">
        <v>1377</v>
      </c>
      <c r="I15" s="684">
        <v>11.413246850442809</v>
      </c>
      <c r="J15" s="685">
        <v>558</v>
      </c>
      <c r="K15" s="684">
        <v>6.1619059498565552</v>
      </c>
      <c r="L15" s="685">
        <v>808</v>
      </c>
      <c r="M15" s="684">
        <v>9.0931769988773858</v>
      </c>
      <c r="N15" s="685">
        <v>2681</v>
      </c>
      <c r="O15" s="684">
        <v>28.888611700137208</v>
      </c>
      <c r="P15" s="685">
        <v>105</v>
      </c>
      <c r="Q15" s="684">
        <v>0</v>
      </c>
      <c r="R15" s="685">
        <v>3561</v>
      </c>
      <c r="S15" s="684">
        <v>44.443058500686043</v>
      </c>
      <c r="T15" s="685">
        <v>0</v>
      </c>
      <c r="U15" s="684">
        <v>0</v>
      </c>
      <c r="V15" s="836">
        <f t="shared" si="0"/>
        <v>12409</v>
      </c>
      <c r="W15" s="684">
        <f t="shared" si="0"/>
        <v>100</v>
      </c>
      <c r="X15" s="678"/>
      <c r="Y15" s="837">
        <f t="shared" si="1"/>
        <v>1.6254912234739325</v>
      </c>
    </row>
    <row r="16" spans="2:30" s="744" customFormat="1" ht="18" customHeight="1" x14ac:dyDescent="0.2">
      <c r="B16" s="838" t="s">
        <v>4</v>
      </c>
      <c r="D16" s="839">
        <v>40887</v>
      </c>
      <c r="E16" s="822"/>
      <c r="F16" s="840">
        <v>4500</v>
      </c>
      <c r="G16" s="841">
        <v>10.020679338261175</v>
      </c>
      <c r="H16" s="840">
        <v>8511</v>
      </c>
      <c r="I16" s="841">
        <v>9.329901443153819</v>
      </c>
      <c r="J16" s="840">
        <v>6925</v>
      </c>
      <c r="K16" s="841">
        <v>17.52243928194298</v>
      </c>
      <c r="L16" s="840">
        <v>2438</v>
      </c>
      <c r="M16" s="841">
        <v>6.0366068285814851</v>
      </c>
      <c r="N16" s="840">
        <v>3200</v>
      </c>
      <c r="O16" s="841">
        <v>6.7053854276663145</v>
      </c>
      <c r="P16" s="840">
        <v>17259</v>
      </c>
      <c r="Q16" s="841">
        <v>27.28132699753608</v>
      </c>
      <c r="R16" s="840">
        <v>12650</v>
      </c>
      <c r="S16" s="841">
        <v>22.32268567405843</v>
      </c>
      <c r="T16" s="840">
        <v>809</v>
      </c>
      <c r="U16" s="841">
        <v>0.78097500879971837</v>
      </c>
      <c r="V16" s="842">
        <f t="shared" si="0"/>
        <v>56292</v>
      </c>
      <c r="W16" s="841">
        <f t="shared" si="0"/>
        <v>100</v>
      </c>
      <c r="X16" s="843"/>
      <c r="Y16" s="837">
        <f t="shared" si="1"/>
        <v>1.3767701225328344</v>
      </c>
    </row>
    <row r="17" spans="2:25" s="744" customFormat="1" ht="18" customHeight="1" x14ac:dyDescent="0.2">
      <c r="B17" s="838" t="s">
        <v>40</v>
      </c>
      <c r="D17" s="839">
        <v>23936</v>
      </c>
      <c r="E17" s="822"/>
      <c r="F17" s="840">
        <v>2363</v>
      </c>
      <c r="G17" s="841">
        <v>6.2973598149477548</v>
      </c>
      <c r="H17" s="840">
        <v>8666</v>
      </c>
      <c r="I17" s="841">
        <v>14.552923346893197</v>
      </c>
      <c r="J17" s="840">
        <v>4540</v>
      </c>
      <c r="K17" s="841">
        <v>18.975831538645608</v>
      </c>
      <c r="L17" s="840">
        <v>1444</v>
      </c>
      <c r="M17" s="841">
        <v>5.4997208263539923</v>
      </c>
      <c r="N17" s="840">
        <v>4002</v>
      </c>
      <c r="O17" s="841">
        <v>17.08542713567839</v>
      </c>
      <c r="P17" s="840">
        <v>3947</v>
      </c>
      <c r="Q17" s="841">
        <v>12.363404323203318</v>
      </c>
      <c r="R17" s="840">
        <v>7295</v>
      </c>
      <c r="S17" s="841">
        <v>25.201403844619925</v>
      </c>
      <c r="T17" s="840">
        <v>4</v>
      </c>
      <c r="U17" s="841">
        <v>2.3929169657812874E-2</v>
      </c>
      <c r="V17" s="842">
        <f t="shared" si="0"/>
        <v>32261</v>
      </c>
      <c r="W17" s="841">
        <f t="shared" si="0"/>
        <v>99.999999999999986</v>
      </c>
      <c r="X17" s="843"/>
      <c r="Y17" s="837">
        <f t="shared" si="1"/>
        <v>1.3478024732620322</v>
      </c>
    </row>
    <row r="18" spans="2:25" s="744" customFormat="1" ht="18" customHeight="1" x14ac:dyDescent="0.2">
      <c r="B18" s="838" t="s">
        <v>41</v>
      </c>
      <c r="D18" s="839">
        <v>85181</v>
      </c>
      <c r="E18" s="822"/>
      <c r="F18" s="840">
        <v>5</v>
      </c>
      <c r="G18" s="841">
        <v>0.42117310443490702</v>
      </c>
      <c r="H18" s="840">
        <v>11184</v>
      </c>
      <c r="I18" s="841">
        <v>9.6183118741058653</v>
      </c>
      <c r="J18" s="840">
        <v>12931</v>
      </c>
      <c r="K18" s="841">
        <v>13.866666666666667</v>
      </c>
      <c r="L18" s="840">
        <v>7171</v>
      </c>
      <c r="M18" s="841">
        <v>8.0606580829756798</v>
      </c>
      <c r="N18" s="840">
        <v>19783</v>
      </c>
      <c r="O18" s="841">
        <v>18.894420600858368</v>
      </c>
      <c r="P18" s="840">
        <v>10950</v>
      </c>
      <c r="Q18" s="841">
        <v>7.6623748211731044</v>
      </c>
      <c r="R18" s="840">
        <v>44291</v>
      </c>
      <c r="S18" s="841">
        <v>41.460371959942776</v>
      </c>
      <c r="T18" s="840">
        <v>22</v>
      </c>
      <c r="U18" s="841">
        <v>1.602288984263233E-2</v>
      </c>
      <c r="V18" s="842">
        <f t="shared" si="0"/>
        <v>106337</v>
      </c>
      <c r="W18" s="841">
        <f t="shared" si="0"/>
        <v>99.999999999999986</v>
      </c>
      <c r="X18" s="843"/>
      <c r="Y18" s="837">
        <f t="shared" si="1"/>
        <v>1.2483652457707706</v>
      </c>
    </row>
    <row r="19" spans="2:25" s="744" customFormat="1" ht="18" customHeight="1" x14ac:dyDescent="0.2">
      <c r="B19" s="838" t="s">
        <v>3</v>
      </c>
      <c r="D19" s="839">
        <v>58090</v>
      </c>
      <c r="E19" s="822"/>
      <c r="F19" s="840">
        <v>305</v>
      </c>
      <c r="G19" s="841">
        <v>0.3575259206292456</v>
      </c>
      <c r="H19" s="840">
        <v>31354</v>
      </c>
      <c r="I19" s="841">
        <v>6.0600643546657134</v>
      </c>
      <c r="J19" s="840">
        <v>1939</v>
      </c>
      <c r="K19" s="841">
        <v>9.8319628173042545E-2</v>
      </c>
      <c r="L19" s="840">
        <v>4191</v>
      </c>
      <c r="M19" s="841">
        <v>10.001787629603147</v>
      </c>
      <c r="N19" s="840">
        <v>6485</v>
      </c>
      <c r="O19" s="841">
        <v>14.864140150160887</v>
      </c>
      <c r="P19" s="840">
        <v>8610</v>
      </c>
      <c r="Q19" s="841">
        <v>14.593016327017041</v>
      </c>
      <c r="R19" s="840">
        <v>36695</v>
      </c>
      <c r="S19" s="841">
        <v>54.019187224407105</v>
      </c>
      <c r="T19" s="840">
        <v>281</v>
      </c>
      <c r="U19" s="841">
        <v>5.9587653438207605E-3</v>
      </c>
      <c r="V19" s="842">
        <f t="shared" si="0"/>
        <v>89860</v>
      </c>
      <c r="W19" s="841">
        <f t="shared" si="0"/>
        <v>100</v>
      </c>
      <c r="X19" s="843"/>
      <c r="Y19" s="837">
        <f t="shared" si="1"/>
        <v>1.5469099672921329</v>
      </c>
    </row>
    <row r="20" spans="2:25" s="633" customFormat="1" ht="18" customHeight="1" x14ac:dyDescent="0.2">
      <c r="B20" s="838" t="s">
        <v>2</v>
      </c>
      <c r="D20" s="835">
        <v>11967</v>
      </c>
      <c r="F20" s="683">
        <v>319</v>
      </c>
      <c r="G20" s="684">
        <v>1.8696778970751573</v>
      </c>
      <c r="H20" s="683">
        <v>2167</v>
      </c>
      <c r="I20" s="684">
        <v>6.5808959644576079</v>
      </c>
      <c r="J20" s="683">
        <v>290</v>
      </c>
      <c r="K20" s="684">
        <v>2.4157719363198815</v>
      </c>
      <c r="L20" s="683">
        <v>896</v>
      </c>
      <c r="M20" s="684">
        <v>7.2102924842650866</v>
      </c>
      <c r="N20" s="683">
        <v>1801</v>
      </c>
      <c r="O20" s="684">
        <v>12.865605331358756</v>
      </c>
      <c r="P20" s="683">
        <v>6259</v>
      </c>
      <c r="Q20" s="684">
        <v>43.169196593854132</v>
      </c>
      <c r="R20" s="683">
        <v>2539</v>
      </c>
      <c r="S20" s="684">
        <v>25.888559792669383</v>
      </c>
      <c r="T20" s="683">
        <v>0</v>
      </c>
      <c r="U20" s="684">
        <v>0</v>
      </c>
      <c r="V20" s="836">
        <f t="shared" si="0"/>
        <v>14271</v>
      </c>
      <c r="W20" s="684">
        <f t="shared" si="0"/>
        <v>100</v>
      </c>
      <c r="X20" s="678"/>
      <c r="Y20" s="837">
        <f t="shared" si="1"/>
        <v>1.1925294560040109</v>
      </c>
    </row>
    <row r="21" spans="2:25" s="633" customFormat="1" ht="18" customHeight="1" x14ac:dyDescent="0.2">
      <c r="B21" s="682" t="s">
        <v>35</v>
      </c>
      <c r="D21" s="835">
        <v>25904</v>
      </c>
      <c r="F21" s="683">
        <v>2203</v>
      </c>
      <c r="G21" s="684">
        <v>6.8877841448142387</v>
      </c>
      <c r="H21" s="683">
        <v>4733</v>
      </c>
      <c r="I21" s="684">
        <v>7.9655421046639594</v>
      </c>
      <c r="J21" s="683">
        <v>8832</v>
      </c>
      <c r="K21" s="684">
        <v>32.791924405145913</v>
      </c>
      <c r="L21" s="683">
        <v>3179</v>
      </c>
      <c r="M21" s="684">
        <v>12.428370839816326</v>
      </c>
      <c r="N21" s="683">
        <v>2613</v>
      </c>
      <c r="O21" s="684">
        <v>10.219726006603166</v>
      </c>
      <c r="P21" s="683">
        <v>5008</v>
      </c>
      <c r="Q21" s="684">
        <v>11.248149975333005</v>
      </c>
      <c r="R21" s="683">
        <v>6456</v>
      </c>
      <c r="S21" s="684">
        <v>18.30670562786991</v>
      </c>
      <c r="T21" s="683">
        <v>47</v>
      </c>
      <c r="U21" s="684">
        <v>0.15179689575348185</v>
      </c>
      <c r="V21" s="836">
        <f t="shared" si="0"/>
        <v>33071</v>
      </c>
      <c r="W21" s="684">
        <f t="shared" si="0"/>
        <v>100</v>
      </c>
      <c r="X21" s="678"/>
      <c r="Y21" s="837">
        <f t="shared" si="1"/>
        <v>1.2766754169240271</v>
      </c>
    </row>
    <row r="22" spans="2:25" s="633" customFormat="1" ht="21" customHeight="1" x14ac:dyDescent="0.2">
      <c r="B22" s="682" t="s">
        <v>42</v>
      </c>
      <c r="D22" s="835">
        <v>68712</v>
      </c>
      <c r="F22" s="683">
        <v>2408</v>
      </c>
      <c r="G22" s="684">
        <v>2.5204128338771832</v>
      </c>
      <c r="H22" s="683">
        <v>28152</v>
      </c>
      <c r="I22" s="684">
        <v>25.114060861990048</v>
      </c>
      <c r="J22" s="683">
        <v>20618</v>
      </c>
      <c r="K22" s="684">
        <v>22.629084412420454</v>
      </c>
      <c r="L22" s="683">
        <v>7845</v>
      </c>
      <c r="M22" s="684">
        <v>9.9753421825859707</v>
      </c>
      <c r="N22" s="683">
        <v>8152</v>
      </c>
      <c r="O22" s="684">
        <v>9.2193659840240976</v>
      </c>
      <c r="P22" s="683">
        <v>9902</v>
      </c>
      <c r="Q22" s="684">
        <v>9.4349373218952568</v>
      </c>
      <c r="R22" s="683">
        <v>19304</v>
      </c>
      <c r="S22" s="684">
        <v>21.083172147001935</v>
      </c>
      <c r="T22" s="683">
        <v>16</v>
      </c>
      <c r="U22" s="684">
        <v>2.3624256205058543E-2</v>
      </c>
      <c r="V22" s="836">
        <f t="shared" si="0"/>
        <v>96397</v>
      </c>
      <c r="W22" s="684">
        <f t="shared" si="0"/>
        <v>100</v>
      </c>
      <c r="X22" s="678"/>
      <c r="Y22" s="837">
        <f t="shared" si="1"/>
        <v>1.4029136104319477</v>
      </c>
    </row>
    <row r="23" spans="2:25" s="633" customFormat="1" ht="18" customHeight="1" x14ac:dyDescent="0.2">
      <c r="B23" s="682" t="s">
        <v>43</v>
      </c>
      <c r="D23" s="835">
        <v>16858</v>
      </c>
      <c r="F23" s="683">
        <v>1905</v>
      </c>
      <c r="G23" s="684">
        <v>10.863942058975686</v>
      </c>
      <c r="H23" s="683">
        <v>3893</v>
      </c>
      <c r="I23" s="684">
        <v>12.81945162959131</v>
      </c>
      <c r="J23" s="683">
        <v>1134</v>
      </c>
      <c r="K23" s="684">
        <v>1.5468184169684429</v>
      </c>
      <c r="L23" s="683">
        <v>2011</v>
      </c>
      <c r="M23" s="684">
        <v>10.57941024314537</v>
      </c>
      <c r="N23" s="683">
        <v>2430</v>
      </c>
      <c r="O23" s="684">
        <v>11.810657009829281</v>
      </c>
      <c r="P23" s="683">
        <v>492</v>
      </c>
      <c r="Q23" s="684">
        <v>2.7728918779099843</v>
      </c>
      <c r="R23" s="683">
        <v>9871</v>
      </c>
      <c r="S23" s="684">
        <v>49.606828763579927</v>
      </c>
      <c r="T23" s="683">
        <v>0</v>
      </c>
      <c r="U23" s="684">
        <v>0</v>
      </c>
      <c r="V23" s="836">
        <f>F23+H23+J23+L23+N23+P23+R23+T23</f>
        <v>21736</v>
      </c>
      <c r="W23" s="684">
        <f t="shared" si="0"/>
        <v>100</v>
      </c>
      <c r="X23" s="678"/>
      <c r="Y23" s="837">
        <f t="shared" si="1"/>
        <v>1.2893581682287341</v>
      </c>
    </row>
    <row r="24" spans="2:25" s="633" customFormat="1" ht="22.5" customHeight="1" x14ac:dyDescent="0.2">
      <c r="B24" s="682" t="s">
        <v>44</v>
      </c>
      <c r="D24" s="835">
        <v>6183</v>
      </c>
      <c r="F24" s="685">
        <v>552</v>
      </c>
      <c r="G24" s="686">
        <v>3.1306171360095867</v>
      </c>
      <c r="H24" s="685">
        <v>1099</v>
      </c>
      <c r="I24" s="684">
        <v>11.593768723786699</v>
      </c>
      <c r="J24" s="685">
        <v>298</v>
      </c>
      <c r="K24" s="684">
        <v>5.0179748352306772</v>
      </c>
      <c r="L24" s="685">
        <v>307</v>
      </c>
      <c r="M24" s="684">
        <v>1.6776512881965249</v>
      </c>
      <c r="N24" s="685">
        <v>1445</v>
      </c>
      <c r="O24" s="684">
        <v>14.679448771719592</v>
      </c>
      <c r="P24" s="685">
        <v>1335</v>
      </c>
      <c r="Q24" s="684">
        <v>12.732174955062911</v>
      </c>
      <c r="R24" s="685">
        <v>3099</v>
      </c>
      <c r="S24" s="684">
        <v>51.078490113840623</v>
      </c>
      <c r="T24" s="685">
        <v>16</v>
      </c>
      <c r="U24" s="684">
        <v>8.9874176153385263E-2</v>
      </c>
      <c r="V24" s="844">
        <f t="shared" si="0"/>
        <v>8151</v>
      </c>
      <c r="W24" s="684">
        <f t="shared" si="0"/>
        <v>100</v>
      </c>
      <c r="X24" s="678"/>
      <c r="Y24" s="837">
        <f t="shared" si="1"/>
        <v>1.3182920912178555</v>
      </c>
    </row>
    <row r="25" spans="2:25" s="633" customFormat="1" ht="18" customHeight="1" x14ac:dyDescent="0.2">
      <c r="B25" s="682" t="s">
        <v>45</v>
      </c>
      <c r="D25" s="835">
        <v>23305</v>
      </c>
      <c r="F25" s="685">
        <v>422</v>
      </c>
      <c r="G25" s="686">
        <v>0.32482446354747685</v>
      </c>
      <c r="H25" s="685">
        <v>8132</v>
      </c>
      <c r="I25" s="684">
        <v>17.120545967583176</v>
      </c>
      <c r="J25" s="685">
        <v>1831</v>
      </c>
      <c r="K25" s="684">
        <v>6.9394317212415517</v>
      </c>
      <c r="L25" s="685">
        <v>3219</v>
      </c>
      <c r="M25" s="684">
        <v>10.256578515650633</v>
      </c>
      <c r="N25" s="685">
        <v>4800</v>
      </c>
      <c r="O25" s="684">
        <v>14.54163659032745</v>
      </c>
      <c r="P25" s="685">
        <v>647</v>
      </c>
      <c r="Q25" s="684">
        <v>1.9030120086619857</v>
      </c>
      <c r="R25" s="685">
        <v>12329</v>
      </c>
      <c r="S25" s="684">
        <v>42.788240698208547</v>
      </c>
      <c r="T25" s="685">
        <v>2468</v>
      </c>
      <c r="U25" s="684">
        <v>6.1257300347791848</v>
      </c>
      <c r="V25" s="844">
        <f t="shared" si="0"/>
        <v>33848</v>
      </c>
      <c r="W25" s="684">
        <f t="shared" si="0"/>
        <v>100</v>
      </c>
      <c r="X25" s="678"/>
      <c r="Y25" s="837">
        <f t="shared" si="1"/>
        <v>1.4523921905170565</v>
      </c>
    </row>
    <row r="26" spans="2:25" s="633" customFormat="1" ht="18" customHeight="1" x14ac:dyDescent="0.2">
      <c r="B26" s="682" t="s">
        <v>46</v>
      </c>
      <c r="D26" s="835">
        <v>3990</v>
      </c>
      <c r="F26" s="685">
        <v>556</v>
      </c>
      <c r="G26" s="686">
        <v>7.345642247369466</v>
      </c>
      <c r="H26" s="685">
        <v>1276</v>
      </c>
      <c r="I26" s="684">
        <v>16.100853682747669</v>
      </c>
      <c r="J26" s="685">
        <v>1397</v>
      </c>
      <c r="K26" s="684">
        <v>24.200913242009133</v>
      </c>
      <c r="L26" s="685">
        <v>673</v>
      </c>
      <c r="M26" s="684">
        <v>8.9537423069287279</v>
      </c>
      <c r="N26" s="685">
        <v>1164</v>
      </c>
      <c r="O26" s="684">
        <v>17.272185824895772</v>
      </c>
      <c r="P26" s="685">
        <v>489</v>
      </c>
      <c r="Q26" s="684">
        <v>6.9088743299583086</v>
      </c>
      <c r="R26" s="685">
        <v>714</v>
      </c>
      <c r="S26" s="684">
        <v>19.217788366090929</v>
      </c>
      <c r="T26" s="685">
        <v>0</v>
      </c>
      <c r="U26" s="684">
        <v>0</v>
      </c>
      <c r="V26" s="844">
        <f t="shared" si="0"/>
        <v>6269</v>
      </c>
      <c r="W26" s="684">
        <f t="shared" si="0"/>
        <v>100</v>
      </c>
      <c r="X26" s="678"/>
      <c r="Y26" s="837">
        <f t="shared" si="1"/>
        <v>1.5711779448621555</v>
      </c>
    </row>
    <row r="27" spans="2:25" s="633" customFormat="1" ht="18" customHeight="1" x14ac:dyDescent="0.2">
      <c r="B27" s="682" t="s">
        <v>1</v>
      </c>
      <c r="D27" s="835">
        <v>1276</v>
      </c>
      <c r="F27" s="685">
        <v>220</v>
      </c>
      <c r="G27" s="686">
        <v>8.9026915113871627</v>
      </c>
      <c r="H27" s="685">
        <v>260</v>
      </c>
      <c r="I27" s="684">
        <v>14.699792960662526</v>
      </c>
      <c r="J27" s="685">
        <v>411</v>
      </c>
      <c r="K27" s="684">
        <v>20.496894409937887</v>
      </c>
      <c r="L27" s="685">
        <v>26</v>
      </c>
      <c r="M27" s="684">
        <v>2.8985507246376812</v>
      </c>
      <c r="N27" s="685">
        <v>110</v>
      </c>
      <c r="O27" s="684">
        <v>10.420979986197377</v>
      </c>
      <c r="P27" s="685">
        <v>2</v>
      </c>
      <c r="Q27" s="684">
        <v>0.34506556245686681</v>
      </c>
      <c r="R27" s="685">
        <v>672</v>
      </c>
      <c r="S27" s="684">
        <v>42.236024844720497</v>
      </c>
      <c r="T27" s="685">
        <v>0</v>
      </c>
      <c r="U27" s="684">
        <v>0</v>
      </c>
      <c r="V27" s="836">
        <f t="shared" si="0"/>
        <v>1701</v>
      </c>
      <c r="W27" s="684">
        <f t="shared" si="0"/>
        <v>100</v>
      </c>
      <c r="X27" s="678"/>
      <c r="Y27" s="837">
        <f t="shared" si="1"/>
        <v>1.3330721003134796</v>
      </c>
    </row>
    <row r="28" spans="2:25" s="633" customFormat="1" ht="8.25" customHeight="1" x14ac:dyDescent="0.2">
      <c r="B28" s="688"/>
      <c r="D28" s="845"/>
      <c r="F28" s="689"/>
      <c r="G28" s="846"/>
      <c r="H28" s="689"/>
      <c r="I28" s="847"/>
      <c r="J28" s="689"/>
      <c r="K28" s="847"/>
      <c r="L28" s="689"/>
      <c r="M28" s="847"/>
      <c r="N28" s="689"/>
      <c r="O28" s="846"/>
      <c r="P28" s="689"/>
      <c r="Q28" s="846"/>
      <c r="R28" s="689"/>
      <c r="S28" s="846"/>
      <c r="T28" s="689"/>
      <c r="U28" s="846"/>
      <c r="V28" s="691"/>
      <c r="W28" s="847"/>
      <c r="X28" s="678"/>
      <c r="Y28" s="848"/>
    </row>
    <row r="29" spans="2:25" s="633" customFormat="1" ht="3" customHeight="1" x14ac:dyDescent="0.2">
      <c r="B29" s="630"/>
      <c r="C29" s="631"/>
      <c r="D29" s="849"/>
      <c r="E29" s="631"/>
      <c r="F29" s="630"/>
      <c r="G29" s="630"/>
      <c r="H29" s="630"/>
      <c r="I29" s="630"/>
      <c r="J29" s="630"/>
      <c r="K29" s="630"/>
      <c r="L29" s="630"/>
      <c r="M29" s="630"/>
      <c r="N29" s="630"/>
      <c r="O29" s="630"/>
      <c r="P29" s="630"/>
      <c r="Q29" s="630"/>
      <c r="R29" s="630"/>
      <c r="S29" s="630"/>
      <c r="T29" s="630"/>
      <c r="U29" s="630"/>
      <c r="V29" s="850"/>
      <c r="W29" s="630"/>
      <c r="X29" s="630"/>
      <c r="Y29" s="630"/>
    </row>
    <row r="30" spans="2:25" s="920" customFormat="1" ht="20.25" customHeight="1" x14ac:dyDescent="0.2">
      <c r="B30" s="1256" t="s">
        <v>0</v>
      </c>
      <c r="C30" s="1276"/>
      <c r="D30" s="1277">
        <f>SUM(D10:D29)</f>
        <v>555411</v>
      </c>
      <c r="E30" s="1278"/>
      <c r="F30" s="1257">
        <f>SUM(F10:F27)</f>
        <v>24688</v>
      </c>
      <c r="G30" s="1258">
        <f>F30*100/$V30</f>
        <v>3.1941912503897645</v>
      </c>
      <c r="H30" s="1257">
        <f>SUM(H10:H27)</f>
        <v>179136</v>
      </c>
      <c r="I30" s="1258">
        <f>H30*100/$V30</f>
        <v>23.177035151888401</v>
      </c>
      <c r="J30" s="1257">
        <f>SUM(J10:J27)</f>
        <v>135913</v>
      </c>
      <c r="K30" s="1258">
        <f>J30*100/$V30</f>
        <v>17.584742199215167</v>
      </c>
      <c r="L30" s="1257">
        <f>SUM(L10:L27)</f>
        <v>46831</v>
      </c>
      <c r="M30" s="1258">
        <f>L30*100/$V30</f>
        <v>6.0591044413076416</v>
      </c>
      <c r="N30" s="1257">
        <f>SUM(N10:N27)</f>
        <v>80660</v>
      </c>
      <c r="O30" s="1258">
        <f>N30*100/$V30</f>
        <v>10.435979676621775</v>
      </c>
      <c r="P30" s="1257">
        <f>SUM(P10:P27)</f>
        <v>77439</v>
      </c>
      <c r="Q30" s="1258">
        <f>P30*100/$V30</f>
        <v>10.019239154201756</v>
      </c>
      <c r="R30" s="1257">
        <f>SUM(R10:R27)</f>
        <v>224565</v>
      </c>
      <c r="S30" s="1258">
        <f>R30*100/$V30</f>
        <v>29.054745550217817</v>
      </c>
      <c r="T30" s="1257">
        <f>SUM(T10:T28)</f>
        <v>3671</v>
      </c>
      <c r="U30" s="1258">
        <f>T30*100/$V30</f>
        <v>0.47496257615768084</v>
      </c>
      <c r="V30" s="1257">
        <f>SUM(V10:V27)</f>
        <v>772903</v>
      </c>
      <c r="W30" s="1258">
        <f>G30+I30+K30+M30+O30+Q30+S30+U30</f>
        <v>100</v>
      </c>
      <c r="X30" s="1274"/>
      <c r="Y30" s="1275">
        <f>(V30/D30)</f>
        <v>1.3915874910651751</v>
      </c>
    </row>
    <row r="31" spans="2:25" s="631" customFormat="1" ht="5.25" customHeight="1" x14ac:dyDescent="0.2">
      <c r="B31" s="644"/>
      <c r="C31" s="645"/>
      <c r="D31" s="1226"/>
      <c r="E31" s="645"/>
      <c r="F31" s="646"/>
      <c r="G31" s="851"/>
      <c r="H31" s="646"/>
      <c r="I31" s="851"/>
      <c r="J31" s="646"/>
      <c r="K31" s="851"/>
      <c r="L31" s="646"/>
      <c r="M31" s="851"/>
      <c r="N31" s="646"/>
      <c r="O31" s="851"/>
      <c r="P31" s="646"/>
      <c r="Q31" s="851"/>
      <c r="R31" s="646"/>
      <c r="S31" s="851"/>
      <c r="T31" s="646"/>
      <c r="U31" s="851"/>
      <c r="V31" s="646"/>
      <c r="W31" s="851"/>
      <c r="X31" s="851"/>
      <c r="Y31" s="851"/>
    </row>
    <row r="32" spans="2:25" s="697" customFormat="1" ht="18.75" customHeight="1" x14ac:dyDescent="0.2">
      <c r="B32" s="852" t="s">
        <v>39</v>
      </c>
      <c r="C32" s="853"/>
      <c r="D32" s="853"/>
      <c r="E32" s="853"/>
      <c r="F32" s="853"/>
      <c r="G32" s="853"/>
      <c r="H32" s="853"/>
      <c r="I32" s="853"/>
      <c r="J32" s="853"/>
      <c r="K32" s="853"/>
      <c r="L32" s="853"/>
      <c r="N32" s="853"/>
      <c r="O32" s="853"/>
      <c r="P32" s="853"/>
      <c r="Q32" s="853"/>
      <c r="R32" s="853"/>
      <c r="S32" s="853"/>
      <c r="T32" s="853"/>
      <c r="U32" s="853"/>
      <c r="V32" s="853"/>
      <c r="W32" s="853"/>
    </row>
    <row r="33" spans="2:25" s="854" customFormat="1" x14ac:dyDescent="0.25">
      <c r="B33" s="698" t="s">
        <v>47</v>
      </c>
      <c r="X33" s="697"/>
      <c r="Y33" s="697"/>
    </row>
    <row r="34" spans="2:25" s="854" customFormat="1" x14ac:dyDescent="0.2">
      <c r="X34" s="697"/>
      <c r="Y34" s="697"/>
    </row>
    <row r="35" spans="2:25" s="854" customFormat="1" x14ac:dyDescent="0.2">
      <c r="B35" s="854" t="s">
        <v>39</v>
      </c>
      <c r="D35" s="854" t="e">
        <f>GETPIVOTDATA("Cuenta número de expedientes",#REF!,"CCAA",$B35,"Grado Resuelto",$B$1)</f>
        <v>#REF!</v>
      </c>
      <c r="N35" s="854" t="e">
        <f>GETPIVOTDATA("ID PRESTACION
COUNT",#REF!,"
CCAA",$B35,"
Tipo Prestación",N$1,"Grado Resuelto",$B$1)</f>
        <v>#REF!</v>
      </c>
      <c r="X35" s="697"/>
      <c r="Y35" s="697"/>
    </row>
    <row r="36" spans="2:25" s="854" customFormat="1" x14ac:dyDescent="0.2">
      <c r="B36" s="854" t="s">
        <v>47</v>
      </c>
      <c r="D36" s="855" t="e">
        <f>GETPIVOTDATA("Cuenta número de expedientes",#REF!,"CCAA",$B36,"Grado Resuelto",$B$1)</f>
        <v>#REF!</v>
      </c>
      <c r="N36" s="854" t="e">
        <f>GETPIVOTDATA("ID PRESTACION
COUNT",#REF!,"
CCAA",$B36,"
Tipo Prestación",N$1,"Grado Resuelto",$B$1)</f>
        <v>#REF!</v>
      </c>
      <c r="T36" s="697"/>
      <c r="U36" s="697"/>
    </row>
    <row r="37" spans="2:25" s="822" customFormat="1" x14ac:dyDescent="0.2">
      <c r="T37" s="920"/>
      <c r="U37" s="920"/>
    </row>
    <row r="38" spans="2:25" s="822" customFormat="1" x14ac:dyDescent="0.2">
      <c r="T38" s="920"/>
      <c r="U38" s="920"/>
    </row>
    <row r="39" spans="2:25" s="822" customFormat="1" x14ac:dyDescent="0.2">
      <c r="T39" s="920"/>
      <c r="U39" s="920"/>
    </row>
    <row r="40" spans="2:25" s="822" customFormat="1" x14ac:dyDescent="0.2">
      <c r="T40" s="920"/>
      <c r="U40" s="920"/>
    </row>
    <row r="41" spans="2:25" s="822" customFormat="1" x14ac:dyDescent="0.2">
      <c r="T41" s="920"/>
      <c r="U41" s="920"/>
    </row>
    <row r="42" spans="2:25" s="822" customFormat="1" x14ac:dyDescent="0.2">
      <c r="T42" s="920"/>
      <c r="U42" s="920"/>
    </row>
    <row r="43" spans="2:25" s="822" customFormat="1" x14ac:dyDescent="0.2">
      <c r="T43" s="920"/>
      <c r="U43" s="920"/>
    </row>
    <row r="44" spans="2:25" s="822" customFormat="1" x14ac:dyDescent="0.2">
      <c r="T44" s="920"/>
      <c r="U44" s="920"/>
    </row>
    <row r="45" spans="2:25" s="822" customFormat="1" x14ac:dyDescent="0.2">
      <c r="T45" s="920"/>
      <c r="U45" s="920"/>
    </row>
    <row r="46" spans="2:25" s="822" customFormat="1" x14ac:dyDescent="0.2">
      <c r="T46" s="920"/>
      <c r="U46" s="920"/>
    </row>
    <row r="47" spans="2:25" s="822" customFormat="1" x14ac:dyDescent="0.2">
      <c r="T47" s="920"/>
      <c r="U47" s="920"/>
    </row>
    <row r="48" spans="2:25" s="822" customFormat="1" x14ac:dyDescent="0.2">
      <c r="T48" s="920"/>
      <c r="U48" s="920"/>
    </row>
    <row r="49" spans="20:25" x14ac:dyDescent="0.2">
      <c r="T49" s="734"/>
      <c r="U49" s="734"/>
      <c r="X49" s="615"/>
      <c r="Y49" s="615"/>
    </row>
    <row r="50" spans="20:25" x14ac:dyDescent="0.2">
      <c r="T50" s="734"/>
      <c r="U50" s="734"/>
      <c r="X50" s="615"/>
      <c r="Y50" s="615"/>
    </row>
    <row r="51" spans="20:25" x14ac:dyDescent="0.2">
      <c r="T51" s="734"/>
      <c r="U51" s="734"/>
      <c r="X51" s="615"/>
      <c r="Y51" s="615"/>
    </row>
    <row r="52" spans="20:25" x14ac:dyDescent="0.2">
      <c r="T52" s="734"/>
      <c r="U52" s="734"/>
      <c r="X52" s="615"/>
      <c r="Y52" s="615"/>
    </row>
    <row r="53" spans="20:25" x14ac:dyDescent="0.2">
      <c r="T53" s="734"/>
      <c r="U53" s="734"/>
      <c r="X53" s="615"/>
      <c r="Y53" s="615"/>
    </row>
    <row r="54" spans="20:25" x14ac:dyDescent="0.2">
      <c r="T54" s="734"/>
      <c r="U54" s="734"/>
      <c r="X54" s="615"/>
      <c r="Y54" s="615"/>
    </row>
    <row r="55" spans="20:25" x14ac:dyDescent="0.2">
      <c r="T55" s="734"/>
      <c r="U55" s="734"/>
      <c r="X55" s="615"/>
      <c r="Y55" s="615"/>
    </row>
    <row r="56" spans="20:25" x14ac:dyDescent="0.2">
      <c r="T56" s="734"/>
      <c r="U56" s="734"/>
      <c r="X56" s="615"/>
      <c r="Y56" s="615"/>
    </row>
  </sheetData>
  <mergeCells count="13">
    <mergeCell ref="V7:W7"/>
    <mergeCell ref="B3:X3"/>
    <mergeCell ref="B4:W4"/>
    <mergeCell ref="F6:W6"/>
    <mergeCell ref="B7:B8"/>
    <mergeCell ref="F7:G7"/>
    <mergeCell ref="H7:I7"/>
    <mergeCell ref="J7:K7"/>
    <mergeCell ref="L7:M7"/>
    <mergeCell ref="N7:O7"/>
    <mergeCell ref="P7:Q7"/>
    <mergeCell ref="R7:S7"/>
    <mergeCell ref="T7:U7"/>
  </mergeCells>
  <printOptions horizontalCentered="1"/>
  <pageMargins left="0" right="0" top="0.43307086614173229" bottom="0.43307086614173229" header="0" footer="0"/>
  <pageSetup paperSize="9" scale="89" orientation="landscape" r:id="rId1"/>
  <headerFooter alignWithMargins="0"/>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Hoja44">
    <tabColor theme="0"/>
    <pageSetUpPr fitToPage="1"/>
  </sheetPr>
  <dimension ref="B1:Y56"/>
  <sheetViews>
    <sheetView zoomScaleNormal="100" workbookViewId="0">
      <selection activeCell="B4" sqref="B4:W4"/>
    </sheetView>
  </sheetViews>
  <sheetFormatPr baseColWidth="10" defaultColWidth="11.42578125" defaultRowHeight="15" x14ac:dyDescent="0.2"/>
  <cols>
    <col min="1" max="1" width="0.7109375" style="1" customWidth="1"/>
    <col min="2" max="2" width="21.7109375" style="1" customWidth="1"/>
    <col min="3" max="3" width="0.5703125" style="1" customWidth="1"/>
    <col min="4" max="4" width="9.7109375" style="1" customWidth="1"/>
    <col min="5" max="5" width="0.7109375" style="1" customWidth="1"/>
    <col min="6" max="6" width="8" style="1" customWidth="1"/>
    <col min="7" max="7" width="5.5703125" style="1" customWidth="1"/>
    <col min="8" max="8" width="7.5703125" style="1" customWidth="1"/>
    <col min="9" max="9" width="5.42578125" style="1" customWidth="1"/>
    <col min="10" max="10" width="7.5703125" style="1" customWidth="1"/>
    <col min="11" max="11" width="5.42578125" style="1" customWidth="1"/>
    <col min="12" max="12" width="6.42578125" style="1" customWidth="1"/>
    <col min="13" max="13" width="5.7109375" style="1" customWidth="1"/>
    <col min="14" max="14" width="8.85546875" style="1" customWidth="1"/>
    <col min="15" max="15" width="7.28515625" style="1" customWidth="1"/>
    <col min="16" max="16" width="7.140625" style="1" customWidth="1"/>
    <col min="17" max="17" width="6" style="1" customWidth="1"/>
    <col min="18" max="18" width="7.28515625" style="1" customWidth="1"/>
    <col min="19" max="19" width="5.42578125" style="1" customWidth="1"/>
    <col min="20" max="20" width="5.5703125" style="1" customWidth="1"/>
    <col min="21" max="21" width="5.42578125" style="1" customWidth="1"/>
    <col min="22" max="22" width="8.5703125" style="1" customWidth="1"/>
    <col min="23" max="23" width="6.7109375" style="1" customWidth="1"/>
    <col min="24" max="24" width="0.5703125" style="22" customWidth="1"/>
    <col min="25" max="25" width="10.42578125" style="22" customWidth="1"/>
    <col min="26" max="26" width="1.42578125" style="1" customWidth="1"/>
    <col min="27" max="16384" width="11.42578125" style="1"/>
  </cols>
  <sheetData>
    <row r="1" spans="2:25" s="2" customFormat="1" ht="9" customHeight="1" x14ac:dyDescent="0.2">
      <c r="B1" s="6"/>
      <c r="C1" s="13"/>
      <c r="D1" s="13"/>
      <c r="E1" s="13"/>
      <c r="F1" s="26" t="s">
        <v>64</v>
      </c>
      <c r="G1" s="26"/>
      <c r="H1" s="26" t="s">
        <v>55</v>
      </c>
      <c r="I1" s="26"/>
      <c r="J1" s="26" t="s">
        <v>56</v>
      </c>
      <c r="K1" s="26"/>
      <c r="L1" s="26" t="s">
        <v>63</v>
      </c>
      <c r="M1" s="26"/>
      <c r="N1" s="26" t="s">
        <v>58</v>
      </c>
      <c r="O1" s="26"/>
      <c r="P1" s="26" t="s">
        <v>67</v>
      </c>
      <c r="Q1" s="26"/>
      <c r="R1" s="26" t="s">
        <v>66</v>
      </c>
      <c r="S1" s="26"/>
      <c r="T1" s="26" t="s">
        <v>65</v>
      </c>
      <c r="U1" s="26"/>
      <c r="X1" s="24"/>
      <c r="Y1" s="24"/>
    </row>
    <row r="2" spans="2:25" s="11" customFormat="1" ht="49.5" customHeight="1" x14ac:dyDescent="0.2">
      <c r="B2" s="18"/>
      <c r="C2" s="18"/>
      <c r="D2" s="18"/>
      <c r="E2" s="18"/>
      <c r="F2" s="18"/>
      <c r="G2" s="18"/>
      <c r="H2" s="18"/>
      <c r="I2" s="18"/>
      <c r="J2" s="18"/>
      <c r="K2" s="18"/>
      <c r="X2" s="17"/>
      <c r="Y2" s="17"/>
    </row>
    <row r="3" spans="2:25" s="4" customFormat="1" ht="36.75" customHeight="1" x14ac:dyDescent="0.2">
      <c r="B3" s="1494" t="s">
        <v>418</v>
      </c>
      <c r="C3" s="1494"/>
      <c r="D3" s="1494"/>
      <c r="E3" s="1494"/>
      <c r="F3" s="1494"/>
      <c r="G3" s="1494"/>
      <c r="H3" s="1494"/>
      <c r="I3" s="1494"/>
      <c r="J3" s="1494"/>
      <c r="K3" s="1494"/>
      <c r="L3" s="1494"/>
      <c r="M3" s="1494"/>
      <c r="N3" s="1494"/>
      <c r="O3" s="1494"/>
      <c r="P3" s="1494"/>
      <c r="Q3" s="1494"/>
      <c r="R3" s="1494"/>
      <c r="S3" s="1494"/>
      <c r="T3" s="1494"/>
      <c r="U3" s="1494"/>
      <c r="V3" s="1494"/>
      <c r="W3" s="1494"/>
      <c r="X3" s="1494"/>
      <c r="Y3" s="7"/>
    </row>
    <row r="4" spans="2:25" s="4" customFormat="1" ht="14.25" customHeight="1" x14ac:dyDescent="0.2">
      <c r="B4" s="1415" t="str">
        <f>porsaad!$B$6</f>
        <v>Situación a 31 de mayo de 2024</v>
      </c>
      <c r="C4" s="1415"/>
      <c r="D4" s="1415"/>
      <c r="E4" s="1415"/>
      <c r="F4" s="1415"/>
      <c r="G4" s="1415"/>
      <c r="H4" s="1415"/>
      <c r="I4" s="1415"/>
      <c r="J4" s="1415"/>
      <c r="K4" s="1415"/>
      <c r="L4" s="1415"/>
      <c r="M4" s="1415"/>
      <c r="N4" s="1415"/>
      <c r="O4" s="1415"/>
      <c r="P4" s="1415"/>
      <c r="Q4" s="1415"/>
      <c r="R4" s="1415"/>
      <c r="S4" s="1415"/>
      <c r="T4" s="1415"/>
      <c r="U4" s="1415"/>
      <c r="V4" s="1415"/>
      <c r="W4" s="1415"/>
      <c r="X4" s="216"/>
      <c r="Y4" s="5"/>
    </row>
    <row r="5" spans="2:25" s="178" customFormat="1" ht="5.25" customHeight="1" x14ac:dyDescent="0.2">
      <c r="B5" s="179"/>
      <c r="C5" s="179"/>
      <c r="D5" s="179"/>
      <c r="E5" s="179"/>
      <c r="F5" s="179"/>
      <c r="G5" s="179"/>
      <c r="H5" s="179"/>
      <c r="I5" s="179"/>
      <c r="J5" s="179"/>
      <c r="K5" s="179"/>
      <c r="L5" s="179"/>
      <c r="M5" s="179"/>
      <c r="N5" s="179"/>
      <c r="O5" s="179"/>
      <c r="P5" s="179"/>
      <c r="Q5" s="179"/>
      <c r="R5" s="179"/>
      <c r="S5" s="179"/>
      <c r="T5" s="179"/>
      <c r="U5" s="179"/>
      <c r="V5" s="179"/>
      <c r="W5" s="179"/>
      <c r="X5" s="180"/>
      <c r="Y5" s="180"/>
    </row>
    <row r="6" spans="2:25" s="133" customFormat="1" ht="19.5" customHeight="1" x14ac:dyDescent="0.2">
      <c r="F6" s="1497" t="s">
        <v>52</v>
      </c>
      <c r="G6" s="1497"/>
      <c r="H6" s="1497"/>
      <c r="I6" s="1497"/>
      <c r="J6" s="1497"/>
      <c r="K6" s="1497"/>
      <c r="L6" s="1497"/>
      <c r="M6" s="1497"/>
      <c r="N6" s="1497"/>
      <c r="O6" s="1497"/>
      <c r="P6" s="1497"/>
      <c r="Q6" s="1497"/>
      <c r="R6" s="1497"/>
      <c r="S6" s="1497"/>
      <c r="T6" s="1497"/>
      <c r="U6" s="1497"/>
      <c r="V6" s="1497"/>
      <c r="W6" s="1497"/>
      <c r="X6" s="154"/>
      <c r="Y6" s="154"/>
    </row>
    <row r="7" spans="2:25" s="133" customFormat="1" ht="64.5" customHeight="1" x14ac:dyDescent="0.2">
      <c r="B7" s="1498" t="s">
        <v>12</v>
      </c>
      <c r="C7" s="155"/>
      <c r="D7" s="156" t="s">
        <v>53</v>
      </c>
      <c r="E7" s="155"/>
      <c r="F7" s="1499" t="s">
        <v>168</v>
      </c>
      <c r="G7" s="1499"/>
      <c r="H7" s="1499" t="s">
        <v>59</v>
      </c>
      <c r="I7" s="1499"/>
      <c r="J7" s="1499" t="s">
        <v>60</v>
      </c>
      <c r="K7" s="1499"/>
      <c r="L7" s="1499" t="s">
        <v>152</v>
      </c>
      <c r="M7" s="1499"/>
      <c r="N7" s="1499" t="s">
        <v>0</v>
      </c>
      <c r="O7" s="1499"/>
      <c r="P7" s="156"/>
      <c r="Q7" s="156" t="s">
        <v>62</v>
      </c>
    </row>
    <row r="8" spans="2:25" s="155" customFormat="1" ht="20.25" customHeight="1" x14ac:dyDescent="0.2">
      <c r="B8" s="1498"/>
      <c r="C8" s="157"/>
      <c r="D8" s="156" t="s">
        <v>9</v>
      </c>
      <c r="E8" s="157"/>
      <c r="F8" s="156" t="s">
        <v>9</v>
      </c>
      <c r="G8" s="156" t="s">
        <v>28</v>
      </c>
      <c r="H8" s="156" t="s">
        <v>9</v>
      </c>
      <c r="I8" s="156" t="s">
        <v>28</v>
      </c>
      <c r="J8" s="156" t="s">
        <v>9</v>
      </c>
      <c r="K8" s="156" t="s">
        <v>28</v>
      </c>
      <c r="L8" s="156" t="s">
        <v>9</v>
      </c>
      <c r="M8" s="156" t="s">
        <v>28</v>
      </c>
      <c r="N8" s="156" t="s">
        <v>9</v>
      </c>
      <c r="O8" s="156" t="s">
        <v>28</v>
      </c>
      <c r="P8" s="156"/>
      <c r="Q8" s="156" t="s">
        <v>9</v>
      </c>
    </row>
    <row r="9" spans="2:25" s="157" customFormat="1" ht="8.25" customHeight="1" x14ac:dyDescent="0.2">
      <c r="B9" s="158"/>
      <c r="C9" s="159"/>
      <c r="D9" s="160"/>
      <c r="E9" s="159"/>
      <c r="F9" s="161"/>
      <c r="G9" s="161"/>
      <c r="H9" s="161"/>
      <c r="I9" s="161"/>
      <c r="J9" s="161"/>
      <c r="K9" s="161"/>
      <c r="L9" s="161"/>
      <c r="M9" s="161"/>
      <c r="N9" s="161"/>
      <c r="O9" s="161"/>
      <c r="P9" s="161"/>
      <c r="Q9" s="161"/>
    </row>
    <row r="10" spans="2:25" s="162" customFormat="1" ht="18" customHeight="1" x14ac:dyDescent="0.2">
      <c r="B10" s="146" t="s">
        <v>8</v>
      </c>
      <c r="C10" s="159"/>
      <c r="D10" s="163">
        <f>'41bbenpreGII'!D10</f>
        <v>131300</v>
      </c>
      <c r="F10" s="164">
        <f>'41bbenpreGII'!F10+'41bbenpreGII'!H10+'41bbenpreGII'!J10+'41bbenpreGII'!L10+'41bbenpreGII'!N10</f>
        <v>152938</v>
      </c>
      <c r="G10" s="165">
        <f t="shared" ref="G10:G27" si="0">F10*100/$N10</f>
        <v>78.786505045925907</v>
      </c>
      <c r="H10" s="164">
        <f>'41bbenpreGII'!P10</f>
        <v>2173</v>
      </c>
      <c r="I10" s="165">
        <f t="shared" ref="I10:I27" si="1">H10*100/$N10</f>
        <v>1.1194279738508219</v>
      </c>
      <c r="J10" s="164">
        <f>'41bbenpreGII'!R10</f>
        <v>39002</v>
      </c>
      <c r="K10" s="165">
        <f t="shared" ref="K10:K27" si="2">J10*100/$N10</f>
        <v>20.092006367293951</v>
      </c>
      <c r="L10" s="164">
        <f>'41bbenpreGII'!T10</f>
        <v>4</v>
      </c>
      <c r="M10" s="165">
        <f t="shared" ref="M10:M27" si="3">L10*100/$N10</f>
        <v>2.0606129293158251E-3</v>
      </c>
      <c r="N10" s="164">
        <f>F10+H10+J10+L10</f>
        <v>194117</v>
      </c>
      <c r="O10" s="165">
        <f>G10+I10+K10+M10</f>
        <v>99.999999999999986</v>
      </c>
      <c r="P10" s="166"/>
      <c r="Q10" s="166">
        <f t="shared" ref="Q10:Q27" si="4">N10/D10</f>
        <v>1.4784234577303885</v>
      </c>
    </row>
    <row r="11" spans="2:25" s="162" customFormat="1" ht="18" customHeight="1" x14ac:dyDescent="0.2">
      <c r="B11" s="146" t="s">
        <v>7</v>
      </c>
      <c r="C11" s="159"/>
      <c r="D11" s="163">
        <f>'41bbenpreGII'!D11</f>
        <v>14728</v>
      </c>
      <c r="F11" s="164">
        <f>'41bbenpreGII'!F11+'41bbenpreGII'!H11+'41bbenpreGII'!J11+'41bbenpreGII'!L11+'41bbenpreGII'!N11</f>
        <v>6883</v>
      </c>
      <c r="G11" s="165">
        <f t="shared" si="0"/>
        <v>38.086542718016823</v>
      </c>
      <c r="H11" s="164">
        <f>'41bbenpreGII'!P11</f>
        <v>3611</v>
      </c>
      <c r="I11" s="165">
        <f t="shared" si="1"/>
        <v>19.981186365648519</v>
      </c>
      <c r="J11" s="164">
        <f>'41bbenpreGII'!R11</f>
        <v>7578</v>
      </c>
      <c r="K11" s="165">
        <f t="shared" si="2"/>
        <v>41.932270916334659</v>
      </c>
      <c r="L11" s="164">
        <f>'41bbenpreGII'!T11</f>
        <v>0</v>
      </c>
      <c r="M11" s="165">
        <f t="shared" si="3"/>
        <v>0</v>
      </c>
      <c r="N11" s="164">
        <f t="shared" ref="N11:O27" si="5">F11+H11+J11+L11</f>
        <v>18072</v>
      </c>
      <c r="O11" s="165">
        <f t="shared" si="5"/>
        <v>100</v>
      </c>
      <c r="P11" s="166"/>
      <c r="Q11" s="166">
        <f t="shared" si="4"/>
        <v>1.2270505160239</v>
      </c>
    </row>
    <row r="12" spans="2:25" s="162" customFormat="1" ht="22.5" customHeight="1" x14ac:dyDescent="0.2">
      <c r="B12" s="146" t="s">
        <v>37</v>
      </c>
      <c r="C12" s="159"/>
      <c r="D12" s="163">
        <f>'41bbenpreGII'!D12</f>
        <v>10643</v>
      </c>
      <c r="F12" s="164">
        <f>'41bbenpreGII'!F12+'41bbenpreGII'!H12+'41bbenpreGII'!J12+'41bbenpreGII'!L12+'41bbenpreGII'!N12</f>
        <v>8783</v>
      </c>
      <c r="G12" s="165">
        <f t="shared" si="0"/>
        <v>60.030073132390129</v>
      </c>
      <c r="H12" s="164">
        <f>'41bbenpreGII'!P12</f>
        <v>1666</v>
      </c>
      <c r="I12" s="165">
        <f t="shared" si="1"/>
        <v>11.386781491353975</v>
      </c>
      <c r="J12" s="164">
        <f>'41bbenpreGII'!R12</f>
        <v>4178</v>
      </c>
      <c r="K12" s="165">
        <f t="shared" si="2"/>
        <v>28.555806164992141</v>
      </c>
      <c r="L12" s="164">
        <f>'41bbenpreGII'!T12</f>
        <v>4</v>
      </c>
      <c r="M12" s="165">
        <f t="shared" si="3"/>
        <v>2.7339211263755041E-2</v>
      </c>
      <c r="N12" s="164">
        <f t="shared" si="5"/>
        <v>14631</v>
      </c>
      <c r="O12" s="165">
        <f t="shared" si="5"/>
        <v>100</v>
      </c>
      <c r="P12" s="166"/>
      <c r="Q12" s="166">
        <f t="shared" si="4"/>
        <v>1.3747063797801371</v>
      </c>
    </row>
    <row r="13" spans="2:25" s="162" customFormat="1" ht="18" customHeight="1" x14ac:dyDescent="0.2">
      <c r="B13" s="146" t="s">
        <v>38</v>
      </c>
      <c r="C13" s="159"/>
      <c r="D13" s="163">
        <f>'41bbenpreGII'!D13</f>
        <v>10025</v>
      </c>
      <c r="F13" s="164">
        <f>'41bbenpreGII'!F13+'41bbenpreGII'!H13+'41bbenpreGII'!J13+'41bbenpreGII'!L13+'41bbenpreGII'!N13</f>
        <v>8518</v>
      </c>
      <c r="G13" s="165">
        <f t="shared" si="0"/>
        <v>51.664948140959545</v>
      </c>
      <c r="H13" s="164">
        <f>'41bbenpreGII'!P13</f>
        <v>341</v>
      </c>
      <c r="I13" s="165">
        <f t="shared" si="1"/>
        <v>2.0682962333960089</v>
      </c>
      <c r="J13" s="164">
        <f>'41bbenpreGII'!R13</f>
        <v>7628</v>
      </c>
      <c r="K13" s="165">
        <f t="shared" si="2"/>
        <v>46.26675562564445</v>
      </c>
      <c r="L13" s="164">
        <f>'41bbenpreGII'!T13</f>
        <v>0</v>
      </c>
      <c r="M13" s="165">
        <f t="shared" si="3"/>
        <v>0</v>
      </c>
      <c r="N13" s="164">
        <f t="shared" si="5"/>
        <v>16487</v>
      </c>
      <c r="O13" s="165">
        <f t="shared" si="5"/>
        <v>100</v>
      </c>
      <c r="P13" s="166"/>
      <c r="Q13" s="166">
        <f t="shared" si="4"/>
        <v>1.6445885286783042</v>
      </c>
    </row>
    <row r="14" spans="2:25" s="162" customFormat="1" ht="18" customHeight="1" x14ac:dyDescent="0.2">
      <c r="B14" s="146" t="s">
        <v>6</v>
      </c>
      <c r="C14" s="159"/>
      <c r="D14" s="163">
        <f>'41bbenpreGII'!D14</f>
        <v>14792</v>
      </c>
      <c r="F14" s="164">
        <f>'41bbenpreGII'!F14+'41bbenpreGII'!H14+'41bbenpreGII'!J14+'41bbenpreGII'!L14+'41bbenpreGII'!N14</f>
        <v>5647</v>
      </c>
      <c r="G14" s="165">
        <f t="shared" si="0"/>
        <v>33.231330547872652</v>
      </c>
      <c r="H14" s="164">
        <f>'41bbenpreGII'!P14</f>
        <v>4643</v>
      </c>
      <c r="I14" s="165">
        <f t="shared" si="1"/>
        <v>27.323015359265579</v>
      </c>
      <c r="J14" s="164">
        <f>'41bbenpreGII'!R14</f>
        <v>6703</v>
      </c>
      <c r="K14" s="165">
        <f t="shared" si="2"/>
        <v>39.445654092861766</v>
      </c>
      <c r="L14" s="164">
        <f>'41bbenpreGII'!T14</f>
        <v>0</v>
      </c>
      <c r="M14" s="165">
        <f t="shared" si="3"/>
        <v>0</v>
      </c>
      <c r="N14" s="164">
        <f t="shared" si="5"/>
        <v>16993</v>
      </c>
      <c r="O14" s="165">
        <f t="shared" si="5"/>
        <v>100</v>
      </c>
      <c r="P14" s="166"/>
      <c r="Q14" s="166">
        <f t="shared" si="4"/>
        <v>1.1487966468361277</v>
      </c>
    </row>
    <row r="15" spans="2:25" s="162" customFormat="1" ht="18" customHeight="1" x14ac:dyDescent="0.2">
      <c r="B15" s="146" t="s">
        <v>5</v>
      </c>
      <c r="C15" s="159"/>
      <c r="D15" s="163">
        <f>'41bbenpreGII'!D15</f>
        <v>7634</v>
      </c>
      <c r="F15" s="164">
        <f>'41bbenpreGII'!F15+'41bbenpreGII'!H15+'41bbenpreGII'!J15+'41bbenpreGII'!L15+'41bbenpreGII'!N15</f>
        <v>8743</v>
      </c>
      <c r="G15" s="165">
        <f t="shared" si="0"/>
        <v>70.456926424369414</v>
      </c>
      <c r="H15" s="164">
        <f>'41bbenpreGII'!P15</f>
        <v>105</v>
      </c>
      <c r="I15" s="165">
        <f t="shared" si="1"/>
        <v>0.84616004512853571</v>
      </c>
      <c r="J15" s="164">
        <f>'41bbenpreGII'!R15</f>
        <v>3561</v>
      </c>
      <c r="K15" s="165">
        <f t="shared" si="2"/>
        <v>28.696913530502055</v>
      </c>
      <c r="L15" s="164">
        <f>'41bbenpreGII'!T15</f>
        <v>0</v>
      </c>
      <c r="M15" s="165">
        <f t="shared" si="3"/>
        <v>0</v>
      </c>
      <c r="N15" s="164">
        <f t="shared" si="5"/>
        <v>12409</v>
      </c>
      <c r="O15" s="165">
        <f t="shared" si="5"/>
        <v>100.00000000000001</v>
      </c>
      <c r="P15" s="166"/>
      <c r="Q15" s="166">
        <f t="shared" si="4"/>
        <v>1.6254912234739325</v>
      </c>
    </row>
    <row r="16" spans="2:25" s="162" customFormat="1" ht="18" customHeight="1" x14ac:dyDescent="0.2">
      <c r="B16" s="146" t="s">
        <v>4</v>
      </c>
      <c r="C16" s="159"/>
      <c r="D16" s="163">
        <f>'41bbenpreGII'!D16</f>
        <v>40887</v>
      </c>
      <c r="F16" s="164">
        <f>'41bbenpreGII'!F16+'41bbenpreGII'!H16+'41bbenpreGII'!J16+'41bbenpreGII'!L16+'41bbenpreGII'!N16</f>
        <v>25574</v>
      </c>
      <c r="G16" s="165">
        <f t="shared" si="0"/>
        <v>45.430967100120796</v>
      </c>
      <c r="H16" s="164">
        <f>'41bbenpreGII'!P16</f>
        <v>17259</v>
      </c>
      <c r="I16" s="165">
        <f t="shared" si="1"/>
        <v>30.65977403538691</v>
      </c>
      <c r="J16" s="164">
        <f>'41bbenpreGII'!R16</f>
        <v>12650</v>
      </c>
      <c r="K16" s="165">
        <f t="shared" si="2"/>
        <v>22.472109713636041</v>
      </c>
      <c r="L16" s="164">
        <f>'41bbenpreGII'!T16</f>
        <v>809</v>
      </c>
      <c r="M16" s="165">
        <f t="shared" si="3"/>
        <v>1.4371491508562495</v>
      </c>
      <c r="N16" s="164">
        <f t="shared" si="5"/>
        <v>56292</v>
      </c>
      <c r="O16" s="165">
        <f t="shared" si="5"/>
        <v>99.999999999999986</v>
      </c>
      <c r="P16" s="166"/>
      <c r="Q16" s="166">
        <f t="shared" si="4"/>
        <v>1.3767701225328344</v>
      </c>
    </row>
    <row r="17" spans="2:25" s="162" customFormat="1" ht="18" customHeight="1" x14ac:dyDescent="0.2">
      <c r="B17" s="146" t="s">
        <v>40</v>
      </c>
      <c r="C17" s="159"/>
      <c r="D17" s="163">
        <f>'41bbenpreGII'!D17</f>
        <v>23936</v>
      </c>
      <c r="F17" s="164">
        <f>'41bbenpreGII'!F17+'41bbenpreGII'!H17+'41bbenpreGII'!J17+'41bbenpreGII'!L17+'41bbenpreGII'!N17</f>
        <v>21015</v>
      </c>
      <c r="G17" s="165">
        <f t="shared" si="0"/>
        <v>65.140572207929083</v>
      </c>
      <c r="H17" s="164">
        <f>'41bbenpreGII'!P17</f>
        <v>3947</v>
      </c>
      <c r="I17" s="165">
        <f t="shared" si="1"/>
        <v>12.234586652614611</v>
      </c>
      <c r="J17" s="164">
        <f>'41bbenpreGII'!R17</f>
        <v>7295</v>
      </c>
      <c r="K17" s="165">
        <f t="shared" si="2"/>
        <v>22.612442267753636</v>
      </c>
      <c r="L17" s="164">
        <f>'41bbenpreGII'!T17</f>
        <v>4</v>
      </c>
      <c r="M17" s="165">
        <f t="shared" si="3"/>
        <v>1.2398871702675056E-2</v>
      </c>
      <c r="N17" s="164">
        <f t="shared" si="5"/>
        <v>32261</v>
      </c>
      <c r="O17" s="165">
        <f t="shared" si="5"/>
        <v>100</v>
      </c>
      <c r="P17" s="166"/>
      <c r="Q17" s="166">
        <f t="shared" si="4"/>
        <v>1.3478024732620322</v>
      </c>
    </row>
    <row r="18" spans="2:25" s="162" customFormat="1" ht="18" customHeight="1" x14ac:dyDescent="0.2">
      <c r="B18" s="146" t="s">
        <v>41</v>
      </c>
      <c r="C18" s="159"/>
      <c r="D18" s="163">
        <f>'41bbenpreGII'!D18</f>
        <v>85181</v>
      </c>
      <c r="F18" s="164">
        <f>'41bbenpreGII'!F18+'41bbenpreGII'!H18+'41bbenpreGII'!J18+'41bbenpreGII'!L18+'41bbenpreGII'!N18</f>
        <v>51074</v>
      </c>
      <c r="G18" s="165">
        <f t="shared" si="0"/>
        <v>48.03031870374376</v>
      </c>
      <c r="H18" s="164">
        <f>'41bbenpreGII'!P18</f>
        <v>10950</v>
      </c>
      <c r="I18" s="165">
        <f t="shared" si="1"/>
        <v>10.297450558131224</v>
      </c>
      <c r="J18" s="164">
        <f>'41bbenpreGII'!R18</f>
        <v>44291</v>
      </c>
      <c r="K18" s="165">
        <f t="shared" si="2"/>
        <v>41.651541796364391</v>
      </c>
      <c r="L18" s="164">
        <f>'41bbenpreGII'!T18</f>
        <v>22</v>
      </c>
      <c r="M18" s="165">
        <f t="shared" si="3"/>
        <v>2.0688941760628944E-2</v>
      </c>
      <c r="N18" s="164">
        <f t="shared" si="5"/>
        <v>106337</v>
      </c>
      <c r="O18" s="165">
        <f t="shared" si="5"/>
        <v>100</v>
      </c>
      <c r="P18" s="166"/>
      <c r="Q18" s="166">
        <f t="shared" si="4"/>
        <v>1.2483652457707706</v>
      </c>
    </row>
    <row r="19" spans="2:25" s="162" customFormat="1" ht="18" customHeight="1" x14ac:dyDescent="0.2">
      <c r="B19" s="146" t="s">
        <v>3</v>
      </c>
      <c r="C19" s="159"/>
      <c r="D19" s="163">
        <f>'41bbenpreGII'!D19</f>
        <v>58090</v>
      </c>
      <c r="F19" s="164">
        <f>'41bbenpreGII'!F19+'41bbenpreGII'!H19+'41bbenpreGII'!J19+'41bbenpreGII'!L19+'41bbenpreGII'!N19</f>
        <v>44274</v>
      </c>
      <c r="G19" s="165">
        <f t="shared" si="0"/>
        <v>49.269975517471622</v>
      </c>
      <c r="H19" s="164">
        <f>'41bbenpreGII'!P19</f>
        <v>8610</v>
      </c>
      <c r="I19" s="165">
        <f>H19*100/$N19</f>
        <v>9.5815713331849537</v>
      </c>
      <c r="J19" s="164">
        <f>'41bbenpreGII'!R19</f>
        <v>36695</v>
      </c>
      <c r="K19" s="165">
        <f>J19*100/$N19</f>
        <v>40.835744491431115</v>
      </c>
      <c r="L19" s="164">
        <f>'41bbenpreGII'!T19</f>
        <v>281</v>
      </c>
      <c r="M19" s="165">
        <f t="shared" si="3"/>
        <v>0.31270865791230801</v>
      </c>
      <c r="N19" s="164">
        <f t="shared" si="5"/>
        <v>89860</v>
      </c>
      <c r="O19" s="165">
        <f t="shared" si="5"/>
        <v>100</v>
      </c>
      <c r="P19" s="166"/>
      <c r="Q19" s="166">
        <f t="shared" si="4"/>
        <v>1.5469099672921329</v>
      </c>
    </row>
    <row r="20" spans="2:25" s="162" customFormat="1" ht="18" customHeight="1" x14ac:dyDescent="0.2">
      <c r="B20" s="146" t="s">
        <v>2</v>
      </c>
      <c r="C20" s="159"/>
      <c r="D20" s="163">
        <f>'41bbenpreGII'!D20</f>
        <v>11967</v>
      </c>
      <c r="F20" s="164">
        <f>'41bbenpreGII'!F20+'41bbenpreGII'!H20+'41bbenpreGII'!J20+'41bbenpreGII'!L20+'41bbenpreGII'!N20</f>
        <v>5473</v>
      </c>
      <c r="G20" s="165">
        <f t="shared" si="0"/>
        <v>38.350501016046529</v>
      </c>
      <c r="H20" s="164">
        <f>'41bbenpreGII'!P20</f>
        <v>6259</v>
      </c>
      <c r="I20" s="165">
        <f>H20*100/$N20</f>
        <v>43.858173919136711</v>
      </c>
      <c r="J20" s="164">
        <f>'41bbenpreGII'!R20</f>
        <v>2539</v>
      </c>
      <c r="K20" s="165">
        <f>J20*100/$N20</f>
        <v>17.79132506481676</v>
      </c>
      <c r="L20" s="164">
        <f>'41bbenpreGII'!T20</f>
        <v>0</v>
      </c>
      <c r="M20" s="165">
        <f t="shared" si="3"/>
        <v>0</v>
      </c>
      <c r="N20" s="164">
        <f t="shared" si="5"/>
        <v>14271</v>
      </c>
      <c r="O20" s="165">
        <f t="shared" si="5"/>
        <v>100</v>
      </c>
      <c r="P20" s="166"/>
      <c r="Q20" s="166">
        <f t="shared" si="4"/>
        <v>1.1925294560040109</v>
      </c>
    </row>
    <row r="21" spans="2:25" s="162" customFormat="1" ht="18" customHeight="1" x14ac:dyDescent="0.2">
      <c r="B21" s="146" t="s">
        <v>35</v>
      </c>
      <c r="C21" s="159"/>
      <c r="D21" s="163">
        <f>'41bbenpreGII'!D21</f>
        <v>25904</v>
      </c>
      <c r="F21" s="164">
        <f>'41bbenpreGII'!F21+'41bbenpreGII'!H21+'41bbenpreGII'!J21+'41bbenpreGII'!L21+'41bbenpreGII'!N21</f>
        <v>21560</v>
      </c>
      <c r="G21" s="165">
        <f t="shared" si="0"/>
        <v>65.193069456623633</v>
      </c>
      <c r="H21" s="164">
        <f>'41bbenpreGII'!P21</f>
        <v>5008</v>
      </c>
      <c r="I21" s="165">
        <f>H21*100/$N21</f>
        <v>15.143176801427233</v>
      </c>
      <c r="J21" s="164">
        <f>'41bbenpreGII'!R21</f>
        <v>6456</v>
      </c>
      <c r="K21" s="165">
        <f>J21*100/$N21</f>
        <v>19.521635269571529</v>
      </c>
      <c r="L21" s="164">
        <f>'41bbenpreGII'!T21</f>
        <v>47</v>
      </c>
      <c r="M21" s="165">
        <f t="shared" si="3"/>
        <v>0.1421184723776118</v>
      </c>
      <c r="N21" s="164">
        <f t="shared" si="5"/>
        <v>33071</v>
      </c>
      <c r="O21" s="165">
        <f t="shared" si="5"/>
        <v>100.00000000000001</v>
      </c>
      <c r="P21" s="166"/>
      <c r="Q21" s="166">
        <f t="shared" si="4"/>
        <v>1.2766754169240271</v>
      </c>
    </row>
    <row r="22" spans="2:25" s="162" customFormat="1" ht="21" customHeight="1" x14ac:dyDescent="0.2">
      <c r="B22" s="146" t="s">
        <v>42</v>
      </c>
      <c r="C22" s="159"/>
      <c r="D22" s="163">
        <f>'41bbenpreGII'!D22</f>
        <v>68712</v>
      </c>
      <c r="F22" s="164">
        <f>'41bbenpreGII'!F22+'41bbenpreGII'!H22+'41bbenpreGII'!J22+'41bbenpreGII'!L22+'41bbenpreGII'!N22</f>
        <v>67175</v>
      </c>
      <c r="G22" s="165">
        <f t="shared" si="0"/>
        <v>69.685778603068556</v>
      </c>
      <c r="H22" s="164">
        <f>'41bbenpreGII'!P22</f>
        <v>9902</v>
      </c>
      <c r="I22" s="165">
        <f>H22*100/$N22</f>
        <v>10.272103903648453</v>
      </c>
      <c r="J22" s="164">
        <f>'41bbenpreGII'!R22</f>
        <v>19304</v>
      </c>
      <c r="K22" s="165">
        <f>J22*100/$N22</f>
        <v>20.025519466373435</v>
      </c>
      <c r="L22" s="164">
        <f>'41bbenpreGII'!T22</f>
        <v>16</v>
      </c>
      <c r="M22" s="165">
        <f t="shared" si="3"/>
        <v>1.6598026909551127E-2</v>
      </c>
      <c r="N22" s="164">
        <f t="shared" si="5"/>
        <v>96397</v>
      </c>
      <c r="O22" s="165">
        <f t="shared" si="5"/>
        <v>100</v>
      </c>
      <c r="P22" s="166"/>
      <c r="Q22" s="166">
        <f t="shared" si="4"/>
        <v>1.4029136104319477</v>
      </c>
    </row>
    <row r="23" spans="2:25" s="162" customFormat="1" ht="18" customHeight="1" x14ac:dyDescent="0.2">
      <c r="B23" s="146" t="s">
        <v>43</v>
      </c>
      <c r="C23" s="159"/>
      <c r="D23" s="163">
        <f>'41bbenpreGII'!D23</f>
        <v>16858</v>
      </c>
      <c r="F23" s="164">
        <f>'41bbenpreGII'!F23+'41bbenpreGII'!H23+'41bbenpreGII'!J23+'41bbenpreGII'!L23+'41bbenpreGII'!N23</f>
        <v>11373</v>
      </c>
      <c r="G23" s="165">
        <f t="shared" si="0"/>
        <v>52.323334560176669</v>
      </c>
      <c r="H23" s="164">
        <f>'41bbenpreGII'!P23</f>
        <v>492</v>
      </c>
      <c r="I23" s="165">
        <f>H23*100/$N23</f>
        <v>2.2635259477364742</v>
      </c>
      <c r="J23" s="164">
        <f>'41bbenpreGII'!R23</f>
        <v>9871</v>
      </c>
      <c r="K23" s="165">
        <f>J23*100/$N23</f>
        <v>45.413139492086863</v>
      </c>
      <c r="L23" s="164">
        <f>'41bbenpreGII'!T23</f>
        <v>0</v>
      </c>
      <c r="M23" s="165">
        <f t="shared" si="3"/>
        <v>0</v>
      </c>
      <c r="N23" s="164">
        <f t="shared" si="5"/>
        <v>21736</v>
      </c>
      <c r="O23" s="165">
        <f t="shared" si="5"/>
        <v>100</v>
      </c>
      <c r="P23" s="166"/>
      <c r="Q23" s="166">
        <f t="shared" si="4"/>
        <v>1.2893581682287341</v>
      </c>
    </row>
    <row r="24" spans="2:25" s="162" customFormat="1" ht="22.5" customHeight="1" x14ac:dyDescent="0.2">
      <c r="B24" s="146" t="s">
        <v>44</v>
      </c>
      <c r="C24" s="159"/>
      <c r="D24" s="163">
        <f>'41bbenpreGII'!D24</f>
        <v>6183</v>
      </c>
      <c r="F24" s="164">
        <f>'41bbenpreGII'!F24+'41bbenpreGII'!H24+'41bbenpreGII'!J24+'41bbenpreGII'!L24+'41bbenpreGII'!N24</f>
        <v>3701</v>
      </c>
      <c r="G24" s="167">
        <f t="shared" si="0"/>
        <v>45.405471721261193</v>
      </c>
      <c r="H24" s="164">
        <f>'41bbenpreGII'!P24</f>
        <v>1335</v>
      </c>
      <c r="I24" s="165">
        <f t="shared" si="1"/>
        <v>16.378358483621643</v>
      </c>
      <c r="J24" s="164">
        <f>'41bbenpreGII'!R24</f>
        <v>3099</v>
      </c>
      <c r="K24" s="165">
        <f t="shared" si="2"/>
        <v>38.019874861980128</v>
      </c>
      <c r="L24" s="164">
        <f>'41bbenpreGII'!T24</f>
        <v>16</v>
      </c>
      <c r="M24" s="165">
        <f t="shared" si="3"/>
        <v>0.19629493313703841</v>
      </c>
      <c r="N24" s="163">
        <f t="shared" si="5"/>
        <v>8151</v>
      </c>
      <c r="O24" s="165">
        <f t="shared" si="5"/>
        <v>100</v>
      </c>
      <c r="P24" s="166"/>
      <c r="Q24" s="166">
        <f t="shared" si="4"/>
        <v>1.3182920912178555</v>
      </c>
    </row>
    <row r="25" spans="2:25" s="162" customFormat="1" ht="18" customHeight="1" x14ac:dyDescent="0.2">
      <c r="B25" s="146" t="s">
        <v>45</v>
      </c>
      <c r="C25" s="159"/>
      <c r="D25" s="163">
        <f>'41bbenpreGII'!D25</f>
        <v>23305</v>
      </c>
      <c r="F25" s="164">
        <f>'41bbenpreGII'!F25+'41bbenpreGII'!H25+'41bbenpreGII'!J25+'41bbenpreGII'!L25+'41bbenpreGII'!N25</f>
        <v>18404</v>
      </c>
      <c r="G25" s="167">
        <f t="shared" si="0"/>
        <v>54.372488773339633</v>
      </c>
      <c r="H25" s="164">
        <f>'41bbenpreGII'!P25</f>
        <v>647</v>
      </c>
      <c r="I25" s="165">
        <f t="shared" si="1"/>
        <v>1.9114866461829354</v>
      </c>
      <c r="J25" s="164">
        <f>'41bbenpreGII'!R25</f>
        <v>12329</v>
      </c>
      <c r="K25" s="165">
        <f t="shared" si="2"/>
        <v>36.424604112502955</v>
      </c>
      <c r="L25" s="164">
        <f>'41bbenpreGII'!T25</f>
        <v>2468</v>
      </c>
      <c r="M25" s="165">
        <f t="shared" si="3"/>
        <v>7.2914204679744739</v>
      </c>
      <c r="N25" s="163">
        <f t="shared" si="5"/>
        <v>33848</v>
      </c>
      <c r="O25" s="165">
        <f t="shared" si="5"/>
        <v>100</v>
      </c>
      <c r="P25" s="166"/>
      <c r="Q25" s="166">
        <f t="shared" si="4"/>
        <v>1.4523921905170565</v>
      </c>
    </row>
    <row r="26" spans="2:25" s="162" customFormat="1" ht="18" customHeight="1" x14ac:dyDescent="0.2">
      <c r="B26" s="146" t="s">
        <v>46</v>
      </c>
      <c r="C26" s="159"/>
      <c r="D26" s="163">
        <f>'41bbenpreGII'!D26</f>
        <v>3990</v>
      </c>
      <c r="F26" s="164">
        <f>'41bbenpreGII'!F26+'41bbenpreGII'!H26+'41bbenpreGII'!J26+'41bbenpreGII'!L26+'41bbenpreGII'!N26</f>
        <v>5066</v>
      </c>
      <c r="G26" s="167">
        <f t="shared" si="0"/>
        <v>80.810336576806506</v>
      </c>
      <c r="H26" s="164">
        <f>'41bbenpreGII'!P26</f>
        <v>489</v>
      </c>
      <c r="I26" s="165">
        <f t="shared" si="1"/>
        <v>7.8002871271335144</v>
      </c>
      <c r="J26" s="164">
        <f>'41bbenpreGII'!R26</f>
        <v>714</v>
      </c>
      <c r="K26" s="165">
        <f t="shared" si="2"/>
        <v>11.389376296059977</v>
      </c>
      <c r="L26" s="164">
        <f>'41bbenpreGII'!T26</f>
        <v>0</v>
      </c>
      <c r="M26" s="165">
        <f t="shared" si="3"/>
        <v>0</v>
      </c>
      <c r="N26" s="163">
        <f t="shared" si="5"/>
        <v>6269</v>
      </c>
      <c r="O26" s="165">
        <f t="shared" si="5"/>
        <v>100</v>
      </c>
      <c r="P26" s="166"/>
      <c r="Q26" s="166">
        <f t="shared" si="4"/>
        <v>1.5711779448621555</v>
      </c>
    </row>
    <row r="27" spans="2:25" s="162" customFormat="1" ht="18" customHeight="1" x14ac:dyDescent="0.2">
      <c r="B27" s="146" t="s">
        <v>1</v>
      </c>
      <c r="C27" s="159"/>
      <c r="D27" s="163">
        <f>'41bbenpreGII'!D27</f>
        <v>1276</v>
      </c>
      <c r="F27" s="164">
        <f>'41bbenpreGII'!F27+'41bbenpreGII'!H27+'41bbenpreGII'!J27+'41bbenpreGII'!L27+'41bbenpreGII'!N27</f>
        <v>1027</v>
      </c>
      <c r="G27" s="167">
        <f t="shared" si="0"/>
        <v>60.376249265138156</v>
      </c>
      <c r="H27" s="164">
        <f>'41bbenpreGII'!P27</f>
        <v>2</v>
      </c>
      <c r="I27" s="165">
        <f t="shared" si="1"/>
        <v>0.11757789535567313</v>
      </c>
      <c r="J27" s="164">
        <f>'41bbenpreGII'!R27</f>
        <v>672</v>
      </c>
      <c r="K27" s="165">
        <f t="shared" si="2"/>
        <v>39.506172839506171</v>
      </c>
      <c r="L27" s="164">
        <f>'41bbenpreGII'!T27</f>
        <v>0</v>
      </c>
      <c r="M27" s="165">
        <f t="shared" si="3"/>
        <v>0</v>
      </c>
      <c r="N27" s="164">
        <f t="shared" si="5"/>
        <v>1701</v>
      </c>
      <c r="O27" s="165">
        <f t="shared" si="5"/>
        <v>100</v>
      </c>
      <c r="P27" s="166"/>
      <c r="Q27" s="166">
        <f t="shared" si="4"/>
        <v>1.3330721003134796</v>
      </c>
    </row>
    <row r="28" spans="2:25" s="162" customFormat="1" ht="8.25" customHeight="1" x14ac:dyDescent="0.2">
      <c r="B28" s="168"/>
      <c r="C28" s="159"/>
      <c r="D28" s="169"/>
      <c r="F28" s="163"/>
      <c r="G28" s="170"/>
      <c r="H28" s="163"/>
      <c r="I28" s="170"/>
      <c r="J28" s="163"/>
      <c r="K28" s="170"/>
      <c r="L28" s="163"/>
      <c r="M28" s="170"/>
      <c r="N28" s="164"/>
      <c r="O28" s="166"/>
      <c r="P28" s="166"/>
      <c r="Q28" s="170"/>
    </row>
    <row r="29" spans="2:25" s="162" customFormat="1" ht="3" customHeight="1" x14ac:dyDescent="0.2">
      <c r="B29" s="158"/>
      <c r="C29" s="159"/>
      <c r="D29" s="171"/>
      <c r="F29" s="172"/>
      <c r="G29" s="172"/>
      <c r="H29" s="172"/>
      <c r="I29" s="172"/>
      <c r="J29" s="172"/>
      <c r="K29" s="172"/>
      <c r="L29" s="172"/>
      <c r="M29" s="172"/>
      <c r="N29" s="147"/>
      <c r="O29" s="172"/>
      <c r="P29" s="172"/>
      <c r="Q29" s="172"/>
    </row>
    <row r="30" spans="2:25" s="162" customFormat="1" ht="20.25" customHeight="1" x14ac:dyDescent="0.2">
      <c r="B30" s="146" t="s">
        <v>0</v>
      </c>
      <c r="C30" s="173"/>
      <c r="D30" s="147">
        <f>SUM(D10:D29)</f>
        <v>555411</v>
      </c>
      <c r="E30" s="174"/>
      <c r="F30" s="147">
        <f>SUM(F10:F27)</f>
        <v>467228</v>
      </c>
      <c r="G30" s="175">
        <f>F30*100/$N30</f>
        <v>60.451052719422748</v>
      </c>
      <c r="H30" s="147">
        <f>SUM(H10:H27)</f>
        <v>77439</v>
      </c>
      <c r="I30" s="175">
        <f>H30*100/$N30</f>
        <v>10.019239154201756</v>
      </c>
      <c r="J30" s="147">
        <f>SUM(J10:J27)</f>
        <v>224565</v>
      </c>
      <c r="K30" s="175">
        <f>J30*100/$N30</f>
        <v>29.054745550217817</v>
      </c>
      <c r="L30" s="147">
        <f>SUM(L10:L28)</f>
        <v>3671</v>
      </c>
      <c r="M30" s="175">
        <f>L30*100/$N30</f>
        <v>0.47496257615768084</v>
      </c>
      <c r="N30" s="147">
        <f>F30+H30+J30+L30</f>
        <v>772903</v>
      </c>
      <c r="O30" s="175">
        <f>G30+I30+K30+M30</f>
        <v>100</v>
      </c>
      <c r="P30" s="176"/>
      <c r="Q30" s="176">
        <f>(N30/D30)</f>
        <v>1.3915874910651751</v>
      </c>
    </row>
    <row r="31" spans="2:25" s="162" customFormat="1" ht="5.25" customHeight="1" x14ac:dyDescent="0.2">
      <c r="B31" s="146"/>
      <c r="C31" s="173"/>
      <c r="D31" s="147"/>
      <c r="E31" s="174"/>
      <c r="F31" s="147"/>
      <c r="G31" s="176"/>
      <c r="H31" s="147"/>
      <c r="I31" s="176"/>
      <c r="J31" s="147"/>
      <c r="K31" s="176"/>
      <c r="L31" s="147"/>
      <c r="M31" s="176"/>
      <c r="N31" s="147"/>
      <c r="O31" s="176"/>
      <c r="P31" s="147"/>
      <c r="Q31" s="176"/>
      <c r="R31" s="147"/>
      <c r="S31" s="176"/>
      <c r="T31" s="147"/>
      <c r="U31" s="176"/>
      <c r="V31" s="147"/>
      <c r="W31" s="176"/>
      <c r="X31" s="176"/>
      <c r="Y31" s="176"/>
    </row>
    <row r="32" spans="2:25" s="151" customFormat="1" ht="18.75" customHeight="1" x14ac:dyDescent="0.2">
      <c r="B32" s="153" t="s">
        <v>39</v>
      </c>
      <c r="C32" s="177"/>
      <c r="D32" s="177"/>
      <c r="E32" s="177"/>
      <c r="F32" s="177"/>
      <c r="G32" s="177"/>
      <c r="H32" s="177"/>
      <c r="I32" s="177"/>
      <c r="J32" s="177"/>
      <c r="K32" s="177"/>
      <c r="L32" s="177"/>
      <c r="N32" s="177"/>
      <c r="O32" s="177"/>
      <c r="P32" s="177"/>
      <c r="Q32" s="177"/>
      <c r="R32" s="177"/>
      <c r="S32" s="177"/>
      <c r="T32" s="177"/>
      <c r="U32" s="177"/>
      <c r="V32" s="177"/>
      <c r="W32" s="177"/>
    </row>
    <row r="33" spans="2:25" x14ac:dyDescent="0.2">
      <c r="B33" s="27" t="s">
        <v>47</v>
      </c>
      <c r="F33" s="25"/>
      <c r="G33" s="25"/>
      <c r="H33" s="25"/>
      <c r="I33" s="25"/>
      <c r="J33" s="25"/>
      <c r="K33" s="25"/>
      <c r="L33" s="25"/>
      <c r="M33" s="25"/>
      <c r="N33" s="25"/>
      <c r="O33" s="25"/>
      <c r="P33" s="25"/>
      <c r="Q33" s="25"/>
      <c r="R33" s="25"/>
      <c r="S33" s="25"/>
      <c r="T33" s="25"/>
      <c r="U33" s="25"/>
    </row>
    <row r="34" spans="2:25" x14ac:dyDescent="0.2">
      <c r="F34" s="14"/>
      <c r="G34" s="14"/>
      <c r="H34" s="14"/>
      <c r="I34" s="14"/>
      <c r="J34" s="14"/>
    </row>
    <row r="36" spans="2:25" x14ac:dyDescent="0.2">
      <c r="D36" s="8"/>
      <c r="T36" s="22"/>
      <c r="U36" s="22"/>
      <c r="X36" s="1"/>
      <c r="Y36" s="1"/>
    </row>
    <row r="37" spans="2:25" x14ac:dyDescent="0.2">
      <c r="T37" s="22"/>
      <c r="U37" s="22"/>
      <c r="X37" s="1"/>
      <c r="Y37" s="1"/>
    </row>
    <row r="38" spans="2:25" x14ac:dyDescent="0.2">
      <c r="T38" s="22"/>
      <c r="U38" s="22"/>
      <c r="X38" s="1"/>
      <c r="Y38" s="1"/>
    </row>
    <row r="39" spans="2:25" x14ac:dyDescent="0.2">
      <c r="T39" s="22"/>
      <c r="U39" s="22"/>
      <c r="X39" s="1"/>
      <c r="Y39" s="1"/>
    </row>
    <row r="40" spans="2:25" x14ac:dyDescent="0.2">
      <c r="T40" s="22"/>
      <c r="U40" s="22"/>
      <c r="X40" s="1"/>
      <c r="Y40" s="1"/>
    </row>
    <row r="41" spans="2:25" x14ac:dyDescent="0.2">
      <c r="T41" s="22"/>
      <c r="U41" s="22"/>
      <c r="X41" s="1"/>
      <c r="Y41" s="1"/>
    </row>
    <row r="42" spans="2:25" x14ac:dyDescent="0.2">
      <c r="T42" s="22"/>
      <c r="U42" s="22"/>
      <c r="X42" s="1"/>
      <c r="Y42" s="1"/>
    </row>
    <row r="43" spans="2:25" x14ac:dyDescent="0.2">
      <c r="T43" s="22"/>
      <c r="U43" s="22"/>
      <c r="X43" s="1"/>
      <c r="Y43" s="1"/>
    </row>
    <row r="44" spans="2:25" x14ac:dyDescent="0.2">
      <c r="T44" s="22"/>
      <c r="U44" s="22"/>
      <c r="X44" s="1"/>
      <c r="Y44" s="1"/>
    </row>
    <row r="45" spans="2:25" x14ac:dyDescent="0.2">
      <c r="T45" s="22"/>
      <c r="U45" s="22"/>
      <c r="X45" s="1"/>
      <c r="Y45" s="1"/>
    </row>
    <row r="46" spans="2:25" x14ac:dyDescent="0.2">
      <c r="T46" s="22"/>
      <c r="U46" s="22"/>
      <c r="X46" s="1"/>
      <c r="Y46" s="1"/>
    </row>
    <row r="47" spans="2:25" x14ac:dyDescent="0.2">
      <c r="T47" s="22"/>
      <c r="U47" s="22"/>
      <c r="X47" s="1"/>
      <c r="Y47" s="1"/>
    </row>
    <row r="48" spans="2:25" x14ac:dyDescent="0.2">
      <c r="T48" s="22"/>
      <c r="U48" s="22"/>
      <c r="X48" s="1"/>
      <c r="Y48" s="1"/>
    </row>
    <row r="49" spans="20:25" x14ac:dyDescent="0.2">
      <c r="T49" s="22"/>
      <c r="U49" s="22"/>
      <c r="X49" s="1"/>
      <c r="Y49" s="1"/>
    </row>
    <row r="50" spans="20:25" x14ac:dyDescent="0.2">
      <c r="T50" s="22"/>
      <c r="U50" s="22"/>
      <c r="X50" s="1"/>
      <c r="Y50" s="1"/>
    </row>
    <row r="51" spans="20:25" x14ac:dyDescent="0.2">
      <c r="T51" s="22"/>
      <c r="U51" s="22"/>
      <c r="X51" s="1"/>
      <c r="Y51" s="1"/>
    </row>
    <row r="52" spans="20:25" x14ac:dyDescent="0.2">
      <c r="T52" s="22"/>
      <c r="U52" s="22"/>
      <c r="X52" s="1"/>
      <c r="Y52" s="1"/>
    </row>
    <row r="53" spans="20:25" x14ac:dyDescent="0.2">
      <c r="T53" s="22"/>
      <c r="U53" s="22"/>
      <c r="X53" s="1"/>
      <c r="Y53" s="1"/>
    </row>
    <row r="54" spans="20:25" x14ac:dyDescent="0.2">
      <c r="T54" s="22"/>
      <c r="U54" s="22"/>
      <c r="X54" s="1"/>
      <c r="Y54" s="1"/>
    </row>
    <row r="55" spans="20:25" x14ac:dyDescent="0.2">
      <c r="T55" s="22"/>
      <c r="U55" s="22"/>
      <c r="X55" s="1"/>
      <c r="Y55" s="1"/>
    </row>
    <row r="56" spans="20:25" x14ac:dyDescent="0.2">
      <c r="T56" s="22"/>
      <c r="U56" s="22"/>
      <c r="X56" s="1"/>
      <c r="Y56" s="1"/>
    </row>
  </sheetData>
  <mergeCells count="9">
    <mergeCell ref="B3:X3"/>
    <mergeCell ref="B4:W4"/>
    <mergeCell ref="F6:W6"/>
    <mergeCell ref="B7:B8"/>
    <mergeCell ref="F7:G7"/>
    <mergeCell ref="H7:I7"/>
    <mergeCell ref="J7:K7"/>
    <mergeCell ref="L7:M7"/>
    <mergeCell ref="N7:O7"/>
  </mergeCells>
  <printOptions horizontalCentered="1"/>
  <pageMargins left="0" right="0" top="0.43307086614173229" bottom="0.43307086614173229" header="0" footer="0"/>
  <pageSetup paperSize="9" scale="91" orientation="landscape" r:id="rId1"/>
  <headerFooter alignWithMargins="0"/>
  <rowBreaks count="1" manualBreakCount="1">
    <brk id="32" max="16383" man="1"/>
  </rowBreaks>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Hoja26">
    <tabColor theme="0"/>
    <pageSetUpPr fitToPage="1"/>
  </sheetPr>
  <dimension ref="B1:AD56"/>
  <sheetViews>
    <sheetView zoomScaleNormal="100" workbookViewId="0"/>
  </sheetViews>
  <sheetFormatPr baseColWidth="10" defaultColWidth="11.42578125" defaultRowHeight="15" x14ac:dyDescent="0.2"/>
  <cols>
    <col min="1" max="1" width="0.7109375" style="615" customWidth="1"/>
    <col min="2" max="2" width="21.7109375" style="615" customWidth="1"/>
    <col min="3" max="3" width="0.5703125" style="615" customWidth="1"/>
    <col min="4" max="4" width="9.7109375" style="615" customWidth="1"/>
    <col min="5" max="5" width="0.7109375" style="615" customWidth="1"/>
    <col min="6" max="6" width="6.42578125" style="615" customWidth="1"/>
    <col min="7" max="7" width="5.5703125" style="615" customWidth="1"/>
    <col min="8" max="8" width="7.5703125" style="615" customWidth="1"/>
    <col min="9" max="9" width="6.140625" style="615" bestFit="1" customWidth="1"/>
    <col min="10" max="10" width="7.5703125" style="615" customWidth="1"/>
    <col min="11" max="11" width="6.140625" style="615" bestFit="1" customWidth="1"/>
    <col min="12" max="12" width="7.28515625" style="615" customWidth="1"/>
    <col min="13" max="13" width="5.7109375" style="615" customWidth="1"/>
    <col min="14" max="14" width="7.42578125" style="615" customWidth="1"/>
    <col min="15" max="15" width="6.140625" style="615" bestFit="1" customWidth="1"/>
    <col min="16" max="16" width="7.140625" style="615" customWidth="1"/>
    <col min="17" max="17" width="6" style="615" customWidth="1"/>
    <col min="18" max="18" width="7.28515625" style="615" customWidth="1"/>
    <col min="19" max="19" width="6.140625" style="615" bestFit="1" customWidth="1"/>
    <col min="20" max="20" width="6.85546875" style="615" customWidth="1"/>
    <col min="21" max="21" width="5.42578125" style="615" customWidth="1"/>
    <col min="22" max="22" width="8.5703125" style="615" customWidth="1"/>
    <col min="23" max="23" width="6.7109375" style="615" customWidth="1"/>
    <col min="24" max="24" width="0.5703125" style="734" customWidth="1"/>
    <col min="25" max="25" width="10.42578125" style="734" customWidth="1"/>
    <col min="26" max="26" width="1.42578125" style="615" customWidth="1"/>
    <col min="27" max="16384" width="11.42578125" style="615"/>
  </cols>
  <sheetData>
    <row r="1" spans="2:30" s="613" customFormat="1" ht="9" customHeight="1" x14ac:dyDescent="0.2">
      <c r="B1" s="613" t="s">
        <v>48</v>
      </c>
      <c r="C1" s="617"/>
      <c r="D1" s="617"/>
      <c r="E1" s="617"/>
      <c r="F1" s="718" t="s">
        <v>64</v>
      </c>
      <c r="G1" s="718"/>
      <c r="H1" s="718" t="s">
        <v>55</v>
      </c>
      <c r="I1" s="718"/>
      <c r="J1" s="718" t="s">
        <v>56</v>
      </c>
      <c r="K1" s="718"/>
      <c r="L1" s="718" t="s">
        <v>63</v>
      </c>
      <c r="M1" s="718"/>
      <c r="N1" s="718" t="s">
        <v>58</v>
      </c>
      <c r="O1" s="718"/>
      <c r="P1" s="718" t="s">
        <v>67</v>
      </c>
      <c r="Q1" s="718"/>
      <c r="R1" s="718" t="s">
        <v>66</v>
      </c>
      <c r="S1" s="718"/>
      <c r="T1" s="718" t="s">
        <v>65</v>
      </c>
      <c r="U1" s="718"/>
      <c r="X1" s="719"/>
      <c r="Y1" s="719"/>
    </row>
    <row r="2" spans="2:30" s="619" customFormat="1" ht="49.5" customHeight="1" x14ac:dyDescent="0.25">
      <c r="B2" s="720"/>
      <c r="C2" s="720"/>
      <c r="D2" s="720"/>
      <c r="E2" s="720"/>
      <c r="F2" s="720"/>
      <c r="G2" s="720"/>
      <c r="H2" s="720"/>
      <c r="I2" s="720"/>
      <c r="J2" s="720"/>
      <c r="K2" s="720"/>
      <c r="X2" s="667"/>
      <c r="Y2" s="667"/>
    </row>
    <row r="3" spans="2:30" s="621" customFormat="1" ht="18.75" customHeight="1" x14ac:dyDescent="0.2">
      <c r="B3" s="1478" t="s">
        <v>417</v>
      </c>
      <c r="C3" s="1478"/>
      <c r="D3" s="1478"/>
      <c r="E3" s="1478"/>
      <c r="F3" s="1478"/>
      <c r="G3" s="1478"/>
      <c r="H3" s="1478"/>
      <c r="I3" s="1478"/>
      <c r="J3" s="1478"/>
      <c r="K3" s="1478"/>
      <c r="L3" s="1478"/>
      <c r="M3" s="1478"/>
      <c r="N3" s="1478"/>
      <c r="O3" s="1478"/>
      <c r="P3" s="1478"/>
      <c r="Q3" s="1478"/>
      <c r="R3" s="1478"/>
      <c r="S3" s="1478"/>
      <c r="T3" s="1478"/>
      <c r="U3" s="1478"/>
      <c r="V3" s="1478"/>
      <c r="W3" s="1478"/>
      <c r="X3" s="1478"/>
      <c r="Y3" s="823"/>
    </row>
    <row r="4" spans="2:30" s="621" customFormat="1" ht="14.25" customHeight="1" x14ac:dyDescent="0.2">
      <c r="B4" s="1415" t="str">
        <f>porsaad!$B$6</f>
        <v>Situación a 31 de mayo de 2024</v>
      </c>
      <c r="C4" s="1415"/>
      <c r="D4" s="1415"/>
      <c r="E4" s="1415"/>
      <c r="F4" s="1415"/>
      <c r="G4" s="1415"/>
      <c r="H4" s="1415"/>
      <c r="I4" s="1415"/>
      <c r="J4" s="1415"/>
      <c r="K4" s="1415"/>
      <c r="L4" s="1415"/>
      <c r="M4" s="1415"/>
      <c r="N4" s="1415"/>
      <c r="O4" s="1415"/>
      <c r="P4" s="1415"/>
      <c r="Q4" s="1415"/>
      <c r="R4" s="1415"/>
      <c r="S4" s="1415"/>
      <c r="T4" s="1415"/>
      <c r="U4" s="1415"/>
      <c r="V4" s="1415"/>
      <c r="W4" s="1415"/>
      <c r="X4" s="622"/>
      <c r="Y4" s="824"/>
    </row>
    <row r="5" spans="2:30" s="621" customFormat="1" ht="5.25" customHeight="1" x14ac:dyDescent="0.2">
      <c r="B5" s="825"/>
      <c r="C5" s="825"/>
      <c r="D5" s="825"/>
      <c r="E5" s="825"/>
      <c r="F5" s="825"/>
      <c r="G5" s="825"/>
      <c r="H5" s="825"/>
      <c r="I5" s="825"/>
      <c r="J5" s="825"/>
      <c r="K5" s="825"/>
      <c r="L5" s="825"/>
      <c r="M5" s="825"/>
      <c r="N5" s="825"/>
      <c r="O5" s="825"/>
      <c r="P5" s="825"/>
      <c r="Q5" s="825"/>
      <c r="R5" s="825"/>
      <c r="S5" s="825"/>
      <c r="T5" s="825"/>
      <c r="U5" s="825"/>
      <c r="V5" s="825"/>
      <c r="W5" s="825"/>
      <c r="X5" s="826"/>
      <c r="Y5" s="723"/>
    </row>
    <row r="6" spans="2:30" s="621" customFormat="1" ht="19.5" customHeight="1" x14ac:dyDescent="0.2">
      <c r="B6" s="623"/>
      <c r="C6" s="623"/>
      <c r="D6" s="668"/>
      <c r="E6" s="623"/>
      <c r="F6" s="1530" t="s">
        <v>52</v>
      </c>
      <c r="G6" s="1531"/>
      <c r="H6" s="1531"/>
      <c r="I6" s="1531"/>
      <c r="J6" s="1531"/>
      <c r="K6" s="1531"/>
      <c r="L6" s="1531"/>
      <c r="M6" s="1531"/>
      <c r="N6" s="1531"/>
      <c r="O6" s="1531"/>
      <c r="P6" s="1531"/>
      <c r="Q6" s="1531"/>
      <c r="R6" s="1531"/>
      <c r="S6" s="1531"/>
      <c r="T6" s="1531"/>
      <c r="U6" s="1531"/>
      <c r="V6" s="1531"/>
      <c r="W6" s="1532"/>
      <c r="X6" s="827"/>
      <c r="Y6" s="828"/>
    </row>
    <row r="7" spans="2:30" s="621" customFormat="1" ht="64.5" customHeight="1" x14ac:dyDescent="0.2">
      <c r="B7" s="1492" t="s">
        <v>12</v>
      </c>
      <c r="C7" s="625"/>
      <c r="D7" s="873" t="s">
        <v>250</v>
      </c>
      <c r="E7" s="625"/>
      <c r="F7" s="1533" t="s">
        <v>54</v>
      </c>
      <c r="G7" s="1534"/>
      <c r="H7" s="1535" t="s">
        <v>55</v>
      </c>
      <c r="I7" s="1536"/>
      <c r="J7" s="1537" t="s">
        <v>56</v>
      </c>
      <c r="K7" s="1538"/>
      <c r="L7" s="1537" t="s">
        <v>57</v>
      </c>
      <c r="M7" s="1539"/>
      <c r="N7" s="1538" t="s">
        <v>58</v>
      </c>
      <c r="O7" s="1538"/>
      <c r="P7" s="1537" t="s">
        <v>59</v>
      </c>
      <c r="Q7" s="1539"/>
      <c r="R7" s="1535" t="s">
        <v>60</v>
      </c>
      <c r="S7" s="1536"/>
      <c r="T7" s="1537" t="s">
        <v>61</v>
      </c>
      <c r="U7" s="1539"/>
      <c r="V7" s="1537" t="s">
        <v>0</v>
      </c>
      <c r="W7" s="1540"/>
      <c r="X7" s="627"/>
      <c r="Y7" s="857" t="s">
        <v>482</v>
      </c>
      <c r="AD7" s="829"/>
    </row>
    <row r="8" spans="2:30" s="626" customFormat="1" ht="20.25" customHeight="1" x14ac:dyDescent="0.2">
      <c r="B8" s="1493"/>
      <c r="C8" s="628"/>
      <c r="D8" s="864" t="s">
        <v>9</v>
      </c>
      <c r="E8" s="614"/>
      <c r="F8" s="865" t="s">
        <v>9</v>
      </c>
      <c r="G8" s="866" t="s">
        <v>28</v>
      </c>
      <c r="H8" s="867" t="s">
        <v>9</v>
      </c>
      <c r="I8" s="868" t="s">
        <v>28</v>
      </c>
      <c r="J8" s="866" t="s">
        <v>9</v>
      </c>
      <c r="K8" s="866" t="s">
        <v>28</v>
      </c>
      <c r="L8" s="866" t="s">
        <v>9</v>
      </c>
      <c r="M8" s="866" t="s">
        <v>28</v>
      </c>
      <c r="N8" s="861" t="s">
        <v>9</v>
      </c>
      <c r="O8" s="866" t="s">
        <v>28</v>
      </c>
      <c r="P8" s="866" t="s">
        <v>9</v>
      </c>
      <c r="Q8" s="867" t="s">
        <v>28</v>
      </c>
      <c r="R8" s="867" t="s">
        <v>9</v>
      </c>
      <c r="S8" s="868" t="s">
        <v>28</v>
      </c>
      <c r="T8" s="866" t="s">
        <v>9</v>
      </c>
      <c r="U8" s="869" t="s">
        <v>28</v>
      </c>
      <c r="V8" s="866" t="s">
        <v>9</v>
      </c>
      <c r="W8" s="870" t="s">
        <v>28</v>
      </c>
      <c r="X8" s="871"/>
      <c r="Y8" s="872" t="s">
        <v>9</v>
      </c>
    </row>
    <row r="9" spans="2:30" s="626" customFormat="1" ht="8.25" customHeight="1" x14ac:dyDescent="0.2">
      <c r="B9" s="630"/>
      <c r="C9" s="631"/>
      <c r="E9" s="631"/>
      <c r="F9" s="630"/>
      <c r="G9" s="630"/>
      <c r="H9" s="630"/>
      <c r="I9" s="630"/>
      <c r="J9" s="630"/>
      <c r="K9" s="630"/>
      <c r="L9" s="630"/>
      <c r="M9" s="630"/>
      <c r="N9" s="863"/>
      <c r="O9" s="630"/>
      <c r="P9" s="630"/>
      <c r="Q9" s="630"/>
      <c r="R9" s="630"/>
      <c r="S9" s="630"/>
      <c r="T9" s="630"/>
      <c r="U9" s="630"/>
      <c r="V9" s="830"/>
      <c r="W9" s="831"/>
      <c r="X9" s="630"/>
      <c r="Y9" s="630"/>
    </row>
    <row r="10" spans="2:30" s="631" customFormat="1" ht="18" customHeight="1" x14ac:dyDescent="0.2">
      <c r="B10" s="674" t="s">
        <v>8</v>
      </c>
      <c r="C10" s="633"/>
      <c r="D10" s="832">
        <v>78983</v>
      </c>
      <c r="E10" s="633"/>
      <c r="F10" s="675">
        <v>603</v>
      </c>
      <c r="G10" s="676">
        <v>4.012173471975653</v>
      </c>
      <c r="H10" s="675">
        <v>48289</v>
      </c>
      <c r="I10" s="676">
        <v>61.699213796601569</v>
      </c>
      <c r="J10" s="675">
        <v>54051</v>
      </c>
      <c r="K10" s="676">
        <v>18.062389043875221</v>
      </c>
      <c r="L10" s="675">
        <v>502</v>
      </c>
      <c r="M10" s="676">
        <v>0.90540197818919599</v>
      </c>
      <c r="N10" s="675">
        <v>93</v>
      </c>
      <c r="O10" s="676">
        <v>0.39817397920365205</v>
      </c>
      <c r="P10" s="675">
        <v>111</v>
      </c>
      <c r="Q10" s="676">
        <v>2.5361399949277198E-3</v>
      </c>
      <c r="R10" s="675">
        <v>18156</v>
      </c>
      <c r="S10" s="676">
        <v>14.920111590159777</v>
      </c>
      <c r="T10" s="675">
        <v>0</v>
      </c>
      <c r="U10" s="676">
        <v>0</v>
      </c>
      <c r="V10" s="833">
        <f>F10+H10+J10+L10+N10+P10+R10+T10</f>
        <v>121805</v>
      </c>
      <c r="W10" s="676">
        <f t="shared" ref="V10:W27" si="0">G10+I10+K10+M10+O10+Q10+S10+U10</f>
        <v>99.999999999999986</v>
      </c>
      <c r="X10" s="678"/>
      <c r="Y10" s="834">
        <f t="shared" ref="Y10:Y27" si="1">V10/D10</f>
        <v>1.5421673018244433</v>
      </c>
    </row>
    <row r="11" spans="2:30" s="633" customFormat="1" ht="18" customHeight="1" x14ac:dyDescent="0.2">
      <c r="B11" s="682" t="s">
        <v>7</v>
      </c>
      <c r="D11" s="835">
        <v>14240</v>
      </c>
      <c r="F11" s="683">
        <v>1025</v>
      </c>
      <c r="G11" s="684">
        <v>9.5502617241747672</v>
      </c>
      <c r="H11" s="683">
        <v>3081</v>
      </c>
      <c r="I11" s="684">
        <v>13.652387565431043</v>
      </c>
      <c r="J11" s="683">
        <v>3120</v>
      </c>
      <c r="K11" s="684">
        <v>21.664352099134707</v>
      </c>
      <c r="L11" s="683">
        <v>624</v>
      </c>
      <c r="M11" s="684">
        <v>5.0849268240572592</v>
      </c>
      <c r="N11" s="683">
        <v>109</v>
      </c>
      <c r="O11" s="684">
        <v>1.6023929067407328</v>
      </c>
      <c r="P11" s="683">
        <v>1441</v>
      </c>
      <c r="Q11" s="684">
        <v>2.4676850763807288</v>
      </c>
      <c r="R11" s="683">
        <v>8517</v>
      </c>
      <c r="S11" s="684">
        <v>45.977993804080761</v>
      </c>
      <c r="T11" s="683">
        <v>0</v>
      </c>
      <c r="U11" s="684">
        <v>0</v>
      </c>
      <c r="V11" s="836">
        <f t="shared" si="0"/>
        <v>17917</v>
      </c>
      <c r="W11" s="684">
        <f t="shared" si="0"/>
        <v>100</v>
      </c>
      <c r="X11" s="678"/>
      <c r="Y11" s="837">
        <f t="shared" si="1"/>
        <v>1.2582162921348314</v>
      </c>
    </row>
    <row r="12" spans="2:30" s="633" customFormat="1" ht="22.5" customHeight="1" x14ac:dyDescent="0.2">
      <c r="B12" s="682" t="s">
        <v>37</v>
      </c>
      <c r="D12" s="835">
        <v>13174</v>
      </c>
      <c r="F12" s="685">
        <v>2565</v>
      </c>
      <c r="G12" s="684">
        <v>22.562277580071175</v>
      </c>
      <c r="H12" s="685">
        <v>2700</v>
      </c>
      <c r="I12" s="684">
        <v>8.1748856126080334</v>
      </c>
      <c r="J12" s="685">
        <v>4512</v>
      </c>
      <c r="K12" s="684">
        <v>24.789018810371125</v>
      </c>
      <c r="L12" s="685">
        <v>796</v>
      </c>
      <c r="M12" s="684">
        <v>8.8764616166751402</v>
      </c>
      <c r="N12" s="685">
        <v>82</v>
      </c>
      <c r="O12" s="684">
        <v>1.4234875444839858</v>
      </c>
      <c r="P12" s="685">
        <v>1347</v>
      </c>
      <c r="Q12" s="684">
        <v>5.2567361464158617</v>
      </c>
      <c r="R12" s="685">
        <v>4677</v>
      </c>
      <c r="S12" s="684">
        <v>28.917132689374682</v>
      </c>
      <c r="T12" s="685">
        <v>8</v>
      </c>
      <c r="U12" s="684">
        <v>0</v>
      </c>
      <c r="V12" s="836">
        <f t="shared" si="0"/>
        <v>16687</v>
      </c>
      <c r="W12" s="684">
        <f t="shared" si="0"/>
        <v>100.00000000000001</v>
      </c>
      <c r="X12" s="678"/>
      <c r="Y12" s="837">
        <f t="shared" si="1"/>
        <v>1.2666616061940186</v>
      </c>
    </row>
    <row r="13" spans="2:30" s="633" customFormat="1" ht="18" customHeight="1" x14ac:dyDescent="0.2">
      <c r="B13" s="682" t="s">
        <v>38</v>
      </c>
      <c r="D13" s="835">
        <v>12004</v>
      </c>
      <c r="F13" s="683">
        <v>3549</v>
      </c>
      <c r="G13" s="684">
        <v>21.067835441777071</v>
      </c>
      <c r="H13" s="683">
        <v>7410</v>
      </c>
      <c r="I13" s="684">
        <v>23.637812531128599</v>
      </c>
      <c r="J13" s="683">
        <v>749</v>
      </c>
      <c r="K13" s="684">
        <v>3.117840422352824</v>
      </c>
      <c r="L13" s="683">
        <v>182</v>
      </c>
      <c r="M13" s="684">
        <v>1.8926187867317461</v>
      </c>
      <c r="N13" s="683">
        <v>6</v>
      </c>
      <c r="O13" s="684">
        <v>0.28887339376431914</v>
      </c>
      <c r="P13" s="683">
        <v>33</v>
      </c>
      <c r="Q13" s="684">
        <v>0.29883454527343362</v>
      </c>
      <c r="R13" s="683">
        <v>10142</v>
      </c>
      <c r="S13" s="684">
        <v>49.696184878972012</v>
      </c>
      <c r="T13" s="683">
        <v>0</v>
      </c>
      <c r="U13" s="684">
        <v>0</v>
      </c>
      <c r="V13" s="836">
        <f t="shared" si="0"/>
        <v>22071</v>
      </c>
      <c r="W13" s="684">
        <f t="shared" si="0"/>
        <v>100</v>
      </c>
      <c r="X13" s="678"/>
      <c r="Y13" s="837">
        <f t="shared" si="1"/>
        <v>1.8386371209596801</v>
      </c>
    </row>
    <row r="14" spans="2:30" s="633" customFormat="1" ht="18" customHeight="1" x14ac:dyDescent="0.2">
      <c r="B14" s="682" t="s">
        <v>6</v>
      </c>
      <c r="D14" s="835">
        <v>13153</v>
      </c>
      <c r="F14" s="683">
        <v>629</v>
      </c>
      <c r="G14" s="684">
        <v>1.1223131063344112</v>
      </c>
      <c r="H14" s="683">
        <v>1025</v>
      </c>
      <c r="I14" s="684">
        <v>5.0218755944455014</v>
      </c>
      <c r="J14" s="683">
        <v>382</v>
      </c>
      <c r="K14" s="684">
        <v>0</v>
      </c>
      <c r="L14" s="683">
        <v>2256</v>
      </c>
      <c r="M14" s="684">
        <v>29.922008750237779</v>
      </c>
      <c r="N14" s="683">
        <v>82</v>
      </c>
      <c r="O14" s="684">
        <v>2.4538710291040515</v>
      </c>
      <c r="P14" s="683">
        <v>5683</v>
      </c>
      <c r="Q14" s="684">
        <v>21.742438653224273</v>
      </c>
      <c r="R14" s="683">
        <v>5160</v>
      </c>
      <c r="S14" s="684">
        <v>39.737492866653987</v>
      </c>
      <c r="T14" s="683">
        <v>0</v>
      </c>
      <c r="U14" s="684">
        <v>0</v>
      </c>
      <c r="V14" s="836">
        <f t="shared" si="0"/>
        <v>15217</v>
      </c>
      <c r="W14" s="684">
        <f t="shared" si="0"/>
        <v>100</v>
      </c>
      <c r="X14" s="678"/>
      <c r="Y14" s="837">
        <f t="shared" si="1"/>
        <v>1.156922375123546</v>
      </c>
    </row>
    <row r="15" spans="2:30" s="633" customFormat="1" ht="18" customHeight="1" x14ac:dyDescent="0.2">
      <c r="B15" s="682" t="s">
        <v>5</v>
      </c>
      <c r="D15" s="835">
        <v>4849</v>
      </c>
      <c r="F15" s="685">
        <v>712</v>
      </c>
      <c r="G15" s="684">
        <v>0</v>
      </c>
      <c r="H15" s="685">
        <v>1620</v>
      </c>
      <c r="I15" s="684">
        <v>19.530493707647629</v>
      </c>
      <c r="J15" s="685">
        <v>443</v>
      </c>
      <c r="K15" s="684">
        <v>7.5750242013552755</v>
      </c>
      <c r="L15" s="685">
        <v>576</v>
      </c>
      <c r="M15" s="684">
        <v>11.302032913843176</v>
      </c>
      <c r="N15" s="685">
        <v>48</v>
      </c>
      <c r="O15" s="684">
        <v>2.1539206195546949</v>
      </c>
      <c r="P15" s="685">
        <v>0</v>
      </c>
      <c r="Q15" s="684">
        <v>0</v>
      </c>
      <c r="R15" s="685">
        <v>3368</v>
      </c>
      <c r="S15" s="684">
        <v>59.438528557599227</v>
      </c>
      <c r="T15" s="685">
        <v>0</v>
      </c>
      <c r="U15" s="684">
        <v>0</v>
      </c>
      <c r="V15" s="836">
        <f t="shared" si="0"/>
        <v>6767</v>
      </c>
      <c r="W15" s="684">
        <f t="shared" si="0"/>
        <v>100</v>
      </c>
      <c r="X15" s="678"/>
      <c r="Y15" s="837">
        <f t="shared" si="1"/>
        <v>1.3955454732934627</v>
      </c>
    </row>
    <row r="16" spans="2:30" s="744" customFormat="1" ht="18" customHeight="1" x14ac:dyDescent="0.2">
      <c r="B16" s="838" t="s">
        <v>4</v>
      </c>
      <c r="D16" s="839">
        <v>48927</v>
      </c>
      <c r="E16" s="822"/>
      <c r="F16" s="840">
        <v>3508</v>
      </c>
      <c r="G16" s="841">
        <v>7.7071171283070425</v>
      </c>
      <c r="H16" s="840">
        <v>15664</v>
      </c>
      <c r="I16" s="841">
        <v>15.824121227176748</v>
      </c>
      <c r="J16" s="840">
        <v>10936</v>
      </c>
      <c r="K16" s="841">
        <v>26.553637229329691</v>
      </c>
      <c r="L16" s="840">
        <v>3514</v>
      </c>
      <c r="M16" s="841">
        <v>6.8666418250320875</v>
      </c>
      <c r="N16" s="840">
        <v>4</v>
      </c>
      <c r="O16" s="841">
        <v>1.1427151906595454</v>
      </c>
      <c r="P16" s="840">
        <v>20710</v>
      </c>
      <c r="Q16" s="841">
        <v>25.539270483997846</v>
      </c>
      <c r="R16" s="840">
        <v>12398</v>
      </c>
      <c r="S16" s="841">
        <v>15.629528422970232</v>
      </c>
      <c r="T16" s="840">
        <v>1032</v>
      </c>
      <c r="U16" s="841">
        <v>0.73696849252680829</v>
      </c>
      <c r="V16" s="842">
        <f t="shared" si="0"/>
        <v>67766</v>
      </c>
      <c r="W16" s="841">
        <f t="shared" si="0"/>
        <v>100</v>
      </c>
      <c r="X16" s="843"/>
      <c r="Y16" s="837">
        <f t="shared" si="1"/>
        <v>1.3850430232795798</v>
      </c>
    </row>
    <row r="17" spans="2:25" s="744" customFormat="1" ht="18" customHeight="1" x14ac:dyDescent="0.2">
      <c r="B17" s="838" t="s">
        <v>40</v>
      </c>
      <c r="D17" s="839">
        <v>26710</v>
      </c>
      <c r="E17" s="822"/>
      <c r="F17" s="840">
        <v>3884</v>
      </c>
      <c r="G17" s="841">
        <v>13.305587605076644</v>
      </c>
      <c r="H17" s="840">
        <v>15481</v>
      </c>
      <c r="I17" s="841">
        <v>29.339047305093128</v>
      </c>
      <c r="J17" s="840">
        <v>8223</v>
      </c>
      <c r="K17" s="841">
        <v>36.084555793637712</v>
      </c>
      <c r="L17" s="840">
        <v>987</v>
      </c>
      <c r="M17" s="841">
        <v>3.7127080929619254</v>
      </c>
      <c r="N17" s="840">
        <v>1501</v>
      </c>
      <c r="O17" s="841">
        <v>5.6576561727377612</v>
      </c>
      <c r="P17" s="840">
        <v>3031</v>
      </c>
      <c r="Q17" s="841">
        <v>8.2330641173561894</v>
      </c>
      <c r="R17" s="840">
        <v>2821</v>
      </c>
      <c r="S17" s="841">
        <v>3.6302950387341353</v>
      </c>
      <c r="T17" s="840">
        <v>3</v>
      </c>
      <c r="U17" s="841">
        <v>3.708587440250536E-2</v>
      </c>
      <c r="V17" s="842">
        <f t="shared" si="0"/>
        <v>35931</v>
      </c>
      <c r="W17" s="841">
        <f t="shared" si="0"/>
        <v>100</v>
      </c>
      <c r="X17" s="843"/>
      <c r="Y17" s="837">
        <f t="shared" si="1"/>
        <v>1.3452265069262448</v>
      </c>
    </row>
    <row r="18" spans="2:25" s="744" customFormat="1" ht="18" customHeight="1" x14ac:dyDescent="0.2">
      <c r="B18" s="838" t="s">
        <v>41</v>
      </c>
      <c r="D18" s="839">
        <v>81543</v>
      </c>
      <c r="E18" s="822"/>
      <c r="F18" s="840">
        <v>2</v>
      </c>
      <c r="G18" s="841">
        <v>0.11792867955081494</v>
      </c>
      <c r="H18" s="840">
        <v>15658</v>
      </c>
      <c r="I18" s="841">
        <v>17.203506178054706</v>
      </c>
      <c r="J18" s="840">
        <v>14829</v>
      </c>
      <c r="K18" s="841">
        <v>23.951842855634176</v>
      </c>
      <c r="L18" s="840">
        <v>3173</v>
      </c>
      <c r="M18" s="841">
        <v>4.6309008343014044</v>
      </c>
      <c r="N18" s="840">
        <v>3151</v>
      </c>
      <c r="O18" s="841">
        <v>4.7998732706727214</v>
      </c>
      <c r="P18" s="840">
        <v>6375</v>
      </c>
      <c r="Q18" s="841">
        <v>6.3575879184707995</v>
      </c>
      <c r="R18" s="840">
        <v>54078</v>
      </c>
      <c r="S18" s="841">
        <v>42.934840004224313</v>
      </c>
      <c r="T18" s="840">
        <v>6</v>
      </c>
      <c r="U18" s="841">
        <v>3.5202590910691028E-3</v>
      </c>
      <c r="V18" s="842">
        <f t="shared" si="0"/>
        <v>97272</v>
      </c>
      <c r="W18" s="841">
        <f t="shared" si="0"/>
        <v>100.00000000000001</v>
      </c>
      <c r="X18" s="843"/>
      <c r="Y18" s="837">
        <f t="shared" si="1"/>
        <v>1.192892093741952</v>
      </c>
    </row>
    <row r="19" spans="2:25" s="744" customFormat="1" ht="18" customHeight="1" x14ac:dyDescent="0.2">
      <c r="B19" s="838" t="s">
        <v>3</v>
      </c>
      <c r="D19" s="839">
        <v>51097</v>
      </c>
      <c r="E19" s="822"/>
      <c r="F19" s="840">
        <v>1229</v>
      </c>
      <c r="G19" s="841">
        <v>2.6363906960921888</v>
      </c>
      <c r="H19" s="840">
        <v>32969</v>
      </c>
      <c r="I19" s="841">
        <v>2.1814006888633752</v>
      </c>
      <c r="J19" s="840">
        <v>2749</v>
      </c>
      <c r="K19" s="841">
        <v>0.29340477101671131</v>
      </c>
      <c r="L19" s="840">
        <v>2182</v>
      </c>
      <c r="M19" s="841">
        <v>6.7525619764425731</v>
      </c>
      <c r="N19" s="840">
        <v>951</v>
      </c>
      <c r="O19" s="841">
        <v>4.8262958710719905</v>
      </c>
      <c r="P19" s="840">
        <v>6862</v>
      </c>
      <c r="Q19" s="841">
        <v>19.628353956712164</v>
      </c>
      <c r="R19" s="840">
        <v>33742</v>
      </c>
      <c r="S19" s="841">
        <v>63.673087553684567</v>
      </c>
      <c r="T19" s="840">
        <v>116</v>
      </c>
      <c r="U19" s="841">
        <v>8.5044861164264157E-3</v>
      </c>
      <c r="V19" s="842">
        <f t="shared" si="0"/>
        <v>80800</v>
      </c>
      <c r="W19" s="841">
        <f t="shared" si="0"/>
        <v>99.999999999999986</v>
      </c>
      <c r="X19" s="843"/>
      <c r="Y19" s="837">
        <f t="shared" si="1"/>
        <v>1.5813061432178015</v>
      </c>
    </row>
    <row r="20" spans="2:25" s="633" customFormat="1" ht="18" customHeight="1" x14ac:dyDescent="0.2">
      <c r="B20" s="838" t="s">
        <v>2</v>
      </c>
      <c r="D20" s="835">
        <v>11572</v>
      </c>
      <c r="F20" s="683">
        <v>899</v>
      </c>
      <c r="G20" s="684">
        <v>8.8888888888888893</v>
      </c>
      <c r="H20" s="683">
        <v>3534</v>
      </c>
      <c r="I20" s="684">
        <v>7.0230607966457024</v>
      </c>
      <c r="J20" s="683">
        <v>439</v>
      </c>
      <c r="K20" s="684">
        <v>5.2725366876310273</v>
      </c>
      <c r="L20" s="683">
        <v>718</v>
      </c>
      <c r="M20" s="684">
        <v>6.6876310272536692</v>
      </c>
      <c r="N20" s="683">
        <v>44</v>
      </c>
      <c r="O20" s="684">
        <v>1.519916142557652</v>
      </c>
      <c r="P20" s="683">
        <v>6954</v>
      </c>
      <c r="Q20" s="684">
        <v>53.574423480083858</v>
      </c>
      <c r="R20" s="683">
        <v>2043</v>
      </c>
      <c r="S20" s="684">
        <v>17.033542976939202</v>
      </c>
      <c r="T20" s="683">
        <v>0</v>
      </c>
      <c r="U20" s="684">
        <v>0</v>
      </c>
      <c r="V20" s="836">
        <f t="shared" si="0"/>
        <v>14631</v>
      </c>
      <c r="W20" s="684">
        <f t="shared" si="0"/>
        <v>100</v>
      </c>
      <c r="X20" s="678"/>
      <c r="Y20" s="837">
        <f t="shared" si="1"/>
        <v>1.2643449706187349</v>
      </c>
    </row>
    <row r="21" spans="2:25" s="633" customFormat="1" ht="18" customHeight="1" x14ac:dyDescent="0.2">
      <c r="B21" s="682" t="s">
        <v>35</v>
      </c>
      <c r="D21" s="835">
        <v>22704</v>
      </c>
      <c r="F21" s="683">
        <v>2296</v>
      </c>
      <c r="G21" s="684">
        <v>9.48509485094851</v>
      </c>
      <c r="H21" s="683">
        <v>5090</v>
      </c>
      <c r="I21" s="684">
        <v>13.467175488081411</v>
      </c>
      <c r="J21" s="683">
        <v>7408</v>
      </c>
      <c r="K21" s="684">
        <v>37.735744704385816</v>
      </c>
      <c r="L21" s="683">
        <v>3713</v>
      </c>
      <c r="M21" s="684">
        <v>10.646535036778939</v>
      </c>
      <c r="N21" s="683">
        <v>157</v>
      </c>
      <c r="O21" s="684">
        <v>5.0992754825507438</v>
      </c>
      <c r="P21" s="683">
        <v>4653</v>
      </c>
      <c r="Q21" s="684">
        <v>7.2838891654222664</v>
      </c>
      <c r="R21" s="683">
        <v>6559</v>
      </c>
      <c r="S21" s="684">
        <v>16.276754604280736</v>
      </c>
      <c r="T21" s="683">
        <v>4</v>
      </c>
      <c r="U21" s="684">
        <v>5.5306675515734748E-3</v>
      </c>
      <c r="V21" s="836">
        <f t="shared" si="0"/>
        <v>29880</v>
      </c>
      <c r="W21" s="684">
        <f t="shared" si="0"/>
        <v>99.999999999999986</v>
      </c>
      <c r="X21" s="678"/>
      <c r="Y21" s="837">
        <f t="shared" si="1"/>
        <v>1.3160676532769555</v>
      </c>
    </row>
    <row r="22" spans="2:25" s="633" customFormat="1" ht="21" customHeight="1" x14ac:dyDescent="0.2">
      <c r="B22" s="682" t="s">
        <v>42</v>
      </c>
      <c r="D22" s="835">
        <v>53017</v>
      </c>
      <c r="F22" s="683">
        <v>880</v>
      </c>
      <c r="G22" s="684">
        <v>0.68948988809615985</v>
      </c>
      <c r="H22" s="683">
        <v>30762</v>
      </c>
      <c r="I22" s="684">
        <v>38.969083568386701</v>
      </c>
      <c r="J22" s="683">
        <v>18528</v>
      </c>
      <c r="K22" s="684">
        <v>31.722065519974926</v>
      </c>
      <c r="L22" s="683">
        <v>3438</v>
      </c>
      <c r="M22" s="684">
        <v>6.2533414449790756</v>
      </c>
      <c r="N22" s="683">
        <v>1338</v>
      </c>
      <c r="O22" s="684">
        <v>2.9736555868960051</v>
      </c>
      <c r="P22" s="683">
        <v>4817</v>
      </c>
      <c r="Q22" s="684">
        <v>4.5664878417491659</v>
      </c>
      <c r="R22" s="683">
        <v>13120</v>
      </c>
      <c r="S22" s="684">
        <v>14.824032594067438</v>
      </c>
      <c r="T22" s="683">
        <v>0</v>
      </c>
      <c r="U22" s="684">
        <v>1.8435558505244917E-3</v>
      </c>
      <c r="V22" s="836">
        <f t="shared" si="0"/>
        <v>72883</v>
      </c>
      <c r="W22" s="684">
        <f t="shared" si="0"/>
        <v>99.999999999999986</v>
      </c>
      <c r="X22" s="678"/>
      <c r="Y22" s="837">
        <f t="shared" si="1"/>
        <v>1.3747099986796687</v>
      </c>
    </row>
    <row r="23" spans="2:25" s="633" customFormat="1" ht="18" customHeight="1" x14ac:dyDescent="0.2">
      <c r="B23" s="682" t="s">
        <v>43</v>
      </c>
      <c r="D23" s="835">
        <v>12521</v>
      </c>
      <c r="F23" s="683">
        <v>503</v>
      </c>
      <c r="G23" s="684">
        <v>5.7716568544995797</v>
      </c>
      <c r="H23" s="683">
        <v>5163</v>
      </c>
      <c r="I23" s="684">
        <v>26.377207737594617</v>
      </c>
      <c r="J23" s="683">
        <v>1969</v>
      </c>
      <c r="K23" s="684">
        <v>6.8544995794785537</v>
      </c>
      <c r="L23" s="683">
        <v>643</v>
      </c>
      <c r="M23" s="684">
        <v>5.6244743481917574</v>
      </c>
      <c r="N23" s="683">
        <v>24</v>
      </c>
      <c r="O23" s="684">
        <v>0.48359966358284273</v>
      </c>
      <c r="P23" s="683">
        <v>202</v>
      </c>
      <c r="Q23" s="684">
        <v>7.0962994112699747</v>
      </c>
      <c r="R23" s="683">
        <v>7923</v>
      </c>
      <c r="S23" s="684">
        <v>47.792262405382672</v>
      </c>
      <c r="T23" s="683">
        <v>1</v>
      </c>
      <c r="U23" s="684">
        <v>0</v>
      </c>
      <c r="V23" s="836">
        <f>F23+H23+J23+L23+N23+P23+R23+T23</f>
        <v>16428</v>
      </c>
      <c r="W23" s="684">
        <f t="shared" si="0"/>
        <v>100</v>
      </c>
      <c r="X23" s="678"/>
      <c r="Y23" s="837">
        <f t="shared" si="1"/>
        <v>1.3120357798897853</v>
      </c>
    </row>
    <row r="24" spans="2:25" s="633" customFormat="1" ht="22.5" customHeight="1" x14ac:dyDescent="0.2">
      <c r="B24" s="682" t="s">
        <v>44</v>
      </c>
      <c r="D24" s="835">
        <v>6597</v>
      </c>
      <c r="F24" s="685">
        <v>1282</v>
      </c>
      <c r="G24" s="686">
        <v>7.9028995279838163</v>
      </c>
      <c r="H24" s="685">
        <v>1876</v>
      </c>
      <c r="I24" s="684">
        <v>17.80175320296696</v>
      </c>
      <c r="J24" s="685">
        <v>627</v>
      </c>
      <c r="K24" s="684">
        <v>7.026298044504383</v>
      </c>
      <c r="L24" s="685">
        <v>249</v>
      </c>
      <c r="M24" s="684">
        <v>1.2946729602157789</v>
      </c>
      <c r="N24" s="685">
        <v>89</v>
      </c>
      <c r="O24" s="684">
        <v>2.4679703304113283</v>
      </c>
      <c r="P24" s="685">
        <v>721</v>
      </c>
      <c r="Q24" s="684">
        <v>3.236682400539447</v>
      </c>
      <c r="R24" s="685">
        <v>5196</v>
      </c>
      <c r="S24" s="684">
        <v>60.229265003371545</v>
      </c>
      <c r="T24" s="685">
        <v>11</v>
      </c>
      <c r="U24" s="684">
        <v>4.0458530006743092E-2</v>
      </c>
      <c r="V24" s="844">
        <f t="shared" si="0"/>
        <v>10051</v>
      </c>
      <c r="W24" s="684">
        <f t="shared" si="0"/>
        <v>99.999999999999986</v>
      </c>
      <c r="X24" s="678"/>
      <c r="Y24" s="837">
        <f t="shared" si="1"/>
        <v>1.5235713202971048</v>
      </c>
    </row>
    <row r="25" spans="2:25" s="633" customFormat="1" ht="18" customHeight="1" x14ac:dyDescent="0.2">
      <c r="B25" s="682" t="s">
        <v>45</v>
      </c>
      <c r="D25" s="835">
        <v>28532</v>
      </c>
      <c r="F25" s="685">
        <v>358</v>
      </c>
      <c r="G25" s="686">
        <v>0.14814347853495555</v>
      </c>
      <c r="H25" s="685">
        <v>12747</v>
      </c>
      <c r="I25" s="684">
        <v>26.640610225052008</v>
      </c>
      <c r="J25" s="685">
        <v>2566</v>
      </c>
      <c r="K25" s="684">
        <v>10.29754775263191</v>
      </c>
      <c r="L25" s="685">
        <v>2511</v>
      </c>
      <c r="M25" s="684">
        <v>7.0888230473428733</v>
      </c>
      <c r="N25" s="685">
        <v>2353</v>
      </c>
      <c r="O25" s="684">
        <v>6.2819138876631158</v>
      </c>
      <c r="P25" s="685">
        <v>39</v>
      </c>
      <c r="Q25" s="684">
        <v>0.15444745634495366</v>
      </c>
      <c r="R25" s="685">
        <v>16215</v>
      </c>
      <c r="S25" s="684">
        <v>42.274475193847316</v>
      </c>
      <c r="T25" s="685">
        <v>2480</v>
      </c>
      <c r="U25" s="684">
        <v>7.1140389585828654</v>
      </c>
      <c r="V25" s="844">
        <f t="shared" si="0"/>
        <v>39269</v>
      </c>
      <c r="W25" s="684">
        <f t="shared" si="0"/>
        <v>100</v>
      </c>
      <c r="X25" s="678"/>
      <c r="Y25" s="837">
        <f t="shared" si="1"/>
        <v>1.3763143137529792</v>
      </c>
    </row>
    <row r="26" spans="2:25" s="633" customFormat="1" ht="18" customHeight="1" x14ac:dyDescent="0.2">
      <c r="B26" s="682" t="s">
        <v>46</v>
      </c>
      <c r="D26" s="835">
        <v>2931</v>
      </c>
      <c r="F26" s="685">
        <v>177</v>
      </c>
      <c r="G26" s="686">
        <v>4.0505508749189891</v>
      </c>
      <c r="H26" s="685">
        <v>1954</v>
      </c>
      <c r="I26" s="684">
        <v>34.348671419313028</v>
      </c>
      <c r="J26" s="685">
        <v>1625</v>
      </c>
      <c r="K26" s="684">
        <v>46.953985742060922</v>
      </c>
      <c r="L26" s="685">
        <v>267</v>
      </c>
      <c r="M26" s="684">
        <v>6.675307841866494</v>
      </c>
      <c r="N26" s="685">
        <v>113</v>
      </c>
      <c r="O26" s="684">
        <v>3.6292935839274141</v>
      </c>
      <c r="P26" s="685">
        <v>25</v>
      </c>
      <c r="Q26" s="684">
        <v>4.2125729099157487</v>
      </c>
      <c r="R26" s="685">
        <v>7</v>
      </c>
      <c r="S26" s="684">
        <v>0.12961762799740764</v>
      </c>
      <c r="T26" s="685">
        <v>0</v>
      </c>
      <c r="U26" s="684">
        <v>0</v>
      </c>
      <c r="V26" s="844">
        <f t="shared" si="0"/>
        <v>4168</v>
      </c>
      <c r="W26" s="684">
        <f t="shared" si="0"/>
        <v>100.00000000000001</v>
      </c>
      <c r="X26" s="678"/>
      <c r="Y26" s="837">
        <f t="shared" si="1"/>
        <v>1.4220402592971682</v>
      </c>
    </row>
    <row r="27" spans="2:25" s="633" customFormat="1" ht="18" customHeight="1" x14ac:dyDescent="0.2">
      <c r="B27" s="682" t="s">
        <v>1</v>
      </c>
      <c r="D27" s="835">
        <v>1067</v>
      </c>
      <c r="F27" s="685">
        <v>233</v>
      </c>
      <c r="G27" s="686">
        <v>16.482582837723026</v>
      </c>
      <c r="H27" s="685">
        <v>299</v>
      </c>
      <c r="I27" s="684">
        <v>25.06372132540357</v>
      </c>
      <c r="J27" s="685">
        <v>458</v>
      </c>
      <c r="K27" s="684">
        <v>33.389974511469838</v>
      </c>
      <c r="L27" s="685">
        <v>14</v>
      </c>
      <c r="M27" s="684">
        <v>2.2090059473237043</v>
      </c>
      <c r="N27" s="685">
        <v>0</v>
      </c>
      <c r="O27" s="684">
        <v>0.16992353440951571</v>
      </c>
      <c r="P27" s="685">
        <v>0</v>
      </c>
      <c r="Q27" s="684">
        <v>8.4961767204757857E-2</v>
      </c>
      <c r="R27" s="685">
        <v>462</v>
      </c>
      <c r="S27" s="684">
        <v>22.59983007646559</v>
      </c>
      <c r="T27" s="685">
        <v>0</v>
      </c>
      <c r="U27" s="684">
        <v>0</v>
      </c>
      <c r="V27" s="836">
        <f t="shared" si="0"/>
        <v>1466</v>
      </c>
      <c r="W27" s="684">
        <f t="shared" si="0"/>
        <v>100</v>
      </c>
      <c r="X27" s="678"/>
      <c r="Y27" s="837">
        <f t="shared" si="1"/>
        <v>1.3739456419868792</v>
      </c>
    </row>
    <row r="28" spans="2:25" s="633" customFormat="1" ht="8.25" customHeight="1" x14ac:dyDescent="0.2">
      <c r="B28" s="688"/>
      <c r="D28" s="845"/>
      <c r="F28" s="689"/>
      <c r="G28" s="846"/>
      <c r="H28" s="689"/>
      <c r="I28" s="847"/>
      <c r="J28" s="689"/>
      <c r="K28" s="847"/>
      <c r="L28" s="689"/>
      <c r="M28" s="847"/>
      <c r="N28" s="689"/>
      <c r="O28" s="846"/>
      <c r="P28" s="689"/>
      <c r="Q28" s="846"/>
      <c r="R28" s="689"/>
      <c r="S28" s="846"/>
      <c r="T28" s="689"/>
      <c r="U28" s="846"/>
      <c r="V28" s="691"/>
      <c r="W28" s="847"/>
      <c r="X28" s="678"/>
      <c r="Y28" s="848"/>
    </row>
    <row r="29" spans="2:25" s="633" customFormat="1" ht="3" customHeight="1" x14ac:dyDescent="0.2">
      <c r="B29" s="630"/>
      <c r="C29" s="631"/>
      <c r="D29" s="849"/>
      <c r="E29" s="631"/>
      <c r="F29" s="630"/>
      <c r="G29" s="630"/>
      <c r="H29" s="630"/>
      <c r="I29" s="630"/>
      <c r="J29" s="630"/>
      <c r="K29" s="630"/>
      <c r="L29" s="630"/>
      <c r="M29" s="630"/>
      <c r="N29" s="630"/>
      <c r="O29" s="630"/>
      <c r="P29" s="630"/>
      <c r="Q29" s="630"/>
      <c r="R29" s="630"/>
      <c r="S29" s="630"/>
      <c r="T29" s="630"/>
      <c r="U29" s="630"/>
      <c r="V29" s="850"/>
      <c r="W29" s="630"/>
      <c r="X29" s="630"/>
      <c r="Y29" s="630"/>
    </row>
    <row r="30" spans="2:25" s="920" customFormat="1" ht="20.25" customHeight="1" x14ac:dyDescent="0.2">
      <c r="B30" s="1256" t="s">
        <v>0</v>
      </c>
      <c r="C30" s="1232"/>
      <c r="D30" s="1277">
        <f>SUM(D10:D29)</f>
        <v>483621</v>
      </c>
      <c r="E30" s="1232"/>
      <c r="F30" s="1257">
        <f>SUM(F10:F27)</f>
        <v>24334</v>
      </c>
      <c r="G30" s="1258">
        <f>F30*100/$V30</f>
        <v>3.6264789294927491</v>
      </c>
      <c r="H30" s="1257">
        <f>SUM(H10:H27)</f>
        <v>205322</v>
      </c>
      <c r="I30" s="1258">
        <f>H30*100/$V30</f>
        <v>30.598993456123541</v>
      </c>
      <c r="J30" s="1257">
        <f>SUM(J10:J27)</f>
        <v>133614</v>
      </c>
      <c r="K30" s="1258">
        <f>J30*100/$V30</f>
        <v>19.912400578829793</v>
      </c>
      <c r="L30" s="1257">
        <f>SUM(L10:L27)</f>
        <v>26345</v>
      </c>
      <c r="M30" s="1258">
        <f>L30*100/$V30</f>
        <v>3.9261768471063725</v>
      </c>
      <c r="N30" s="1257">
        <f>SUM(N10:N27)</f>
        <v>10145</v>
      </c>
      <c r="O30" s="1258">
        <f>N30*100/$V30</f>
        <v>1.5119022248583849</v>
      </c>
      <c r="P30" s="1257">
        <f>SUM(P10:P27)</f>
        <v>63004</v>
      </c>
      <c r="Q30" s="1258">
        <f>P30*100/$V30</f>
        <v>9.3894418703772971</v>
      </c>
      <c r="R30" s="1257">
        <f>SUM(R10:R27)</f>
        <v>204584</v>
      </c>
      <c r="S30" s="1258">
        <f>R30*100/$V30</f>
        <v>30.489009834443355</v>
      </c>
      <c r="T30" s="1257">
        <f>SUM(T10:T28)</f>
        <v>3661</v>
      </c>
      <c r="U30" s="1258">
        <f>T30*100/$V30</f>
        <v>0.54559625876851126</v>
      </c>
      <c r="V30" s="1257">
        <f>SUM(V10:V27)</f>
        <v>671009</v>
      </c>
      <c r="W30" s="1258">
        <f>G30+I30+K30+M30+O30+Q30+S30+U30</f>
        <v>100</v>
      </c>
      <c r="X30" s="1274"/>
      <c r="Y30" s="1275">
        <f>(V30/D30)</f>
        <v>1.3874686996635794</v>
      </c>
    </row>
    <row r="31" spans="2:25" s="631" customFormat="1" ht="5.25" customHeight="1" x14ac:dyDescent="0.2">
      <c r="B31" s="644"/>
      <c r="C31" s="645"/>
      <c r="D31" s="646"/>
      <c r="E31" s="645"/>
      <c r="F31" s="646"/>
      <c r="G31" s="851"/>
      <c r="H31" s="646"/>
      <c r="I31" s="851"/>
      <c r="J31" s="646"/>
      <c r="K31" s="851"/>
      <c r="L31" s="646"/>
      <c r="M31" s="851"/>
      <c r="N31" s="646"/>
      <c r="O31" s="851"/>
      <c r="P31" s="646"/>
      <c r="Q31" s="851"/>
      <c r="R31" s="646"/>
      <c r="S31" s="851"/>
      <c r="T31" s="646"/>
      <c r="U31" s="851"/>
      <c r="V31" s="646"/>
      <c r="W31" s="851"/>
      <c r="X31" s="851"/>
      <c r="Y31" s="851"/>
    </row>
    <row r="32" spans="2:25" s="697" customFormat="1" ht="18.75" customHeight="1" x14ac:dyDescent="0.2">
      <c r="B32" s="852" t="s">
        <v>39</v>
      </c>
      <c r="C32" s="853"/>
      <c r="D32" s="853"/>
      <c r="E32" s="853"/>
      <c r="F32" s="853"/>
      <c r="G32" s="853"/>
      <c r="H32" s="853"/>
      <c r="I32" s="853"/>
      <c r="J32" s="853"/>
      <c r="K32" s="853"/>
      <c r="L32" s="853"/>
      <c r="N32" s="853"/>
      <c r="O32" s="853"/>
      <c r="P32" s="853"/>
      <c r="Q32" s="853"/>
      <c r="R32" s="853"/>
      <c r="S32" s="853"/>
      <c r="T32" s="853"/>
      <c r="U32" s="853"/>
      <c r="V32" s="853"/>
      <c r="W32" s="853"/>
    </row>
    <row r="33" spans="2:25" s="854" customFormat="1" x14ac:dyDescent="0.25">
      <c r="B33" s="698" t="s">
        <v>47</v>
      </c>
      <c r="X33" s="697"/>
      <c r="Y33" s="697"/>
    </row>
    <row r="34" spans="2:25" s="854" customFormat="1" x14ac:dyDescent="0.2">
      <c r="X34" s="697"/>
      <c r="Y34" s="697"/>
    </row>
    <row r="35" spans="2:25" s="854" customFormat="1" x14ac:dyDescent="0.2">
      <c r="B35" s="854" t="s">
        <v>39</v>
      </c>
      <c r="D35" s="854" t="e">
        <f>GETPIVOTDATA("Cuenta número de expedientes",#REF!,"CCAA",$B35,"Grado Resuelto",$B$1)</f>
        <v>#REF!</v>
      </c>
      <c r="N35" s="854" t="e">
        <f>GETPIVOTDATA("ID PRESTACION
COUNT",#REF!,"
CCAA",$B35,"
Tipo Prestación",N$1,"Grado Resuelto",$B$1)</f>
        <v>#REF!</v>
      </c>
      <c r="X35" s="697"/>
      <c r="Y35" s="697"/>
    </row>
    <row r="36" spans="2:25" s="854" customFormat="1" x14ac:dyDescent="0.2">
      <c r="B36" s="854" t="s">
        <v>47</v>
      </c>
      <c r="D36" s="855" t="e">
        <f>GETPIVOTDATA("Cuenta número de expedientes",#REF!,"CCAA",$B36,"Grado Resuelto",$B$1)</f>
        <v>#REF!</v>
      </c>
      <c r="N36" s="854" t="e">
        <f>GETPIVOTDATA("ID PRESTACION
COUNT",#REF!,"
CCAA",$B36,"
Tipo Prestación",N$1,"Grado Resuelto",$B$1)</f>
        <v>#REF!</v>
      </c>
      <c r="T36" s="697"/>
      <c r="U36" s="697"/>
    </row>
    <row r="37" spans="2:25" s="854" customFormat="1" x14ac:dyDescent="0.2">
      <c r="T37" s="697"/>
      <c r="U37" s="697"/>
    </row>
    <row r="38" spans="2:25" s="822" customFormat="1" x14ac:dyDescent="0.2">
      <c r="T38" s="920"/>
      <c r="U38" s="920"/>
    </row>
    <row r="39" spans="2:25" s="822" customFormat="1" x14ac:dyDescent="0.2">
      <c r="T39" s="920"/>
      <c r="U39" s="920"/>
    </row>
    <row r="40" spans="2:25" s="822" customFormat="1" x14ac:dyDescent="0.2">
      <c r="T40" s="920"/>
      <c r="U40" s="920"/>
    </row>
    <row r="41" spans="2:25" s="822" customFormat="1" x14ac:dyDescent="0.2">
      <c r="T41" s="920"/>
      <c r="U41" s="920"/>
    </row>
    <row r="42" spans="2:25" s="822" customFormat="1" x14ac:dyDescent="0.2">
      <c r="T42" s="920"/>
      <c r="U42" s="920"/>
    </row>
    <row r="43" spans="2:25" s="822" customFormat="1" x14ac:dyDescent="0.2">
      <c r="T43" s="920"/>
      <c r="U43" s="920"/>
    </row>
    <row r="44" spans="2:25" s="822" customFormat="1" x14ac:dyDescent="0.2">
      <c r="T44" s="920"/>
      <c r="U44" s="920"/>
    </row>
    <row r="45" spans="2:25" s="822" customFormat="1" x14ac:dyDescent="0.2">
      <c r="T45" s="920"/>
      <c r="U45" s="920"/>
    </row>
    <row r="46" spans="2:25" s="822" customFormat="1" x14ac:dyDescent="0.2">
      <c r="T46" s="920"/>
      <c r="U46" s="920"/>
    </row>
    <row r="47" spans="2:25" s="822" customFormat="1" x14ac:dyDescent="0.2">
      <c r="T47" s="920"/>
      <c r="U47" s="920"/>
    </row>
    <row r="48" spans="2:25" s="822" customFormat="1" x14ac:dyDescent="0.2">
      <c r="T48" s="920"/>
      <c r="U48" s="920"/>
    </row>
    <row r="49" spans="20:25" x14ac:dyDescent="0.2">
      <c r="T49" s="734"/>
      <c r="U49" s="734"/>
      <c r="X49" s="615"/>
      <c r="Y49" s="615"/>
    </row>
    <row r="50" spans="20:25" x14ac:dyDescent="0.2">
      <c r="T50" s="734"/>
      <c r="U50" s="734"/>
      <c r="X50" s="615"/>
      <c r="Y50" s="615"/>
    </row>
    <row r="51" spans="20:25" x14ac:dyDescent="0.2">
      <c r="T51" s="734"/>
      <c r="U51" s="734"/>
      <c r="X51" s="615"/>
      <c r="Y51" s="615"/>
    </row>
    <row r="52" spans="20:25" x14ac:dyDescent="0.2">
      <c r="T52" s="734"/>
      <c r="U52" s="734"/>
      <c r="X52" s="615"/>
      <c r="Y52" s="615"/>
    </row>
    <row r="53" spans="20:25" x14ac:dyDescent="0.2">
      <c r="T53" s="734"/>
      <c r="U53" s="734"/>
      <c r="X53" s="615"/>
      <c r="Y53" s="615"/>
    </row>
    <row r="54" spans="20:25" x14ac:dyDescent="0.2">
      <c r="T54" s="734"/>
      <c r="U54" s="734"/>
      <c r="X54" s="615"/>
      <c r="Y54" s="615"/>
    </row>
    <row r="55" spans="20:25" x14ac:dyDescent="0.2">
      <c r="T55" s="734"/>
      <c r="U55" s="734"/>
      <c r="X55" s="615"/>
      <c r="Y55" s="615"/>
    </row>
    <row r="56" spans="20:25" x14ac:dyDescent="0.2">
      <c r="T56" s="734"/>
      <c r="U56" s="734"/>
      <c r="X56" s="615"/>
      <c r="Y56" s="615"/>
    </row>
  </sheetData>
  <mergeCells count="13">
    <mergeCell ref="V7:W7"/>
    <mergeCell ref="B3:X3"/>
    <mergeCell ref="B4:W4"/>
    <mergeCell ref="F6:W6"/>
    <mergeCell ref="B7:B8"/>
    <mergeCell ref="F7:G7"/>
    <mergeCell ref="H7:I7"/>
    <mergeCell ref="J7:K7"/>
    <mergeCell ref="L7:M7"/>
    <mergeCell ref="N7:O7"/>
    <mergeCell ref="P7:Q7"/>
    <mergeCell ref="R7:S7"/>
    <mergeCell ref="T7:U7"/>
  </mergeCells>
  <printOptions horizontalCentered="1"/>
  <pageMargins left="0" right="0" top="0.43307086614173229" bottom="0.43307086614173229" header="0" footer="0"/>
  <pageSetup paperSize="9" scale="89" orientation="landscape" r:id="rId1"/>
  <headerFooter alignWithMargins="0"/>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Hoja45">
    <tabColor theme="0"/>
    <pageSetUpPr fitToPage="1"/>
  </sheetPr>
  <dimension ref="B1:Y56"/>
  <sheetViews>
    <sheetView zoomScaleNormal="100" workbookViewId="0">
      <selection activeCell="B4" sqref="B4:W4"/>
    </sheetView>
  </sheetViews>
  <sheetFormatPr baseColWidth="10" defaultColWidth="11.42578125" defaultRowHeight="15" x14ac:dyDescent="0.2"/>
  <cols>
    <col min="1" max="1" width="0.7109375" style="1" customWidth="1"/>
    <col min="2" max="2" width="21.7109375" style="1" customWidth="1"/>
    <col min="3" max="3" width="0.5703125" style="1" customWidth="1"/>
    <col min="4" max="4" width="9.7109375" style="1" customWidth="1"/>
    <col min="5" max="5" width="0.7109375" style="1" customWidth="1"/>
    <col min="6" max="6" width="8" style="1" customWidth="1"/>
    <col min="7" max="7" width="5.5703125" style="1" customWidth="1"/>
    <col min="8" max="8" width="7.5703125" style="1" customWidth="1"/>
    <col min="9" max="9" width="5.42578125" style="1" customWidth="1"/>
    <col min="10" max="10" width="7.5703125" style="1" customWidth="1"/>
    <col min="11" max="11" width="5.42578125" style="1" customWidth="1"/>
    <col min="12" max="12" width="6.42578125" style="1" customWidth="1"/>
    <col min="13" max="13" width="5.7109375" style="1" customWidth="1"/>
    <col min="14" max="14" width="8.85546875" style="1" customWidth="1"/>
    <col min="15" max="15" width="7.28515625" style="1" customWidth="1"/>
    <col min="16" max="16" width="7.140625" style="1" customWidth="1"/>
    <col min="17" max="17" width="6" style="1" customWidth="1"/>
    <col min="18" max="18" width="7.28515625" style="1" customWidth="1"/>
    <col min="19" max="19" width="5.42578125" style="1" customWidth="1"/>
    <col min="20" max="20" width="5.5703125" style="1" customWidth="1"/>
    <col min="21" max="21" width="5.42578125" style="1" customWidth="1"/>
    <col min="22" max="22" width="8.5703125" style="1" customWidth="1"/>
    <col min="23" max="23" width="6.7109375" style="1" customWidth="1"/>
    <col min="24" max="24" width="0.5703125" style="22" customWidth="1"/>
    <col min="25" max="25" width="10.42578125" style="22" customWidth="1"/>
    <col min="26" max="26" width="1.42578125" style="1" customWidth="1"/>
    <col min="27" max="16384" width="11.42578125" style="1"/>
  </cols>
  <sheetData>
    <row r="1" spans="2:25" s="2" customFormat="1" ht="9" customHeight="1" x14ac:dyDescent="0.2">
      <c r="B1" s="6"/>
      <c r="C1" s="13"/>
      <c r="D1" s="13"/>
      <c r="E1" s="13"/>
      <c r="F1" s="26" t="s">
        <v>64</v>
      </c>
      <c r="G1" s="26"/>
      <c r="H1" s="26" t="s">
        <v>55</v>
      </c>
      <c r="I1" s="26"/>
      <c r="J1" s="26" t="s">
        <v>56</v>
      </c>
      <c r="K1" s="26"/>
      <c r="L1" s="26" t="s">
        <v>63</v>
      </c>
      <c r="M1" s="26"/>
      <c r="N1" s="26" t="s">
        <v>58</v>
      </c>
      <c r="O1" s="26"/>
      <c r="P1" s="26" t="s">
        <v>67</v>
      </c>
      <c r="Q1" s="26"/>
      <c r="R1" s="26" t="s">
        <v>66</v>
      </c>
      <c r="S1" s="26"/>
      <c r="T1" s="26" t="s">
        <v>65</v>
      </c>
      <c r="U1" s="26"/>
      <c r="X1" s="24"/>
      <c r="Y1" s="24"/>
    </row>
    <row r="2" spans="2:25" s="11" customFormat="1" ht="49.5" customHeight="1" x14ac:dyDescent="0.2">
      <c r="B2" s="18"/>
      <c r="C2" s="18"/>
      <c r="D2" s="18"/>
      <c r="E2" s="18"/>
      <c r="F2" s="18"/>
      <c r="G2" s="18"/>
      <c r="H2" s="18"/>
      <c r="I2" s="18"/>
      <c r="J2" s="18"/>
      <c r="K2" s="18"/>
      <c r="X2" s="17"/>
      <c r="Y2" s="17"/>
    </row>
    <row r="3" spans="2:25" s="4" customFormat="1" ht="36.75" customHeight="1" x14ac:dyDescent="0.2">
      <c r="B3" s="1494" t="s">
        <v>416</v>
      </c>
      <c r="C3" s="1494"/>
      <c r="D3" s="1494"/>
      <c r="E3" s="1494"/>
      <c r="F3" s="1494"/>
      <c r="G3" s="1494"/>
      <c r="H3" s="1494"/>
      <c r="I3" s="1494"/>
      <c r="J3" s="1494"/>
      <c r="K3" s="1494"/>
      <c r="L3" s="1494"/>
      <c r="M3" s="1494"/>
      <c r="N3" s="1494"/>
      <c r="O3" s="1494"/>
      <c r="P3" s="1494"/>
      <c r="Q3" s="1494"/>
      <c r="R3" s="1494"/>
      <c r="S3" s="1494"/>
      <c r="T3" s="1494"/>
      <c r="U3" s="1494"/>
      <c r="V3" s="1494"/>
      <c r="W3" s="1494"/>
      <c r="X3" s="1494"/>
      <c r="Y3" s="7"/>
    </row>
    <row r="4" spans="2:25" s="4" customFormat="1" ht="14.25" customHeight="1" x14ac:dyDescent="0.2">
      <c r="B4" s="1415" t="str">
        <f>porsaad!$B$6</f>
        <v>Situación a 31 de mayo de 2024</v>
      </c>
      <c r="C4" s="1415"/>
      <c r="D4" s="1415"/>
      <c r="E4" s="1415"/>
      <c r="F4" s="1415"/>
      <c r="G4" s="1415"/>
      <c r="H4" s="1415"/>
      <c r="I4" s="1415"/>
      <c r="J4" s="1415"/>
      <c r="K4" s="1415"/>
      <c r="L4" s="1415"/>
      <c r="M4" s="1415"/>
      <c r="N4" s="1415"/>
      <c r="O4" s="1415"/>
      <c r="P4" s="1415"/>
      <c r="Q4" s="1415"/>
      <c r="R4" s="1415"/>
      <c r="S4" s="1415"/>
      <c r="T4" s="1415"/>
      <c r="U4" s="1415"/>
      <c r="V4" s="1415"/>
      <c r="W4" s="1415"/>
      <c r="X4" s="216"/>
      <c r="Y4" s="5"/>
    </row>
    <row r="5" spans="2:25" s="178" customFormat="1" ht="5.25" customHeight="1" x14ac:dyDescent="0.2">
      <c r="B5" s="179"/>
      <c r="C5" s="179"/>
      <c r="D5" s="179"/>
      <c r="E5" s="179"/>
      <c r="F5" s="179"/>
      <c r="G5" s="179"/>
      <c r="H5" s="179"/>
      <c r="I5" s="179"/>
      <c r="J5" s="179"/>
      <c r="K5" s="179"/>
      <c r="L5" s="179"/>
      <c r="M5" s="179"/>
      <c r="N5" s="179"/>
      <c r="O5" s="179"/>
      <c r="P5" s="179"/>
      <c r="Q5" s="179"/>
      <c r="R5" s="179"/>
      <c r="S5" s="179"/>
      <c r="T5" s="179"/>
      <c r="U5" s="179"/>
      <c r="V5" s="179"/>
      <c r="W5" s="179"/>
      <c r="X5" s="180"/>
      <c r="Y5" s="180"/>
    </row>
    <row r="6" spans="2:25" s="133" customFormat="1" ht="19.5" customHeight="1" x14ac:dyDescent="0.2">
      <c r="F6" s="1497" t="s">
        <v>52</v>
      </c>
      <c r="G6" s="1497"/>
      <c r="H6" s="1497"/>
      <c r="I6" s="1497"/>
      <c r="J6" s="1497"/>
      <c r="K6" s="1497"/>
      <c r="L6" s="1497"/>
      <c r="M6" s="1497"/>
      <c r="N6" s="1497"/>
      <c r="O6" s="1497"/>
      <c r="P6" s="1497"/>
      <c r="Q6" s="1497"/>
      <c r="R6" s="1497"/>
      <c r="S6" s="1497"/>
      <c r="T6" s="1497"/>
      <c r="U6" s="1497"/>
      <c r="V6" s="1497"/>
      <c r="W6" s="1497"/>
      <c r="X6" s="154"/>
      <c r="Y6" s="154"/>
    </row>
    <row r="7" spans="2:25" s="133" customFormat="1" ht="64.5" customHeight="1" x14ac:dyDescent="0.2">
      <c r="B7" s="1498" t="s">
        <v>12</v>
      </c>
      <c r="C7" s="155"/>
      <c r="D7" s="156" t="s">
        <v>53</v>
      </c>
      <c r="E7" s="155"/>
      <c r="F7" s="1499" t="s">
        <v>168</v>
      </c>
      <c r="G7" s="1499"/>
      <c r="H7" s="1499" t="s">
        <v>59</v>
      </c>
      <c r="I7" s="1499"/>
      <c r="J7" s="1499" t="s">
        <v>60</v>
      </c>
      <c r="K7" s="1499"/>
      <c r="L7" s="1499" t="s">
        <v>152</v>
      </c>
      <c r="M7" s="1499"/>
      <c r="N7" s="1499" t="s">
        <v>0</v>
      </c>
      <c r="O7" s="1499"/>
      <c r="P7" s="156"/>
      <c r="Q7" s="156" t="s">
        <v>62</v>
      </c>
    </row>
    <row r="8" spans="2:25" s="155" customFormat="1" ht="20.25" customHeight="1" x14ac:dyDescent="0.2">
      <c r="B8" s="1498"/>
      <c r="C8" s="157"/>
      <c r="D8" s="156" t="s">
        <v>9</v>
      </c>
      <c r="E8" s="157"/>
      <c r="F8" s="156" t="s">
        <v>9</v>
      </c>
      <c r="G8" s="156" t="s">
        <v>28</v>
      </c>
      <c r="H8" s="156" t="s">
        <v>9</v>
      </c>
      <c r="I8" s="156" t="s">
        <v>28</v>
      </c>
      <c r="J8" s="156" t="s">
        <v>9</v>
      </c>
      <c r="K8" s="156" t="s">
        <v>28</v>
      </c>
      <c r="L8" s="156" t="s">
        <v>9</v>
      </c>
      <c r="M8" s="156" t="s">
        <v>28</v>
      </c>
      <c r="N8" s="156" t="s">
        <v>9</v>
      </c>
      <c r="O8" s="156" t="s">
        <v>28</v>
      </c>
      <c r="P8" s="156"/>
      <c r="Q8" s="156" t="s">
        <v>9</v>
      </c>
    </row>
    <row r="9" spans="2:25" s="157" customFormat="1" ht="8.25" customHeight="1" x14ac:dyDescent="0.2">
      <c r="B9" s="158"/>
      <c r="C9" s="159"/>
      <c r="D9" s="160"/>
      <c r="E9" s="159"/>
      <c r="F9" s="161"/>
      <c r="G9" s="161"/>
      <c r="H9" s="161"/>
      <c r="I9" s="161"/>
      <c r="J9" s="161"/>
      <c r="K9" s="161"/>
      <c r="L9" s="161"/>
      <c r="M9" s="161"/>
      <c r="N9" s="161"/>
      <c r="O9" s="161"/>
      <c r="P9" s="161"/>
      <c r="Q9" s="161"/>
    </row>
    <row r="10" spans="2:25" s="162" customFormat="1" ht="18" customHeight="1" x14ac:dyDescent="0.2">
      <c r="B10" s="146" t="s">
        <v>8</v>
      </c>
      <c r="C10" s="159"/>
      <c r="D10" s="163">
        <f>'41cbenpreGI'!D10</f>
        <v>78983</v>
      </c>
      <c r="F10" s="164">
        <f>'41cbenpreGI'!F10+'41cbenpreGI'!H10+'41cbenpreGI'!J10+'41cbenpreGI'!L10+'41cbenpreGI'!N10</f>
        <v>103538</v>
      </c>
      <c r="G10" s="165">
        <f t="shared" ref="G10:G27" si="0">F10*100/$N10</f>
        <v>85.003078691350936</v>
      </c>
      <c r="H10" s="164">
        <f>'41cbenpreGI'!P10</f>
        <v>111</v>
      </c>
      <c r="I10" s="165">
        <f t="shared" ref="I10:I27" si="1">H10*100/$N10</f>
        <v>9.1129263987521039E-2</v>
      </c>
      <c r="J10" s="164">
        <f>'41cbenpreGI'!R10</f>
        <v>18156</v>
      </c>
      <c r="K10" s="165">
        <f t="shared" ref="K10:K27" si="2">J10*100/$N10</f>
        <v>14.905792044661549</v>
      </c>
      <c r="L10" s="164">
        <f>'41cbenpreGI'!T10</f>
        <v>0</v>
      </c>
      <c r="M10" s="165">
        <f t="shared" ref="M10:M27" si="3">L10*100/$N10</f>
        <v>0</v>
      </c>
      <c r="N10" s="164">
        <f>F10+H10+J10+L10</f>
        <v>121805</v>
      </c>
      <c r="O10" s="165">
        <f>G10+I10+K10+M10</f>
        <v>100.00000000000001</v>
      </c>
      <c r="P10" s="166"/>
      <c r="Q10" s="166">
        <f t="shared" ref="Q10:Q27" si="4">N10/D10</f>
        <v>1.5421673018244433</v>
      </c>
    </row>
    <row r="11" spans="2:25" s="162" customFormat="1" ht="18" customHeight="1" x14ac:dyDescent="0.2">
      <c r="B11" s="146" t="s">
        <v>7</v>
      </c>
      <c r="C11" s="159"/>
      <c r="D11" s="163">
        <f>'41cbenpreGI'!D11</f>
        <v>14240</v>
      </c>
      <c r="F11" s="164">
        <f>'41cbenpreGI'!F11+'41cbenpreGI'!H11+'41cbenpreGI'!J11+'41cbenpreGI'!L11+'41cbenpreGI'!N11</f>
        <v>7959</v>
      </c>
      <c r="G11" s="165">
        <f t="shared" si="0"/>
        <v>44.421499134899818</v>
      </c>
      <c r="H11" s="164">
        <f>'41cbenpreGI'!P11</f>
        <v>1441</v>
      </c>
      <c r="I11" s="165">
        <f t="shared" si="1"/>
        <v>8.0426410671429363</v>
      </c>
      <c r="J11" s="164">
        <f>'41cbenpreGI'!R11</f>
        <v>8517</v>
      </c>
      <c r="K11" s="165">
        <f t="shared" si="2"/>
        <v>47.535859797957251</v>
      </c>
      <c r="L11" s="164">
        <f>'41cbenpreGI'!T11</f>
        <v>0</v>
      </c>
      <c r="M11" s="165">
        <f t="shared" si="3"/>
        <v>0</v>
      </c>
      <c r="N11" s="164">
        <f t="shared" ref="N11:O27" si="5">F11+H11+J11+L11</f>
        <v>17917</v>
      </c>
      <c r="O11" s="165">
        <f t="shared" si="5"/>
        <v>100</v>
      </c>
      <c r="P11" s="166"/>
      <c r="Q11" s="166">
        <f t="shared" si="4"/>
        <v>1.2582162921348314</v>
      </c>
    </row>
    <row r="12" spans="2:25" s="162" customFormat="1" ht="22.5" customHeight="1" x14ac:dyDescent="0.2">
      <c r="B12" s="146" t="s">
        <v>37</v>
      </c>
      <c r="C12" s="159"/>
      <c r="D12" s="163">
        <f>'41cbenpreGI'!D12</f>
        <v>13174</v>
      </c>
      <c r="F12" s="164">
        <f>'41cbenpreGI'!F12+'41cbenpreGI'!H12+'41cbenpreGI'!J12+'41cbenpreGI'!L12+'41cbenpreGI'!N12</f>
        <v>10655</v>
      </c>
      <c r="G12" s="165">
        <f t="shared" si="0"/>
        <v>63.852100437466291</v>
      </c>
      <c r="H12" s="164">
        <f>'41cbenpreGI'!P12</f>
        <v>1347</v>
      </c>
      <c r="I12" s="165">
        <f t="shared" si="1"/>
        <v>8.0721519745909998</v>
      </c>
      <c r="J12" s="164">
        <f>'41cbenpreGI'!R12</f>
        <v>4677</v>
      </c>
      <c r="K12" s="165">
        <f t="shared" si="2"/>
        <v>28.027806076586565</v>
      </c>
      <c r="L12" s="164">
        <f>'41cbenpreGI'!T12</f>
        <v>8</v>
      </c>
      <c r="M12" s="165">
        <f t="shared" si="3"/>
        <v>4.7941511356145501E-2</v>
      </c>
      <c r="N12" s="164">
        <f t="shared" si="5"/>
        <v>16687</v>
      </c>
      <c r="O12" s="165">
        <f t="shared" si="5"/>
        <v>99.999999999999986</v>
      </c>
      <c r="P12" s="166"/>
      <c r="Q12" s="166">
        <f t="shared" si="4"/>
        <v>1.2666616061940186</v>
      </c>
    </row>
    <row r="13" spans="2:25" s="162" customFormat="1" ht="18" customHeight="1" x14ac:dyDescent="0.2">
      <c r="B13" s="146" t="s">
        <v>38</v>
      </c>
      <c r="C13" s="159"/>
      <c r="D13" s="163">
        <f>'41cbenpreGI'!D13</f>
        <v>12004</v>
      </c>
      <c r="F13" s="164">
        <f>'41cbenpreGI'!F13+'41cbenpreGI'!H13+'41cbenpreGI'!J13+'41cbenpreGI'!L13+'41cbenpreGI'!N13</f>
        <v>11896</v>
      </c>
      <c r="G13" s="165">
        <f t="shared" si="0"/>
        <v>53.898781206107564</v>
      </c>
      <c r="H13" s="164">
        <f>'41cbenpreGI'!P13</f>
        <v>33</v>
      </c>
      <c r="I13" s="165">
        <f t="shared" si="1"/>
        <v>0.14951746635857008</v>
      </c>
      <c r="J13" s="164">
        <f>'41cbenpreGI'!R13</f>
        <v>10142</v>
      </c>
      <c r="K13" s="165">
        <f t="shared" si="2"/>
        <v>45.951701327533868</v>
      </c>
      <c r="L13" s="164">
        <f>'41cbenpreGI'!T13</f>
        <v>0</v>
      </c>
      <c r="M13" s="165">
        <f t="shared" si="3"/>
        <v>0</v>
      </c>
      <c r="N13" s="164">
        <f t="shared" si="5"/>
        <v>22071</v>
      </c>
      <c r="O13" s="165">
        <f t="shared" si="5"/>
        <v>100</v>
      </c>
      <c r="P13" s="166"/>
      <c r="Q13" s="166">
        <f t="shared" si="4"/>
        <v>1.8386371209596801</v>
      </c>
    </row>
    <row r="14" spans="2:25" s="162" customFormat="1" ht="18" customHeight="1" x14ac:dyDescent="0.2">
      <c r="B14" s="146" t="s">
        <v>6</v>
      </c>
      <c r="C14" s="159"/>
      <c r="D14" s="163">
        <f>'41cbenpreGI'!D14</f>
        <v>13153</v>
      </c>
      <c r="F14" s="164">
        <f>'41cbenpreGI'!F14+'41cbenpreGI'!H14+'41cbenpreGI'!J14+'41cbenpreGI'!L14+'41cbenpreGI'!N14</f>
        <v>4374</v>
      </c>
      <c r="G14" s="165">
        <f t="shared" si="0"/>
        <v>28.744167707169613</v>
      </c>
      <c r="H14" s="164">
        <f>'41cbenpreGI'!P14</f>
        <v>5683</v>
      </c>
      <c r="I14" s="165">
        <f t="shared" si="1"/>
        <v>37.346388907143329</v>
      </c>
      <c r="J14" s="164">
        <f>'41cbenpreGI'!R14</f>
        <v>5160</v>
      </c>
      <c r="K14" s="165">
        <f t="shared" si="2"/>
        <v>33.909443385687062</v>
      </c>
      <c r="L14" s="164">
        <f>'41cbenpreGI'!T14</f>
        <v>0</v>
      </c>
      <c r="M14" s="165">
        <f t="shared" si="3"/>
        <v>0</v>
      </c>
      <c r="N14" s="164">
        <f t="shared" si="5"/>
        <v>15217</v>
      </c>
      <c r="O14" s="165">
        <f t="shared" si="5"/>
        <v>100</v>
      </c>
      <c r="P14" s="166"/>
      <c r="Q14" s="166">
        <f t="shared" si="4"/>
        <v>1.156922375123546</v>
      </c>
    </row>
    <row r="15" spans="2:25" s="162" customFormat="1" ht="18" customHeight="1" x14ac:dyDescent="0.2">
      <c r="B15" s="146" t="s">
        <v>5</v>
      </c>
      <c r="C15" s="159"/>
      <c r="D15" s="163">
        <f>'41cbenpreGI'!D15</f>
        <v>4849</v>
      </c>
      <c r="F15" s="164">
        <f>'41cbenpreGI'!F15+'41cbenpreGI'!H15+'41cbenpreGI'!J15+'41cbenpreGI'!L15+'41cbenpreGI'!N15</f>
        <v>3399</v>
      </c>
      <c r="G15" s="165">
        <f t="shared" si="0"/>
        <v>50.229052756021872</v>
      </c>
      <c r="H15" s="164">
        <f>'41cbenpreGI'!P15</f>
        <v>0</v>
      </c>
      <c r="I15" s="165">
        <f t="shared" si="1"/>
        <v>0</v>
      </c>
      <c r="J15" s="164">
        <f>'41cbenpreGI'!R15</f>
        <v>3368</v>
      </c>
      <c r="K15" s="165">
        <f t="shared" si="2"/>
        <v>49.770947243978128</v>
      </c>
      <c r="L15" s="164">
        <f>'41cbenpreGI'!T15</f>
        <v>0</v>
      </c>
      <c r="M15" s="165">
        <f t="shared" si="3"/>
        <v>0</v>
      </c>
      <c r="N15" s="164">
        <f t="shared" si="5"/>
        <v>6767</v>
      </c>
      <c r="O15" s="165">
        <f t="shared" si="5"/>
        <v>100</v>
      </c>
      <c r="P15" s="166"/>
      <c r="Q15" s="166">
        <f t="shared" si="4"/>
        <v>1.3955454732934627</v>
      </c>
    </row>
    <row r="16" spans="2:25" s="162" customFormat="1" ht="18" customHeight="1" x14ac:dyDescent="0.2">
      <c r="B16" s="146" t="s">
        <v>4</v>
      </c>
      <c r="C16" s="159"/>
      <c r="D16" s="163">
        <f>'41cbenpreGI'!D16</f>
        <v>48927</v>
      </c>
      <c r="F16" s="164">
        <f>'41cbenpreGI'!F16+'41cbenpreGI'!H16+'41cbenpreGI'!J16+'41cbenpreGI'!L16+'41cbenpreGI'!N16</f>
        <v>33626</v>
      </c>
      <c r="G16" s="165">
        <f t="shared" si="0"/>
        <v>49.620753770327305</v>
      </c>
      <c r="H16" s="164">
        <f>'41cbenpreGI'!P16</f>
        <v>20710</v>
      </c>
      <c r="I16" s="165">
        <f t="shared" si="1"/>
        <v>30.56104831331346</v>
      </c>
      <c r="J16" s="164">
        <f>'41cbenpreGI'!R16</f>
        <v>12398</v>
      </c>
      <c r="K16" s="165">
        <f t="shared" si="2"/>
        <v>18.295310332615177</v>
      </c>
      <c r="L16" s="164">
        <f>'41cbenpreGI'!T16</f>
        <v>1032</v>
      </c>
      <c r="M16" s="165">
        <f t="shared" si="3"/>
        <v>1.5228875837440605</v>
      </c>
      <c r="N16" s="164">
        <f t="shared" si="5"/>
        <v>67766</v>
      </c>
      <c r="O16" s="165">
        <f t="shared" si="5"/>
        <v>100</v>
      </c>
      <c r="P16" s="166"/>
      <c r="Q16" s="166">
        <f t="shared" si="4"/>
        <v>1.3850430232795798</v>
      </c>
    </row>
    <row r="17" spans="2:25" s="162" customFormat="1" ht="18" customHeight="1" x14ac:dyDescent="0.2">
      <c r="B17" s="146" t="s">
        <v>40</v>
      </c>
      <c r="C17" s="159"/>
      <c r="D17" s="163">
        <f>'41cbenpreGI'!D17</f>
        <v>26710</v>
      </c>
      <c r="F17" s="164">
        <f>'41cbenpreGI'!F17+'41cbenpreGI'!H17+'41cbenpreGI'!J17+'41cbenpreGI'!L17+'41cbenpreGI'!N17</f>
        <v>30076</v>
      </c>
      <c r="G17" s="165">
        <f t="shared" si="0"/>
        <v>83.704878795469099</v>
      </c>
      <c r="H17" s="164">
        <f>'41cbenpreGI'!P17</f>
        <v>3031</v>
      </c>
      <c r="I17" s="165">
        <f t="shared" si="1"/>
        <v>8.4356127021235139</v>
      </c>
      <c r="J17" s="164">
        <f>'41cbenpreGI'!R17</f>
        <v>2821</v>
      </c>
      <c r="K17" s="165">
        <f t="shared" si="2"/>
        <v>7.8511591661796221</v>
      </c>
      <c r="L17" s="164">
        <f>'41cbenpreGI'!T17</f>
        <v>3</v>
      </c>
      <c r="M17" s="165">
        <f t="shared" si="3"/>
        <v>8.3493362277698921E-3</v>
      </c>
      <c r="N17" s="164">
        <f t="shared" si="5"/>
        <v>35931</v>
      </c>
      <c r="O17" s="165">
        <f t="shared" si="5"/>
        <v>100.00000000000001</v>
      </c>
      <c r="P17" s="166"/>
      <c r="Q17" s="166">
        <f t="shared" si="4"/>
        <v>1.3452265069262448</v>
      </c>
    </row>
    <row r="18" spans="2:25" s="162" customFormat="1" ht="18" customHeight="1" x14ac:dyDescent="0.2">
      <c r="B18" s="146" t="s">
        <v>41</v>
      </c>
      <c r="C18" s="159"/>
      <c r="D18" s="163">
        <f>'41cbenpreGI'!D18</f>
        <v>81543</v>
      </c>
      <c r="F18" s="164">
        <f>'41cbenpreGI'!F18+'41cbenpreGI'!H18+'41cbenpreGI'!J18+'41cbenpreGI'!L18+'41cbenpreGI'!N18</f>
        <v>36813</v>
      </c>
      <c r="G18" s="165">
        <f t="shared" si="0"/>
        <v>37.845423143350601</v>
      </c>
      <c r="H18" s="164">
        <f>'41cbenpreGI'!P18</f>
        <v>6375</v>
      </c>
      <c r="I18" s="165">
        <f t="shared" si="1"/>
        <v>6.5537873180360231</v>
      </c>
      <c r="J18" s="164">
        <f>'41cbenpreGI'!R18</f>
        <v>54078</v>
      </c>
      <c r="K18" s="165">
        <f t="shared" si="2"/>
        <v>55.594621268196398</v>
      </c>
      <c r="L18" s="164">
        <f>'41cbenpreGI'!T18</f>
        <v>6</v>
      </c>
      <c r="M18" s="165">
        <f t="shared" si="3"/>
        <v>6.1682704169750803E-3</v>
      </c>
      <c r="N18" s="164">
        <f t="shared" si="5"/>
        <v>97272</v>
      </c>
      <c r="O18" s="165">
        <f t="shared" si="5"/>
        <v>100</v>
      </c>
      <c r="P18" s="166"/>
      <c r="Q18" s="166">
        <f t="shared" si="4"/>
        <v>1.192892093741952</v>
      </c>
    </row>
    <row r="19" spans="2:25" s="162" customFormat="1" ht="18" customHeight="1" x14ac:dyDescent="0.2">
      <c r="B19" s="146" t="s">
        <v>3</v>
      </c>
      <c r="C19" s="159"/>
      <c r="D19" s="163">
        <f>'41cbenpreGI'!D19</f>
        <v>51097</v>
      </c>
      <c r="F19" s="164">
        <f>'41cbenpreGI'!F19+'41cbenpreGI'!H19+'41cbenpreGI'!J19+'41cbenpreGI'!L19+'41cbenpreGI'!N19</f>
        <v>40080</v>
      </c>
      <c r="G19" s="165">
        <f t="shared" si="0"/>
        <v>49.603960396039604</v>
      </c>
      <c r="H19" s="164">
        <f>'41cbenpreGI'!P19</f>
        <v>6862</v>
      </c>
      <c r="I19" s="165">
        <f>H19*100/$N19</f>
        <v>8.4925742574257423</v>
      </c>
      <c r="J19" s="164">
        <f>'41cbenpreGI'!R19</f>
        <v>33742</v>
      </c>
      <c r="K19" s="165">
        <f>J19*100/$N19</f>
        <v>41.759900990099013</v>
      </c>
      <c r="L19" s="164">
        <f>'41cbenpreGI'!T19</f>
        <v>116</v>
      </c>
      <c r="M19" s="165">
        <f t="shared" si="3"/>
        <v>0.14356435643564355</v>
      </c>
      <c r="N19" s="164">
        <f t="shared" si="5"/>
        <v>80800</v>
      </c>
      <c r="O19" s="165">
        <f t="shared" si="5"/>
        <v>100.00000000000001</v>
      </c>
      <c r="P19" s="166"/>
      <c r="Q19" s="166">
        <f t="shared" si="4"/>
        <v>1.5813061432178015</v>
      </c>
    </row>
    <row r="20" spans="2:25" s="162" customFormat="1" ht="18" customHeight="1" x14ac:dyDescent="0.2">
      <c r="B20" s="146" t="s">
        <v>2</v>
      </c>
      <c r="C20" s="159"/>
      <c r="D20" s="163">
        <f>'41cbenpreGI'!D20</f>
        <v>11572</v>
      </c>
      <c r="F20" s="164">
        <f>'41cbenpreGI'!F20+'41cbenpreGI'!H20+'41cbenpreGI'!J20+'41cbenpreGI'!L20+'41cbenpreGI'!N20</f>
        <v>5634</v>
      </c>
      <c r="G20" s="165">
        <f t="shared" si="0"/>
        <v>38.507279064998976</v>
      </c>
      <c r="H20" s="164">
        <f>'41cbenpreGI'!P20</f>
        <v>6954</v>
      </c>
      <c r="I20" s="165">
        <f>H20*100/$N20</f>
        <v>47.529218782038136</v>
      </c>
      <c r="J20" s="164">
        <f>'41cbenpreGI'!R20</f>
        <v>2043</v>
      </c>
      <c r="K20" s="165">
        <f>J20*100/$N20</f>
        <v>13.963502152962887</v>
      </c>
      <c r="L20" s="164">
        <f>'41cbenpreGI'!T20</f>
        <v>0</v>
      </c>
      <c r="M20" s="165">
        <f t="shared" si="3"/>
        <v>0</v>
      </c>
      <c r="N20" s="164">
        <f t="shared" si="5"/>
        <v>14631</v>
      </c>
      <c r="O20" s="165">
        <f t="shared" si="5"/>
        <v>100</v>
      </c>
      <c r="P20" s="166"/>
      <c r="Q20" s="166">
        <f t="shared" si="4"/>
        <v>1.2643449706187349</v>
      </c>
    </row>
    <row r="21" spans="2:25" s="162" customFormat="1" ht="18" customHeight="1" x14ac:dyDescent="0.2">
      <c r="B21" s="146" t="s">
        <v>35</v>
      </c>
      <c r="C21" s="159"/>
      <c r="D21" s="163">
        <f>'41cbenpreGI'!D21</f>
        <v>22704</v>
      </c>
      <c r="F21" s="164">
        <f>'41cbenpreGI'!F21+'41cbenpreGI'!H21+'41cbenpreGI'!J21+'41cbenpreGI'!L21+'41cbenpreGI'!N21</f>
        <v>18664</v>
      </c>
      <c r="G21" s="165">
        <f t="shared" si="0"/>
        <v>62.463186077643911</v>
      </c>
      <c r="H21" s="164">
        <f>'41cbenpreGI'!P21</f>
        <v>4653</v>
      </c>
      <c r="I21" s="165">
        <f>H21*100/$N21</f>
        <v>15.572289156626505</v>
      </c>
      <c r="J21" s="164">
        <f>'41cbenpreGI'!R21</f>
        <v>6559</v>
      </c>
      <c r="K21" s="165">
        <f>J21*100/$N21</f>
        <v>21.951137884872825</v>
      </c>
      <c r="L21" s="164">
        <f>'41cbenpreGI'!T21</f>
        <v>4</v>
      </c>
      <c r="M21" s="165">
        <f t="shared" si="3"/>
        <v>1.3386880856760375E-2</v>
      </c>
      <c r="N21" s="164">
        <f t="shared" si="5"/>
        <v>29880</v>
      </c>
      <c r="O21" s="165">
        <f t="shared" si="5"/>
        <v>100</v>
      </c>
      <c r="P21" s="166"/>
      <c r="Q21" s="166">
        <f t="shared" si="4"/>
        <v>1.3160676532769555</v>
      </c>
    </row>
    <row r="22" spans="2:25" s="162" customFormat="1" ht="21" customHeight="1" x14ac:dyDescent="0.2">
      <c r="B22" s="146" t="s">
        <v>42</v>
      </c>
      <c r="C22" s="159"/>
      <c r="D22" s="163">
        <f>'41cbenpreGI'!D22</f>
        <v>53017</v>
      </c>
      <c r="F22" s="164">
        <f>'41cbenpreGI'!F22+'41cbenpreGI'!H22+'41cbenpreGI'!J22+'41cbenpreGI'!L22+'41cbenpreGI'!N22</f>
        <v>54946</v>
      </c>
      <c r="G22" s="165">
        <f t="shared" si="0"/>
        <v>75.389322612955013</v>
      </c>
      <c r="H22" s="164">
        <f>'41cbenpreGI'!P22</f>
        <v>4817</v>
      </c>
      <c r="I22" s="165">
        <f>H22*100/$N22</f>
        <v>6.6092230012485764</v>
      </c>
      <c r="J22" s="164">
        <f>'41cbenpreGI'!R22</f>
        <v>13120</v>
      </c>
      <c r="K22" s="165">
        <f>J22*100/$N22</f>
        <v>18.001454385796414</v>
      </c>
      <c r="L22" s="164">
        <f>'41cbenpreGI'!T22</f>
        <v>0</v>
      </c>
      <c r="M22" s="165">
        <f t="shared" si="3"/>
        <v>0</v>
      </c>
      <c r="N22" s="164">
        <f t="shared" si="5"/>
        <v>72883</v>
      </c>
      <c r="O22" s="165">
        <f t="shared" si="5"/>
        <v>100</v>
      </c>
      <c r="P22" s="166"/>
      <c r="Q22" s="166">
        <f t="shared" si="4"/>
        <v>1.3747099986796687</v>
      </c>
    </row>
    <row r="23" spans="2:25" s="162" customFormat="1" ht="18" customHeight="1" x14ac:dyDescent="0.2">
      <c r="B23" s="146" t="s">
        <v>43</v>
      </c>
      <c r="C23" s="159"/>
      <c r="D23" s="163">
        <f>'41cbenpreGI'!D23</f>
        <v>12521</v>
      </c>
      <c r="F23" s="164">
        <f>'41cbenpreGI'!F23+'41cbenpreGI'!H23+'41cbenpreGI'!J23+'41cbenpreGI'!L23+'41cbenpreGI'!N23</f>
        <v>8302</v>
      </c>
      <c r="G23" s="165">
        <f t="shared" si="0"/>
        <v>50.535670805941074</v>
      </c>
      <c r="H23" s="164">
        <f>'41cbenpreGI'!P23</f>
        <v>202</v>
      </c>
      <c r="I23" s="165">
        <f>H23*100/$N23</f>
        <v>1.2296079863647431</v>
      </c>
      <c r="J23" s="164">
        <f>'41cbenpreGI'!R23</f>
        <v>7923</v>
      </c>
      <c r="K23" s="165">
        <f>J23*100/$N23</f>
        <v>48.228634039444849</v>
      </c>
      <c r="L23" s="164">
        <f>'41cbenpreGI'!T23</f>
        <v>1</v>
      </c>
      <c r="M23" s="165">
        <f t="shared" si="3"/>
        <v>6.0871682493304118E-3</v>
      </c>
      <c r="N23" s="164">
        <f t="shared" si="5"/>
        <v>16428</v>
      </c>
      <c r="O23" s="165">
        <f t="shared" si="5"/>
        <v>100</v>
      </c>
      <c r="P23" s="166"/>
      <c r="Q23" s="166">
        <f t="shared" si="4"/>
        <v>1.3120357798897853</v>
      </c>
    </row>
    <row r="24" spans="2:25" s="162" customFormat="1" ht="22.5" customHeight="1" x14ac:dyDescent="0.2">
      <c r="B24" s="146" t="s">
        <v>44</v>
      </c>
      <c r="C24" s="159"/>
      <c r="D24" s="163">
        <f>'41cbenpreGI'!D24</f>
        <v>6597</v>
      </c>
      <c r="F24" s="164">
        <f>'41cbenpreGI'!F24+'41cbenpreGI'!H24+'41cbenpreGI'!J24+'41cbenpreGI'!L24+'41cbenpreGI'!N24</f>
        <v>4123</v>
      </c>
      <c r="G24" s="167">
        <f t="shared" si="0"/>
        <v>41.02079395085066</v>
      </c>
      <c r="H24" s="164">
        <f>'41cbenpreGI'!P24</f>
        <v>721</v>
      </c>
      <c r="I24" s="165">
        <f t="shared" si="1"/>
        <v>7.1734155805392499</v>
      </c>
      <c r="J24" s="164">
        <f>'41cbenpreGI'!R24</f>
        <v>5196</v>
      </c>
      <c r="K24" s="165">
        <f t="shared" si="2"/>
        <v>51.696348622027656</v>
      </c>
      <c r="L24" s="164">
        <f>'41cbenpreGI'!T24</f>
        <v>11</v>
      </c>
      <c r="M24" s="165">
        <f t="shared" si="3"/>
        <v>0.10944184658242961</v>
      </c>
      <c r="N24" s="163">
        <f t="shared" si="5"/>
        <v>10051</v>
      </c>
      <c r="O24" s="165">
        <f t="shared" si="5"/>
        <v>100</v>
      </c>
      <c r="P24" s="166"/>
      <c r="Q24" s="166">
        <f t="shared" si="4"/>
        <v>1.5235713202971048</v>
      </c>
    </row>
    <row r="25" spans="2:25" s="162" customFormat="1" ht="18" customHeight="1" x14ac:dyDescent="0.2">
      <c r="B25" s="146" t="s">
        <v>45</v>
      </c>
      <c r="C25" s="159"/>
      <c r="D25" s="163">
        <f>'41cbenpreGI'!D25</f>
        <v>28532</v>
      </c>
      <c r="F25" s="164">
        <f>'41cbenpreGI'!F25+'41cbenpreGI'!H25+'41cbenpreGI'!J25+'41cbenpreGI'!L25+'41cbenpreGI'!N25</f>
        <v>20535</v>
      </c>
      <c r="G25" s="167">
        <f t="shared" si="0"/>
        <v>52.293157452443403</v>
      </c>
      <c r="H25" s="164">
        <f>'41cbenpreGI'!P25</f>
        <v>39</v>
      </c>
      <c r="I25" s="165">
        <f t="shared" si="1"/>
        <v>9.931498128294583E-2</v>
      </c>
      <c r="J25" s="164">
        <f>'41cbenpreGI'!R25</f>
        <v>16215</v>
      </c>
      <c r="K25" s="165">
        <f t="shared" si="2"/>
        <v>41.29211337187094</v>
      </c>
      <c r="L25" s="164">
        <f>'41cbenpreGI'!T25</f>
        <v>2480</v>
      </c>
      <c r="M25" s="165">
        <f t="shared" si="3"/>
        <v>6.3154141944027096</v>
      </c>
      <c r="N25" s="163">
        <f t="shared" si="5"/>
        <v>39269</v>
      </c>
      <c r="O25" s="165">
        <f t="shared" si="5"/>
        <v>100</v>
      </c>
      <c r="P25" s="166"/>
      <c r="Q25" s="166">
        <f t="shared" si="4"/>
        <v>1.3763143137529792</v>
      </c>
    </row>
    <row r="26" spans="2:25" s="162" customFormat="1" ht="18" customHeight="1" x14ac:dyDescent="0.2">
      <c r="B26" s="146" t="s">
        <v>46</v>
      </c>
      <c r="C26" s="159"/>
      <c r="D26" s="163">
        <f>'41cbenpreGI'!D26</f>
        <v>2931</v>
      </c>
      <c r="F26" s="164">
        <f>'41cbenpreGI'!F26+'41cbenpreGI'!H26+'41cbenpreGI'!J26+'41cbenpreGI'!L26+'41cbenpreGI'!N26</f>
        <v>4136</v>
      </c>
      <c r="G26" s="167">
        <f t="shared" si="0"/>
        <v>99.232245681381954</v>
      </c>
      <c r="H26" s="164">
        <f>'41cbenpreGI'!P26</f>
        <v>25</v>
      </c>
      <c r="I26" s="165">
        <f t="shared" si="1"/>
        <v>0.59980806142034548</v>
      </c>
      <c r="J26" s="164">
        <f>'41cbenpreGI'!R26</f>
        <v>7</v>
      </c>
      <c r="K26" s="165">
        <f t="shared" si="2"/>
        <v>0.16794625719769674</v>
      </c>
      <c r="L26" s="164">
        <f>'41cbenpreGI'!T26</f>
        <v>0</v>
      </c>
      <c r="M26" s="165">
        <f t="shared" si="3"/>
        <v>0</v>
      </c>
      <c r="N26" s="163">
        <f t="shared" si="5"/>
        <v>4168</v>
      </c>
      <c r="O26" s="165">
        <f t="shared" si="5"/>
        <v>100</v>
      </c>
      <c r="P26" s="166"/>
      <c r="Q26" s="166">
        <f t="shared" si="4"/>
        <v>1.4220402592971682</v>
      </c>
    </row>
    <row r="27" spans="2:25" s="162" customFormat="1" ht="18" customHeight="1" x14ac:dyDescent="0.2">
      <c r="B27" s="146" t="s">
        <v>1</v>
      </c>
      <c r="C27" s="159"/>
      <c r="D27" s="163">
        <f>'41cbenpreGI'!D27</f>
        <v>1067</v>
      </c>
      <c r="F27" s="164">
        <f>'41cbenpreGI'!F27+'41cbenpreGI'!H27+'41cbenpreGI'!J27+'41cbenpreGI'!L27+'41cbenpreGI'!N27</f>
        <v>1004</v>
      </c>
      <c r="G27" s="167">
        <f t="shared" si="0"/>
        <v>68.485675306957702</v>
      </c>
      <c r="H27" s="164">
        <f>'41cbenpreGI'!P27</f>
        <v>0</v>
      </c>
      <c r="I27" s="165">
        <f t="shared" si="1"/>
        <v>0</v>
      </c>
      <c r="J27" s="164">
        <f>'41cbenpreGI'!R27</f>
        <v>462</v>
      </c>
      <c r="K27" s="165">
        <f t="shared" si="2"/>
        <v>31.51432469304229</v>
      </c>
      <c r="L27" s="164">
        <f>'41cbenpreGI'!T27</f>
        <v>0</v>
      </c>
      <c r="M27" s="165">
        <f t="shared" si="3"/>
        <v>0</v>
      </c>
      <c r="N27" s="164">
        <f t="shared" si="5"/>
        <v>1466</v>
      </c>
      <c r="O27" s="165">
        <f t="shared" si="5"/>
        <v>100</v>
      </c>
      <c r="P27" s="166"/>
      <c r="Q27" s="166">
        <f t="shared" si="4"/>
        <v>1.3739456419868792</v>
      </c>
    </row>
    <row r="28" spans="2:25" s="162" customFormat="1" ht="8.25" customHeight="1" x14ac:dyDescent="0.2">
      <c r="B28" s="168"/>
      <c r="C28" s="159"/>
      <c r="D28" s="169"/>
      <c r="F28" s="163"/>
      <c r="G28" s="170"/>
      <c r="H28" s="163"/>
      <c r="I28" s="170"/>
      <c r="J28" s="163"/>
      <c r="K28" s="170"/>
      <c r="L28" s="163"/>
      <c r="M28" s="170"/>
      <c r="N28" s="164"/>
      <c r="O28" s="166"/>
      <c r="P28" s="166"/>
      <c r="Q28" s="170"/>
    </row>
    <row r="29" spans="2:25" s="162" customFormat="1" ht="3" customHeight="1" x14ac:dyDescent="0.2">
      <c r="B29" s="158"/>
      <c r="C29" s="159"/>
      <c r="D29" s="171"/>
      <c r="F29" s="172"/>
      <c r="G29" s="172"/>
      <c r="H29" s="172"/>
      <c r="I29" s="172"/>
      <c r="J29" s="172"/>
      <c r="K29" s="172"/>
      <c r="L29" s="172"/>
      <c r="M29" s="172"/>
      <c r="N29" s="147"/>
      <c r="O29" s="172"/>
      <c r="P29" s="172"/>
      <c r="Q29" s="172"/>
    </row>
    <row r="30" spans="2:25" s="162" customFormat="1" ht="20.25" customHeight="1" x14ac:dyDescent="0.2">
      <c r="B30" s="146" t="s">
        <v>0</v>
      </c>
      <c r="C30" s="173"/>
      <c r="D30" s="147">
        <f>SUM(D10:D29)</f>
        <v>483621</v>
      </c>
      <c r="E30" s="174"/>
      <c r="F30" s="147">
        <f>SUM(F10:F27)</f>
        <v>399760</v>
      </c>
      <c r="G30" s="175">
        <f>F30*100/$N30</f>
        <v>59.57595203641084</v>
      </c>
      <c r="H30" s="147">
        <f>SUM(H10:H27)</f>
        <v>63004</v>
      </c>
      <c r="I30" s="175">
        <f>H30*100/$N30</f>
        <v>9.3894418703772971</v>
      </c>
      <c r="J30" s="147">
        <f>SUM(J10:J27)</f>
        <v>204584</v>
      </c>
      <c r="K30" s="175">
        <f>J30*100/$N30</f>
        <v>30.489009834443355</v>
      </c>
      <c r="L30" s="147">
        <f>SUM(L10:L28)</f>
        <v>3661</v>
      </c>
      <c r="M30" s="175">
        <f>L30*100/$N30</f>
        <v>0.54559625876851126</v>
      </c>
      <c r="N30" s="147">
        <f>F30+H30+J30+L30</f>
        <v>671009</v>
      </c>
      <c r="O30" s="175">
        <f>G30+I30+K30+M30</f>
        <v>100</v>
      </c>
      <c r="P30" s="176"/>
      <c r="Q30" s="176">
        <f>(N30/D30)</f>
        <v>1.3874686996635794</v>
      </c>
    </row>
    <row r="31" spans="2:25" s="162" customFormat="1" ht="5.25" customHeight="1" x14ac:dyDescent="0.2">
      <c r="B31" s="146"/>
      <c r="C31" s="173"/>
      <c r="D31" s="147"/>
      <c r="E31" s="174"/>
      <c r="F31" s="147"/>
      <c r="G31" s="176"/>
      <c r="H31" s="147"/>
      <c r="I31" s="176"/>
      <c r="J31" s="147"/>
      <c r="K31" s="176"/>
      <c r="L31" s="147"/>
      <c r="M31" s="176"/>
      <c r="N31" s="147"/>
      <c r="O31" s="176"/>
      <c r="P31" s="147"/>
      <c r="Q31" s="176"/>
      <c r="R31" s="147"/>
      <c r="S31" s="176"/>
      <c r="T31" s="147"/>
      <c r="U31" s="176"/>
      <c r="V31" s="147"/>
      <c r="W31" s="176"/>
      <c r="X31" s="176"/>
      <c r="Y31" s="176"/>
    </row>
    <row r="32" spans="2:25" s="151" customFormat="1" ht="18.75" customHeight="1" x14ac:dyDescent="0.2">
      <c r="B32" s="153" t="s">
        <v>39</v>
      </c>
      <c r="C32" s="177"/>
      <c r="D32" s="177"/>
      <c r="E32" s="177"/>
      <c r="F32" s="177"/>
      <c r="G32" s="177"/>
      <c r="H32" s="177"/>
      <c r="I32" s="177"/>
      <c r="J32" s="177"/>
      <c r="K32" s="177"/>
      <c r="L32" s="177"/>
      <c r="N32" s="177"/>
      <c r="O32" s="177"/>
      <c r="P32" s="177"/>
      <c r="Q32" s="177"/>
      <c r="R32" s="177"/>
      <c r="S32" s="177"/>
      <c r="T32" s="177"/>
      <c r="U32" s="177"/>
      <c r="V32" s="177"/>
      <c r="W32" s="177"/>
    </row>
    <row r="33" spans="2:25" x14ac:dyDescent="0.2">
      <c r="B33" s="27" t="s">
        <v>47</v>
      </c>
      <c r="F33" s="25"/>
      <c r="G33" s="25"/>
      <c r="H33" s="25"/>
      <c r="I33" s="25"/>
      <c r="J33" s="25"/>
      <c r="K33" s="25"/>
      <c r="L33" s="25"/>
      <c r="M33" s="25"/>
      <c r="N33" s="25"/>
      <c r="O33" s="25"/>
      <c r="P33" s="25"/>
      <c r="Q33" s="25"/>
      <c r="R33" s="25"/>
      <c r="S33" s="25"/>
      <c r="T33" s="25"/>
      <c r="U33" s="25"/>
    </row>
    <row r="34" spans="2:25" x14ac:dyDescent="0.2">
      <c r="F34" s="14"/>
      <c r="G34" s="14"/>
      <c r="H34" s="14"/>
      <c r="I34" s="14"/>
      <c r="J34" s="14"/>
    </row>
    <row r="36" spans="2:25" x14ac:dyDescent="0.2">
      <c r="D36" s="8"/>
      <c r="T36" s="22"/>
      <c r="U36" s="22"/>
      <c r="X36" s="1"/>
      <c r="Y36" s="1"/>
    </row>
    <row r="37" spans="2:25" x14ac:dyDescent="0.2">
      <c r="T37" s="22"/>
      <c r="U37" s="22"/>
      <c r="X37" s="1"/>
      <c r="Y37" s="1"/>
    </row>
    <row r="38" spans="2:25" x14ac:dyDescent="0.2">
      <c r="T38" s="22"/>
      <c r="U38" s="22"/>
      <c r="X38" s="1"/>
      <c r="Y38" s="1"/>
    </row>
    <row r="39" spans="2:25" x14ac:dyDescent="0.2">
      <c r="T39" s="22"/>
      <c r="U39" s="22"/>
      <c r="X39" s="1"/>
      <c r="Y39" s="1"/>
    </row>
    <row r="40" spans="2:25" x14ac:dyDescent="0.2">
      <c r="T40" s="22"/>
      <c r="U40" s="22"/>
      <c r="X40" s="1"/>
      <c r="Y40" s="1"/>
    </row>
    <row r="41" spans="2:25" x14ac:dyDescent="0.2">
      <c r="T41" s="22"/>
      <c r="U41" s="22"/>
      <c r="X41" s="1"/>
      <c r="Y41" s="1"/>
    </row>
    <row r="42" spans="2:25" x14ac:dyDescent="0.2">
      <c r="T42" s="22"/>
      <c r="U42" s="22"/>
      <c r="X42" s="1"/>
      <c r="Y42" s="1"/>
    </row>
    <row r="43" spans="2:25" x14ac:dyDescent="0.2">
      <c r="T43" s="22"/>
      <c r="U43" s="22"/>
      <c r="X43" s="1"/>
      <c r="Y43" s="1"/>
    </row>
    <row r="44" spans="2:25" x14ac:dyDescent="0.2">
      <c r="T44" s="22"/>
      <c r="U44" s="22"/>
      <c r="X44" s="1"/>
      <c r="Y44" s="1"/>
    </row>
    <row r="45" spans="2:25" x14ac:dyDescent="0.2">
      <c r="T45" s="22"/>
      <c r="U45" s="22"/>
      <c r="X45" s="1"/>
      <c r="Y45" s="1"/>
    </row>
    <row r="46" spans="2:25" x14ac:dyDescent="0.2">
      <c r="T46" s="22"/>
      <c r="U46" s="22"/>
      <c r="X46" s="1"/>
      <c r="Y46" s="1"/>
    </row>
    <row r="47" spans="2:25" x14ac:dyDescent="0.2">
      <c r="T47" s="22"/>
      <c r="U47" s="22"/>
      <c r="X47" s="1"/>
      <c r="Y47" s="1"/>
    </row>
    <row r="48" spans="2:25" x14ac:dyDescent="0.2">
      <c r="T48" s="22"/>
      <c r="U48" s="22"/>
      <c r="X48" s="1"/>
      <c r="Y48" s="1"/>
    </row>
    <row r="49" spans="20:25" x14ac:dyDescent="0.2">
      <c r="T49" s="22"/>
      <c r="U49" s="22"/>
      <c r="X49" s="1"/>
      <c r="Y49" s="1"/>
    </row>
    <row r="50" spans="20:25" x14ac:dyDescent="0.2">
      <c r="T50" s="22"/>
      <c r="U50" s="22"/>
      <c r="X50" s="1"/>
      <c r="Y50" s="1"/>
    </row>
    <row r="51" spans="20:25" x14ac:dyDescent="0.2">
      <c r="T51" s="22"/>
      <c r="U51" s="22"/>
      <c r="X51" s="1"/>
      <c r="Y51" s="1"/>
    </row>
    <row r="52" spans="20:25" x14ac:dyDescent="0.2">
      <c r="T52" s="22"/>
      <c r="U52" s="22"/>
      <c r="X52" s="1"/>
      <c r="Y52" s="1"/>
    </row>
    <row r="53" spans="20:25" x14ac:dyDescent="0.2">
      <c r="T53" s="22"/>
      <c r="U53" s="22"/>
      <c r="X53" s="1"/>
      <c r="Y53" s="1"/>
    </row>
    <row r="54" spans="20:25" x14ac:dyDescent="0.2">
      <c r="T54" s="22"/>
      <c r="U54" s="22"/>
      <c r="X54" s="1"/>
      <c r="Y54" s="1"/>
    </row>
    <row r="55" spans="20:25" x14ac:dyDescent="0.2">
      <c r="T55" s="22"/>
      <c r="U55" s="22"/>
      <c r="X55" s="1"/>
      <c r="Y55" s="1"/>
    </row>
    <row r="56" spans="20:25" x14ac:dyDescent="0.2">
      <c r="T56" s="22"/>
      <c r="U56" s="22"/>
      <c r="X56" s="1"/>
      <c r="Y56" s="1"/>
    </row>
  </sheetData>
  <mergeCells count="9">
    <mergeCell ref="B3:X3"/>
    <mergeCell ref="B4:W4"/>
    <mergeCell ref="F6:W6"/>
    <mergeCell ref="B7:B8"/>
    <mergeCell ref="F7:G7"/>
    <mergeCell ref="H7:I7"/>
    <mergeCell ref="J7:K7"/>
    <mergeCell ref="L7:M7"/>
    <mergeCell ref="N7:O7"/>
  </mergeCells>
  <printOptions horizontalCentered="1"/>
  <pageMargins left="0" right="0" top="0.43307086614173229" bottom="0.43307086614173229" header="0" footer="0"/>
  <pageSetup paperSize="9" scale="89" orientation="landscape" r:id="rId1"/>
  <headerFooter alignWithMargins="0"/>
  <rowBreaks count="1" manualBreakCount="1">
    <brk id="32" max="16383" man="1"/>
  </rowBreaks>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Hoja22">
    <tabColor theme="0"/>
    <pageSetUpPr fitToPage="1"/>
  </sheetPr>
  <dimension ref="A1:IZ53"/>
  <sheetViews>
    <sheetView topLeftCell="A8" zoomScaleNormal="100" workbookViewId="0">
      <selection activeCell="W25" sqref="W25"/>
    </sheetView>
  </sheetViews>
  <sheetFormatPr baseColWidth="10" defaultColWidth="11.42578125" defaultRowHeight="15" x14ac:dyDescent="0.2"/>
  <cols>
    <col min="1" max="1" width="0.7109375" style="333" customWidth="1"/>
    <col min="2" max="2" width="28.7109375" style="333" customWidth="1"/>
    <col min="3" max="3" width="0.7109375" style="333" customWidth="1"/>
    <col min="4" max="4" width="11.28515625" style="333" bestFit="1" customWidth="1"/>
    <col min="5" max="5" width="10.7109375" style="333" customWidth="1"/>
    <col min="6" max="6" width="0.7109375" style="333" customWidth="1"/>
    <col min="7" max="7" width="12.85546875" style="333" customWidth="1"/>
    <col min="8" max="8" width="7.28515625" style="333" customWidth="1"/>
    <col min="9" max="9" width="0.7109375" style="333" customWidth="1"/>
    <col min="10" max="10" width="10.5703125" style="333" customWidth="1"/>
    <col min="11" max="11" width="8.5703125" style="333" customWidth="1"/>
    <col min="12" max="12" width="9.85546875" style="333" customWidth="1"/>
    <col min="13" max="18" width="11.42578125" style="333"/>
    <col min="19" max="19" width="7.5703125" style="333" customWidth="1"/>
    <col min="20" max="20" width="2.28515625" style="333" customWidth="1"/>
    <col min="21" max="16384" width="11.42578125" style="333"/>
  </cols>
  <sheetData>
    <row r="1" spans="1:260" s="613" customFormat="1" ht="9" customHeight="1" x14ac:dyDescent="0.25">
      <c r="A1" s="340"/>
      <c r="B1" s="311"/>
      <c r="C1" s="341"/>
      <c r="D1" s="311"/>
      <c r="E1" s="311"/>
      <c r="F1" s="341"/>
      <c r="G1" s="340"/>
      <c r="H1" s="340"/>
      <c r="I1" s="341"/>
      <c r="J1" s="340"/>
      <c r="K1" s="340"/>
      <c r="L1" s="750"/>
      <c r="M1" s="750"/>
      <c r="N1" s="750"/>
      <c r="O1" s="750"/>
      <c r="P1" s="340"/>
      <c r="Q1" s="340"/>
      <c r="R1" s="340"/>
      <c r="S1" s="750"/>
      <c r="T1" s="750"/>
      <c r="U1" s="340"/>
      <c r="V1" s="340"/>
      <c r="W1" s="340"/>
      <c r="X1" s="340"/>
      <c r="Y1" s="340"/>
      <c r="Z1" s="340"/>
      <c r="AA1" s="340"/>
      <c r="AB1" s="340"/>
      <c r="AC1" s="340"/>
      <c r="AD1" s="340"/>
      <c r="AE1" s="340"/>
      <c r="AF1" s="340"/>
      <c r="AG1" s="340"/>
      <c r="AH1" s="340"/>
      <c r="AI1" s="340"/>
      <c r="AJ1" s="340"/>
      <c r="AK1" s="340"/>
      <c r="AL1" s="340"/>
      <c r="AM1" s="340"/>
      <c r="AN1" s="340"/>
      <c r="AO1" s="340"/>
      <c r="AP1" s="340"/>
      <c r="AQ1" s="340"/>
      <c r="AR1" s="340"/>
      <c r="AS1" s="340"/>
      <c r="AT1" s="340"/>
      <c r="AU1" s="340"/>
      <c r="AV1" s="340"/>
      <c r="AW1" s="340"/>
      <c r="AX1" s="340"/>
      <c r="AY1" s="340"/>
      <c r="AZ1" s="340"/>
      <c r="BA1" s="340"/>
      <c r="BB1" s="340"/>
      <c r="BC1" s="340"/>
      <c r="BD1" s="340"/>
      <c r="BE1" s="340"/>
      <c r="BF1" s="340"/>
      <c r="BG1" s="340"/>
      <c r="BH1" s="340"/>
      <c r="BI1" s="340"/>
      <c r="BJ1" s="340"/>
      <c r="BK1" s="340"/>
      <c r="BL1" s="340"/>
      <c r="BM1" s="340"/>
      <c r="BN1" s="340"/>
      <c r="BO1" s="340"/>
      <c r="BP1" s="340"/>
      <c r="BQ1" s="340"/>
      <c r="BR1" s="340"/>
      <c r="BS1" s="340"/>
      <c r="BT1" s="340"/>
      <c r="BU1" s="340"/>
      <c r="BV1" s="340"/>
      <c r="BW1" s="340"/>
      <c r="BX1" s="340"/>
      <c r="BY1" s="340"/>
      <c r="BZ1" s="340"/>
      <c r="CA1" s="340"/>
      <c r="CB1" s="340"/>
      <c r="CC1" s="340"/>
      <c r="CD1" s="340"/>
      <c r="CE1" s="340"/>
      <c r="CF1" s="340"/>
      <c r="CG1" s="340"/>
      <c r="CH1" s="340"/>
      <c r="CI1" s="340"/>
      <c r="CJ1" s="340"/>
      <c r="CK1" s="340"/>
      <c r="CL1" s="340"/>
      <c r="CM1" s="340"/>
      <c r="CN1" s="340"/>
      <c r="CO1" s="340"/>
      <c r="CP1" s="340"/>
      <c r="CQ1" s="340"/>
      <c r="CR1" s="340"/>
      <c r="CS1" s="340"/>
      <c r="CT1" s="340"/>
      <c r="CU1" s="340"/>
      <c r="CV1" s="340"/>
      <c r="CW1" s="340"/>
      <c r="CX1" s="340"/>
      <c r="CY1" s="340"/>
      <c r="CZ1" s="340"/>
      <c r="DA1" s="340"/>
      <c r="DB1" s="340"/>
      <c r="DC1" s="340"/>
      <c r="DD1" s="340"/>
      <c r="DE1" s="340"/>
      <c r="DF1" s="340"/>
      <c r="DG1" s="340"/>
      <c r="DH1" s="340"/>
      <c r="DI1" s="340"/>
      <c r="DJ1" s="340"/>
      <c r="DK1" s="340"/>
      <c r="DL1" s="340"/>
      <c r="DM1" s="340"/>
      <c r="DN1" s="340"/>
      <c r="DO1" s="340"/>
      <c r="DP1" s="340"/>
      <c r="DQ1" s="340"/>
      <c r="DR1" s="340"/>
      <c r="DS1" s="340"/>
      <c r="DT1" s="340"/>
      <c r="DU1" s="340"/>
      <c r="DV1" s="340"/>
      <c r="DW1" s="340"/>
      <c r="DX1" s="340"/>
      <c r="DY1" s="340"/>
      <c r="DZ1" s="340"/>
      <c r="EA1" s="340"/>
      <c r="EB1" s="340"/>
      <c r="EC1" s="340"/>
      <c r="ED1" s="340"/>
      <c r="EE1" s="340"/>
      <c r="EF1" s="340"/>
      <c r="EG1" s="340"/>
      <c r="EH1" s="340"/>
      <c r="EI1" s="340"/>
      <c r="EJ1" s="340"/>
      <c r="EK1" s="340"/>
      <c r="EL1" s="340"/>
      <c r="EM1" s="340"/>
      <c r="EN1" s="340"/>
      <c r="EO1" s="340"/>
      <c r="EP1" s="340"/>
      <c r="EQ1" s="340"/>
      <c r="ER1" s="340"/>
      <c r="ES1" s="340"/>
      <c r="ET1" s="340"/>
      <c r="EU1" s="340"/>
      <c r="EV1" s="340"/>
      <c r="EW1" s="340"/>
      <c r="EX1" s="340"/>
      <c r="EY1" s="340"/>
      <c r="EZ1" s="340"/>
      <c r="FA1" s="340"/>
      <c r="FB1" s="340"/>
      <c r="FC1" s="340"/>
      <c r="FD1" s="340"/>
      <c r="FE1" s="340"/>
      <c r="FF1" s="340"/>
      <c r="FG1" s="340"/>
      <c r="FH1" s="340"/>
      <c r="FI1" s="340"/>
      <c r="FJ1" s="340"/>
      <c r="FK1" s="340"/>
      <c r="FL1" s="340"/>
      <c r="FM1" s="340"/>
      <c r="FN1" s="340"/>
      <c r="FO1" s="340"/>
      <c r="FP1" s="340"/>
      <c r="FQ1" s="340"/>
      <c r="FR1" s="340"/>
      <c r="FS1" s="340"/>
      <c r="FT1" s="340"/>
      <c r="FU1" s="340"/>
      <c r="FV1" s="340"/>
      <c r="FW1" s="340"/>
      <c r="FX1" s="340"/>
      <c r="FY1" s="340"/>
      <c r="FZ1" s="340"/>
      <c r="GA1" s="340"/>
      <c r="GB1" s="340"/>
      <c r="GC1" s="340"/>
      <c r="GD1" s="340"/>
      <c r="GE1" s="340"/>
      <c r="GF1" s="340"/>
      <c r="GG1" s="340"/>
      <c r="GH1" s="340"/>
      <c r="GI1" s="340"/>
      <c r="GJ1" s="340"/>
      <c r="GK1" s="340"/>
      <c r="GL1" s="340"/>
      <c r="GM1" s="340"/>
      <c r="GN1" s="340"/>
      <c r="GO1" s="340"/>
      <c r="GP1" s="340"/>
      <c r="GQ1" s="340"/>
      <c r="GR1" s="340"/>
      <c r="GS1" s="340"/>
      <c r="GT1" s="340"/>
      <c r="GU1" s="340"/>
      <c r="GV1" s="340"/>
      <c r="GW1" s="340"/>
      <c r="GX1" s="340"/>
      <c r="GY1" s="340"/>
      <c r="GZ1" s="340"/>
      <c r="HA1" s="340"/>
      <c r="HB1" s="340"/>
      <c r="HC1" s="340"/>
      <c r="HD1" s="340"/>
      <c r="HE1" s="340"/>
      <c r="HF1" s="340"/>
      <c r="HG1" s="340"/>
      <c r="HH1" s="340"/>
      <c r="HI1" s="340"/>
      <c r="HJ1" s="340"/>
      <c r="HK1" s="340"/>
      <c r="HL1" s="340"/>
      <c r="HM1" s="340"/>
      <c r="HN1" s="340"/>
      <c r="HO1" s="340"/>
      <c r="HP1" s="340"/>
      <c r="HQ1" s="340"/>
      <c r="HR1" s="340"/>
      <c r="HS1" s="340"/>
      <c r="HT1" s="340"/>
      <c r="HU1" s="340"/>
      <c r="HV1" s="340"/>
      <c r="HW1" s="340"/>
      <c r="HX1" s="340"/>
      <c r="HY1" s="340"/>
      <c r="HZ1" s="340"/>
      <c r="IA1" s="340"/>
      <c r="IB1" s="340"/>
      <c r="IC1" s="340"/>
      <c r="ID1" s="340"/>
      <c r="IE1" s="340"/>
      <c r="IF1" s="340"/>
      <c r="IG1" s="340"/>
      <c r="IH1" s="340"/>
      <c r="II1" s="340"/>
      <c r="IJ1" s="340"/>
      <c r="IK1" s="340"/>
      <c r="IL1" s="340"/>
      <c r="IM1" s="340"/>
      <c r="IN1" s="340"/>
      <c r="IO1" s="340"/>
      <c r="IP1" s="340"/>
      <c r="IQ1" s="340"/>
      <c r="IR1" s="340"/>
      <c r="IS1" s="340"/>
      <c r="IT1" s="340"/>
      <c r="IU1" s="340"/>
      <c r="IV1" s="340"/>
      <c r="IW1" s="340"/>
      <c r="IX1" s="340"/>
      <c r="IY1" s="340"/>
      <c r="IZ1" s="340"/>
    </row>
    <row r="2" spans="1:260" s="619" customFormat="1" ht="49.5" customHeight="1" x14ac:dyDescent="0.25">
      <c r="A2" s="343"/>
      <c r="B2" s="751"/>
      <c r="C2" s="751"/>
      <c r="D2" s="751"/>
      <c r="E2" s="751"/>
      <c r="F2" s="751"/>
      <c r="G2" s="751"/>
      <c r="H2" s="751"/>
      <c r="I2" s="751"/>
      <c r="J2" s="343"/>
      <c r="K2" s="343"/>
      <c r="L2" s="750"/>
      <c r="M2" s="750"/>
      <c r="N2" s="750"/>
      <c r="O2" s="750"/>
      <c r="P2" s="343"/>
      <c r="Q2" s="343"/>
      <c r="R2" s="343"/>
      <c r="S2" s="343"/>
      <c r="T2" s="343"/>
      <c r="U2" s="343"/>
      <c r="V2" s="343"/>
      <c r="W2" s="343"/>
      <c r="X2" s="343"/>
      <c r="Y2" s="343"/>
      <c r="Z2" s="343"/>
      <c r="AA2" s="343"/>
      <c r="AB2" s="343"/>
      <c r="AC2" s="343"/>
      <c r="AD2" s="343"/>
      <c r="AE2" s="343"/>
      <c r="AF2" s="343"/>
      <c r="AG2" s="343"/>
      <c r="AH2" s="343"/>
      <c r="AI2" s="343"/>
      <c r="AJ2" s="343"/>
      <c r="AK2" s="343"/>
      <c r="AL2" s="343"/>
      <c r="AM2" s="343"/>
      <c r="AN2" s="343"/>
      <c r="AO2" s="343"/>
      <c r="AP2" s="343"/>
      <c r="AQ2" s="343"/>
      <c r="AR2" s="343"/>
      <c r="AS2" s="343"/>
      <c r="AT2" s="343"/>
      <c r="AU2" s="343"/>
      <c r="AV2" s="343"/>
      <c r="AW2" s="343"/>
      <c r="AX2" s="343"/>
      <c r="AY2" s="343"/>
      <c r="AZ2" s="343"/>
      <c r="BA2" s="343"/>
      <c r="BB2" s="343"/>
      <c r="BC2" s="343"/>
      <c r="BD2" s="343"/>
      <c r="BE2" s="343"/>
      <c r="BF2" s="343"/>
      <c r="BG2" s="343"/>
      <c r="BH2" s="343"/>
      <c r="BI2" s="343"/>
      <c r="BJ2" s="343"/>
      <c r="BK2" s="343"/>
      <c r="BL2" s="343"/>
      <c r="BM2" s="343"/>
      <c r="BN2" s="343"/>
      <c r="BO2" s="343"/>
      <c r="BP2" s="343"/>
      <c r="BQ2" s="343"/>
      <c r="BR2" s="343"/>
      <c r="BS2" s="343"/>
      <c r="BT2" s="343"/>
      <c r="BU2" s="343"/>
      <c r="BV2" s="343"/>
      <c r="BW2" s="343"/>
      <c r="BX2" s="343"/>
      <c r="BY2" s="343"/>
      <c r="BZ2" s="343"/>
      <c r="CA2" s="343"/>
      <c r="CB2" s="343"/>
      <c r="CC2" s="343"/>
      <c r="CD2" s="343"/>
      <c r="CE2" s="343"/>
      <c r="CF2" s="343"/>
      <c r="CG2" s="343"/>
      <c r="CH2" s="343"/>
      <c r="CI2" s="343"/>
      <c r="CJ2" s="343"/>
      <c r="CK2" s="343"/>
      <c r="CL2" s="343"/>
      <c r="CM2" s="343"/>
      <c r="CN2" s="343"/>
      <c r="CO2" s="343"/>
      <c r="CP2" s="343"/>
      <c r="CQ2" s="343"/>
      <c r="CR2" s="343"/>
      <c r="CS2" s="343"/>
      <c r="CT2" s="343"/>
      <c r="CU2" s="343"/>
      <c r="CV2" s="343"/>
      <c r="CW2" s="343"/>
      <c r="CX2" s="343"/>
      <c r="CY2" s="343"/>
      <c r="CZ2" s="343"/>
      <c r="DA2" s="343"/>
      <c r="DB2" s="343"/>
      <c r="DC2" s="343"/>
      <c r="DD2" s="343"/>
      <c r="DE2" s="343"/>
      <c r="DF2" s="343"/>
      <c r="DG2" s="343"/>
      <c r="DH2" s="343"/>
      <c r="DI2" s="343"/>
      <c r="DJ2" s="343"/>
      <c r="DK2" s="343"/>
      <c r="DL2" s="343"/>
      <c r="DM2" s="343"/>
      <c r="DN2" s="343"/>
      <c r="DO2" s="343"/>
      <c r="DP2" s="343"/>
      <c r="DQ2" s="343"/>
      <c r="DR2" s="343"/>
      <c r="DS2" s="343"/>
      <c r="DT2" s="343"/>
      <c r="DU2" s="343"/>
      <c r="DV2" s="343"/>
      <c r="DW2" s="343"/>
      <c r="DX2" s="343"/>
      <c r="DY2" s="343"/>
      <c r="DZ2" s="343"/>
      <c r="EA2" s="343"/>
      <c r="EB2" s="343"/>
      <c r="EC2" s="343"/>
      <c r="ED2" s="343"/>
      <c r="EE2" s="343"/>
      <c r="EF2" s="343"/>
      <c r="EG2" s="343"/>
      <c r="EH2" s="343"/>
      <c r="EI2" s="343"/>
      <c r="EJ2" s="343"/>
      <c r="EK2" s="343"/>
      <c r="EL2" s="343"/>
      <c r="EM2" s="343"/>
      <c r="EN2" s="343"/>
      <c r="EO2" s="343"/>
      <c r="EP2" s="343"/>
      <c r="EQ2" s="343"/>
      <c r="ER2" s="343"/>
      <c r="ES2" s="343"/>
      <c r="ET2" s="343"/>
      <c r="EU2" s="343"/>
      <c r="EV2" s="343"/>
      <c r="EW2" s="343"/>
      <c r="EX2" s="343"/>
      <c r="EY2" s="343"/>
      <c r="EZ2" s="343"/>
      <c r="FA2" s="343"/>
      <c r="FB2" s="343"/>
      <c r="FC2" s="343"/>
      <c r="FD2" s="343"/>
      <c r="FE2" s="343"/>
      <c r="FF2" s="343"/>
      <c r="FG2" s="343"/>
      <c r="FH2" s="343"/>
      <c r="FI2" s="343"/>
      <c r="FJ2" s="343"/>
      <c r="FK2" s="343"/>
      <c r="FL2" s="343"/>
      <c r="FM2" s="343"/>
      <c r="FN2" s="343"/>
      <c r="FO2" s="343"/>
      <c r="FP2" s="343"/>
      <c r="FQ2" s="343"/>
      <c r="FR2" s="343"/>
      <c r="FS2" s="343"/>
      <c r="FT2" s="343"/>
      <c r="FU2" s="343"/>
      <c r="FV2" s="343"/>
      <c r="FW2" s="343"/>
      <c r="FX2" s="343"/>
      <c r="FY2" s="343"/>
      <c r="FZ2" s="343"/>
      <c r="GA2" s="343"/>
      <c r="GB2" s="343"/>
      <c r="GC2" s="343"/>
      <c r="GD2" s="343"/>
      <c r="GE2" s="343"/>
      <c r="GF2" s="343"/>
      <c r="GG2" s="343"/>
      <c r="GH2" s="343"/>
      <c r="GI2" s="343"/>
      <c r="GJ2" s="343"/>
      <c r="GK2" s="343"/>
      <c r="GL2" s="343"/>
      <c r="GM2" s="343"/>
      <c r="GN2" s="343"/>
      <c r="GO2" s="343"/>
      <c r="GP2" s="343"/>
      <c r="GQ2" s="343"/>
      <c r="GR2" s="343"/>
      <c r="GS2" s="343"/>
      <c r="GT2" s="343"/>
      <c r="GU2" s="343"/>
      <c r="GV2" s="343"/>
      <c r="GW2" s="343"/>
      <c r="GX2" s="343"/>
      <c r="GY2" s="343"/>
      <c r="GZ2" s="343"/>
      <c r="HA2" s="343"/>
      <c r="HB2" s="343"/>
      <c r="HC2" s="343"/>
      <c r="HD2" s="343"/>
      <c r="HE2" s="343"/>
      <c r="HF2" s="343"/>
      <c r="HG2" s="343"/>
      <c r="HH2" s="343"/>
      <c r="HI2" s="343"/>
      <c r="HJ2" s="343"/>
      <c r="HK2" s="343"/>
      <c r="HL2" s="343"/>
      <c r="HM2" s="343"/>
      <c r="HN2" s="343"/>
      <c r="HO2" s="343"/>
      <c r="HP2" s="343"/>
      <c r="HQ2" s="343"/>
      <c r="HR2" s="343"/>
      <c r="HS2" s="343"/>
      <c r="HT2" s="343"/>
      <c r="HU2" s="343"/>
      <c r="HV2" s="343"/>
      <c r="HW2" s="343"/>
      <c r="HX2" s="343"/>
      <c r="HY2" s="343"/>
      <c r="HZ2" s="343"/>
      <c r="IA2" s="343"/>
      <c r="IB2" s="343"/>
      <c r="IC2" s="343"/>
      <c r="ID2" s="343"/>
      <c r="IE2" s="343"/>
      <c r="IF2" s="343"/>
      <c r="IG2" s="343"/>
      <c r="IH2" s="343"/>
      <c r="II2" s="343"/>
      <c r="IJ2" s="343"/>
      <c r="IK2" s="343"/>
      <c r="IL2" s="343"/>
      <c r="IM2" s="343"/>
      <c r="IN2" s="343"/>
      <c r="IO2" s="343"/>
      <c r="IP2" s="343"/>
      <c r="IQ2" s="343"/>
      <c r="IR2" s="343"/>
      <c r="IS2" s="343"/>
      <c r="IT2" s="343"/>
      <c r="IU2" s="343"/>
      <c r="IV2" s="343"/>
      <c r="IW2" s="343"/>
      <c r="IX2" s="343"/>
      <c r="IY2" s="343"/>
      <c r="IZ2" s="343"/>
    </row>
    <row r="3" spans="1:260" s="621" customFormat="1" ht="6.95" customHeight="1" x14ac:dyDescent="0.25">
      <c r="A3" s="345"/>
      <c r="B3" s="1388"/>
      <c r="C3" s="1388"/>
      <c r="D3" s="1388"/>
      <c r="E3" s="1388"/>
      <c r="F3" s="1388"/>
      <c r="G3" s="1388"/>
      <c r="H3" s="1388"/>
      <c r="I3" s="1388"/>
      <c r="J3" s="345"/>
      <c r="K3" s="345"/>
      <c r="L3" s="750"/>
      <c r="M3" s="750"/>
      <c r="N3" s="750"/>
      <c r="O3" s="750"/>
      <c r="P3" s="345"/>
      <c r="Q3" s="345"/>
      <c r="R3" s="345"/>
      <c r="S3" s="343"/>
      <c r="T3" s="343"/>
      <c r="U3" s="345"/>
      <c r="V3" s="345"/>
      <c r="W3" s="345"/>
      <c r="X3" s="345"/>
      <c r="Y3" s="345"/>
      <c r="Z3" s="345"/>
      <c r="AA3" s="345"/>
      <c r="AB3" s="345"/>
      <c r="AC3" s="345"/>
      <c r="AD3" s="345"/>
      <c r="AE3" s="345"/>
      <c r="AF3" s="345"/>
      <c r="AG3" s="345"/>
      <c r="AH3" s="345"/>
      <c r="AI3" s="345"/>
      <c r="AJ3" s="345"/>
      <c r="AK3" s="345"/>
      <c r="AL3" s="345"/>
      <c r="AM3" s="345"/>
      <c r="AN3" s="345"/>
      <c r="AO3" s="345"/>
      <c r="AP3" s="345"/>
      <c r="AQ3" s="345"/>
      <c r="AR3" s="345"/>
      <c r="AS3" s="345"/>
      <c r="AT3" s="345"/>
      <c r="AU3" s="345"/>
      <c r="AV3" s="345"/>
      <c r="AW3" s="345"/>
      <c r="AX3" s="345"/>
      <c r="AY3" s="345"/>
      <c r="AZ3" s="345"/>
      <c r="BA3" s="345"/>
      <c r="BB3" s="345"/>
      <c r="BC3" s="345"/>
      <c r="BD3" s="345"/>
      <c r="BE3" s="345"/>
      <c r="BF3" s="345"/>
      <c r="BG3" s="345"/>
      <c r="BH3" s="345"/>
      <c r="BI3" s="345"/>
      <c r="BJ3" s="345"/>
      <c r="BK3" s="345"/>
      <c r="BL3" s="345"/>
      <c r="BM3" s="345"/>
      <c r="BN3" s="345"/>
      <c r="BO3" s="345"/>
      <c r="BP3" s="345"/>
      <c r="BQ3" s="345"/>
      <c r="BR3" s="345"/>
      <c r="BS3" s="345"/>
      <c r="BT3" s="345"/>
      <c r="BU3" s="345"/>
      <c r="BV3" s="345"/>
      <c r="BW3" s="345"/>
      <c r="BX3" s="345"/>
      <c r="BY3" s="345"/>
      <c r="BZ3" s="345"/>
      <c r="CA3" s="345"/>
      <c r="CB3" s="345"/>
      <c r="CC3" s="345"/>
      <c r="CD3" s="345"/>
      <c r="CE3" s="345"/>
      <c r="CF3" s="345"/>
      <c r="CG3" s="345"/>
      <c r="CH3" s="345"/>
      <c r="CI3" s="345"/>
      <c r="CJ3" s="345"/>
      <c r="CK3" s="345"/>
      <c r="CL3" s="345"/>
      <c r="CM3" s="345"/>
      <c r="CN3" s="345"/>
      <c r="CO3" s="345"/>
      <c r="CP3" s="345"/>
      <c r="CQ3" s="345"/>
      <c r="CR3" s="345"/>
      <c r="CS3" s="345"/>
      <c r="CT3" s="345"/>
      <c r="CU3" s="345"/>
      <c r="CV3" s="345"/>
      <c r="CW3" s="345"/>
      <c r="CX3" s="345"/>
      <c r="CY3" s="345"/>
      <c r="CZ3" s="345"/>
      <c r="DA3" s="345"/>
      <c r="DB3" s="345"/>
      <c r="DC3" s="345"/>
      <c r="DD3" s="345"/>
      <c r="DE3" s="345"/>
      <c r="DF3" s="345"/>
      <c r="DG3" s="345"/>
      <c r="DH3" s="345"/>
      <c r="DI3" s="345"/>
      <c r="DJ3" s="345"/>
      <c r="DK3" s="345"/>
      <c r="DL3" s="345"/>
      <c r="DM3" s="345"/>
      <c r="DN3" s="345"/>
      <c r="DO3" s="345"/>
      <c r="DP3" s="345"/>
      <c r="DQ3" s="345"/>
      <c r="DR3" s="345"/>
      <c r="DS3" s="345"/>
      <c r="DT3" s="345"/>
      <c r="DU3" s="345"/>
      <c r="DV3" s="345"/>
      <c r="DW3" s="345"/>
      <c r="DX3" s="345"/>
      <c r="DY3" s="345"/>
      <c r="DZ3" s="345"/>
      <c r="EA3" s="345"/>
      <c r="EB3" s="345"/>
      <c r="EC3" s="345"/>
      <c r="ED3" s="345"/>
      <c r="EE3" s="345"/>
      <c r="EF3" s="345"/>
      <c r="EG3" s="345"/>
      <c r="EH3" s="345"/>
      <c r="EI3" s="345"/>
      <c r="EJ3" s="345"/>
      <c r="EK3" s="345"/>
      <c r="EL3" s="345"/>
      <c r="EM3" s="345"/>
      <c r="EN3" s="345"/>
      <c r="EO3" s="345"/>
      <c r="EP3" s="345"/>
      <c r="EQ3" s="345"/>
      <c r="ER3" s="345"/>
      <c r="ES3" s="345"/>
      <c r="ET3" s="345"/>
      <c r="EU3" s="345"/>
      <c r="EV3" s="345"/>
      <c r="EW3" s="345"/>
      <c r="EX3" s="345"/>
      <c r="EY3" s="345"/>
      <c r="EZ3" s="345"/>
      <c r="FA3" s="345"/>
      <c r="FB3" s="345"/>
      <c r="FC3" s="345"/>
      <c r="FD3" s="345"/>
      <c r="FE3" s="345"/>
      <c r="FF3" s="345"/>
      <c r="FG3" s="345"/>
      <c r="FH3" s="345"/>
      <c r="FI3" s="345"/>
      <c r="FJ3" s="345"/>
      <c r="FK3" s="345"/>
      <c r="FL3" s="345"/>
      <c r="FM3" s="345"/>
      <c r="FN3" s="345"/>
      <c r="FO3" s="345"/>
      <c r="FP3" s="345"/>
      <c r="FQ3" s="345"/>
      <c r="FR3" s="345"/>
      <c r="FS3" s="345"/>
      <c r="FT3" s="345"/>
      <c r="FU3" s="345"/>
      <c r="FV3" s="345"/>
      <c r="FW3" s="345"/>
      <c r="FX3" s="345"/>
      <c r="FY3" s="345"/>
      <c r="FZ3" s="345"/>
      <c r="GA3" s="345"/>
      <c r="GB3" s="345"/>
      <c r="GC3" s="345"/>
      <c r="GD3" s="345"/>
      <c r="GE3" s="345"/>
      <c r="GF3" s="345"/>
      <c r="GG3" s="345"/>
      <c r="GH3" s="345"/>
      <c r="GI3" s="345"/>
      <c r="GJ3" s="345"/>
      <c r="GK3" s="345"/>
      <c r="GL3" s="345"/>
      <c r="GM3" s="345"/>
      <c r="GN3" s="345"/>
      <c r="GO3" s="345"/>
      <c r="GP3" s="345"/>
      <c r="GQ3" s="345"/>
      <c r="GR3" s="345"/>
      <c r="GS3" s="345"/>
      <c r="GT3" s="345"/>
      <c r="GU3" s="345"/>
      <c r="GV3" s="345"/>
      <c r="GW3" s="345"/>
      <c r="GX3" s="345"/>
      <c r="GY3" s="345"/>
      <c r="GZ3" s="345"/>
      <c r="HA3" s="345"/>
      <c r="HB3" s="345"/>
      <c r="HC3" s="345"/>
      <c r="HD3" s="345"/>
      <c r="HE3" s="345"/>
      <c r="HF3" s="345"/>
      <c r="HG3" s="345"/>
      <c r="HH3" s="345"/>
      <c r="HI3" s="345"/>
      <c r="HJ3" s="345"/>
      <c r="HK3" s="345"/>
      <c r="HL3" s="345"/>
      <c r="HM3" s="345"/>
      <c r="HN3" s="345"/>
      <c r="HO3" s="345"/>
      <c r="HP3" s="345"/>
      <c r="HQ3" s="345"/>
      <c r="HR3" s="345"/>
      <c r="HS3" s="345"/>
      <c r="HT3" s="345"/>
      <c r="HU3" s="345"/>
      <c r="HV3" s="345"/>
      <c r="HW3" s="345"/>
      <c r="HX3" s="345"/>
      <c r="HY3" s="345"/>
      <c r="HZ3" s="345"/>
      <c r="IA3" s="345"/>
      <c r="IB3" s="345"/>
      <c r="IC3" s="345"/>
      <c r="ID3" s="345"/>
      <c r="IE3" s="345"/>
      <c r="IF3" s="345"/>
      <c r="IG3" s="345"/>
      <c r="IH3" s="345"/>
      <c r="II3" s="345"/>
      <c r="IJ3" s="345"/>
      <c r="IK3" s="345"/>
      <c r="IL3" s="345"/>
      <c r="IM3" s="345"/>
      <c r="IN3" s="345"/>
      <c r="IO3" s="345"/>
      <c r="IP3" s="345"/>
      <c r="IQ3" s="345"/>
      <c r="IR3" s="345"/>
      <c r="IS3" s="345"/>
      <c r="IT3" s="345"/>
      <c r="IU3" s="345"/>
      <c r="IV3" s="345"/>
      <c r="IW3" s="345"/>
      <c r="IX3" s="345"/>
      <c r="IY3" s="345"/>
      <c r="IZ3" s="345"/>
    </row>
    <row r="4" spans="1:260" s="621" customFormat="1" ht="41.25" customHeight="1" x14ac:dyDescent="0.2">
      <c r="A4" s="1459" t="s">
        <v>421</v>
      </c>
      <c r="B4" s="1459"/>
      <c r="C4" s="1459"/>
      <c r="D4" s="1459"/>
      <c r="E4" s="1459"/>
      <c r="F4" s="1459"/>
      <c r="G4" s="1459"/>
      <c r="H4" s="1459"/>
      <c r="I4" s="1459"/>
      <c r="J4" s="1459"/>
      <c r="K4" s="1459"/>
      <c r="L4" s="1459"/>
      <c r="M4" s="1459"/>
      <c r="N4" s="1459"/>
      <c r="O4" s="1459"/>
      <c r="P4" s="1459"/>
      <c r="Q4" s="1459"/>
      <c r="R4" s="1459"/>
      <c r="S4" s="322"/>
      <c r="T4" s="345"/>
      <c r="U4" s="345"/>
      <c r="V4" s="345"/>
      <c r="W4" s="345"/>
      <c r="X4" s="345"/>
      <c r="Y4" s="345"/>
      <c r="Z4" s="345"/>
      <c r="AA4" s="345"/>
      <c r="AB4" s="345"/>
      <c r="AC4" s="345"/>
      <c r="AD4" s="345"/>
      <c r="AE4" s="345"/>
      <c r="AF4" s="345"/>
      <c r="AG4" s="345"/>
      <c r="AH4" s="345"/>
      <c r="AI4" s="345"/>
      <c r="AJ4" s="345"/>
      <c r="AK4" s="345"/>
      <c r="AL4" s="345"/>
      <c r="AM4" s="345"/>
      <c r="AN4" s="345"/>
      <c r="AO4" s="345"/>
      <c r="AP4" s="345"/>
      <c r="AQ4" s="345"/>
      <c r="AR4" s="345"/>
      <c r="AS4" s="345"/>
      <c r="AT4" s="345"/>
      <c r="AU4" s="345"/>
      <c r="AV4" s="345"/>
      <c r="AW4" s="345"/>
      <c r="AX4" s="345"/>
      <c r="AY4" s="345"/>
      <c r="AZ4" s="345"/>
      <c r="BA4" s="345"/>
      <c r="BB4" s="345"/>
      <c r="BC4" s="345"/>
      <c r="BD4" s="345"/>
      <c r="BE4" s="345"/>
      <c r="BF4" s="345"/>
      <c r="BG4" s="345"/>
      <c r="BH4" s="345"/>
      <c r="BI4" s="345"/>
      <c r="BJ4" s="345"/>
      <c r="BK4" s="345"/>
      <c r="BL4" s="345"/>
      <c r="BM4" s="345"/>
      <c r="BN4" s="345"/>
      <c r="BO4" s="345"/>
      <c r="BP4" s="345"/>
      <c r="BQ4" s="345"/>
      <c r="BR4" s="345"/>
      <c r="BS4" s="345"/>
      <c r="BT4" s="345"/>
      <c r="BU4" s="345"/>
      <c r="BV4" s="345"/>
      <c r="BW4" s="345"/>
      <c r="BX4" s="345"/>
      <c r="BY4" s="345"/>
      <c r="BZ4" s="345"/>
      <c r="CA4" s="345"/>
      <c r="CB4" s="345"/>
      <c r="CC4" s="345"/>
      <c r="CD4" s="345"/>
      <c r="CE4" s="345"/>
      <c r="CF4" s="345"/>
      <c r="CG4" s="345"/>
      <c r="CH4" s="345"/>
      <c r="CI4" s="345"/>
      <c r="CJ4" s="345"/>
      <c r="CK4" s="345"/>
      <c r="CL4" s="345"/>
      <c r="CM4" s="345"/>
      <c r="CN4" s="345"/>
      <c r="CO4" s="345"/>
      <c r="CP4" s="345"/>
      <c r="CQ4" s="345"/>
      <c r="CR4" s="345"/>
      <c r="CS4" s="345"/>
      <c r="CT4" s="345"/>
      <c r="CU4" s="345"/>
      <c r="CV4" s="345"/>
      <c r="CW4" s="345"/>
      <c r="CX4" s="345"/>
      <c r="CY4" s="345"/>
      <c r="CZ4" s="345"/>
      <c r="DA4" s="345"/>
      <c r="DB4" s="345"/>
      <c r="DC4" s="345"/>
      <c r="DD4" s="345"/>
      <c r="DE4" s="345"/>
      <c r="DF4" s="345"/>
      <c r="DG4" s="345"/>
      <c r="DH4" s="345"/>
      <c r="DI4" s="345"/>
      <c r="DJ4" s="345"/>
      <c r="DK4" s="345"/>
      <c r="DL4" s="345"/>
      <c r="DM4" s="345"/>
      <c r="DN4" s="345"/>
      <c r="DO4" s="345"/>
      <c r="DP4" s="345"/>
      <c r="DQ4" s="345"/>
      <c r="DR4" s="345"/>
      <c r="DS4" s="345"/>
      <c r="DT4" s="345"/>
      <c r="DU4" s="345"/>
      <c r="DV4" s="345"/>
      <c r="DW4" s="345"/>
      <c r="DX4" s="345"/>
      <c r="DY4" s="345"/>
      <c r="DZ4" s="345"/>
      <c r="EA4" s="345"/>
      <c r="EB4" s="345"/>
      <c r="EC4" s="345"/>
      <c r="ED4" s="345"/>
      <c r="EE4" s="345"/>
      <c r="EF4" s="345"/>
      <c r="EG4" s="345"/>
      <c r="EH4" s="345"/>
      <c r="EI4" s="345"/>
      <c r="EJ4" s="345"/>
      <c r="EK4" s="345"/>
      <c r="EL4" s="345"/>
      <c r="EM4" s="345"/>
      <c r="EN4" s="345"/>
      <c r="EO4" s="345"/>
      <c r="EP4" s="345"/>
      <c r="EQ4" s="345"/>
      <c r="ER4" s="345"/>
      <c r="ES4" s="345"/>
      <c r="ET4" s="345"/>
      <c r="EU4" s="345"/>
      <c r="EV4" s="345"/>
      <c r="EW4" s="345"/>
      <c r="EX4" s="345"/>
      <c r="EY4" s="345"/>
      <c r="EZ4" s="345"/>
      <c r="FA4" s="345"/>
      <c r="FB4" s="345"/>
      <c r="FC4" s="345"/>
      <c r="FD4" s="345"/>
      <c r="FE4" s="345"/>
      <c r="FF4" s="345"/>
      <c r="FG4" s="345"/>
      <c r="FH4" s="345"/>
      <c r="FI4" s="345"/>
      <c r="FJ4" s="345"/>
      <c r="FK4" s="345"/>
      <c r="FL4" s="345"/>
      <c r="FM4" s="345"/>
      <c r="FN4" s="345"/>
      <c r="FO4" s="345"/>
      <c r="FP4" s="345"/>
      <c r="FQ4" s="345"/>
      <c r="FR4" s="345"/>
      <c r="FS4" s="345"/>
      <c r="FT4" s="345"/>
      <c r="FU4" s="345"/>
      <c r="FV4" s="345"/>
      <c r="FW4" s="345"/>
      <c r="FX4" s="345"/>
      <c r="FY4" s="345"/>
      <c r="FZ4" s="345"/>
      <c r="GA4" s="345"/>
      <c r="GB4" s="345"/>
      <c r="GC4" s="345"/>
      <c r="GD4" s="345"/>
      <c r="GE4" s="345"/>
      <c r="GF4" s="345"/>
      <c r="GG4" s="345"/>
      <c r="GH4" s="345"/>
      <c r="GI4" s="345"/>
      <c r="GJ4" s="345"/>
      <c r="GK4" s="345"/>
      <c r="GL4" s="345"/>
      <c r="GM4" s="345"/>
      <c r="GN4" s="345"/>
      <c r="GO4" s="345"/>
      <c r="GP4" s="345"/>
      <c r="GQ4" s="345"/>
      <c r="GR4" s="345"/>
      <c r="GS4" s="345"/>
      <c r="GT4" s="345"/>
      <c r="GU4" s="345"/>
      <c r="GV4" s="345"/>
      <c r="GW4" s="345"/>
      <c r="GX4" s="345"/>
      <c r="GY4" s="345"/>
      <c r="GZ4" s="345"/>
      <c r="HA4" s="345"/>
      <c r="HB4" s="345"/>
      <c r="HC4" s="345"/>
      <c r="HD4" s="345"/>
      <c r="HE4" s="345"/>
      <c r="HF4" s="345"/>
      <c r="HG4" s="345"/>
      <c r="HH4" s="345"/>
      <c r="HI4" s="345"/>
      <c r="HJ4" s="345"/>
      <c r="HK4" s="345"/>
      <c r="HL4" s="345"/>
      <c r="HM4" s="345"/>
      <c r="HN4" s="345"/>
      <c r="HO4" s="345"/>
      <c r="HP4" s="345"/>
      <c r="HQ4" s="345"/>
      <c r="HR4" s="345"/>
      <c r="HS4" s="345"/>
      <c r="HT4" s="345"/>
      <c r="HU4" s="345"/>
      <c r="HV4" s="345"/>
      <c r="HW4" s="345"/>
      <c r="HX4" s="345"/>
      <c r="HY4" s="345"/>
      <c r="HZ4" s="345"/>
      <c r="IA4" s="345"/>
      <c r="IB4" s="345"/>
      <c r="IC4" s="345"/>
      <c r="ID4" s="345"/>
      <c r="IE4" s="345"/>
      <c r="IF4" s="345"/>
      <c r="IG4" s="345"/>
      <c r="IH4" s="345"/>
      <c r="II4" s="345"/>
      <c r="IJ4" s="345"/>
      <c r="IK4" s="345"/>
      <c r="IL4" s="345"/>
      <c r="IM4" s="345"/>
      <c r="IN4" s="345"/>
      <c r="IO4" s="345"/>
      <c r="IP4" s="345"/>
      <c r="IQ4" s="345"/>
      <c r="IR4" s="345"/>
      <c r="IS4" s="345"/>
      <c r="IT4" s="345"/>
      <c r="IU4" s="345"/>
      <c r="IV4" s="345"/>
      <c r="IW4" s="345"/>
      <c r="IX4" s="345"/>
      <c r="IY4" s="345"/>
      <c r="IZ4" s="345"/>
    </row>
    <row r="5" spans="1:260" s="621" customFormat="1" ht="12" customHeight="1" x14ac:dyDescent="0.2">
      <c r="A5" s="492"/>
      <c r="B5" s="1415" t="str">
        <f>porsaad!$B$6</f>
        <v>Situación a 31 de mayo de 2024</v>
      </c>
      <c r="C5" s="1415"/>
      <c r="D5" s="1415"/>
      <c r="E5" s="1415"/>
      <c r="F5" s="1415"/>
      <c r="G5" s="1415"/>
      <c r="H5" s="1415"/>
      <c r="I5" s="1415"/>
      <c r="J5" s="1415"/>
      <c r="K5" s="1415"/>
      <c r="L5" s="1415"/>
      <c r="M5" s="1415"/>
      <c r="N5" s="1415"/>
      <c r="O5" s="1415"/>
      <c r="P5" s="1415"/>
      <c r="Q5" s="1415"/>
      <c r="R5" s="1415"/>
      <c r="S5" s="877"/>
      <c r="T5" s="877"/>
      <c r="U5" s="345"/>
      <c r="V5" s="345"/>
      <c r="W5" s="345"/>
      <c r="X5" s="345"/>
      <c r="Y5" s="345"/>
      <c r="Z5" s="345"/>
      <c r="AA5" s="345"/>
      <c r="AB5" s="345"/>
      <c r="AC5" s="345"/>
      <c r="AD5" s="345"/>
      <c r="AE5" s="345"/>
      <c r="AF5" s="345"/>
      <c r="AG5" s="345"/>
      <c r="AH5" s="345"/>
      <c r="AI5" s="345"/>
      <c r="AJ5" s="345"/>
      <c r="AK5" s="345"/>
      <c r="AL5" s="345"/>
      <c r="AM5" s="345"/>
      <c r="AN5" s="345"/>
      <c r="AO5" s="345"/>
      <c r="AP5" s="345"/>
      <c r="AQ5" s="345"/>
      <c r="AR5" s="345"/>
      <c r="AS5" s="345"/>
      <c r="AT5" s="345"/>
      <c r="AU5" s="345"/>
      <c r="AV5" s="345"/>
      <c r="AW5" s="345"/>
      <c r="AX5" s="345"/>
      <c r="AY5" s="345"/>
      <c r="AZ5" s="345"/>
      <c r="BA5" s="345"/>
      <c r="BB5" s="345"/>
      <c r="BC5" s="345"/>
      <c r="BD5" s="345"/>
      <c r="BE5" s="345"/>
      <c r="BF5" s="345"/>
      <c r="BG5" s="345"/>
      <c r="BH5" s="345"/>
      <c r="BI5" s="345"/>
      <c r="BJ5" s="345"/>
      <c r="BK5" s="345"/>
      <c r="BL5" s="345"/>
      <c r="BM5" s="345"/>
      <c r="BN5" s="345"/>
      <c r="BO5" s="345"/>
      <c r="BP5" s="345"/>
      <c r="BQ5" s="345"/>
      <c r="BR5" s="345"/>
      <c r="BS5" s="345"/>
      <c r="BT5" s="345"/>
      <c r="BU5" s="345"/>
      <c r="BV5" s="345"/>
      <c r="BW5" s="345"/>
      <c r="BX5" s="345"/>
      <c r="BY5" s="345"/>
      <c r="BZ5" s="345"/>
      <c r="CA5" s="345"/>
      <c r="CB5" s="345"/>
      <c r="CC5" s="345"/>
      <c r="CD5" s="345"/>
      <c r="CE5" s="345"/>
      <c r="CF5" s="345"/>
      <c r="CG5" s="345"/>
      <c r="CH5" s="345"/>
      <c r="CI5" s="345"/>
      <c r="CJ5" s="345"/>
      <c r="CK5" s="345"/>
      <c r="CL5" s="345"/>
      <c r="CM5" s="345"/>
      <c r="CN5" s="345"/>
      <c r="CO5" s="345"/>
      <c r="CP5" s="345"/>
      <c r="CQ5" s="345"/>
      <c r="CR5" s="345"/>
      <c r="CS5" s="345"/>
      <c r="CT5" s="345"/>
      <c r="CU5" s="345"/>
      <c r="CV5" s="345"/>
      <c r="CW5" s="345"/>
      <c r="CX5" s="345"/>
      <c r="CY5" s="345"/>
      <c r="CZ5" s="345"/>
      <c r="DA5" s="345"/>
      <c r="DB5" s="345"/>
      <c r="DC5" s="345"/>
      <c r="DD5" s="345"/>
      <c r="DE5" s="345"/>
      <c r="DF5" s="345"/>
      <c r="DG5" s="345"/>
      <c r="DH5" s="345"/>
      <c r="DI5" s="345"/>
      <c r="DJ5" s="345"/>
      <c r="DK5" s="345"/>
      <c r="DL5" s="345"/>
      <c r="DM5" s="345"/>
      <c r="DN5" s="345"/>
      <c r="DO5" s="345"/>
      <c r="DP5" s="345"/>
      <c r="DQ5" s="345"/>
      <c r="DR5" s="345"/>
      <c r="DS5" s="345"/>
      <c r="DT5" s="345"/>
      <c r="DU5" s="345"/>
      <c r="DV5" s="345"/>
      <c r="DW5" s="345"/>
      <c r="DX5" s="345"/>
      <c r="DY5" s="345"/>
      <c r="DZ5" s="345"/>
      <c r="EA5" s="345"/>
      <c r="EB5" s="345"/>
      <c r="EC5" s="345"/>
      <c r="ED5" s="345"/>
      <c r="EE5" s="345"/>
      <c r="EF5" s="345"/>
      <c r="EG5" s="345"/>
      <c r="EH5" s="345"/>
      <c r="EI5" s="345"/>
      <c r="EJ5" s="345"/>
      <c r="EK5" s="345"/>
      <c r="EL5" s="345"/>
      <c r="EM5" s="345"/>
      <c r="EN5" s="345"/>
      <c r="EO5" s="345"/>
      <c r="EP5" s="345"/>
      <c r="EQ5" s="345"/>
      <c r="ER5" s="345"/>
      <c r="ES5" s="345"/>
      <c r="ET5" s="345"/>
      <c r="EU5" s="345"/>
      <c r="EV5" s="345"/>
      <c r="EW5" s="345"/>
      <c r="EX5" s="345"/>
      <c r="EY5" s="345"/>
      <c r="EZ5" s="345"/>
      <c r="FA5" s="345"/>
      <c r="FB5" s="345"/>
      <c r="FC5" s="345"/>
      <c r="FD5" s="345"/>
      <c r="FE5" s="345"/>
      <c r="FF5" s="345"/>
      <c r="FG5" s="345"/>
      <c r="FH5" s="345"/>
      <c r="FI5" s="345"/>
      <c r="FJ5" s="345"/>
      <c r="FK5" s="345"/>
      <c r="FL5" s="345"/>
      <c r="FM5" s="345"/>
      <c r="FN5" s="345"/>
      <c r="FO5" s="345"/>
      <c r="FP5" s="345"/>
      <c r="FQ5" s="345"/>
      <c r="FR5" s="345"/>
      <c r="FS5" s="345"/>
      <c r="FT5" s="345"/>
      <c r="FU5" s="345"/>
      <c r="FV5" s="345"/>
      <c r="FW5" s="345"/>
      <c r="FX5" s="345"/>
      <c r="FY5" s="345"/>
      <c r="FZ5" s="345"/>
      <c r="GA5" s="345"/>
      <c r="GB5" s="345"/>
      <c r="GC5" s="345"/>
      <c r="GD5" s="345"/>
      <c r="GE5" s="345"/>
      <c r="GF5" s="345"/>
      <c r="GG5" s="345"/>
      <c r="GH5" s="345"/>
      <c r="GI5" s="345"/>
      <c r="GJ5" s="345"/>
      <c r="GK5" s="345"/>
      <c r="GL5" s="345"/>
      <c r="GM5" s="345"/>
      <c r="GN5" s="345"/>
      <c r="GO5" s="345"/>
      <c r="GP5" s="345"/>
      <c r="GQ5" s="345"/>
      <c r="GR5" s="345"/>
      <c r="GS5" s="345"/>
      <c r="GT5" s="345"/>
      <c r="GU5" s="345"/>
      <c r="GV5" s="345"/>
      <c r="GW5" s="345"/>
      <c r="GX5" s="345"/>
      <c r="GY5" s="345"/>
      <c r="GZ5" s="345"/>
      <c r="HA5" s="345"/>
      <c r="HB5" s="345"/>
      <c r="HC5" s="345"/>
      <c r="HD5" s="345"/>
      <c r="HE5" s="345"/>
      <c r="HF5" s="345"/>
      <c r="HG5" s="345"/>
      <c r="HH5" s="345"/>
      <c r="HI5" s="345"/>
      <c r="HJ5" s="345"/>
      <c r="HK5" s="345"/>
      <c r="HL5" s="345"/>
      <c r="HM5" s="345"/>
      <c r="HN5" s="345"/>
      <c r="HO5" s="345"/>
      <c r="HP5" s="345"/>
      <c r="HQ5" s="345"/>
      <c r="HR5" s="345"/>
      <c r="HS5" s="345"/>
      <c r="HT5" s="345"/>
      <c r="HU5" s="345"/>
      <c r="HV5" s="345"/>
      <c r="HW5" s="345"/>
      <c r="HX5" s="345"/>
      <c r="HY5" s="345"/>
      <c r="HZ5" s="345"/>
      <c r="IA5" s="345"/>
      <c r="IB5" s="345"/>
      <c r="IC5" s="345"/>
      <c r="ID5" s="345"/>
      <c r="IE5" s="345"/>
      <c r="IF5" s="345"/>
      <c r="IG5" s="345"/>
      <c r="IH5" s="345"/>
      <c r="II5" s="345"/>
      <c r="IJ5" s="345"/>
      <c r="IK5" s="345"/>
      <c r="IL5" s="345"/>
      <c r="IM5" s="345"/>
      <c r="IN5" s="345"/>
      <c r="IO5" s="345"/>
      <c r="IP5" s="345"/>
      <c r="IQ5" s="345"/>
      <c r="IR5" s="345"/>
      <c r="IS5" s="345"/>
      <c r="IT5" s="345"/>
      <c r="IU5" s="345"/>
      <c r="IV5" s="345"/>
      <c r="IW5" s="345"/>
      <c r="IX5" s="345"/>
      <c r="IY5" s="345"/>
      <c r="IZ5" s="345"/>
    </row>
    <row r="6" spans="1:260" s="621" customFormat="1" ht="6.95" customHeight="1" x14ac:dyDescent="0.2">
      <c r="A6" s="345"/>
      <c r="B6" s="345"/>
      <c r="C6" s="345"/>
      <c r="D6" s="345"/>
      <c r="E6" s="345"/>
      <c r="F6" s="345"/>
      <c r="G6" s="345"/>
      <c r="H6" s="345"/>
      <c r="I6" s="345"/>
      <c r="J6" s="345"/>
      <c r="K6" s="345"/>
      <c r="L6" s="345"/>
      <c r="M6" s="753"/>
      <c r="N6" s="753"/>
      <c r="O6" s="345"/>
      <c r="P6" s="345"/>
      <c r="Q6" s="345"/>
      <c r="R6" s="345"/>
      <c r="S6" s="345"/>
      <c r="T6" s="345"/>
      <c r="U6" s="345"/>
      <c r="V6" s="345"/>
      <c r="W6" s="345"/>
      <c r="X6" s="345"/>
      <c r="Y6" s="345"/>
      <c r="Z6" s="345"/>
      <c r="AA6" s="345"/>
      <c r="AB6" s="345"/>
      <c r="AC6" s="345"/>
      <c r="AD6" s="345"/>
      <c r="AE6" s="345"/>
      <c r="AF6" s="345"/>
      <c r="AG6" s="345"/>
      <c r="AH6" s="345"/>
      <c r="AI6" s="345"/>
      <c r="AJ6" s="345"/>
      <c r="AK6" s="345"/>
      <c r="AL6" s="345"/>
      <c r="AM6" s="345"/>
      <c r="AN6" s="345"/>
      <c r="AO6" s="345"/>
      <c r="AP6" s="345"/>
      <c r="AQ6" s="345"/>
      <c r="AR6" s="345"/>
      <c r="AS6" s="345"/>
      <c r="AT6" s="345"/>
      <c r="AU6" s="345"/>
      <c r="AV6" s="345"/>
      <c r="AW6" s="345"/>
      <c r="AX6" s="345"/>
      <c r="AY6" s="345"/>
      <c r="AZ6" s="345"/>
      <c r="BA6" s="345"/>
      <c r="BB6" s="345"/>
      <c r="BC6" s="345"/>
      <c r="BD6" s="345"/>
      <c r="BE6" s="345"/>
      <c r="BF6" s="345"/>
      <c r="BG6" s="345"/>
      <c r="BH6" s="345"/>
      <c r="BI6" s="345"/>
      <c r="BJ6" s="345"/>
      <c r="BK6" s="345"/>
      <c r="BL6" s="345"/>
      <c r="BM6" s="345"/>
      <c r="BN6" s="345"/>
      <c r="BO6" s="345"/>
      <c r="BP6" s="345"/>
      <c r="BQ6" s="345"/>
      <c r="BR6" s="345"/>
      <c r="BS6" s="345"/>
      <c r="BT6" s="345"/>
      <c r="BU6" s="345"/>
      <c r="BV6" s="345"/>
      <c r="BW6" s="345"/>
      <c r="BX6" s="345"/>
      <c r="BY6" s="345"/>
      <c r="BZ6" s="345"/>
      <c r="CA6" s="345"/>
      <c r="CB6" s="345"/>
      <c r="CC6" s="345"/>
      <c r="CD6" s="345"/>
      <c r="CE6" s="345"/>
      <c r="CF6" s="345"/>
      <c r="CG6" s="345"/>
      <c r="CH6" s="345"/>
      <c r="CI6" s="345"/>
      <c r="CJ6" s="345"/>
      <c r="CK6" s="345"/>
      <c r="CL6" s="345"/>
      <c r="CM6" s="345"/>
      <c r="CN6" s="345"/>
      <c r="CO6" s="345"/>
      <c r="CP6" s="345"/>
      <c r="CQ6" s="345"/>
      <c r="CR6" s="345"/>
      <c r="CS6" s="345"/>
      <c r="CT6" s="345"/>
      <c r="CU6" s="345"/>
      <c r="CV6" s="345"/>
      <c r="CW6" s="345"/>
      <c r="CX6" s="345"/>
      <c r="CY6" s="345"/>
      <c r="CZ6" s="345"/>
      <c r="DA6" s="345"/>
      <c r="DB6" s="345"/>
      <c r="DC6" s="345"/>
      <c r="DD6" s="345"/>
      <c r="DE6" s="345"/>
      <c r="DF6" s="345"/>
      <c r="DG6" s="345"/>
      <c r="DH6" s="345"/>
      <c r="DI6" s="345"/>
      <c r="DJ6" s="345"/>
      <c r="DK6" s="345"/>
      <c r="DL6" s="345"/>
      <c r="DM6" s="345"/>
      <c r="DN6" s="345"/>
      <c r="DO6" s="345"/>
      <c r="DP6" s="345"/>
      <c r="DQ6" s="345"/>
      <c r="DR6" s="345"/>
      <c r="DS6" s="345"/>
      <c r="DT6" s="345"/>
      <c r="DU6" s="345"/>
      <c r="DV6" s="345"/>
      <c r="DW6" s="345"/>
      <c r="DX6" s="345"/>
      <c r="DY6" s="345"/>
      <c r="DZ6" s="345"/>
      <c r="EA6" s="345"/>
      <c r="EB6" s="345"/>
      <c r="EC6" s="345"/>
      <c r="ED6" s="345"/>
      <c r="EE6" s="345"/>
      <c r="EF6" s="345"/>
      <c r="EG6" s="345"/>
      <c r="EH6" s="345"/>
      <c r="EI6" s="345"/>
      <c r="EJ6" s="345"/>
      <c r="EK6" s="345"/>
      <c r="EL6" s="345"/>
      <c r="EM6" s="345"/>
      <c r="EN6" s="345"/>
      <c r="EO6" s="345"/>
      <c r="EP6" s="345"/>
      <c r="EQ6" s="345"/>
      <c r="ER6" s="345"/>
      <c r="ES6" s="345"/>
      <c r="ET6" s="345"/>
      <c r="EU6" s="345"/>
      <c r="EV6" s="345"/>
      <c r="EW6" s="345"/>
      <c r="EX6" s="345"/>
      <c r="EY6" s="345"/>
      <c r="EZ6" s="345"/>
      <c r="FA6" s="345"/>
      <c r="FB6" s="345"/>
      <c r="FC6" s="345"/>
      <c r="FD6" s="345"/>
      <c r="FE6" s="345"/>
      <c r="FF6" s="345"/>
      <c r="FG6" s="345"/>
      <c r="FH6" s="345"/>
      <c r="FI6" s="345"/>
      <c r="FJ6" s="345"/>
      <c r="FK6" s="345"/>
      <c r="FL6" s="345"/>
      <c r="FM6" s="345"/>
      <c r="FN6" s="345"/>
      <c r="FO6" s="345"/>
      <c r="FP6" s="345"/>
      <c r="FQ6" s="345"/>
      <c r="FR6" s="345"/>
      <c r="FS6" s="345"/>
      <c r="FT6" s="345"/>
      <c r="FU6" s="345"/>
      <c r="FV6" s="345"/>
      <c r="FW6" s="345"/>
      <c r="FX6" s="345"/>
      <c r="FY6" s="345"/>
      <c r="FZ6" s="345"/>
      <c r="GA6" s="345"/>
      <c r="GB6" s="345"/>
      <c r="GC6" s="345"/>
      <c r="GD6" s="345"/>
      <c r="GE6" s="345"/>
      <c r="GF6" s="345"/>
      <c r="GG6" s="345"/>
      <c r="GH6" s="345"/>
      <c r="GI6" s="345"/>
      <c r="GJ6" s="345"/>
      <c r="GK6" s="345"/>
      <c r="GL6" s="345"/>
      <c r="GM6" s="345"/>
      <c r="GN6" s="345"/>
      <c r="GO6" s="345"/>
      <c r="GP6" s="345"/>
      <c r="GQ6" s="345"/>
      <c r="GR6" s="345"/>
      <c r="GS6" s="345"/>
      <c r="GT6" s="345"/>
      <c r="GU6" s="345"/>
      <c r="GV6" s="345"/>
      <c r="GW6" s="345"/>
      <c r="GX6" s="345"/>
      <c r="GY6" s="345"/>
      <c r="GZ6" s="345"/>
      <c r="HA6" s="345"/>
      <c r="HB6" s="345"/>
      <c r="HC6" s="345"/>
      <c r="HD6" s="345"/>
      <c r="HE6" s="345"/>
      <c r="HF6" s="345"/>
      <c r="HG6" s="345"/>
      <c r="HH6" s="345"/>
      <c r="HI6" s="345"/>
      <c r="HJ6" s="345"/>
      <c r="HK6" s="345"/>
      <c r="HL6" s="345"/>
      <c r="HM6" s="345"/>
      <c r="HN6" s="345"/>
      <c r="HO6" s="345"/>
      <c r="HP6" s="345"/>
      <c r="HQ6" s="345"/>
      <c r="HR6" s="345"/>
      <c r="HS6" s="345"/>
      <c r="HT6" s="345"/>
      <c r="HU6" s="345"/>
      <c r="HV6" s="345"/>
      <c r="HW6" s="345"/>
      <c r="HX6" s="345"/>
      <c r="HY6" s="345"/>
      <c r="HZ6" s="345"/>
      <c r="IA6" s="345"/>
      <c r="IB6" s="345"/>
      <c r="IC6" s="345"/>
      <c r="ID6" s="345"/>
      <c r="IE6" s="345"/>
      <c r="IF6" s="345"/>
      <c r="IG6" s="345"/>
      <c r="IH6" s="345"/>
      <c r="II6" s="345"/>
      <c r="IJ6" s="345"/>
      <c r="IK6" s="345"/>
      <c r="IL6" s="345"/>
      <c r="IM6" s="345"/>
      <c r="IN6" s="345"/>
      <c r="IO6" s="345"/>
      <c r="IP6" s="345"/>
      <c r="IQ6" s="345"/>
      <c r="IR6" s="345"/>
      <c r="IS6" s="345"/>
      <c r="IT6" s="345"/>
      <c r="IU6" s="345"/>
      <c r="IV6" s="345"/>
      <c r="IW6" s="345"/>
      <c r="IX6" s="345"/>
      <c r="IY6" s="345"/>
      <c r="IZ6" s="345"/>
    </row>
    <row r="7" spans="1:260" s="621" customFormat="1" ht="4.5" customHeight="1" x14ac:dyDescent="0.2">
      <c r="A7" s="345"/>
      <c r="B7" s="345"/>
      <c r="C7" s="345"/>
      <c r="D7" s="345"/>
      <c r="E7" s="345"/>
      <c r="F7" s="345"/>
      <c r="G7" s="345"/>
      <c r="H7" s="345"/>
      <c r="I7" s="345"/>
      <c r="J7" s="345"/>
      <c r="K7" s="345"/>
      <c r="L7" s="345"/>
      <c r="M7" s="742"/>
      <c r="N7" s="742"/>
      <c r="O7" s="322"/>
      <c r="P7" s="322"/>
      <c r="Q7" s="322"/>
      <c r="R7" s="322"/>
      <c r="S7" s="322"/>
      <c r="T7" s="322"/>
      <c r="U7" s="345"/>
      <c r="V7" s="345"/>
      <c r="W7" s="345"/>
      <c r="X7" s="345"/>
      <c r="Y7" s="345"/>
      <c r="Z7" s="345"/>
      <c r="AA7" s="345"/>
      <c r="AB7" s="345"/>
      <c r="AC7" s="345"/>
      <c r="AD7" s="345"/>
      <c r="AE7" s="345"/>
      <c r="AF7" s="345"/>
      <c r="AG7" s="345"/>
      <c r="AH7" s="345"/>
      <c r="AI7" s="345"/>
      <c r="AJ7" s="345"/>
      <c r="AK7" s="345"/>
      <c r="AL7" s="345"/>
      <c r="AM7" s="345"/>
      <c r="AN7" s="345"/>
      <c r="AO7" s="345"/>
      <c r="AP7" s="345"/>
      <c r="AQ7" s="345"/>
      <c r="AR7" s="345"/>
      <c r="AS7" s="345"/>
      <c r="AT7" s="345"/>
      <c r="AU7" s="345"/>
      <c r="AV7" s="345"/>
      <c r="AW7" s="345"/>
      <c r="AX7" s="345"/>
      <c r="AY7" s="345"/>
      <c r="AZ7" s="345"/>
      <c r="BA7" s="345"/>
      <c r="BB7" s="345"/>
      <c r="BC7" s="345"/>
      <c r="BD7" s="345"/>
      <c r="BE7" s="345"/>
      <c r="BF7" s="345"/>
      <c r="BG7" s="345"/>
      <c r="BH7" s="345"/>
      <c r="BI7" s="345"/>
      <c r="BJ7" s="345"/>
      <c r="BK7" s="345"/>
      <c r="BL7" s="345"/>
      <c r="BM7" s="345"/>
      <c r="BN7" s="345"/>
      <c r="BO7" s="345"/>
      <c r="BP7" s="345"/>
      <c r="BQ7" s="345"/>
      <c r="BR7" s="345"/>
      <c r="BS7" s="345"/>
      <c r="BT7" s="345"/>
      <c r="BU7" s="345"/>
      <c r="BV7" s="345"/>
      <c r="BW7" s="345"/>
      <c r="BX7" s="345"/>
      <c r="BY7" s="345"/>
      <c r="BZ7" s="345"/>
      <c r="CA7" s="345"/>
      <c r="CB7" s="345"/>
      <c r="CC7" s="345"/>
      <c r="CD7" s="345"/>
      <c r="CE7" s="345"/>
      <c r="CF7" s="345"/>
      <c r="CG7" s="345"/>
      <c r="CH7" s="345"/>
      <c r="CI7" s="345"/>
      <c r="CJ7" s="345"/>
      <c r="CK7" s="345"/>
      <c r="CL7" s="345"/>
      <c r="CM7" s="345"/>
      <c r="CN7" s="345"/>
      <c r="CO7" s="345"/>
      <c r="CP7" s="345"/>
      <c r="CQ7" s="345"/>
      <c r="CR7" s="345"/>
      <c r="CS7" s="345"/>
      <c r="CT7" s="345"/>
      <c r="CU7" s="345"/>
      <c r="CV7" s="345"/>
      <c r="CW7" s="345"/>
      <c r="CX7" s="345"/>
      <c r="CY7" s="345"/>
      <c r="CZ7" s="345"/>
      <c r="DA7" s="345"/>
      <c r="DB7" s="345"/>
      <c r="DC7" s="345"/>
      <c r="DD7" s="345"/>
      <c r="DE7" s="345"/>
      <c r="DF7" s="345"/>
      <c r="DG7" s="345"/>
      <c r="DH7" s="345"/>
      <c r="DI7" s="345"/>
      <c r="DJ7" s="345"/>
      <c r="DK7" s="345"/>
      <c r="DL7" s="345"/>
      <c r="DM7" s="345"/>
      <c r="DN7" s="345"/>
      <c r="DO7" s="345"/>
      <c r="DP7" s="345"/>
      <c r="DQ7" s="345"/>
      <c r="DR7" s="345"/>
      <c r="DS7" s="345"/>
      <c r="DT7" s="345"/>
      <c r="DU7" s="345"/>
      <c r="DV7" s="345"/>
      <c r="DW7" s="345"/>
      <c r="DX7" s="345"/>
      <c r="DY7" s="345"/>
      <c r="DZ7" s="345"/>
      <c r="EA7" s="345"/>
      <c r="EB7" s="345"/>
      <c r="EC7" s="345"/>
      <c r="ED7" s="345"/>
      <c r="EE7" s="345"/>
      <c r="EF7" s="345"/>
      <c r="EG7" s="345"/>
      <c r="EH7" s="345"/>
      <c r="EI7" s="345"/>
      <c r="EJ7" s="345"/>
      <c r="EK7" s="345"/>
      <c r="EL7" s="345"/>
      <c r="EM7" s="345"/>
      <c r="EN7" s="345"/>
      <c r="EO7" s="345"/>
      <c r="EP7" s="345"/>
      <c r="EQ7" s="345"/>
      <c r="ER7" s="345"/>
      <c r="ES7" s="345"/>
      <c r="ET7" s="345"/>
      <c r="EU7" s="345"/>
      <c r="EV7" s="345"/>
      <c r="EW7" s="345"/>
      <c r="EX7" s="345"/>
      <c r="EY7" s="345"/>
      <c r="EZ7" s="345"/>
      <c r="FA7" s="345"/>
      <c r="FB7" s="345"/>
      <c r="FC7" s="345"/>
      <c r="FD7" s="345"/>
      <c r="FE7" s="345"/>
      <c r="FF7" s="345"/>
      <c r="FG7" s="345"/>
      <c r="FH7" s="345"/>
      <c r="FI7" s="345"/>
      <c r="FJ7" s="345"/>
      <c r="FK7" s="345"/>
      <c r="FL7" s="345"/>
      <c r="FM7" s="345"/>
      <c r="FN7" s="345"/>
      <c r="FO7" s="345"/>
      <c r="FP7" s="345"/>
      <c r="FQ7" s="345"/>
      <c r="FR7" s="345"/>
      <c r="FS7" s="345"/>
      <c r="FT7" s="345"/>
      <c r="FU7" s="345"/>
      <c r="FV7" s="345"/>
      <c r="FW7" s="345"/>
      <c r="FX7" s="345"/>
      <c r="FY7" s="345"/>
      <c r="FZ7" s="345"/>
      <c r="GA7" s="345"/>
      <c r="GB7" s="345"/>
      <c r="GC7" s="345"/>
      <c r="GD7" s="345"/>
      <c r="GE7" s="345"/>
      <c r="GF7" s="345"/>
      <c r="GG7" s="345"/>
      <c r="GH7" s="345"/>
      <c r="GI7" s="345"/>
      <c r="GJ7" s="345"/>
      <c r="GK7" s="345"/>
      <c r="GL7" s="345"/>
      <c r="GM7" s="345"/>
      <c r="GN7" s="345"/>
      <c r="GO7" s="345"/>
      <c r="GP7" s="345"/>
      <c r="GQ7" s="345"/>
      <c r="GR7" s="345"/>
      <c r="GS7" s="345"/>
      <c r="GT7" s="345"/>
      <c r="GU7" s="345"/>
      <c r="GV7" s="345"/>
      <c r="GW7" s="345"/>
      <c r="GX7" s="345"/>
      <c r="GY7" s="345"/>
      <c r="GZ7" s="345"/>
      <c r="HA7" s="345"/>
      <c r="HB7" s="345"/>
      <c r="HC7" s="345"/>
      <c r="HD7" s="345"/>
      <c r="HE7" s="345"/>
      <c r="HF7" s="345"/>
      <c r="HG7" s="345"/>
      <c r="HH7" s="345"/>
      <c r="HI7" s="345"/>
      <c r="HJ7" s="345"/>
      <c r="HK7" s="345"/>
      <c r="HL7" s="345"/>
      <c r="HM7" s="345"/>
      <c r="HN7" s="345"/>
      <c r="HO7" s="345"/>
      <c r="HP7" s="345"/>
      <c r="HQ7" s="345"/>
      <c r="HR7" s="345"/>
      <c r="HS7" s="345"/>
      <c r="HT7" s="345"/>
      <c r="HU7" s="345"/>
      <c r="HV7" s="345"/>
      <c r="HW7" s="345"/>
      <c r="HX7" s="345"/>
      <c r="HY7" s="345"/>
      <c r="HZ7" s="345"/>
      <c r="IA7" s="345"/>
      <c r="IB7" s="345"/>
      <c r="IC7" s="345"/>
      <c r="ID7" s="345"/>
      <c r="IE7" s="345"/>
      <c r="IF7" s="345"/>
      <c r="IG7" s="345"/>
      <c r="IH7" s="345"/>
      <c r="II7" s="345"/>
      <c r="IJ7" s="345"/>
      <c r="IK7" s="345"/>
      <c r="IL7" s="345"/>
      <c r="IM7" s="345"/>
      <c r="IN7" s="345"/>
      <c r="IO7" s="345"/>
      <c r="IP7" s="345"/>
      <c r="IQ7" s="345"/>
      <c r="IR7" s="345"/>
      <c r="IS7" s="345"/>
      <c r="IT7" s="345"/>
      <c r="IU7" s="345"/>
      <c r="IV7" s="345"/>
      <c r="IW7" s="345"/>
      <c r="IX7" s="345"/>
      <c r="IY7" s="345"/>
      <c r="IZ7" s="345"/>
    </row>
    <row r="8" spans="1:260" s="621" customFormat="1" ht="52.5" customHeight="1" x14ac:dyDescent="0.2">
      <c r="A8" s="345"/>
      <c r="B8" s="1545" t="s">
        <v>12</v>
      </c>
      <c r="C8" s="437"/>
      <c r="D8" s="1542" t="s">
        <v>476</v>
      </c>
      <c r="E8" s="1544"/>
      <c r="F8" s="437"/>
      <c r="G8" s="1504" t="s">
        <v>483</v>
      </c>
      <c r="H8" s="1541"/>
      <c r="I8" s="437"/>
      <c r="J8" s="1542" t="s">
        <v>251</v>
      </c>
      <c r="K8" s="1543"/>
      <c r="L8" s="1544"/>
      <c r="M8" s="742"/>
      <c r="N8" s="742"/>
      <c r="O8" s="322"/>
      <c r="P8" s="322"/>
      <c r="Q8" s="322"/>
      <c r="R8" s="322"/>
      <c r="S8" s="322"/>
      <c r="T8" s="322"/>
      <c r="U8" s="345"/>
      <c r="V8" s="345"/>
      <c r="W8" s="345"/>
      <c r="X8" s="345"/>
      <c r="Y8" s="345"/>
      <c r="Z8" s="345"/>
      <c r="AA8" s="345"/>
      <c r="AB8" s="345"/>
      <c r="AC8" s="345"/>
      <c r="AD8" s="345"/>
      <c r="AE8" s="345"/>
      <c r="AF8" s="345"/>
      <c r="AG8" s="345"/>
      <c r="AH8" s="345"/>
      <c r="AI8" s="345"/>
      <c r="AJ8" s="345"/>
      <c r="AK8" s="345"/>
      <c r="AL8" s="345"/>
      <c r="AM8" s="345"/>
      <c r="AN8" s="345"/>
      <c r="AO8" s="345"/>
      <c r="AP8" s="345"/>
      <c r="AQ8" s="345"/>
      <c r="AR8" s="345"/>
      <c r="AS8" s="345"/>
      <c r="AT8" s="345"/>
      <c r="AU8" s="345"/>
      <c r="AV8" s="345"/>
      <c r="AW8" s="345"/>
      <c r="AX8" s="345"/>
      <c r="AY8" s="345"/>
      <c r="AZ8" s="345"/>
      <c r="BA8" s="345"/>
      <c r="BB8" s="345"/>
      <c r="BC8" s="345"/>
      <c r="BD8" s="345"/>
      <c r="BE8" s="345"/>
      <c r="BF8" s="345"/>
      <c r="BG8" s="345"/>
      <c r="BH8" s="345"/>
      <c r="BI8" s="345"/>
      <c r="BJ8" s="345"/>
      <c r="BK8" s="345"/>
      <c r="BL8" s="345"/>
      <c r="BM8" s="345"/>
      <c r="BN8" s="345"/>
      <c r="BO8" s="345"/>
      <c r="BP8" s="345"/>
      <c r="BQ8" s="345"/>
      <c r="BR8" s="345"/>
      <c r="BS8" s="345"/>
      <c r="BT8" s="345"/>
      <c r="BU8" s="345"/>
      <c r="BV8" s="345"/>
      <c r="BW8" s="345"/>
      <c r="BX8" s="345"/>
      <c r="BY8" s="345"/>
      <c r="BZ8" s="345"/>
      <c r="CA8" s="345"/>
      <c r="CB8" s="345"/>
      <c r="CC8" s="345"/>
      <c r="CD8" s="345"/>
      <c r="CE8" s="345"/>
      <c r="CF8" s="345"/>
      <c r="CG8" s="345"/>
      <c r="CH8" s="345"/>
      <c r="CI8" s="345"/>
      <c r="CJ8" s="345"/>
      <c r="CK8" s="345"/>
      <c r="CL8" s="345"/>
      <c r="CM8" s="345"/>
      <c r="CN8" s="345"/>
      <c r="CO8" s="345"/>
      <c r="CP8" s="345"/>
      <c r="CQ8" s="345"/>
      <c r="CR8" s="345"/>
      <c r="CS8" s="345"/>
      <c r="CT8" s="345"/>
      <c r="CU8" s="345"/>
      <c r="CV8" s="345"/>
      <c r="CW8" s="345"/>
      <c r="CX8" s="345"/>
      <c r="CY8" s="345"/>
      <c r="CZ8" s="345"/>
      <c r="DA8" s="345"/>
      <c r="DB8" s="345"/>
      <c r="DC8" s="345"/>
      <c r="DD8" s="345"/>
      <c r="DE8" s="345"/>
      <c r="DF8" s="345"/>
      <c r="DG8" s="345"/>
      <c r="DH8" s="345"/>
      <c r="DI8" s="345"/>
      <c r="DJ8" s="345"/>
      <c r="DK8" s="345"/>
      <c r="DL8" s="345"/>
      <c r="DM8" s="345"/>
      <c r="DN8" s="345"/>
      <c r="DO8" s="345"/>
      <c r="DP8" s="345"/>
      <c r="DQ8" s="345"/>
      <c r="DR8" s="345"/>
      <c r="DS8" s="345"/>
      <c r="DT8" s="345"/>
      <c r="DU8" s="345"/>
      <c r="DV8" s="345"/>
      <c r="DW8" s="345"/>
      <c r="DX8" s="345"/>
      <c r="DY8" s="345"/>
      <c r="DZ8" s="345"/>
      <c r="EA8" s="345"/>
      <c r="EB8" s="345"/>
      <c r="EC8" s="345"/>
      <c r="ED8" s="345"/>
      <c r="EE8" s="345"/>
      <c r="EF8" s="345"/>
      <c r="EG8" s="345"/>
      <c r="EH8" s="345"/>
      <c r="EI8" s="345"/>
      <c r="EJ8" s="345"/>
      <c r="EK8" s="345"/>
      <c r="EL8" s="345"/>
      <c r="EM8" s="345"/>
      <c r="EN8" s="345"/>
      <c r="EO8" s="345"/>
      <c r="EP8" s="345"/>
      <c r="EQ8" s="345"/>
      <c r="ER8" s="345"/>
      <c r="ES8" s="345"/>
      <c r="ET8" s="345"/>
      <c r="EU8" s="345"/>
      <c r="EV8" s="345"/>
      <c r="EW8" s="345"/>
      <c r="EX8" s="345"/>
      <c r="EY8" s="345"/>
      <c r="EZ8" s="345"/>
      <c r="FA8" s="345"/>
      <c r="FB8" s="345"/>
      <c r="FC8" s="345"/>
      <c r="FD8" s="345"/>
      <c r="FE8" s="345"/>
      <c r="FF8" s="345"/>
      <c r="FG8" s="345"/>
      <c r="FH8" s="345"/>
      <c r="FI8" s="345"/>
      <c r="FJ8" s="345"/>
      <c r="FK8" s="345"/>
      <c r="FL8" s="345"/>
      <c r="FM8" s="345"/>
      <c r="FN8" s="345"/>
      <c r="FO8" s="345"/>
      <c r="FP8" s="345"/>
      <c r="FQ8" s="345"/>
      <c r="FR8" s="345"/>
      <c r="FS8" s="345"/>
      <c r="FT8" s="345"/>
      <c r="FU8" s="345"/>
      <c r="FV8" s="345"/>
      <c r="FW8" s="345"/>
      <c r="FX8" s="345"/>
      <c r="FY8" s="345"/>
      <c r="FZ8" s="345"/>
      <c r="GA8" s="345"/>
      <c r="GB8" s="345"/>
      <c r="GC8" s="345"/>
      <c r="GD8" s="345"/>
      <c r="GE8" s="345"/>
      <c r="GF8" s="345"/>
      <c r="GG8" s="345"/>
      <c r="GH8" s="345"/>
      <c r="GI8" s="345"/>
      <c r="GJ8" s="345"/>
      <c r="GK8" s="345"/>
      <c r="GL8" s="345"/>
      <c r="GM8" s="345"/>
      <c r="GN8" s="345"/>
      <c r="GO8" s="345"/>
      <c r="GP8" s="345"/>
      <c r="GQ8" s="345"/>
      <c r="GR8" s="345"/>
      <c r="GS8" s="345"/>
      <c r="GT8" s="345"/>
      <c r="GU8" s="345"/>
      <c r="GV8" s="345"/>
      <c r="GW8" s="345"/>
      <c r="GX8" s="345"/>
      <c r="GY8" s="345"/>
      <c r="GZ8" s="345"/>
      <c r="HA8" s="345"/>
      <c r="HB8" s="345"/>
      <c r="HC8" s="345"/>
      <c r="HD8" s="345"/>
      <c r="HE8" s="345"/>
      <c r="HF8" s="345"/>
      <c r="HG8" s="345"/>
      <c r="HH8" s="345"/>
      <c r="HI8" s="345"/>
      <c r="HJ8" s="345"/>
      <c r="HK8" s="345"/>
      <c r="HL8" s="345"/>
      <c r="HM8" s="345"/>
      <c r="HN8" s="345"/>
      <c r="HO8" s="345"/>
      <c r="HP8" s="345"/>
      <c r="HQ8" s="345"/>
      <c r="HR8" s="345"/>
      <c r="HS8" s="345"/>
      <c r="HT8" s="345"/>
      <c r="HU8" s="345"/>
      <c r="HV8" s="345"/>
      <c r="HW8" s="345"/>
      <c r="HX8" s="345"/>
      <c r="HY8" s="345"/>
      <c r="HZ8" s="345"/>
      <c r="IA8" s="345"/>
      <c r="IB8" s="345"/>
      <c r="IC8" s="345"/>
      <c r="ID8" s="345"/>
      <c r="IE8" s="345"/>
      <c r="IF8" s="345"/>
      <c r="IG8" s="345"/>
      <c r="IH8" s="345"/>
      <c r="II8" s="345"/>
      <c r="IJ8" s="345"/>
      <c r="IK8" s="345"/>
      <c r="IL8" s="345"/>
      <c r="IM8" s="345"/>
      <c r="IN8" s="345"/>
      <c r="IO8" s="345"/>
      <c r="IP8" s="345"/>
      <c r="IQ8" s="345"/>
      <c r="IR8" s="345"/>
      <c r="IS8" s="345"/>
      <c r="IT8" s="345"/>
      <c r="IU8" s="345"/>
      <c r="IV8" s="345"/>
      <c r="IW8" s="345"/>
      <c r="IX8" s="345"/>
      <c r="IY8" s="345"/>
      <c r="IZ8" s="345"/>
    </row>
    <row r="9" spans="1:260" s="626" customFormat="1" ht="30.75" customHeight="1" x14ac:dyDescent="0.2">
      <c r="A9" s="322"/>
      <c r="B9" s="1546"/>
      <c r="C9" s="437"/>
      <c r="D9" s="790" t="s">
        <v>9</v>
      </c>
      <c r="E9" s="880" t="s">
        <v>10</v>
      </c>
      <c r="F9" s="437"/>
      <c r="G9" s="881" t="s">
        <v>9</v>
      </c>
      <c r="H9" s="879" t="s">
        <v>10</v>
      </c>
      <c r="I9" s="437"/>
      <c r="J9" s="790" t="s">
        <v>9</v>
      </c>
      <c r="K9" s="882" t="s">
        <v>111</v>
      </c>
      <c r="L9" s="883" t="s">
        <v>110</v>
      </c>
      <c r="M9" s="874"/>
      <c r="N9" s="874"/>
      <c r="O9" s="328"/>
      <c r="P9" s="328"/>
      <c r="Q9" s="328"/>
      <c r="R9" s="328"/>
      <c r="S9" s="328"/>
      <c r="T9" s="328"/>
      <c r="U9" s="322"/>
      <c r="V9" s="322"/>
      <c r="W9" s="322"/>
      <c r="X9" s="322"/>
      <c r="Y9" s="322"/>
      <c r="Z9" s="322"/>
      <c r="AA9" s="322"/>
      <c r="AB9" s="322"/>
      <c r="AC9" s="322"/>
      <c r="AD9" s="322"/>
      <c r="AE9" s="322"/>
      <c r="AF9" s="322"/>
      <c r="AG9" s="322"/>
      <c r="AH9" s="322"/>
      <c r="AI9" s="322"/>
      <c r="AJ9" s="322"/>
      <c r="AK9" s="322"/>
      <c r="AL9" s="322"/>
      <c r="AM9" s="322"/>
      <c r="AN9" s="322"/>
      <c r="AO9" s="322"/>
      <c r="AP9" s="322"/>
      <c r="AQ9" s="322"/>
      <c r="AR9" s="322"/>
      <c r="AS9" s="322"/>
      <c r="AT9" s="322"/>
      <c r="AU9" s="322"/>
      <c r="AV9" s="322"/>
      <c r="AW9" s="322"/>
      <c r="AX9" s="322"/>
      <c r="AY9" s="322"/>
      <c r="AZ9" s="322"/>
      <c r="BA9" s="322"/>
      <c r="BB9" s="322"/>
      <c r="BC9" s="322"/>
      <c r="BD9" s="322"/>
      <c r="BE9" s="322"/>
      <c r="BF9" s="322"/>
      <c r="BG9" s="322"/>
      <c r="BH9" s="322"/>
      <c r="BI9" s="322"/>
      <c r="BJ9" s="322"/>
      <c r="BK9" s="322"/>
      <c r="BL9" s="322"/>
      <c r="BM9" s="322"/>
      <c r="BN9" s="322"/>
      <c r="BO9" s="322"/>
      <c r="BP9" s="322"/>
      <c r="BQ9" s="322"/>
      <c r="BR9" s="322"/>
      <c r="BS9" s="322"/>
      <c r="BT9" s="322"/>
      <c r="BU9" s="322"/>
      <c r="BV9" s="322"/>
      <c r="BW9" s="322"/>
      <c r="BX9" s="322"/>
      <c r="BY9" s="322"/>
      <c r="BZ9" s="322"/>
      <c r="CA9" s="322"/>
      <c r="CB9" s="322"/>
      <c r="CC9" s="322"/>
      <c r="CD9" s="322"/>
      <c r="CE9" s="322"/>
      <c r="CF9" s="322"/>
      <c r="CG9" s="322"/>
      <c r="CH9" s="322"/>
      <c r="CI9" s="322"/>
      <c r="CJ9" s="322"/>
      <c r="CK9" s="322"/>
      <c r="CL9" s="322"/>
      <c r="CM9" s="322"/>
      <c r="CN9" s="322"/>
      <c r="CO9" s="322"/>
      <c r="CP9" s="322"/>
      <c r="CQ9" s="322"/>
      <c r="CR9" s="322"/>
      <c r="CS9" s="322"/>
      <c r="CT9" s="322"/>
      <c r="CU9" s="322"/>
      <c r="CV9" s="322"/>
      <c r="CW9" s="322"/>
      <c r="CX9" s="322"/>
      <c r="CY9" s="322"/>
      <c r="CZ9" s="322"/>
      <c r="DA9" s="322"/>
      <c r="DB9" s="322"/>
      <c r="DC9" s="322"/>
      <c r="DD9" s="322"/>
      <c r="DE9" s="322"/>
      <c r="DF9" s="322"/>
      <c r="DG9" s="322"/>
      <c r="DH9" s="322"/>
      <c r="DI9" s="322"/>
      <c r="DJ9" s="322"/>
      <c r="DK9" s="322"/>
      <c r="DL9" s="322"/>
      <c r="DM9" s="322"/>
      <c r="DN9" s="322"/>
      <c r="DO9" s="322"/>
      <c r="DP9" s="322"/>
      <c r="DQ9" s="322"/>
      <c r="DR9" s="322"/>
      <c r="DS9" s="322"/>
      <c r="DT9" s="322"/>
      <c r="DU9" s="322"/>
      <c r="DV9" s="322"/>
      <c r="DW9" s="322"/>
      <c r="DX9" s="322"/>
      <c r="DY9" s="322"/>
      <c r="DZ9" s="322"/>
      <c r="EA9" s="322"/>
      <c r="EB9" s="322"/>
      <c r="EC9" s="322"/>
      <c r="ED9" s="322"/>
      <c r="EE9" s="322"/>
      <c r="EF9" s="322"/>
      <c r="EG9" s="322"/>
      <c r="EH9" s="322"/>
      <c r="EI9" s="322"/>
      <c r="EJ9" s="322"/>
      <c r="EK9" s="322"/>
      <c r="EL9" s="322"/>
      <c r="EM9" s="322"/>
      <c r="EN9" s="322"/>
      <c r="EO9" s="322"/>
      <c r="EP9" s="322"/>
      <c r="EQ9" s="322"/>
      <c r="ER9" s="322"/>
      <c r="ES9" s="322"/>
      <c r="ET9" s="322"/>
      <c r="EU9" s="322"/>
      <c r="EV9" s="322"/>
      <c r="EW9" s="322"/>
      <c r="EX9" s="322"/>
      <c r="EY9" s="322"/>
      <c r="EZ9" s="322"/>
      <c r="FA9" s="322"/>
      <c r="FB9" s="322"/>
      <c r="FC9" s="322"/>
      <c r="FD9" s="322"/>
      <c r="FE9" s="322"/>
      <c r="FF9" s="322"/>
      <c r="FG9" s="322"/>
      <c r="FH9" s="322"/>
      <c r="FI9" s="322"/>
      <c r="FJ9" s="322"/>
      <c r="FK9" s="322"/>
      <c r="FL9" s="322"/>
      <c r="FM9" s="322"/>
      <c r="FN9" s="322"/>
      <c r="FO9" s="322"/>
      <c r="FP9" s="322"/>
      <c r="FQ9" s="322"/>
      <c r="FR9" s="322"/>
      <c r="FS9" s="322"/>
      <c r="FT9" s="322"/>
      <c r="FU9" s="322"/>
      <c r="FV9" s="322"/>
      <c r="FW9" s="322"/>
      <c r="FX9" s="322"/>
      <c r="FY9" s="322"/>
      <c r="FZ9" s="322"/>
      <c r="GA9" s="322"/>
      <c r="GB9" s="322"/>
      <c r="GC9" s="322"/>
      <c r="GD9" s="322"/>
      <c r="GE9" s="322"/>
      <c r="GF9" s="322"/>
      <c r="GG9" s="322"/>
      <c r="GH9" s="322"/>
      <c r="GI9" s="322"/>
      <c r="GJ9" s="322"/>
      <c r="GK9" s="322"/>
      <c r="GL9" s="322"/>
      <c r="GM9" s="322"/>
      <c r="GN9" s="322"/>
      <c r="GO9" s="322"/>
      <c r="GP9" s="322"/>
      <c r="GQ9" s="322"/>
      <c r="GR9" s="322"/>
      <c r="GS9" s="322"/>
      <c r="GT9" s="322"/>
      <c r="GU9" s="322"/>
      <c r="GV9" s="322"/>
      <c r="GW9" s="322"/>
      <c r="GX9" s="322"/>
      <c r="GY9" s="322"/>
      <c r="GZ9" s="322"/>
      <c r="HA9" s="322"/>
      <c r="HB9" s="322"/>
      <c r="HC9" s="322"/>
      <c r="HD9" s="322"/>
      <c r="HE9" s="322"/>
      <c r="HF9" s="322"/>
      <c r="HG9" s="322"/>
      <c r="HH9" s="322"/>
      <c r="HI9" s="322"/>
      <c r="HJ9" s="322"/>
      <c r="HK9" s="322"/>
      <c r="HL9" s="322"/>
      <c r="HM9" s="322"/>
      <c r="HN9" s="322"/>
      <c r="HO9" s="322"/>
      <c r="HP9" s="322"/>
      <c r="HQ9" s="322"/>
      <c r="HR9" s="322"/>
      <c r="HS9" s="322"/>
      <c r="HT9" s="322"/>
      <c r="HU9" s="322"/>
      <c r="HV9" s="322"/>
      <c r="HW9" s="322"/>
      <c r="HX9" s="322"/>
      <c r="HY9" s="322"/>
      <c r="HZ9" s="322"/>
      <c r="IA9" s="322"/>
      <c r="IB9" s="322"/>
      <c r="IC9" s="322"/>
      <c r="ID9" s="322"/>
      <c r="IE9" s="322"/>
      <c r="IF9" s="322"/>
      <c r="IG9" s="322"/>
      <c r="IH9" s="322"/>
      <c r="II9" s="322"/>
      <c r="IJ9" s="322"/>
      <c r="IK9" s="322"/>
      <c r="IL9" s="322"/>
      <c r="IM9" s="322"/>
      <c r="IN9" s="322"/>
      <c r="IO9" s="322"/>
      <c r="IP9" s="322"/>
      <c r="IQ9" s="322"/>
      <c r="IR9" s="322"/>
      <c r="IS9" s="322"/>
      <c r="IT9" s="322"/>
      <c r="IU9" s="322"/>
      <c r="IV9" s="322"/>
      <c r="IW9" s="322"/>
      <c r="IX9" s="322"/>
      <c r="IY9" s="322"/>
      <c r="IZ9" s="322"/>
    </row>
    <row r="10" spans="1:260" s="626" customFormat="1" ht="7.5" customHeight="1" x14ac:dyDescent="0.2">
      <c r="A10" s="322"/>
      <c r="B10" s="322"/>
      <c r="C10" s="322"/>
      <c r="D10" s="327"/>
      <c r="E10" s="327"/>
      <c r="F10" s="322"/>
      <c r="G10" s="322"/>
      <c r="H10" s="322"/>
      <c r="I10" s="322"/>
      <c r="J10" s="322"/>
      <c r="K10" s="322"/>
      <c r="L10" s="322"/>
      <c r="M10" s="548"/>
      <c r="N10" s="756"/>
      <c r="O10" s="331"/>
      <c r="P10" s="331"/>
      <c r="Q10" s="331"/>
      <c r="R10" s="331"/>
      <c r="S10" s="331"/>
      <c r="T10" s="331"/>
      <c r="U10" s="322"/>
      <c r="V10" s="322"/>
      <c r="W10" s="322"/>
      <c r="X10" s="322"/>
      <c r="Y10" s="322"/>
      <c r="Z10" s="322"/>
      <c r="AA10" s="322"/>
      <c r="AB10" s="322"/>
      <c r="AC10" s="322"/>
      <c r="AD10" s="322"/>
      <c r="AE10" s="322"/>
      <c r="AF10" s="322"/>
      <c r="AG10" s="322"/>
      <c r="AH10" s="322"/>
      <c r="AI10" s="322"/>
      <c r="AJ10" s="322"/>
      <c r="AK10" s="322"/>
      <c r="AL10" s="322"/>
      <c r="AM10" s="322"/>
      <c r="AN10" s="322"/>
      <c r="AO10" s="322"/>
      <c r="AP10" s="322"/>
      <c r="AQ10" s="322"/>
      <c r="AR10" s="322"/>
      <c r="AS10" s="322"/>
      <c r="AT10" s="322"/>
      <c r="AU10" s="322"/>
      <c r="AV10" s="322"/>
      <c r="AW10" s="322"/>
      <c r="AX10" s="322"/>
      <c r="AY10" s="322"/>
      <c r="AZ10" s="322"/>
      <c r="BA10" s="322"/>
      <c r="BB10" s="322"/>
      <c r="BC10" s="322"/>
      <c r="BD10" s="322"/>
      <c r="BE10" s="322"/>
      <c r="BF10" s="322"/>
      <c r="BG10" s="322"/>
      <c r="BH10" s="322"/>
      <c r="BI10" s="322"/>
      <c r="BJ10" s="322"/>
      <c r="BK10" s="322"/>
      <c r="BL10" s="322"/>
      <c r="BM10" s="322"/>
      <c r="BN10" s="322"/>
      <c r="BO10" s="322"/>
      <c r="BP10" s="322"/>
      <c r="BQ10" s="322"/>
      <c r="BR10" s="322"/>
      <c r="BS10" s="322"/>
      <c r="BT10" s="322"/>
      <c r="BU10" s="322"/>
      <c r="BV10" s="322"/>
      <c r="BW10" s="322"/>
      <c r="BX10" s="322"/>
      <c r="BY10" s="322"/>
      <c r="BZ10" s="322"/>
      <c r="CA10" s="322"/>
      <c r="CB10" s="322"/>
      <c r="CC10" s="322"/>
      <c r="CD10" s="322"/>
      <c r="CE10" s="322"/>
      <c r="CF10" s="322"/>
      <c r="CG10" s="322"/>
      <c r="CH10" s="322"/>
      <c r="CI10" s="322"/>
      <c r="CJ10" s="322"/>
      <c r="CK10" s="322"/>
      <c r="CL10" s="322"/>
      <c r="CM10" s="322"/>
      <c r="CN10" s="322"/>
      <c r="CO10" s="322"/>
      <c r="CP10" s="322"/>
      <c r="CQ10" s="322"/>
      <c r="CR10" s="322"/>
      <c r="CS10" s="322"/>
      <c r="CT10" s="322"/>
      <c r="CU10" s="322"/>
      <c r="CV10" s="322"/>
      <c r="CW10" s="322"/>
      <c r="CX10" s="322"/>
      <c r="CY10" s="322"/>
      <c r="CZ10" s="322"/>
      <c r="DA10" s="322"/>
      <c r="DB10" s="322"/>
      <c r="DC10" s="322"/>
      <c r="DD10" s="322"/>
      <c r="DE10" s="322"/>
      <c r="DF10" s="322"/>
      <c r="DG10" s="322"/>
      <c r="DH10" s="322"/>
      <c r="DI10" s="322"/>
      <c r="DJ10" s="322"/>
      <c r="DK10" s="322"/>
      <c r="DL10" s="322"/>
      <c r="DM10" s="322"/>
      <c r="DN10" s="322"/>
      <c r="DO10" s="322"/>
      <c r="DP10" s="322"/>
      <c r="DQ10" s="322"/>
      <c r="DR10" s="322"/>
      <c r="DS10" s="322"/>
      <c r="DT10" s="322"/>
      <c r="DU10" s="322"/>
      <c r="DV10" s="322"/>
      <c r="DW10" s="322"/>
      <c r="DX10" s="322"/>
      <c r="DY10" s="322"/>
      <c r="DZ10" s="322"/>
      <c r="EA10" s="322"/>
      <c r="EB10" s="322"/>
      <c r="EC10" s="322"/>
      <c r="ED10" s="322"/>
      <c r="EE10" s="322"/>
      <c r="EF10" s="322"/>
      <c r="EG10" s="322"/>
      <c r="EH10" s="322"/>
      <c r="EI10" s="322"/>
      <c r="EJ10" s="322"/>
      <c r="EK10" s="322"/>
      <c r="EL10" s="322"/>
      <c r="EM10" s="322"/>
      <c r="EN10" s="322"/>
      <c r="EO10" s="322"/>
      <c r="EP10" s="322"/>
      <c r="EQ10" s="322"/>
      <c r="ER10" s="322"/>
      <c r="ES10" s="322"/>
      <c r="ET10" s="322"/>
      <c r="EU10" s="322"/>
      <c r="EV10" s="322"/>
      <c r="EW10" s="322"/>
      <c r="EX10" s="322"/>
      <c r="EY10" s="322"/>
      <c r="EZ10" s="322"/>
      <c r="FA10" s="322"/>
      <c r="FB10" s="322"/>
      <c r="FC10" s="322"/>
      <c r="FD10" s="322"/>
      <c r="FE10" s="322"/>
      <c r="FF10" s="322"/>
      <c r="FG10" s="322"/>
      <c r="FH10" s="322"/>
      <c r="FI10" s="322"/>
      <c r="FJ10" s="322"/>
      <c r="FK10" s="322"/>
      <c r="FL10" s="322"/>
      <c r="FM10" s="322"/>
      <c r="FN10" s="322"/>
      <c r="FO10" s="322"/>
      <c r="FP10" s="322"/>
      <c r="FQ10" s="322"/>
      <c r="FR10" s="322"/>
      <c r="FS10" s="322"/>
      <c r="FT10" s="322"/>
      <c r="FU10" s="322"/>
      <c r="FV10" s="322"/>
      <c r="FW10" s="322"/>
      <c r="FX10" s="322"/>
      <c r="FY10" s="322"/>
      <c r="FZ10" s="322"/>
      <c r="GA10" s="322"/>
      <c r="GB10" s="322"/>
      <c r="GC10" s="322"/>
      <c r="GD10" s="322"/>
      <c r="GE10" s="322"/>
      <c r="GF10" s="322"/>
      <c r="GG10" s="322"/>
      <c r="GH10" s="322"/>
      <c r="GI10" s="322"/>
      <c r="GJ10" s="322"/>
      <c r="GK10" s="322"/>
      <c r="GL10" s="322"/>
      <c r="GM10" s="322"/>
      <c r="GN10" s="322"/>
      <c r="GO10" s="322"/>
      <c r="GP10" s="322"/>
      <c r="GQ10" s="322"/>
      <c r="GR10" s="322"/>
      <c r="GS10" s="322"/>
      <c r="GT10" s="322"/>
      <c r="GU10" s="322"/>
      <c r="GV10" s="322"/>
      <c r="GW10" s="322"/>
      <c r="GX10" s="322"/>
      <c r="GY10" s="322"/>
      <c r="GZ10" s="322"/>
      <c r="HA10" s="322"/>
      <c r="HB10" s="322"/>
      <c r="HC10" s="322"/>
      <c r="HD10" s="322"/>
      <c r="HE10" s="322"/>
      <c r="HF10" s="322"/>
      <c r="HG10" s="322"/>
      <c r="HH10" s="322"/>
      <c r="HI10" s="322"/>
      <c r="HJ10" s="322"/>
      <c r="HK10" s="322"/>
      <c r="HL10" s="322"/>
      <c r="HM10" s="322"/>
      <c r="HN10" s="322"/>
      <c r="HO10" s="322"/>
      <c r="HP10" s="322"/>
      <c r="HQ10" s="322"/>
      <c r="HR10" s="322"/>
      <c r="HS10" s="322"/>
      <c r="HT10" s="322"/>
      <c r="HU10" s="322"/>
      <c r="HV10" s="322"/>
      <c r="HW10" s="322"/>
      <c r="HX10" s="322"/>
      <c r="HY10" s="322"/>
      <c r="HZ10" s="322"/>
      <c r="IA10" s="322"/>
      <c r="IB10" s="322"/>
      <c r="IC10" s="322"/>
      <c r="ID10" s="322"/>
      <c r="IE10" s="322"/>
      <c r="IF10" s="322"/>
      <c r="IG10" s="322"/>
      <c r="IH10" s="322"/>
      <c r="II10" s="322"/>
      <c r="IJ10" s="322"/>
      <c r="IK10" s="322"/>
      <c r="IL10" s="322"/>
      <c r="IM10" s="322"/>
      <c r="IN10" s="322"/>
      <c r="IO10" s="322"/>
      <c r="IP10" s="322"/>
      <c r="IQ10" s="322"/>
      <c r="IR10" s="322"/>
      <c r="IS10" s="322"/>
      <c r="IT10" s="322"/>
      <c r="IU10" s="322"/>
      <c r="IV10" s="322"/>
      <c r="IW10" s="322"/>
      <c r="IX10" s="322"/>
      <c r="IY10" s="322"/>
      <c r="IZ10" s="322"/>
    </row>
    <row r="11" spans="1:260" s="631" customFormat="1" ht="18" customHeight="1" x14ac:dyDescent="0.2">
      <c r="A11" s="328"/>
      <c r="B11" s="757" t="s">
        <v>8</v>
      </c>
      <c r="C11" s="758"/>
      <c r="D11" s="759">
        <v>8584147</v>
      </c>
      <c r="E11" s="676">
        <v>17.851892595752791</v>
      </c>
      <c r="F11" s="758"/>
      <c r="G11" s="760">
        <v>1014321</v>
      </c>
      <c r="H11" s="761">
        <v>16.031753056369972</v>
      </c>
      <c r="I11" s="758"/>
      <c r="J11" s="762">
        <v>286788</v>
      </c>
      <c r="K11" s="763">
        <v>3.3409027128729272</v>
      </c>
      <c r="L11" s="761">
        <v>28.273889626656651</v>
      </c>
      <c r="M11" s="396"/>
      <c r="N11" s="396">
        <f>_xlfn.RANK.EQ(L11,L$11:L$31,0)</f>
        <v>2</v>
      </c>
      <c r="O11" s="396">
        <v>1</v>
      </c>
      <c r="P11" s="396">
        <f>MATCH(O11,N$11:N$31,0)</f>
        <v>7</v>
      </c>
      <c r="Q11" s="568" t="str">
        <f t="shared" ref="Q11:Q29" si="0">INDEX(B$11:B$31,P11,1)</f>
        <v>Castilla y León</v>
      </c>
      <c r="R11" s="764">
        <f>INDEX(L$11:L$31,P11,1)</f>
        <v>30.416220161449775</v>
      </c>
      <c r="S11" s="875"/>
      <c r="T11" s="331"/>
      <c r="U11" s="328"/>
      <c r="V11" s="328"/>
      <c r="W11" s="328"/>
      <c r="X11" s="328"/>
      <c r="Y11" s="328"/>
      <c r="Z11" s="328"/>
      <c r="AA11" s="328"/>
      <c r="AB11" s="328"/>
      <c r="AC11" s="328"/>
      <c r="AD11" s="328"/>
      <c r="AE11" s="328"/>
      <c r="AF11" s="328"/>
      <c r="AG11" s="328"/>
      <c r="AH11" s="328"/>
      <c r="AI11" s="328"/>
      <c r="AJ11" s="328"/>
      <c r="AK11" s="328"/>
      <c r="AL11" s="328"/>
      <c r="AM11" s="328"/>
      <c r="AN11" s="328"/>
      <c r="AO11" s="328"/>
      <c r="AP11" s="328"/>
      <c r="AQ11" s="328"/>
      <c r="AR11" s="328"/>
      <c r="AS11" s="328"/>
      <c r="AT11" s="328"/>
      <c r="AU11" s="328"/>
      <c r="AV11" s="328"/>
      <c r="AW11" s="328"/>
      <c r="AX11" s="328"/>
      <c r="AY11" s="328"/>
      <c r="AZ11" s="328"/>
      <c r="BA11" s="328"/>
      <c r="BB11" s="328"/>
      <c r="BC11" s="328"/>
      <c r="BD11" s="328"/>
      <c r="BE11" s="328"/>
      <c r="BF11" s="328"/>
      <c r="BG11" s="328"/>
      <c r="BH11" s="328"/>
      <c r="BI11" s="328"/>
      <c r="BJ11" s="328"/>
      <c r="BK11" s="328"/>
      <c r="BL11" s="328"/>
      <c r="BM11" s="328"/>
      <c r="BN11" s="328"/>
      <c r="BO11" s="328"/>
      <c r="BP11" s="328"/>
      <c r="BQ11" s="328"/>
      <c r="BR11" s="328"/>
      <c r="BS11" s="328"/>
      <c r="BT11" s="328"/>
      <c r="BU11" s="328"/>
      <c r="BV11" s="328"/>
      <c r="BW11" s="328"/>
      <c r="BX11" s="328"/>
      <c r="BY11" s="328"/>
      <c r="BZ11" s="328"/>
      <c r="CA11" s="328"/>
      <c r="CB11" s="328"/>
      <c r="CC11" s="328"/>
      <c r="CD11" s="328"/>
      <c r="CE11" s="328"/>
      <c r="CF11" s="328"/>
      <c r="CG11" s="328"/>
      <c r="CH11" s="328"/>
      <c r="CI11" s="328"/>
      <c r="CJ11" s="328"/>
      <c r="CK11" s="328"/>
      <c r="CL11" s="328"/>
      <c r="CM11" s="328"/>
      <c r="CN11" s="328"/>
      <c r="CO11" s="328"/>
      <c r="CP11" s="328"/>
      <c r="CQ11" s="328"/>
      <c r="CR11" s="328"/>
      <c r="CS11" s="328"/>
      <c r="CT11" s="328"/>
      <c r="CU11" s="328"/>
      <c r="CV11" s="328"/>
      <c r="CW11" s="328"/>
      <c r="CX11" s="328"/>
      <c r="CY11" s="328"/>
      <c r="CZ11" s="328"/>
      <c r="DA11" s="328"/>
      <c r="DB11" s="328"/>
      <c r="DC11" s="328"/>
      <c r="DD11" s="328"/>
      <c r="DE11" s="328"/>
      <c r="DF11" s="328"/>
      <c r="DG11" s="328"/>
      <c r="DH11" s="328"/>
      <c r="DI11" s="328"/>
      <c r="DJ11" s="328"/>
      <c r="DK11" s="328"/>
      <c r="DL11" s="328"/>
      <c r="DM11" s="328"/>
      <c r="DN11" s="328"/>
      <c r="DO11" s="328"/>
      <c r="DP11" s="328"/>
      <c r="DQ11" s="328"/>
      <c r="DR11" s="328"/>
      <c r="DS11" s="328"/>
      <c r="DT11" s="328"/>
      <c r="DU11" s="328"/>
      <c r="DV11" s="328"/>
      <c r="DW11" s="328"/>
      <c r="DX11" s="328"/>
      <c r="DY11" s="328"/>
      <c r="DZ11" s="328"/>
      <c r="EA11" s="328"/>
      <c r="EB11" s="328"/>
      <c r="EC11" s="328"/>
      <c r="ED11" s="328"/>
      <c r="EE11" s="328"/>
      <c r="EF11" s="328"/>
      <c r="EG11" s="328"/>
      <c r="EH11" s="328"/>
      <c r="EI11" s="328"/>
      <c r="EJ11" s="328"/>
      <c r="EK11" s="328"/>
      <c r="EL11" s="328"/>
      <c r="EM11" s="328"/>
      <c r="EN11" s="328"/>
      <c r="EO11" s="328"/>
      <c r="EP11" s="328"/>
      <c r="EQ11" s="328"/>
      <c r="ER11" s="328"/>
      <c r="ES11" s="328"/>
      <c r="ET11" s="328"/>
      <c r="EU11" s="328"/>
      <c r="EV11" s="328"/>
      <c r="EW11" s="328"/>
      <c r="EX11" s="328"/>
      <c r="EY11" s="328"/>
      <c r="EZ11" s="328"/>
      <c r="FA11" s="328"/>
      <c r="FB11" s="328"/>
      <c r="FC11" s="328"/>
      <c r="FD11" s="328"/>
      <c r="FE11" s="328"/>
      <c r="FF11" s="328"/>
      <c r="FG11" s="328"/>
      <c r="FH11" s="328"/>
      <c r="FI11" s="328"/>
      <c r="FJ11" s="328"/>
      <c r="FK11" s="328"/>
      <c r="FL11" s="328"/>
      <c r="FM11" s="328"/>
      <c r="FN11" s="328"/>
      <c r="FO11" s="328"/>
      <c r="FP11" s="328"/>
      <c r="FQ11" s="328"/>
      <c r="FR11" s="328"/>
      <c r="FS11" s="328"/>
      <c r="FT11" s="328"/>
      <c r="FU11" s="328"/>
      <c r="FV11" s="328"/>
      <c r="FW11" s="328"/>
      <c r="FX11" s="328"/>
      <c r="FY11" s="328"/>
      <c r="FZ11" s="328"/>
      <c r="GA11" s="328"/>
      <c r="GB11" s="328"/>
      <c r="GC11" s="328"/>
      <c r="GD11" s="328"/>
      <c r="GE11" s="328"/>
      <c r="GF11" s="328"/>
      <c r="GG11" s="328"/>
      <c r="GH11" s="328"/>
      <c r="GI11" s="328"/>
      <c r="GJ11" s="328"/>
      <c r="GK11" s="328"/>
      <c r="GL11" s="328"/>
      <c r="GM11" s="328"/>
      <c r="GN11" s="328"/>
      <c r="GO11" s="328"/>
      <c r="GP11" s="328"/>
      <c r="GQ11" s="328"/>
      <c r="GR11" s="328"/>
      <c r="GS11" s="328"/>
      <c r="GT11" s="328"/>
      <c r="GU11" s="328"/>
      <c r="GV11" s="328"/>
      <c r="GW11" s="328"/>
      <c r="GX11" s="328"/>
      <c r="GY11" s="328"/>
      <c r="GZ11" s="328"/>
      <c r="HA11" s="328"/>
      <c r="HB11" s="328"/>
      <c r="HC11" s="328"/>
      <c r="HD11" s="328"/>
      <c r="HE11" s="328"/>
      <c r="HF11" s="328"/>
      <c r="HG11" s="328"/>
      <c r="HH11" s="328"/>
      <c r="HI11" s="328"/>
      <c r="HJ11" s="328"/>
      <c r="HK11" s="328"/>
      <c r="HL11" s="328"/>
      <c r="HM11" s="328"/>
      <c r="HN11" s="328"/>
      <c r="HO11" s="328"/>
      <c r="HP11" s="328"/>
      <c r="HQ11" s="328"/>
      <c r="HR11" s="328"/>
      <c r="HS11" s="328"/>
      <c r="HT11" s="328"/>
      <c r="HU11" s="328"/>
      <c r="HV11" s="328"/>
      <c r="HW11" s="328"/>
      <c r="HX11" s="328"/>
      <c r="HY11" s="328"/>
      <c r="HZ11" s="328"/>
      <c r="IA11" s="328"/>
      <c r="IB11" s="328"/>
      <c r="IC11" s="328"/>
      <c r="ID11" s="328"/>
      <c r="IE11" s="328"/>
      <c r="IF11" s="328"/>
      <c r="IG11" s="328"/>
      <c r="IH11" s="328"/>
      <c r="II11" s="328"/>
      <c r="IJ11" s="328"/>
      <c r="IK11" s="328"/>
      <c r="IL11" s="328"/>
      <c r="IM11" s="328"/>
      <c r="IN11" s="328"/>
      <c r="IO11" s="328"/>
      <c r="IP11" s="328"/>
      <c r="IQ11" s="328"/>
      <c r="IR11" s="328"/>
      <c r="IS11" s="328"/>
      <c r="IT11" s="328"/>
      <c r="IU11" s="328"/>
      <c r="IV11" s="328"/>
      <c r="IW11" s="328"/>
      <c r="IX11" s="328"/>
      <c r="IY11" s="328"/>
      <c r="IZ11" s="328"/>
    </row>
    <row r="12" spans="1:260" s="633" customFormat="1" ht="18" customHeight="1" x14ac:dyDescent="0.2">
      <c r="A12" s="331"/>
      <c r="B12" s="765" t="s">
        <v>7</v>
      </c>
      <c r="C12" s="758"/>
      <c r="D12" s="766">
        <v>1341289</v>
      </c>
      <c r="E12" s="684">
        <v>2.7893915572350596</v>
      </c>
      <c r="F12" s="758"/>
      <c r="G12" s="767">
        <v>186533</v>
      </c>
      <c r="H12" s="768">
        <v>2.9482293996317339</v>
      </c>
      <c r="I12" s="758"/>
      <c r="J12" s="769">
        <v>40938</v>
      </c>
      <c r="K12" s="448">
        <v>3.0521386516999693</v>
      </c>
      <c r="L12" s="768">
        <v>21.946786895616324</v>
      </c>
      <c r="M12" s="396"/>
      <c r="N12" s="396">
        <f t="shared" ref="N12:N31" si="1">_xlfn.RANK.EQ(L12,L$11:L$31,0)</f>
        <v>11</v>
      </c>
      <c r="O12" s="396">
        <v>2</v>
      </c>
      <c r="P12" s="396">
        <f t="shared" ref="P12:P29" si="2">MATCH(O12,N$11:N$31,0)</f>
        <v>1</v>
      </c>
      <c r="Q12" s="568" t="str">
        <f t="shared" si="0"/>
        <v>Andalucía</v>
      </c>
      <c r="R12" s="764">
        <f t="shared" ref="R12:R29" si="3">INDEX(L$11:L$31,P12,1)</f>
        <v>28.273889626656651</v>
      </c>
      <c r="S12" s="875"/>
      <c r="T12" s="331"/>
      <c r="U12" s="331"/>
      <c r="V12" s="331"/>
      <c r="W12" s="331"/>
      <c r="X12" s="331"/>
      <c r="Y12" s="331"/>
      <c r="Z12" s="331"/>
      <c r="AA12" s="331"/>
      <c r="AB12" s="331"/>
      <c r="AC12" s="331"/>
      <c r="AD12" s="331"/>
      <c r="AE12" s="331"/>
      <c r="AF12" s="331"/>
      <c r="AG12" s="331"/>
      <c r="AH12" s="331"/>
      <c r="AI12" s="331"/>
      <c r="AJ12" s="331"/>
      <c r="AK12" s="331"/>
      <c r="AL12" s="331"/>
      <c r="AM12" s="331"/>
      <c r="AN12" s="331"/>
      <c r="AO12" s="331"/>
      <c r="AP12" s="331"/>
      <c r="AQ12" s="331"/>
      <c r="AR12" s="331"/>
      <c r="AS12" s="331"/>
      <c r="AT12" s="331"/>
      <c r="AU12" s="331"/>
      <c r="AV12" s="331"/>
      <c r="AW12" s="331"/>
      <c r="AX12" s="331"/>
      <c r="AY12" s="331"/>
      <c r="AZ12" s="331"/>
      <c r="BA12" s="331"/>
      <c r="BB12" s="331"/>
      <c r="BC12" s="331"/>
      <c r="BD12" s="331"/>
      <c r="BE12" s="331"/>
      <c r="BF12" s="331"/>
      <c r="BG12" s="331"/>
      <c r="BH12" s="331"/>
      <c r="BI12" s="331"/>
      <c r="BJ12" s="331"/>
      <c r="BK12" s="331"/>
      <c r="BL12" s="331"/>
      <c r="BM12" s="331"/>
      <c r="BN12" s="331"/>
      <c r="BO12" s="331"/>
      <c r="BP12" s="331"/>
      <c r="BQ12" s="331"/>
      <c r="BR12" s="331"/>
      <c r="BS12" s="331"/>
      <c r="BT12" s="331"/>
      <c r="BU12" s="331"/>
      <c r="BV12" s="331"/>
      <c r="BW12" s="331"/>
      <c r="BX12" s="331"/>
      <c r="BY12" s="331"/>
      <c r="BZ12" s="331"/>
      <c r="CA12" s="331"/>
      <c r="CB12" s="331"/>
      <c r="CC12" s="331"/>
      <c r="CD12" s="331"/>
      <c r="CE12" s="331"/>
      <c r="CF12" s="331"/>
      <c r="CG12" s="331"/>
      <c r="CH12" s="331"/>
      <c r="CI12" s="331"/>
      <c r="CJ12" s="331"/>
      <c r="CK12" s="331"/>
      <c r="CL12" s="331"/>
      <c r="CM12" s="331"/>
      <c r="CN12" s="331"/>
      <c r="CO12" s="331"/>
      <c r="CP12" s="331"/>
      <c r="CQ12" s="331"/>
      <c r="CR12" s="331"/>
      <c r="CS12" s="331"/>
      <c r="CT12" s="331"/>
      <c r="CU12" s="331"/>
      <c r="CV12" s="331"/>
      <c r="CW12" s="331"/>
      <c r="CX12" s="331"/>
      <c r="CY12" s="331"/>
      <c r="CZ12" s="331"/>
      <c r="DA12" s="331"/>
      <c r="DB12" s="331"/>
      <c r="DC12" s="331"/>
      <c r="DD12" s="331"/>
      <c r="DE12" s="331"/>
      <c r="DF12" s="331"/>
      <c r="DG12" s="331"/>
      <c r="DH12" s="331"/>
      <c r="DI12" s="331"/>
      <c r="DJ12" s="331"/>
      <c r="DK12" s="331"/>
      <c r="DL12" s="331"/>
      <c r="DM12" s="331"/>
      <c r="DN12" s="331"/>
      <c r="DO12" s="331"/>
      <c r="DP12" s="331"/>
      <c r="DQ12" s="331"/>
      <c r="DR12" s="331"/>
      <c r="DS12" s="331"/>
      <c r="DT12" s="331"/>
      <c r="DU12" s="331"/>
      <c r="DV12" s="331"/>
      <c r="DW12" s="331"/>
      <c r="DX12" s="331"/>
      <c r="DY12" s="331"/>
      <c r="DZ12" s="331"/>
      <c r="EA12" s="331"/>
      <c r="EB12" s="331"/>
      <c r="EC12" s="331"/>
      <c r="ED12" s="331"/>
      <c r="EE12" s="331"/>
      <c r="EF12" s="331"/>
      <c r="EG12" s="331"/>
      <c r="EH12" s="331"/>
      <c r="EI12" s="331"/>
      <c r="EJ12" s="331"/>
      <c r="EK12" s="331"/>
      <c r="EL12" s="331"/>
      <c r="EM12" s="331"/>
      <c r="EN12" s="331"/>
      <c r="EO12" s="331"/>
      <c r="EP12" s="331"/>
      <c r="EQ12" s="331"/>
      <c r="ER12" s="331"/>
      <c r="ES12" s="331"/>
      <c r="ET12" s="331"/>
      <c r="EU12" s="331"/>
      <c r="EV12" s="331"/>
      <c r="EW12" s="331"/>
      <c r="EX12" s="331"/>
      <c r="EY12" s="331"/>
      <c r="EZ12" s="331"/>
      <c r="FA12" s="331"/>
      <c r="FB12" s="331"/>
      <c r="FC12" s="331"/>
      <c r="FD12" s="331"/>
      <c r="FE12" s="331"/>
      <c r="FF12" s="331"/>
      <c r="FG12" s="331"/>
      <c r="FH12" s="331"/>
      <c r="FI12" s="331"/>
      <c r="FJ12" s="331"/>
      <c r="FK12" s="331"/>
      <c r="FL12" s="331"/>
      <c r="FM12" s="331"/>
      <c r="FN12" s="331"/>
      <c r="FO12" s="331"/>
      <c r="FP12" s="331"/>
      <c r="FQ12" s="331"/>
      <c r="FR12" s="331"/>
      <c r="FS12" s="331"/>
      <c r="FT12" s="331"/>
      <c r="FU12" s="331"/>
      <c r="FV12" s="331"/>
      <c r="FW12" s="331"/>
      <c r="FX12" s="331"/>
      <c r="FY12" s="331"/>
      <c r="FZ12" s="331"/>
      <c r="GA12" s="331"/>
      <c r="GB12" s="331"/>
      <c r="GC12" s="331"/>
      <c r="GD12" s="331"/>
      <c r="GE12" s="331"/>
      <c r="GF12" s="331"/>
      <c r="GG12" s="331"/>
      <c r="GH12" s="331"/>
      <c r="GI12" s="331"/>
      <c r="GJ12" s="331"/>
      <c r="GK12" s="331"/>
      <c r="GL12" s="331"/>
      <c r="GM12" s="331"/>
      <c r="GN12" s="331"/>
      <c r="GO12" s="331"/>
      <c r="GP12" s="331"/>
      <c r="GQ12" s="331"/>
      <c r="GR12" s="331"/>
      <c r="GS12" s="331"/>
      <c r="GT12" s="331"/>
      <c r="GU12" s="331"/>
      <c r="GV12" s="331"/>
      <c r="GW12" s="331"/>
      <c r="GX12" s="331"/>
      <c r="GY12" s="331"/>
      <c r="GZ12" s="331"/>
      <c r="HA12" s="331"/>
      <c r="HB12" s="331"/>
      <c r="HC12" s="331"/>
      <c r="HD12" s="331"/>
      <c r="HE12" s="331"/>
      <c r="HF12" s="331"/>
      <c r="HG12" s="331"/>
      <c r="HH12" s="331"/>
      <c r="HI12" s="331"/>
      <c r="HJ12" s="331"/>
      <c r="HK12" s="331"/>
      <c r="HL12" s="331"/>
      <c r="HM12" s="331"/>
      <c r="HN12" s="331"/>
      <c r="HO12" s="331"/>
      <c r="HP12" s="331"/>
      <c r="HQ12" s="331"/>
      <c r="HR12" s="331"/>
      <c r="HS12" s="331"/>
      <c r="HT12" s="331"/>
      <c r="HU12" s="331"/>
      <c r="HV12" s="331"/>
      <c r="HW12" s="331"/>
      <c r="HX12" s="331"/>
      <c r="HY12" s="331"/>
      <c r="HZ12" s="331"/>
      <c r="IA12" s="331"/>
      <c r="IB12" s="331"/>
      <c r="IC12" s="331"/>
      <c r="ID12" s="331"/>
      <c r="IE12" s="331"/>
      <c r="IF12" s="331"/>
      <c r="IG12" s="331"/>
      <c r="IH12" s="331"/>
      <c r="II12" s="331"/>
      <c r="IJ12" s="331"/>
      <c r="IK12" s="331"/>
      <c r="IL12" s="331"/>
      <c r="IM12" s="331"/>
      <c r="IN12" s="331"/>
      <c r="IO12" s="331"/>
      <c r="IP12" s="331"/>
      <c r="IQ12" s="331"/>
      <c r="IR12" s="331"/>
      <c r="IS12" s="331"/>
      <c r="IT12" s="331"/>
      <c r="IU12" s="331"/>
      <c r="IV12" s="331"/>
      <c r="IW12" s="331"/>
      <c r="IX12" s="331"/>
      <c r="IY12" s="331"/>
      <c r="IZ12" s="331"/>
    </row>
    <row r="13" spans="1:260" s="633" customFormat="1" ht="18" customHeight="1" x14ac:dyDescent="0.2">
      <c r="A13" s="331"/>
      <c r="B13" s="765" t="s">
        <v>37</v>
      </c>
      <c r="C13" s="758"/>
      <c r="D13" s="766">
        <v>1006060</v>
      </c>
      <c r="E13" s="684">
        <v>2.0922375938905815</v>
      </c>
      <c r="F13" s="758"/>
      <c r="G13" s="767">
        <v>183865</v>
      </c>
      <c r="H13" s="768">
        <v>2.9060605821130245</v>
      </c>
      <c r="I13" s="758"/>
      <c r="J13" s="769">
        <v>31581</v>
      </c>
      <c r="K13" s="448">
        <v>3.1390771922151761</v>
      </c>
      <c r="L13" s="768">
        <v>17.176189051749926</v>
      </c>
      <c r="M13" s="396"/>
      <c r="N13" s="396">
        <f t="shared" si="1"/>
        <v>17</v>
      </c>
      <c r="O13" s="396">
        <v>3</v>
      </c>
      <c r="P13" s="396">
        <f>MATCH(O13,N$11:N$31,0)</f>
        <v>8</v>
      </c>
      <c r="Q13" s="568" t="str">
        <f t="shared" si="0"/>
        <v>Castilla - La Mancha</v>
      </c>
      <c r="R13" s="764">
        <f t="shared" si="3"/>
        <v>25.799098089822312</v>
      </c>
      <c r="S13" s="875"/>
      <c r="T13" s="331"/>
      <c r="U13" s="331"/>
      <c r="V13" s="331"/>
      <c r="W13" s="331"/>
      <c r="X13" s="331"/>
      <c r="Y13" s="331"/>
      <c r="Z13" s="331"/>
      <c r="AA13" s="331"/>
      <c r="AB13" s="331"/>
      <c r="AC13" s="331"/>
      <c r="AD13" s="331"/>
      <c r="AE13" s="331"/>
      <c r="AF13" s="331"/>
      <c r="AG13" s="331"/>
      <c r="AH13" s="331"/>
      <c r="AI13" s="331"/>
      <c r="AJ13" s="331"/>
      <c r="AK13" s="331"/>
      <c r="AL13" s="331"/>
      <c r="AM13" s="331"/>
      <c r="AN13" s="331"/>
      <c r="AO13" s="331"/>
      <c r="AP13" s="331"/>
      <c r="AQ13" s="331"/>
      <c r="AR13" s="331"/>
      <c r="AS13" s="331"/>
      <c r="AT13" s="331"/>
      <c r="AU13" s="331"/>
      <c r="AV13" s="331"/>
      <c r="AW13" s="331"/>
      <c r="AX13" s="331"/>
      <c r="AY13" s="331"/>
      <c r="AZ13" s="331"/>
      <c r="BA13" s="331"/>
      <c r="BB13" s="331"/>
      <c r="BC13" s="331"/>
      <c r="BD13" s="331"/>
      <c r="BE13" s="331"/>
      <c r="BF13" s="331"/>
      <c r="BG13" s="331"/>
      <c r="BH13" s="331"/>
      <c r="BI13" s="331"/>
      <c r="BJ13" s="331"/>
      <c r="BK13" s="331"/>
      <c r="BL13" s="331"/>
      <c r="BM13" s="331"/>
      <c r="BN13" s="331"/>
      <c r="BO13" s="331"/>
      <c r="BP13" s="331"/>
      <c r="BQ13" s="331"/>
      <c r="BR13" s="331"/>
      <c r="BS13" s="331"/>
      <c r="BT13" s="331"/>
      <c r="BU13" s="331"/>
      <c r="BV13" s="331"/>
      <c r="BW13" s="331"/>
      <c r="BX13" s="331"/>
      <c r="BY13" s="331"/>
      <c r="BZ13" s="331"/>
      <c r="CA13" s="331"/>
      <c r="CB13" s="331"/>
      <c r="CC13" s="331"/>
      <c r="CD13" s="331"/>
      <c r="CE13" s="331"/>
      <c r="CF13" s="331"/>
      <c r="CG13" s="331"/>
      <c r="CH13" s="331"/>
      <c r="CI13" s="331"/>
      <c r="CJ13" s="331"/>
      <c r="CK13" s="331"/>
      <c r="CL13" s="331"/>
      <c r="CM13" s="331"/>
      <c r="CN13" s="331"/>
      <c r="CO13" s="331"/>
      <c r="CP13" s="331"/>
      <c r="CQ13" s="331"/>
      <c r="CR13" s="331"/>
      <c r="CS13" s="331"/>
      <c r="CT13" s="331"/>
      <c r="CU13" s="331"/>
      <c r="CV13" s="331"/>
      <c r="CW13" s="331"/>
      <c r="CX13" s="331"/>
      <c r="CY13" s="331"/>
      <c r="CZ13" s="331"/>
      <c r="DA13" s="331"/>
      <c r="DB13" s="331"/>
      <c r="DC13" s="331"/>
      <c r="DD13" s="331"/>
      <c r="DE13" s="331"/>
      <c r="DF13" s="331"/>
      <c r="DG13" s="331"/>
      <c r="DH13" s="331"/>
      <c r="DI13" s="331"/>
      <c r="DJ13" s="331"/>
      <c r="DK13" s="331"/>
      <c r="DL13" s="331"/>
      <c r="DM13" s="331"/>
      <c r="DN13" s="331"/>
      <c r="DO13" s="331"/>
      <c r="DP13" s="331"/>
      <c r="DQ13" s="331"/>
      <c r="DR13" s="331"/>
      <c r="DS13" s="331"/>
      <c r="DT13" s="331"/>
      <c r="DU13" s="331"/>
      <c r="DV13" s="331"/>
      <c r="DW13" s="331"/>
      <c r="DX13" s="331"/>
      <c r="DY13" s="331"/>
      <c r="DZ13" s="331"/>
      <c r="EA13" s="331"/>
      <c r="EB13" s="331"/>
      <c r="EC13" s="331"/>
      <c r="ED13" s="331"/>
      <c r="EE13" s="331"/>
      <c r="EF13" s="331"/>
      <c r="EG13" s="331"/>
      <c r="EH13" s="331"/>
      <c r="EI13" s="331"/>
      <c r="EJ13" s="331"/>
      <c r="EK13" s="331"/>
      <c r="EL13" s="331"/>
      <c r="EM13" s="331"/>
      <c r="EN13" s="331"/>
      <c r="EO13" s="331"/>
      <c r="EP13" s="331"/>
      <c r="EQ13" s="331"/>
      <c r="ER13" s="331"/>
      <c r="ES13" s="331"/>
      <c r="ET13" s="331"/>
      <c r="EU13" s="331"/>
      <c r="EV13" s="331"/>
      <c r="EW13" s="331"/>
      <c r="EX13" s="331"/>
      <c r="EY13" s="331"/>
      <c r="EZ13" s="331"/>
      <c r="FA13" s="331"/>
      <c r="FB13" s="331"/>
      <c r="FC13" s="331"/>
      <c r="FD13" s="331"/>
      <c r="FE13" s="331"/>
      <c r="FF13" s="331"/>
      <c r="FG13" s="331"/>
      <c r="FH13" s="331"/>
      <c r="FI13" s="331"/>
      <c r="FJ13" s="331"/>
      <c r="FK13" s="331"/>
      <c r="FL13" s="331"/>
      <c r="FM13" s="331"/>
      <c r="FN13" s="331"/>
      <c r="FO13" s="331"/>
      <c r="FP13" s="331"/>
      <c r="FQ13" s="331"/>
      <c r="FR13" s="331"/>
      <c r="FS13" s="331"/>
      <c r="FT13" s="331"/>
      <c r="FU13" s="331"/>
      <c r="FV13" s="331"/>
      <c r="FW13" s="331"/>
      <c r="FX13" s="331"/>
      <c r="FY13" s="331"/>
      <c r="FZ13" s="331"/>
      <c r="GA13" s="331"/>
      <c r="GB13" s="331"/>
      <c r="GC13" s="331"/>
      <c r="GD13" s="331"/>
      <c r="GE13" s="331"/>
      <c r="GF13" s="331"/>
      <c r="GG13" s="331"/>
      <c r="GH13" s="331"/>
      <c r="GI13" s="331"/>
      <c r="GJ13" s="331"/>
      <c r="GK13" s="331"/>
      <c r="GL13" s="331"/>
      <c r="GM13" s="331"/>
      <c r="GN13" s="331"/>
      <c r="GO13" s="331"/>
      <c r="GP13" s="331"/>
      <c r="GQ13" s="331"/>
      <c r="GR13" s="331"/>
      <c r="GS13" s="331"/>
      <c r="GT13" s="331"/>
      <c r="GU13" s="331"/>
      <c r="GV13" s="331"/>
      <c r="GW13" s="331"/>
      <c r="GX13" s="331"/>
      <c r="GY13" s="331"/>
      <c r="GZ13" s="331"/>
      <c r="HA13" s="331"/>
      <c r="HB13" s="331"/>
      <c r="HC13" s="331"/>
      <c r="HD13" s="331"/>
      <c r="HE13" s="331"/>
      <c r="HF13" s="331"/>
      <c r="HG13" s="331"/>
      <c r="HH13" s="331"/>
      <c r="HI13" s="331"/>
      <c r="HJ13" s="331"/>
      <c r="HK13" s="331"/>
      <c r="HL13" s="331"/>
      <c r="HM13" s="331"/>
      <c r="HN13" s="331"/>
      <c r="HO13" s="331"/>
      <c r="HP13" s="331"/>
      <c r="HQ13" s="331"/>
      <c r="HR13" s="331"/>
      <c r="HS13" s="331"/>
      <c r="HT13" s="331"/>
      <c r="HU13" s="331"/>
      <c r="HV13" s="331"/>
      <c r="HW13" s="331"/>
      <c r="HX13" s="331"/>
      <c r="HY13" s="331"/>
      <c r="HZ13" s="331"/>
      <c r="IA13" s="331"/>
      <c r="IB13" s="331"/>
      <c r="IC13" s="331"/>
      <c r="ID13" s="331"/>
      <c r="IE13" s="331"/>
      <c r="IF13" s="331"/>
      <c r="IG13" s="331"/>
      <c r="IH13" s="331"/>
      <c r="II13" s="331"/>
      <c r="IJ13" s="331"/>
      <c r="IK13" s="331"/>
      <c r="IL13" s="331"/>
      <c r="IM13" s="331"/>
      <c r="IN13" s="331"/>
      <c r="IO13" s="331"/>
      <c r="IP13" s="331"/>
      <c r="IQ13" s="331"/>
      <c r="IR13" s="331"/>
      <c r="IS13" s="331"/>
      <c r="IT13" s="331"/>
      <c r="IU13" s="331"/>
      <c r="IV13" s="331"/>
      <c r="IW13" s="331"/>
      <c r="IX13" s="331"/>
      <c r="IY13" s="331"/>
      <c r="IZ13" s="331"/>
    </row>
    <row r="14" spans="1:260" s="633" customFormat="1" ht="18" customHeight="1" x14ac:dyDescent="0.2">
      <c r="A14" s="331"/>
      <c r="B14" s="765" t="s">
        <v>38</v>
      </c>
      <c r="C14" s="758"/>
      <c r="D14" s="766">
        <v>1209906</v>
      </c>
      <c r="E14" s="684">
        <v>2.516162871273858</v>
      </c>
      <c r="F14" s="758"/>
      <c r="G14" s="767">
        <v>122472</v>
      </c>
      <c r="H14" s="768">
        <v>1.9357194224705427</v>
      </c>
      <c r="I14" s="758"/>
      <c r="J14" s="769">
        <v>29759</v>
      </c>
      <c r="K14" s="448">
        <v>2.4596125649430616</v>
      </c>
      <c r="L14" s="768">
        <v>24.298615193676923</v>
      </c>
      <c r="M14" s="396"/>
      <c r="N14" s="396">
        <f t="shared" si="1"/>
        <v>4</v>
      </c>
      <c r="O14" s="396">
        <v>4</v>
      </c>
      <c r="P14" s="396">
        <f t="shared" si="2"/>
        <v>4</v>
      </c>
      <c r="Q14" s="568" t="str">
        <f t="shared" si="0"/>
        <v>Balears, Illes</v>
      </c>
      <c r="R14" s="764">
        <f t="shared" si="3"/>
        <v>24.298615193676923</v>
      </c>
      <c r="S14" s="875"/>
      <c r="T14" s="331"/>
      <c r="U14" s="331"/>
      <c r="V14" s="331"/>
      <c r="W14" s="331"/>
      <c r="X14" s="331"/>
      <c r="Y14" s="331"/>
      <c r="Z14" s="331"/>
      <c r="AA14" s="331"/>
      <c r="AB14" s="331"/>
      <c r="AC14" s="331"/>
      <c r="AD14" s="331"/>
      <c r="AE14" s="331"/>
      <c r="AF14" s="331"/>
      <c r="AG14" s="331"/>
      <c r="AH14" s="331"/>
      <c r="AI14" s="331"/>
      <c r="AJ14" s="331"/>
      <c r="AK14" s="331"/>
      <c r="AL14" s="331"/>
      <c r="AM14" s="331"/>
      <c r="AN14" s="331"/>
      <c r="AO14" s="331"/>
      <c r="AP14" s="331"/>
      <c r="AQ14" s="331"/>
      <c r="AR14" s="331"/>
      <c r="AS14" s="331"/>
      <c r="AT14" s="331"/>
      <c r="AU14" s="331"/>
      <c r="AV14" s="331"/>
      <c r="AW14" s="331"/>
      <c r="AX14" s="331"/>
      <c r="AY14" s="331"/>
      <c r="AZ14" s="331"/>
      <c r="BA14" s="331"/>
      <c r="BB14" s="331"/>
      <c r="BC14" s="331"/>
      <c r="BD14" s="331"/>
      <c r="BE14" s="331"/>
      <c r="BF14" s="331"/>
      <c r="BG14" s="331"/>
      <c r="BH14" s="331"/>
      <c r="BI14" s="331"/>
      <c r="BJ14" s="331"/>
      <c r="BK14" s="331"/>
      <c r="BL14" s="331"/>
      <c r="BM14" s="331"/>
      <c r="BN14" s="331"/>
      <c r="BO14" s="331"/>
      <c r="BP14" s="331"/>
      <c r="BQ14" s="331"/>
      <c r="BR14" s="331"/>
      <c r="BS14" s="331"/>
      <c r="BT14" s="331"/>
      <c r="BU14" s="331"/>
      <c r="BV14" s="331"/>
      <c r="BW14" s="331"/>
      <c r="BX14" s="331"/>
      <c r="BY14" s="331"/>
      <c r="BZ14" s="331"/>
      <c r="CA14" s="331"/>
      <c r="CB14" s="331"/>
      <c r="CC14" s="331"/>
      <c r="CD14" s="331"/>
      <c r="CE14" s="331"/>
      <c r="CF14" s="331"/>
      <c r="CG14" s="331"/>
      <c r="CH14" s="331"/>
      <c r="CI14" s="331"/>
      <c r="CJ14" s="331"/>
      <c r="CK14" s="331"/>
      <c r="CL14" s="331"/>
      <c r="CM14" s="331"/>
      <c r="CN14" s="331"/>
      <c r="CO14" s="331"/>
      <c r="CP14" s="331"/>
      <c r="CQ14" s="331"/>
      <c r="CR14" s="331"/>
      <c r="CS14" s="331"/>
      <c r="CT14" s="331"/>
      <c r="CU14" s="331"/>
      <c r="CV14" s="331"/>
      <c r="CW14" s="331"/>
      <c r="CX14" s="331"/>
      <c r="CY14" s="331"/>
      <c r="CZ14" s="331"/>
      <c r="DA14" s="331"/>
      <c r="DB14" s="331"/>
      <c r="DC14" s="331"/>
      <c r="DD14" s="331"/>
      <c r="DE14" s="331"/>
      <c r="DF14" s="331"/>
      <c r="DG14" s="331"/>
      <c r="DH14" s="331"/>
      <c r="DI14" s="331"/>
      <c r="DJ14" s="331"/>
      <c r="DK14" s="331"/>
      <c r="DL14" s="331"/>
      <c r="DM14" s="331"/>
      <c r="DN14" s="331"/>
      <c r="DO14" s="331"/>
      <c r="DP14" s="331"/>
      <c r="DQ14" s="331"/>
      <c r="DR14" s="331"/>
      <c r="DS14" s="331"/>
      <c r="DT14" s="331"/>
      <c r="DU14" s="331"/>
      <c r="DV14" s="331"/>
      <c r="DW14" s="331"/>
      <c r="DX14" s="331"/>
      <c r="DY14" s="331"/>
      <c r="DZ14" s="331"/>
      <c r="EA14" s="331"/>
      <c r="EB14" s="331"/>
      <c r="EC14" s="331"/>
      <c r="ED14" s="331"/>
      <c r="EE14" s="331"/>
      <c r="EF14" s="331"/>
      <c r="EG14" s="331"/>
      <c r="EH14" s="331"/>
      <c r="EI14" s="331"/>
      <c r="EJ14" s="331"/>
      <c r="EK14" s="331"/>
      <c r="EL14" s="331"/>
      <c r="EM14" s="331"/>
      <c r="EN14" s="331"/>
      <c r="EO14" s="331"/>
      <c r="EP14" s="331"/>
      <c r="EQ14" s="331"/>
      <c r="ER14" s="331"/>
      <c r="ES14" s="331"/>
      <c r="ET14" s="331"/>
      <c r="EU14" s="331"/>
      <c r="EV14" s="331"/>
      <c r="EW14" s="331"/>
      <c r="EX14" s="331"/>
      <c r="EY14" s="331"/>
      <c r="EZ14" s="331"/>
      <c r="FA14" s="331"/>
      <c r="FB14" s="331"/>
      <c r="FC14" s="331"/>
      <c r="FD14" s="331"/>
      <c r="FE14" s="331"/>
      <c r="FF14" s="331"/>
      <c r="FG14" s="331"/>
      <c r="FH14" s="331"/>
      <c r="FI14" s="331"/>
      <c r="FJ14" s="331"/>
      <c r="FK14" s="331"/>
      <c r="FL14" s="331"/>
      <c r="FM14" s="331"/>
      <c r="FN14" s="331"/>
      <c r="FO14" s="331"/>
      <c r="FP14" s="331"/>
      <c r="FQ14" s="331"/>
      <c r="FR14" s="331"/>
      <c r="FS14" s="331"/>
      <c r="FT14" s="331"/>
      <c r="FU14" s="331"/>
      <c r="FV14" s="331"/>
      <c r="FW14" s="331"/>
      <c r="FX14" s="331"/>
      <c r="FY14" s="331"/>
      <c r="FZ14" s="331"/>
      <c r="GA14" s="331"/>
      <c r="GB14" s="331"/>
      <c r="GC14" s="331"/>
      <c r="GD14" s="331"/>
      <c r="GE14" s="331"/>
      <c r="GF14" s="331"/>
      <c r="GG14" s="331"/>
      <c r="GH14" s="331"/>
      <c r="GI14" s="331"/>
      <c r="GJ14" s="331"/>
      <c r="GK14" s="331"/>
      <c r="GL14" s="331"/>
      <c r="GM14" s="331"/>
      <c r="GN14" s="331"/>
      <c r="GO14" s="331"/>
      <c r="GP14" s="331"/>
      <c r="GQ14" s="331"/>
      <c r="GR14" s="331"/>
      <c r="GS14" s="331"/>
      <c r="GT14" s="331"/>
      <c r="GU14" s="331"/>
      <c r="GV14" s="331"/>
      <c r="GW14" s="331"/>
      <c r="GX14" s="331"/>
      <c r="GY14" s="331"/>
      <c r="GZ14" s="331"/>
      <c r="HA14" s="331"/>
      <c r="HB14" s="331"/>
      <c r="HC14" s="331"/>
      <c r="HD14" s="331"/>
      <c r="HE14" s="331"/>
      <c r="HF14" s="331"/>
      <c r="HG14" s="331"/>
      <c r="HH14" s="331"/>
      <c r="HI14" s="331"/>
      <c r="HJ14" s="331"/>
      <c r="HK14" s="331"/>
      <c r="HL14" s="331"/>
      <c r="HM14" s="331"/>
      <c r="HN14" s="331"/>
      <c r="HO14" s="331"/>
      <c r="HP14" s="331"/>
      <c r="HQ14" s="331"/>
      <c r="HR14" s="331"/>
      <c r="HS14" s="331"/>
      <c r="HT14" s="331"/>
      <c r="HU14" s="331"/>
      <c r="HV14" s="331"/>
      <c r="HW14" s="331"/>
      <c r="HX14" s="331"/>
      <c r="HY14" s="331"/>
      <c r="HZ14" s="331"/>
      <c r="IA14" s="331"/>
      <c r="IB14" s="331"/>
      <c r="IC14" s="331"/>
      <c r="ID14" s="331"/>
      <c r="IE14" s="331"/>
      <c r="IF14" s="331"/>
      <c r="IG14" s="331"/>
      <c r="IH14" s="331"/>
      <c r="II14" s="331"/>
      <c r="IJ14" s="331"/>
      <c r="IK14" s="331"/>
      <c r="IL14" s="331"/>
      <c r="IM14" s="331"/>
      <c r="IN14" s="331"/>
      <c r="IO14" s="331"/>
      <c r="IP14" s="331"/>
      <c r="IQ14" s="331"/>
      <c r="IR14" s="331"/>
      <c r="IS14" s="331"/>
      <c r="IT14" s="331"/>
      <c r="IU14" s="331"/>
      <c r="IV14" s="331"/>
      <c r="IW14" s="331"/>
      <c r="IX14" s="331"/>
      <c r="IY14" s="331"/>
      <c r="IZ14" s="331"/>
    </row>
    <row r="15" spans="1:260" s="633" customFormat="1" ht="18" customHeight="1" x14ac:dyDescent="0.2">
      <c r="A15" s="331"/>
      <c r="B15" s="765" t="s">
        <v>6</v>
      </c>
      <c r="C15" s="758"/>
      <c r="D15" s="766">
        <v>2213016</v>
      </c>
      <c r="E15" s="684">
        <v>4.6022655418974603</v>
      </c>
      <c r="F15" s="758"/>
      <c r="G15" s="767">
        <v>253565</v>
      </c>
      <c r="H15" s="768">
        <v>4.0076972316835127</v>
      </c>
      <c r="I15" s="758"/>
      <c r="J15" s="769">
        <v>41709</v>
      </c>
      <c r="K15" s="448">
        <v>1.8847129889707079</v>
      </c>
      <c r="L15" s="768">
        <v>16.449036736142606</v>
      </c>
      <c r="M15" s="396"/>
      <c r="N15" s="396">
        <f t="shared" si="1"/>
        <v>18</v>
      </c>
      <c r="O15" s="396">
        <v>5</v>
      </c>
      <c r="P15" s="396">
        <f t="shared" si="2"/>
        <v>10</v>
      </c>
      <c r="Q15" s="568" t="str">
        <f t="shared" si="0"/>
        <v>Comunitat Valenciana</v>
      </c>
      <c r="R15" s="764">
        <f t="shared" si="3"/>
        <v>23.978867124018411</v>
      </c>
      <c r="S15" s="875"/>
      <c r="T15" s="331"/>
      <c r="U15" s="331"/>
      <c r="V15" s="331"/>
      <c r="W15" s="331"/>
      <c r="X15" s="331"/>
      <c r="Y15" s="331"/>
      <c r="Z15" s="331"/>
      <c r="AA15" s="331"/>
      <c r="AB15" s="331"/>
      <c r="AC15" s="331"/>
      <c r="AD15" s="331"/>
      <c r="AE15" s="331"/>
      <c r="AF15" s="331"/>
      <c r="AG15" s="331"/>
      <c r="AH15" s="331"/>
      <c r="AI15" s="331"/>
      <c r="AJ15" s="331"/>
      <c r="AK15" s="331"/>
      <c r="AL15" s="331"/>
      <c r="AM15" s="331"/>
      <c r="AN15" s="331"/>
      <c r="AO15" s="331"/>
      <c r="AP15" s="331"/>
      <c r="AQ15" s="331"/>
      <c r="AR15" s="331"/>
      <c r="AS15" s="331"/>
      <c r="AT15" s="331"/>
      <c r="AU15" s="331"/>
      <c r="AV15" s="331"/>
      <c r="AW15" s="331"/>
      <c r="AX15" s="331"/>
      <c r="AY15" s="331"/>
      <c r="AZ15" s="331"/>
      <c r="BA15" s="331"/>
      <c r="BB15" s="331"/>
      <c r="BC15" s="331"/>
      <c r="BD15" s="331"/>
      <c r="BE15" s="331"/>
      <c r="BF15" s="331"/>
      <c r="BG15" s="331"/>
      <c r="BH15" s="331"/>
      <c r="BI15" s="331"/>
      <c r="BJ15" s="331"/>
      <c r="BK15" s="331"/>
      <c r="BL15" s="331"/>
      <c r="BM15" s="331"/>
      <c r="BN15" s="331"/>
      <c r="BO15" s="331"/>
      <c r="BP15" s="331"/>
      <c r="BQ15" s="331"/>
      <c r="BR15" s="331"/>
      <c r="BS15" s="331"/>
      <c r="BT15" s="331"/>
      <c r="BU15" s="331"/>
      <c r="BV15" s="331"/>
      <c r="BW15" s="331"/>
      <c r="BX15" s="331"/>
      <c r="BY15" s="331"/>
      <c r="BZ15" s="331"/>
      <c r="CA15" s="331"/>
      <c r="CB15" s="331"/>
      <c r="CC15" s="331"/>
      <c r="CD15" s="331"/>
      <c r="CE15" s="331"/>
      <c r="CF15" s="331"/>
      <c r="CG15" s="331"/>
      <c r="CH15" s="331"/>
      <c r="CI15" s="331"/>
      <c r="CJ15" s="331"/>
      <c r="CK15" s="331"/>
      <c r="CL15" s="331"/>
      <c r="CM15" s="331"/>
      <c r="CN15" s="331"/>
      <c r="CO15" s="331"/>
      <c r="CP15" s="331"/>
      <c r="CQ15" s="331"/>
      <c r="CR15" s="331"/>
      <c r="CS15" s="331"/>
      <c r="CT15" s="331"/>
      <c r="CU15" s="331"/>
      <c r="CV15" s="331"/>
      <c r="CW15" s="331"/>
      <c r="CX15" s="331"/>
      <c r="CY15" s="331"/>
      <c r="CZ15" s="331"/>
      <c r="DA15" s="331"/>
      <c r="DB15" s="331"/>
      <c r="DC15" s="331"/>
      <c r="DD15" s="331"/>
      <c r="DE15" s="331"/>
      <c r="DF15" s="331"/>
      <c r="DG15" s="331"/>
      <c r="DH15" s="331"/>
      <c r="DI15" s="331"/>
      <c r="DJ15" s="331"/>
      <c r="DK15" s="331"/>
      <c r="DL15" s="331"/>
      <c r="DM15" s="331"/>
      <c r="DN15" s="331"/>
      <c r="DO15" s="331"/>
      <c r="DP15" s="331"/>
      <c r="DQ15" s="331"/>
      <c r="DR15" s="331"/>
      <c r="DS15" s="331"/>
      <c r="DT15" s="331"/>
      <c r="DU15" s="331"/>
      <c r="DV15" s="331"/>
      <c r="DW15" s="331"/>
      <c r="DX15" s="331"/>
      <c r="DY15" s="331"/>
      <c r="DZ15" s="331"/>
      <c r="EA15" s="331"/>
      <c r="EB15" s="331"/>
      <c r="EC15" s="331"/>
      <c r="ED15" s="331"/>
      <c r="EE15" s="331"/>
      <c r="EF15" s="331"/>
      <c r="EG15" s="331"/>
      <c r="EH15" s="331"/>
      <c r="EI15" s="331"/>
      <c r="EJ15" s="331"/>
      <c r="EK15" s="331"/>
      <c r="EL15" s="331"/>
      <c r="EM15" s="331"/>
      <c r="EN15" s="331"/>
      <c r="EO15" s="331"/>
      <c r="EP15" s="331"/>
      <c r="EQ15" s="331"/>
      <c r="ER15" s="331"/>
      <c r="ES15" s="331"/>
      <c r="ET15" s="331"/>
      <c r="EU15" s="331"/>
      <c r="EV15" s="331"/>
      <c r="EW15" s="331"/>
      <c r="EX15" s="331"/>
      <c r="EY15" s="331"/>
      <c r="EZ15" s="331"/>
      <c r="FA15" s="331"/>
      <c r="FB15" s="331"/>
      <c r="FC15" s="331"/>
      <c r="FD15" s="331"/>
      <c r="FE15" s="331"/>
      <c r="FF15" s="331"/>
      <c r="FG15" s="331"/>
      <c r="FH15" s="331"/>
      <c r="FI15" s="331"/>
      <c r="FJ15" s="331"/>
      <c r="FK15" s="331"/>
      <c r="FL15" s="331"/>
      <c r="FM15" s="331"/>
      <c r="FN15" s="331"/>
      <c r="FO15" s="331"/>
      <c r="FP15" s="331"/>
      <c r="FQ15" s="331"/>
      <c r="FR15" s="331"/>
      <c r="FS15" s="331"/>
      <c r="FT15" s="331"/>
      <c r="FU15" s="331"/>
      <c r="FV15" s="331"/>
      <c r="FW15" s="331"/>
      <c r="FX15" s="331"/>
      <c r="FY15" s="331"/>
      <c r="FZ15" s="331"/>
      <c r="GA15" s="331"/>
      <c r="GB15" s="331"/>
      <c r="GC15" s="331"/>
      <c r="GD15" s="331"/>
      <c r="GE15" s="331"/>
      <c r="GF15" s="331"/>
      <c r="GG15" s="331"/>
      <c r="GH15" s="331"/>
      <c r="GI15" s="331"/>
      <c r="GJ15" s="331"/>
      <c r="GK15" s="331"/>
      <c r="GL15" s="331"/>
      <c r="GM15" s="331"/>
      <c r="GN15" s="331"/>
      <c r="GO15" s="331"/>
      <c r="GP15" s="331"/>
      <c r="GQ15" s="331"/>
      <c r="GR15" s="331"/>
      <c r="GS15" s="331"/>
      <c r="GT15" s="331"/>
      <c r="GU15" s="331"/>
      <c r="GV15" s="331"/>
      <c r="GW15" s="331"/>
      <c r="GX15" s="331"/>
      <c r="GY15" s="331"/>
      <c r="GZ15" s="331"/>
      <c r="HA15" s="331"/>
      <c r="HB15" s="331"/>
      <c r="HC15" s="331"/>
      <c r="HD15" s="331"/>
      <c r="HE15" s="331"/>
      <c r="HF15" s="331"/>
      <c r="HG15" s="331"/>
      <c r="HH15" s="331"/>
      <c r="HI15" s="331"/>
      <c r="HJ15" s="331"/>
      <c r="HK15" s="331"/>
      <c r="HL15" s="331"/>
      <c r="HM15" s="331"/>
      <c r="HN15" s="331"/>
      <c r="HO15" s="331"/>
      <c r="HP15" s="331"/>
      <c r="HQ15" s="331"/>
      <c r="HR15" s="331"/>
      <c r="HS15" s="331"/>
      <c r="HT15" s="331"/>
      <c r="HU15" s="331"/>
      <c r="HV15" s="331"/>
      <c r="HW15" s="331"/>
      <c r="HX15" s="331"/>
      <c r="HY15" s="331"/>
      <c r="HZ15" s="331"/>
      <c r="IA15" s="331"/>
      <c r="IB15" s="331"/>
      <c r="IC15" s="331"/>
      <c r="ID15" s="331"/>
      <c r="IE15" s="331"/>
      <c r="IF15" s="331"/>
      <c r="IG15" s="331"/>
      <c r="IH15" s="331"/>
      <c r="II15" s="331"/>
      <c r="IJ15" s="331"/>
      <c r="IK15" s="331"/>
      <c r="IL15" s="331"/>
      <c r="IM15" s="331"/>
      <c r="IN15" s="331"/>
      <c r="IO15" s="331"/>
      <c r="IP15" s="331"/>
      <c r="IQ15" s="331"/>
      <c r="IR15" s="331"/>
      <c r="IS15" s="331"/>
      <c r="IT15" s="331"/>
      <c r="IU15" s="331"/>
      <c r="IV15" s="331"/>
      <c r="IW15" s="331"/>
      <c r="IX15" s="331"/>
      <c r="IY15" s="331"/>
      <c r="IZ15" s="331"/>
    </row>
    <row r="16" spans="1:260" s="633" customFormat="1" ht="18" customHeight="1" x14ac:dyDescent="0.2">
      <c r="A16" s="331"/>
      <c r="B16" s="765" t="s">
        <v>5</v>
      </c>
      <c r="C16" s="758"/>
      <c r="D16" s="770">
        <v>588387</v>
      </c>
      <c r="E16" s="684">
        <v>1.2236302021315801</v>
      </c>
      <c r="F16" s="758"/>
      <c r="G16" s="771">
        <v>99920</v>
      </c>
      <c r="H16" s="768">
        <v>1.579275954448826</v>
      </c>
      <c r="I16" s="758"/>
      <c r="J16" s="769">
        <v>17670</v>
      </c>
      <c r="K16" s="448">
        <v>3.003125493935114</v>
      </c>
      <c r="L16" s="768">
        <v>17.684147317854283</v>
      </c>
      <c r="M16" s="396"/>
      <c r="N16" s="396">
        <f t="shared" si="1"/>
        <v>15</v>
      </c>
      <c r="O16" s="396">
        <v>6</v>
      </c>
      <c r="P16" s="396">
        <f t="shared" si="2"/>
        <v>11</v>
      </c>
      <c r="Q16" s="568" t="str">
        <f t="shared" si="0"/>
        <v>Extremadura</v>
      </c>
      <c r="R16" s="772">
        <f t="shared" si="3"/>
        <v>23.715764230720687</v>
      </c>
      <c r="S16" s="875"/>
      <c r="T16" s="331"/>
      <c r="U16" s="331"/>
      <c r="V16" s="331"/>
      <c r="W16" s="331"/>
      <c r="X16" s="331"/>
      <c r="Y16" s="331"/>
      <c r="Z16" s="331"/>
      <c r="AA16" s="331"/>
      <c r="AB16" s="331"/>
      <c r="AC16" s="331"/>
      <c r="AD16" s="331"/>
      <c r="AE16" s="331"/>
      <c r="AF16" s="331"/>
      <c r="AG16" s="331"/>
      <c r="AH16" s="331"/>
      <c r="AI16" s="331"/>
      <c r="AJ16" s="331"/>
      <c r="AK16" s="331"/>
      <c r="AL16" s="331"/>
      <c r="AM16" s="331"/>
      <c r="AN16" s="331"/>
      <c r="AO16" s="331"/>
      <c r="AP16" s="331"/>
      <c r="AQ16" s="331"/>
      <c r="AR16" s="331"/>
      <c r="AS16" s="331"/>
      <c r="AT16" s="331"/>
      <c r="AU16" s="331"/>
      <c r="AV16" s="331"/>
      <c r="AW16" s="331"/>
      <c r="AX16" s="331"/>
      <c r="AY16" s="331"/>
      <c r="AZ16" s="331"/>
      <c r="BA16" s="331"/>
      <c r="BB16" s="331"/>
      <c r="BC16" s="331"/>
      <c r="BD16" s="331"/>
      <c r="BE16" s="331"/>
      <c r="BF16" s="331"/>
      <c r="BG16" s="331"/>
      <c r="BH16" s="331"/>
      <c r="BI16" s="331"/>
      <c r="BJ16" s="331"/>
      <c r="BK16" s="331"/>
      <c r="BL16" s="331"/>
      <c r="BM16" s="331"/>
      <c r="BN16" s="331"/>
      <c r="BO16" s="331"/>
      <c r="BP16" s="331"/>
      <c r="BQ16" s="331"/>
      <c r="BR16" s="331"/>
      <c r="BS16" s="331"/>
      <c r="BT16" s="331"/>
      <c r="BU16" s="331"/>
      <c r="BV16" s="331"/>
      <c r="BW16" s="331"/>
      <c r="BX16" s="331"/>
      <c r="BY16" s="331"/>
      <c r="BZ16" s="331"/>
      <c r="CA16" s="331"/>
      <c r="CB16" s="331"/>
      <c r="CC16" s="331"/>
      <c r="CD16" s="331"/>
      <c r="CE16" s="331"/>
      <c r="CF16" s="331"/>
      <c r="CG16" s="331"/>
      <c r="CH16" s="331"/>
      <c r="CI16" s="331"/>
      <c r="CJ16" s="331"/>
      <c r="CK16" s="331"/>
      <c r="CL16" s="331"/>
      <c r="CM16" s="331"/>
      <c r="CN16" s="331"/>
      <c r="CO16" s="331"/>
      <c r="CP16" s="331"/>
      <c r="CQ16" s="331"/>
      <c r="CR16" s="331"/>
      <c r="CS16" s="331"/>
      <c r="CT16" s="331"/>
      <c r="CU16" s="331"/>
      <c r="CV16" s="331"/>
      <c r="CW16" s="331"/>
      <c r="CX16" s="331"/>
      <c r="CY16" s="331"/>
      <c r="CZ16" s="331"/>
      <c r="DA16" s="331"/>
      <c r="DB16" s="331"/>
      <c r="DC16" s="331"/>
      <c r="DD16" s="331"/>
      <c r="DE16" s="331"/>
      <c r="DF16" s="331"/>
      <c r="DG16" s="331"/>
      <c r="DH16" s="331"/>
      <c r="DI16" s="331"/>
      <c r="DJ16" s="331"/>
      <c r="DK16" s="331"/>
      <c r="DL16" s="331"/>
      <c r="DM16" s="331"/>
      <c r="DN16" s="331"/>
      <c r="DO16" s="331"/>
      <c r="DP16" s="331"/>
      <c r="DQ16" s="331"/>
      <c r="DR16" s="331"/>
      <c r="DS16" s="331"/>
      <c r="DT16" s="331"/>
      <c r="DU16" s="331"/>
      <c r="DV16" s="331"/>
      <c r="DW16" s="331"/>
      <c r="DX16" s="331"/>
      <c r="DY16" s="331"/>
      <c r="DZ16" s="331"/>
      <c r="EA16" s="331"/>
      <c r="EB16" s="331"/>
      <c r="EC16" s="331"/>
      <c r="ED16" s="331"/>
      <c r="EE16" s="331"/>
      <c r="EF16" s="331"/>
      <c r="EG16" s="331"/>
      <c r="EH16" s="331"/>
      <c r="EI16" s="331"/>
      <c r="EJ16" s="331"/>
      <c r="EK16" s="331"/>
      <c r="EL16" s="331"/>
      <c r="EM16" s="331"/>
      <c r="EN16" s="331"/>
      <c r="EO16" s="331"/>
      <c r="EP16" s="331"/>
      <c r="EQ16" s="331"/>
      <c r="ER16" s="331"/>
      <c r="ES16" s="331"/>
      <c r="ET16" s="331"/>
      <c r="EU16" s="331"/>
      <c r="EV16" s="331"/>
      <c r="EW16" s="331"/>
      <c r="EX16" s="331"/>
      <c r="EY16" s="331"/>
      <c r="EZ16" s="331"/>
      <c r="FA16" s="331"/>
      <c r="FB16" s="331"/>
      <c r="FC16" s="331"/>
      <c r="FD16" s="331"/>
      <c r="FE16" s="331"/>
      <c r="FF16" s="331"/>
      <c r="FG16" s="331"/>
      <c r="FH16" s="331"/>
      <c r="FI16" s="331"/>
      <c r="FJ16" s="331"/>
      <c r="FK16" s="331"/>
      <c r="FL16" s="331"/>
      <c r="FM16" s="331"/>
      <c r="FN16" s="331"/>
      <c r="FO16" s="331"/>
      <c r="FP16" s="331"/>
      <c r="FQ16" s="331"/>
      <c r="FR16" s="331"/>
      <c r="FS16" s="331"/>
      <c r="FT16" s="331"/>
      <c r="FU16" s="331"/>
      <c r="FV16" s="331"/>
      <c r="FW16" s="331"/>
      <c r="FX16" s="331"/>
      <c r="FY16" s="331"/>
      <c r="FZ16" s="331"/>
      <c r="GA16" s="331"/>
      <c r="GB16" s="331"/>
      <c r="GC16" s="331"/>
      <c r="GD16" s="331"/>
      <c r="GE16" s="331"/>
      <c r="GF16" s="331"/>
      <c r="GG16" s="331"/>
      <c r="GH16" s="331"/>
      <c r="GI16" s="331"/>
      <c r="GJ16" s="331"/>
      <c r="GK16" s="331"/>
      <c r="GL16" s="331"/>
      <c r="GM16" s="331"/>
      <c r="GN16" s="331"/>
      <c r="GO16" s="331"/>
      <c r="GP16" s="331"/>
      <c r="GQ16" s="331"/>
      <c r="GR16" s="331"/>
      <c r="GS16" s="331"/>
      <c r="GT16" s="331"/>
      <c r="GU16" s="331"/>
      <c r="GV16" s="331"/>
      <c r="GW16" s="331"/>
      <c r="GX16" s="331"/>
      <c r="GY16" s="331"/>
      <c r="GZ16" s="331"/>
      <c r="HA16" s="331"/>
      <c r="HB16" s="331"/>
      <c r="HC16" s="331"/>
      <c r="HD16" s="331"/>
      <c r="HE16" s="331"/>
      <c r="HF16" s="331"/>
      <c r="HG16" s="331"/>
      <c r="HH16" s="331"/>
      <c r="HI16" s="331"/>
      <c r="HJ16" s="331"/>
      <c r="HK16" s="331"/>
      <c r="HL16" s="331"/>
      <c r="HM16" s="331"/>
      <c r="HN16" s="331"/>
      <c r="HO16" s="331"/>
      <c r="HP16" s="331"/>
      <c r="HQ16" s="331"/>
      <c r="HR16" s="331"/>
      <c r="HS16" s="331"/>
      <c r="HT16" s="331"/>
      <c r="HU16" s="331"/>
      <c r="HV16" s="331"/>
      <c r="HW16" s="331"/>
      <c r="HX16" s="331"/>
      <c r="HY16" s="331"/>
      <c r="HZ16" s="331"/>
      <c r="IA16" s="331"/>
      <c r="IB16" s="331"/>
      <c r="IC16" s="331"/>
      <c r="ID16" s="331"/>
      <c r="IE16" s="331"/>
      <c r="IF16" s="331"/>
      <c r="IG16" s="331"/>
      <c r="IH16" s="331"/>
      <c r="II16" s="331"/>
      <c r="IJ16" s="331"/>
      <c r="IK16" s="331"/>
      <c r="IL16" s="331"/>
      <c r="IM16" s="331"/>
      <c r="IN16" s="331"/>
      <c r="IO16" s="331"/>
      <c r="IP16" s="331"/>
      <c r="IQ16" s="331"/>
      <c r="IR16" s="331"/>
      <c r="IS16" s="331"/>
      <c r="IT16" s="331"/>
      <c r="IU16" s="331"/>
      <c r="IV16" s="331"/>
      <c r="IW16" s="331"/>
      <c r="IX16" s="331"/>
      <c r="IY16" s="331"/>
      <c r="IZ16" s="331"/>
    </row>
    <row r="17" spans="1:260" s="744" customFormat="1" ht="18" customHeight="1" x14ac:dyDescent="0.2">
      <c r="A17" s="450"/>
      <c r="B17" s="773" t="s">
        <v>4</v>
      </c>
      <c r="C17" s="758"/>
      <c r="D17" s="766">
        <v>2383703</v>
      </c>
      <c r="E17" s="684">
        <v>4.9572322021248834</v>
      </c>
      <c r="F17" s="758"/>
      <c r="G17" s="774">
        <v>409663</v>
      </c>
      <c r="H17" s="775">
        <v>6.4748891646053783</v>
      </c>
      <c r="I17" s="758"/>
      <c r="J17" s="776">
        <v>124604</v>
      </c>
      <c r="K17" s="587">
        <v>5.2273290758118778</v>
      </c>
      <c r="L17" s="775">
        <v>30.416220161449775</v>
      </c>
      <c r="M17" s="396"/>
      <c r="N17" s="396">
        <f t="shared" si="1"/>
        <v>1</v>
      </c>
      <c r="O17" s="396">
        <v>7</v>
      </c>
      <c r="P17" s="396">
        <f t="shared" si="2"/>
        <v>21</v>
      </c>
      <c r="Q17" s="568" t="str">
        <f t="shared" si="0"/>
        <v>TOTAL</v>
      </c>
      <c r="R17" s="764">
        <f t="shared" si="3"/>
        <v>22.849366598440007</v>
      </c>
      <c r="S17" s="875"/>
      <c r="T17" s="450"/>
      <c r="U17" s="450"/>
      <c r="V17" s="450"/>
      <c r="W17" s="450"/>
      <c r="X17" s="450"/>
      <c r="Y17" s="450"/>
      <c r="Z17" s="450"/>
      <c r="AA17" s="450"/>
      <c r="AB17" s="450"/>
      <c r="AC17" s="450"/>
      <c r="AD17" s="450"/>
      <c r="AE17" s="450"/>
      <c r="AF17" s="450"/>
      <c r="AG17" s="450"/>
      <c r="AH17" s="450"/>
      <c r="AI17" s="450"/>
      <c r="AJ17" s="450"/>
      <c r="AK17" s="450"/>
      <c r="AL17" s="450"/>
      <c r="AM17" s="450"/>
      <c r="AN17" s="450"/>
      <c r="AO17" s="450"/>
      <c r="AP17" s="450"/>
      <c r="AQ17" s="450"/>
      <c r="AR17" s="450"/>
      <c r="AS17" s="450"/>
      <c r="AT17" s="450"/>
      <c r="AU17" s="450"/>
      <c r="AV17" s="450"/>
      <c r="AW17" s="450"/>
      <c r="AX17" s="450"/>
      <c r="AY17" s="450"/>
      <c r="AZ17" s="450"/>
      <c r="BA17" s="450"/>
      <c r="BB17" s="450"/>
      <c r="BC17" s="450"/>
      <c r="BD17" s="450"/>
      <c r="BE17" s="450"/>
      <c r="BF17" s="450"/>
      <c r="BG17" s="450"/>
      <c r="BH17" s="450"/>
      <c r="BI17" s="450"/>
      <c r="BJ17" s="450"/>
      <c r="BK17" s="450"/>
      <c r="BL17" s="450"/>
      <c r="BM17" s="450"/>
      <c r="BN17" s="450"/>
      <c r="BO17" s="450"/>
      <c r="BP17" s="450"/>
      <c r="BQ17" s="450"/>
      <c r="BR17" s="450"/>
      <c r="BS17" s="450"/>
      <c r="BT17" s="450"/>
      <c r="BU17" s="450"/>
      <c r="BV17" s="450"/>
      <c r="BW17" s="450"/>
      <c r="BX17" s="450"/>
      <c r="BY17" s="450"/>
      <c r="BZ17" s="450"/>
      <c r="CA17" s="450"/>
      <c r="CB17" s="450"/>
      <c r="CC17" s="450"/>
      <c r="CD17" s="450"/>
      <c r="CE17" s="450"/>
      <c r="CF17" s="450"/>
      <c r="CG17" s="450"/>
      <c r="CH17" s="450"/>
      <c r="CI17" s="450"/>
      <c r="CJ17" s="450"/>
      <c r="CK17" s="450"/>
      <c r="CL17" s="450"/>
      <c r="CM17" s="450"/>
      <c r="CN17" s="450"/>
      <c r="CO17" s="450"/>
      <c r="CP17" s="450"/>
      <c r="CQ17" s="450"/>
      <c r="CR17" s="450"/>
      <c r="CS17" s="450"/>
      <c r="CT17" s="450"/>
      <c r="CU17" s="450"/>
      <c r="CV17" s="450"/>
      <c r="CW17" s="450"/>
      <c r="CX17" s="450"/>
      <c r="CY17" s="450"/>
      <c r="CZ17" s="450"/>
      <c r="DA17" s="450"/>
      <c r="DB17" s="450"/>
      <c r="DC17" s="450"/>
      <c r="DD17" s="450"/>
      <c r="DE17" s="450"/>
      <c r="DF17" s="450"/>
      <c r="DG17" s="450"/>
      <c r="DH17" s="450"/>
      <c r="DI17" s="450"/>
      <c r="DJ17" s="450"/>
      <c r="DK17" s="450"/>
      <c r="DL17" s="450"/>
      <c r="DM17" s="450"/>
      <c r="DN17" s="450"/>
      <c r="DO17" s="450"/>
      <c r="DP17" s="450"/>
      <c r="DQ17" s="450"/>
      <c r="DR17" s="450"/>
      <c r="DS17" s="450"/>
      <c r="DT17" s="450"/>
      <c r="DU17" s="450"/>
      <c r="DV17" s="450"/>
      <c r="DW17" s="450"/>
      <c r="DX17" s="450"/>
      <c r="DY17" s="450"/>
      <c r="DZ17" s="450"/>
      <c r="EA17" s="450"/>
      <c r="EB17" s="450"/>
      <c r="EC17" s="450"/>
      <c r="ED17" s="450"/>
      <c r="EE17" s="450"/>
      <c r="EF17" s="450"/>
      <c r="EG17" s="450"/>
      <c r="EH17" s="450"/>
      <c r="EI17" s="450"/>
      <c r="EJ17" s="450"/>
      <c r="EK17" s="450"/>
      <c r="EL17" s="450"/>
      <c r="EM17" s="450"/>
      <c r="EN17" s="450"/>
      <c r="EO17" s="450"/>
      <c r="EP17" s="450"/>
      <c r="EQ17" s="450"/>
      <c r="ER17" s="450"/>
      <c r="ES17" s="450"/>
      <c r="ET17" s="450"/>
      <c r="EU17" s="450"/>
      <c r="EV17" s="450"/>
      <c r="EW17" s="450"/>
      <c r="EX17" s="450"/>
      <c r="EY17" s="450"/>
      <c r="EZ17" s="450"/>
      <c r="FA17" s="450"/>
      <c r="FB17" s="450"/>
      <c r="FC17" s="450"/>
      <c r="FD17" s="450"/>
      <c r="FE17" s="450"/>
      <c r="FF17" s="450"/>
      <c r="FG17" s="450"/>
      <c r="FH17" s="450"/>
      <c r="FI17" s="450"/>
      <c r="FJ17" s="450"/>
      <c r="FK17" s="450"/>
      <c r="FL17" s="450"/>
      <c r="FM17" s="450"/>
      <c r="FN17" s="450"/>
      <c r="FO17" s="450"/>
      <c r="FP17" s="450"/>
      <c r="FQ17" s="450"/>
      <c r="FR17" s="450"/>
      <c r="FS17" s="450"/>
      <c r="FT17" s="450"/>
      <c r="FU17" s="450"/>
      <c r="FV17" s="450"/>
      <c r="FW17" s="450"/>
      <c r="FX17" s="450"/>
      <c r="FY17" s="450"/>
      <c r="FZ17" s="450"/>
      <c r="GA17" s="450"/>
      <c r="GB17" s="450"/>
      <c r="GC17" s="450"/>
      <c r="GD17" s="450"/>
      <c r="GE17" s="450"/>
      <c r="GF17" s="450"/>
      <c r="GG17" s="450"/>
      <c r="GH17" s="450"/>
      <c r="GI17" s="450"/>
      <c r="GJ17" s="450"/>
      <c r="GK17" s="450"/>
      <c r="GL17" s="450"/>
      <c r="GM17" s="450"/>
      <c r="GN17" s="450"/>
      <c r="GO17" s="450"/>
      <c r="GP17" s="450"/>
      <c r="GQ17" s="450"/>
      <c r="GR17" s="450"/>
      <c r="GS17" s="450"/>
      <c r="GT17" s="450"/>
      <c r="GU17" s="450"/>
      <c r="GV17" s="450"/>
      <c r="GW17" s="450"/>
      <c r="GX17" s="450"/>
      <c r="GY17" s="450"/>
      <c r="GZ17" s="450"/>
      <c r="HA17" s="450"/>
      <c r="HB17" s="450"/>
      <c r="HC17" s="450"/>
      <c r="HD17" s="450"/>
      <c r="HE17" s="450"/>
      <c r="HF17" s="450"/>
      <c r="HG17" s="450"/>
      <c r="HH17" s="450"/>
      <c r="HI17" s="450"/>
      <c r="HJ17" s="450"/>
      <c r="HK17" s="450"/>
      <c r="HL17" s="450"/>
      <c r="HM17" s="450"/>
      <c r="HN17" s="450"/>
      <c r="HO17" s="450"/>
      <c r="HP17" s="450"/>
      <c r="HQ17" s="450"/>
      <c r="HR17" s="450"/>
      <c r="HS17" s="450"/>
      <c r="HT17" s="450"/>
      <c r="HU17" s="450"/>
      <c r="HV17" s="450"/>
      <c r="HW17" s="450"/>
      <c r="HX17" s="450"/>
      <c r="HY17" s="450"/>
      <c r="HZ17" s="450"/>
      <c r="IA17" s="450"/>
      <c r="IB17" s="450"/>
      <c r="IC17" s="450"/>
      <c r="ID17" s="450"/>
      <c r="IE17" s="450"/>
      <c r="IF17" s="450"/>
      <c r="IG17" s="450"/>
      <c r="IH17" s="450"/>
      <c r="II17" s="450"/>
      <c r="IJ17" s="450"/>
      <c r="IK17" s="450"/>
      <c r="IL17" s="450"/>
      <c r="IM17" s="450"/>
      <c r="IN17" s="450"/>
      <c r="IO17" s="450"/>
      <c r="IP17" s="450"/>
      <c r="IQ17" s="450"/>
      <c r="IR17" s="450"/>
      <c r="IS17" s="450"/>
      <c r="IT17" s="450"/>
      <c r="IU17" s="450"/>
      <c r="IV17" s="450"/>
      <c r="IW17" s="450"/>
      <c r="IX17" s="450"/>
      <c r="IY17" s="450"/>
      <c r="IZ17" s="450"/>
    </row>
    <row r="18" spans="1:260" s="744" customFormat="1" ht="18" customHeight="1" x14ac:dyDescent="0.2">
      <c r="A18" s="450"/>
      <c r="B18" s="773" t="s">
        <v>40</v>
      </c>
      <c r="C18" s="758"/>
      <c r="D18" s="766">
        <v>2084086</v>
      </c>
      <c r="E18" s="684">
        <v>4.3341382006053779</v>
      </c>
      <c r="F18" s="758"/>
      <c r="G18" s="774">
        <v>282068</v>
      </c>
      <c r="H18" s="775">
        <v>4.4581986581212121</v>
      </c>
      <c r="I18" s="758"/>
      <c r="J18" s="776">
        <v>72771</v>
      </c>
      <c r="K18" s="587">
        <v>3.4917465018238212</v>
      </c>
      <c r="L18" s="775">
        <v>25.799098089822312</v>
      </c>
      <c r="M18" s="396"/>
      <c r="N18" s="396">
        <f t="shared" si="1"/>
        <v>3</v>
      </c>
      <c r="O18" s="396">
        <v>8</v>
      </c>
      <c r="P18" s="396">
        <f t="shared" si="2"/>
        <v>13</v>
      </c>
      <c r="Q18" s="568" t="str">
        <f t="shared" si="0"/>
        <v>Madrid, Comunidad de</v>
      </c>
      <c r="R18" s="764">
        <f t="shared" si="3"/>
        <v>22.819451520047032</v>
      </c>
      <c r="S18" s="875"/>
      <c r="T18" s="450"/>
      <c r="U18" s="450"/>
      <c r="V18" s="450"/>
      <c r="W18" s="450"/>
      <c r="X18" s="450"/>
      <c r="Y18" s="450"/>
      <c r="Z18" s="450"/>
      <c r="AA18" s="450"/>
      <c r="AB18" s="450"/>
      <c r="AC18" s="450"/>
      <c r="AD18" s="450"/>
      <c r="AE18" s="450"/>
      <c r="AF18" s="450"/>
      <c r="AG18" s="450"/>
      <c r="AH18" s="450"/>
      <c r="AI18" s="450"/>
      <c r="AJ18" s="450"/>
      <c r="AK18" s="450"/>
      <c r="AL18" s="450"/>
      <c r="AM18" s="450"/>
      <c r="AN18" s="450"/>
      <c r="AO18" s="450"/>
      <c r="AP18" s="450"/>
      <c r="AQ18" s="450"/>
      <c r="AR18" s="450"/>
      <c r="AS18" s="450"/>
      <c r="AT18" s="450"/>
      <c r="AU18" s="450"/>
      <c r="AV18" s="450"/>
      <c r="AW18" s="450"/>
      <c r="AX18" s="450"/>
      <c r="AY18" s="450"/>
      <c r="AZ18" s="450"/>
      <c r="BA18" s="450"/>
      <c r="BB18" s="450"/>
      <c r="BC18" s="450"/>
      <c r="BD18" s="450"/>
      <c r="BE18" s="450"/>
      <c r="BF18" s="450"/>
      <c r="BG18" s="450"/>
      <c r="BH18" s="450"/>
      <c r="BI18" s="450"/>
      <c r="BJ18" s="450"/>
      <c r="BK18" s="450"/>
      <c r="BL18" s="450"/>
      <c r="BM18" s="450"/>
      <c r="BN18" s="450"/>
      <c r="BO18" s="450"/>
      <c r="BP18" s="450"/>
      <c r="BQ18" s="450"/>
      <c r="BR18" s="450"/>
      <c r="BS18" s="450"/>
      <c r="BT18" s="450"/>
      <c r="BU18" s="450"/>
      <c r="BV18" s="450"/>
      <c r="BW18" s="450"/>
      <c r="BX18" s="450"/>
      <c r="BY18" s="450"/>
      <c r="BZ18" s="450"/>
      <c r="CA18" s="450"/>
      <c r="CB18" s="450"/>
      <c r="CC18" s="450"/>
      <c r="CD18" s="450"/>
      <c r="CE18" s="450"/>
      <c r="CF18" s="450"/>
      <c r="CG18" s="450"/>
      <c r="CH18" s="450"/>
      <c r="CI18" s="450"/>
      <c r="CJ18" s="450"/>
      <c r="CK18" s="450"/>
      <c r="CL18" s="450"/>
      <c r="CM18" s="450"/>
      <c r="CN18" s="450"/>
      <c r="CO18" s="450"/>
      <c r="CP18" s="450"/>
      <c r="CQ18" s="450"/>
      <c r="CR18" s="450"/>
      <c r="CS18" s="450"/>
      <c r="CT18" s="450"/>
      <c r="CU18" s="450"/>
      <c r="CV18" s="450"/>
      <c r="CW18" s="450"/>
      <c r="CX18" s="450"/>
      <c r="CY18" s="450"/>
      <c r="CZ18" s="450"/>
      <c r="DA18" s="450"/>
      <c r="DB18" s="450"/>
      <c r="DC18" s="450"/>
      <c r="DD18" s="450"/>
      <c r="DE18" s="450"/>
      <c r="DF18" s="450"/>
      <c r="DG18" s="450"/>
      <c r="DH18" s="450"/>
      <c r="DI18" s="450"/>
      <c r="DJ18" s="450"/>
      <c r="DK18" s="450"/>
      <c r="DL18" s="450"/>
      <c r="DM18" s="450"/>
      <c r="DN18" s="450"/>
      <c r="DO18" s="450"/>
      <c r="DP18" s="450"/>
      <c r="DQ18" s="450"/>
      <c r="DR18" s="450"/>
      <c r="DS18" s="450"/>
      <c r="DT18" s="450"/>
      <c r="DU18" s="450"/>
      <c r="DV18" s="450"/>
      <c r="DW18" s="450"/>
      <c r="DX18" s="450"/>
      <c r="DY18" s="450"/>
      <c r="DZ18" s="450"/>
      <c r="EA18" s="450"/>
      <c r="EB18" s="450"/>
      <c r="EC18" s="450"/>
      <c r="ED18" s="450"/>
      <c r="EE18" s="450"/>
      <c r="EF18" s="450"/>
      <c r="EG18" s="450"/>
      <c r="EH18" s="450"/>
      <c r="EI18" s="450"/>
      <c r="EJ18" s="450"/>
      <c r="EK18" s="450"/>
      <c r="EL18" s="450"/>
      <c r="EM18" s="450"/>
      <c r="EN18" s="450"/>
      <c r="EO18" s="450"/>
      <c r="EP18" s="450"/>
      <c r="EQ18" s="450"/>
      <c r="ER18" s="450"/>
      <c r="ES18" s="450"/>
      <c r="ET18" s="450"/>
      <c r="EU18" s="450"/>
      <c r="EV18" s="450"/>
      <c r="EW18" s="450"/>
      <c r="EX18" s="450"/>
      <c r="EY18" s="450"/>
      <c r="EZ18" s="450"/>
      <c r="FA18" s="450"/>
      <c r="FB18" s="450"/>
      <c r="FC18" s="450"/>
      <c r="FD18" s="450"/>
      <c r="FE18" s="450"/>
      <c r="FF18" s="450"/>
      <c r="FG18" s="450"/>
      <c r="FH18" s="450"/>
      <c r="FI18" s="450"/>
      <c r="FJ18" s="450"/>
      <c r="FK18" s="450"/>
      <c r="FL18" s="450"/>
      <c r="FM18" s="450"/>
      <c r="FN18" s="450"/>
      <c r="FO18" s="450"/>
      <c r="FP18" s="450"/>
      <c r="FQ18" s="450"/>
      <c r="FR18" s="450"/>
      <c r="FS18" s="450"/>
      <c r="FT18" s="450"/>
      <c r="FU18" s="450"/>
      <c r="FV18" s="450"/>
      <c r="FW18" s="450"/>
      <c r="FX18" s="450"/>
      <c r="FY18" s="450"/>
      <c r="FZ18" s="450"/>
      <c r="GA18" s="450"/>
      <c r="GB18" s="450"/>
      <c r="GC18" s="450"/>
      <c r="GD18" s="450"/>
      <c r="GE18" s="450"/>
      <c r="GF18" s="450"/>
      <c r="GG18" s="450"/>
      <c r="GH18" s="450"/>
      <c r="GI18" s="450"/>
      <c r="GJ18" s="450"/>
      <c r="GK18" s="450"/>
      <c r="GL18" s="450"/>
      <c r="GM18" s="450"/>
      <c r="GN18" s="450"/>
      <c r="GO18" s="450"/>
      <c r="GP18" s="450"/>
      <c r="GQ18" s="450"/>
      <c r="GR18" s="450"/>
      <c r="GS18" s="450"/>
      <c r="GT18" s="450"/>
      <c r="GU18" s="450"/>
      <c r="GV18" s="450"/>
      <c r="GW18" s="450"/>
      <c r="GX18" s="450"/>
      <c r="GY18" s="450"/>
      <c r="GZ18" s="450"/>
      <c r="HA18" s="450"/>
      <c r="HB18" s="450"/>
      <c r="HC18" s="450"/>
      <c r="HD18" s="450"/>
      <c r="HE18" s="450"/>
      <c r="HF18" s="450"/>
      <c r="HG18" s="450"/>
      <c r="HH18" s="450"/>
      <c r="HI18" s="450"/>
      <c r="HJ18" s="450"/>
      <c r="HK18" s="450"/>
      <c r="HL18" s="450"/>
      <c r="HM18" s="450"/>
      <c r="HN18" s="450"/>
      <c r="HO18" s="450"/>
      <c r="HP18" s="450"/>
      <c r="HQ18" s="450"/>
      <c r="HR18" s="450"/>
      <c r="HS18" s="450"/>
      <c r="HT18" s="450"/>
      <c r="HU18" s="450"/>
      <c r="HV18" s="450"/>
      <c r="HW18" s="450"/>
      <c r="HX18" s="450"/>
      <c r="HY18" s="450"/>
      <c r="HZ18" s="450"/>
      <c r="IA18" s="450"/>
      <c r="IB18" s="450"/>
      <c r="IC18" s="450"/>
      <c r="ID18" s="450"/>
      <c r="IE18" s="450"/>
      <c r="IF18" s="450"/>
      <c r="IG18" s="450"/>
      <c r="IH18" s="450"/>
      <c r="II18" s="450"/>
      <c r="IJ18" s="450"/>
      <c r="IK18" s="450"/>
      <c r="IL18" s="450"/>
      <c r="IM18" s="450"/>
      <c r="IN18" s="450"/>
      <c r="IO18" s="450"/>
      <c r="IP18" s="450"/>
      <c r="IQ18" s="450"/>
      <c r="IR18" s="450"/>
      <c r="IS18" s="450"/>
      <c r="IT18" s="450"/>
      <c r="IU18" s="450"/>
      <c r="IV18" s="450"/>
      <c r="IW18" s="450"/>
      <c r="IX18" s="450"/>
      <c r="IY18" s="450"/>
      <c r="IZ18" s="450"/>
    </row>
    <row r="19" spans="1:260" s="744" customFormat="1" ht="18" customHeight="1" x14ac:dyDescent="0.2">
      <c r="A19" s="450"/>
      <c r="B19" s="773" t="s">
        <v>41</v>
      </c>
      <c r="C19" s="758"/>
      <c r="D19" s="766">
        <v>7901963</v>
      </c>
      <c r="E19" s="684">
        <v>16.433198868986342</v>
      </c>
      <c r="F19" s="758"/>
      <c r="G19" s="774">
        <v>1040507</v>
      </c>
      <c r="H19" s="775">
        <v>16.445633362046483</v>
      </c>
      <c r="I19" s="758"/>
      <c r="J19" s="776">
        <v>211192</v>
      </c>
      <c r="K19" s="587">
        <v>2.6726523523332113</v>
      </c>
      <c r="L19" s="775">
        <v>20.297028275638702</v>
      </c>
      <c r="M19" s="396"/>
      <c r="N19" s="396">
        <f t="shared" si="1"/>
        <v>13</v>
      </c>
      <c r="O19" s="396">
        <v>9</v>
      </c>
      <c r="P19" s="396">
        <f>MATCH(O19,N$11:N$31,0)</f>
        <v>14</v>
      </c>
      <c r="Q19" s="568" t="str">
        <f t="shared" si="0"/>
        <v>Murcia, Región de</v>
      </c>
      <c r="R19" s="764">
        <f t="shared" si="3"/>
        <v>22.035653029374348</v>
      </c>
      <c r="S19" s="875"/>
      <c r="T19" s="450"/>
      <c r="U19" s="450"/>
      <c r="V19" s="450"/>
      <c r="W19" s="450"/>
      <c r="X19" s="450"/>
      <c r="Y19" s="450"/>
      <c r="Z19" s="450"/>
      <c r="AA19" s="450"/>
      <c r="AB19" s="450"/>
      <c r="AC19" s="450"/>
      <c r="AD19" s="450"/>
      <c r="AE19" s="450"/>
      <c r="AF19" s="450"/>
      <c r="AG19" s="450"/>
      <c r="AH19" s="450"/>
      <c r="AI19" s="450"/>
      <c r="AJ19" s="450"/>
      <c r="AK19" s="450"/>
      <c r="AL19" s="450"/>
      <c r="AM19" s="450"/>
      <c r="AN19" s="450"/>
      <c r="AO19" s="450"/>
      <c r="AP19" s="450"/>
      <c r="AQ19" s="450"/>
      <c r="AR19" s="450"/>
      <c r="AS19" s="450"/>
      <c r="AT19" s="450"/>
      <c r="AU19" s="450"/>
      <c r="AV19" s="450"/>
      <c r="AW19" s="450"/>
      <c r="AX19" s="450"/>
      <c r="AY19" s="450"/>
      <c r="AZ19" s="450"/>
      <c r="BA19" s="450"/>
      <c r="BB19" s="450"/>
      <c r="BC19" s="450"/>
      <c r="BD19" s="450"/>
      <c r="BE19" s="450"/>
      <c r="BF19" s="450"/>
      <c r="BG19" s="450"/>
      <c r="BH19" s="450"/>
      <c r="BI19" s="450"/>
      <c r="BJ19" s="450"/>
      <c r="BK19" s="450"/>
      <c r="BL19" s="450"/>
      <c r="BM19" s="450"/>
      <c r="BN19" s="450"/>
      <c r="BO19" s="450"/>
      <c r="BP19" s="450"/>
      <c r="BQ19" s="450"/>
      <c r="BR19" s="450"/>
      <c r="BS19" s="450"/>
      <c r="BT19" s="450"/>
      <c r="BU19" s="450"/>
      <c r="BV19" s="450"/>
      <c r="BW19" s="450"/>
      <c r="BX19" s="450"/>
      <c r="BY19" s="450"/>
      <c r="BZ19" s="450"/>
      <c r="CA19" s="450"/>
      <c r="CB19" s="450"/>
      <c r="CC19" s="450"/>
      <c r="CD19" s="450"/>
      <c r="CE19" s="450"/>
      <c r="CF19" s="450"/>
      <c r="CG19" s="450"/>
      <c r="CH19" s="450"/>
      <c r="CI19" s="450"/>
      <c r="CJ19" s="450"/>
      <c r="CK19" s="450"/>
      <c r="CL19" s="450"/>
      <c r="CM19" s="450"/>
      <c r="CN19" s="450"/>
      <c r="CO19" s="450"/>
      <c r="CP19" s="450"/>
      <c r="CQ19" s="450"/>
      <c r="CR19" s="450"/>
      <c r="CS19" s="450"/>
      <c r="CT19" s="450"/>
      <c r="CU19" s="450"/>
      <c r="CV19" s="450"/>
      <c r="CW19" s="450"/>
      <c r="CX19" s="450"/>
      <c r="CY19" s="450"/>
      <c r="CZ19" s="450"/>
      <c r="DA19" s="450"/>
      <c r="DB19" s="450"/>
      <c r="DC19" s="450"/>
      <c r="DD19" s="450"/>
      <c r="DE19" s="450"/>
      <c r="DF19" s="450"/>
      <c r="DG19" s="450"/>
      <c r="DH19" s="450"/>
      <c r="DI19" s="450"/>
      <c r="DJ19" s="450"/>
      <c r="DK19" s="450"/>
      <c r="DL19" s="450"/>
      <c r="DM19" s="450"/>
      <c r="DN19" s="450"/>
      <c r="DO19" s="450"/>
      <c r="DP19" s="450"/>
      <c r="DQ19" s="450"/>
      <c r="DR19" s="450"/>
      <c r="DS19" s="450"/>
      <c r="DT19" s="450"/>
      <c r="DU19" s="450"/>
      <c r="DV19" s="450"/>
      <c r="DW19" s="450"/>
      <c r="DX19" s="450"/>
      <c r="DY19" s="450"/>
      <c r="DZ19" s="450"/>
      <c r="EA19" s="450"/>
      <c r="EB19" s="450"/>
      <c r="EC19" s="450"/>
      <c r="ED19" s="450"/>
      <c r="EE19" s="450"/>
      <c r="EF19" s="450"/>
      <c r="EG19" s="450"/>
      <c r="EH19" s="450"/>
      <c r="EI19" s="450"/>
      <c r="EJ19" s="450"/>
      <c r="EK19" s="450"/>
      <c r="EL19" s="450"/>
      <c r="EM19" s="450"/>
      <c r="EN19" s="450"/>
      <c r="EO19" s="450"/>
      <c r="EP19" s="450"/>
      <c r="EQ19" s="450"/>
      <c r="ER19" s="450"/>
      <c r="ES19" s="450"/>
      <c r="ET19" s="450"/>
      <c r="EU19" s="450"/>
      <c r="EV19" s="450"/>
      <c r="EW19" s="450"/>
      <c r="EX19" s="450"/>
      <c r="EY19" s="450"/>
      <c r="EZ19" s="450"/>
      <c r="FA19" s="450"/>
      <c r="FB19" s="450"/>
      <c r="FC19" s="450"/>
      <c r="FD19" s="450"/>
      <c r="FE19" s="450"/>
      <c r="FF19" s="450"/>
      <c r="FG19" s="450"/>
      <c r="FH19" s="450"/>
      <c r="FI19" s="450"/>
      <c r="FJ19" s="450"/>
      <c r="FK19" s="450"/>
      <c r="FL19" s="450"/>
      <c r="FM19" s="450"/>
      <c r="FN19" s="450"/>
      <c r="FO19" s="450"/>
      <c r="FP19" s="450"/>
      <c r="FQ19" s="450"/>
      <c r="FR19" s="450"/>
      <c r="FS19" s="450"/>
      <c r="FT19" s="450"/>
      <c r="FU19" s="450"/>
      <c r="FV19" s="450"/>
      <c r="FW19" s="450"/>
      <c r="FX19" s="450"/>
      <c r="FY19" s="450"/>
      <c r="FZ19" s="450"/>
      <c r="GA19" s="450"/>
      <c r="GB19" s="450"/>
      <c r="GC19" s="450"/>
      <c r="GD19" s="450"/>
      <c r="GE19" s="450"/>
      <c r="GF19" s="450"/>
      <c r="GG19" s="450"/>
      <c r="GH19" s="450"/>
      <c r="GI19" s="450"/>
      <c r="GJ19" s="450"/>
      <c r="GK19" s="450"/>
      <c r="GL19" s="450"/>
      <c r="GM19" s="450"/>
      <c r="GN19" s="450"/>
      <c r="GO19" s="450"/>
      <c r="GP19" s="450"/>
      <c r="GQ19" s="450"/>
      <c r="GR19" s="450"/>
      <c r="GS19" s="450"/>
      <c r="GT19" s="450"/>
      <c r="GU19" s="450"/>
      <c r="GV19" s="450"/>
      <c r="GW19" s="450"/>
      <c r="GX19" s="450"/>
      <c r="GY19" s="450"/>
      <c r="GZ19" s="450"/>
      <c r="HA19" s="450"/>
      <c r="HB19" s="450"/>
      <c r="HC19" s="450"/>
      <c r="HD19" s="450"/>
      <c r="HE19" s="450"/>
      <c r="HF19" s="450"/>
      <c r="HG19" s="450"/>
      <c r="HH19" s="450"/>
      <c r="HI19" s="450"/>
      <c r="HJ19" s="450"/>
      <c r="HK19" s="450"/>
      <c r="HL19" s="450"/>
      <c r="HM19" s="450"/>
      <c r="HN19" s="450"/>
      <c r="HO19" s="450"/>
      <c r="HP19" s="450"/>
      <c r="HQ19" s="450"/>
      <c r="HR19" s="450"/>
      <c r="HS19" s="450"/>
      <c r="HT19" s="450"/>
      <c r="HU19" s="450"/>
      <c r="HV19" s="450"/>
      <c r="HW19" s="450"/>
      <c r="HX19" s="450"/>
      <c r="HY19" s="450"/>
      <c r="HZ19" s="450"/>
      <c r="IA19" s="450"/>
      <c r="IB19" s="450"/>
      <c r="IC19" s="450"/>
      <c r="ID19" s="450"/>
      <c r="IE19" s="450"/>
      <c r="IF19" s="450"/>
      <c r="IG19" s="450"/>
      <c r="IH19" s="450"/>
      <c r="II19" s="450"/>
      <c r="IJ19" s="450"/>
      <c r="IK19" s="450"/>
      <c r="IL19" s="450"/>
      <c r="IM19" s="450"/>
      <c r="IN19" s="450"/>
      <c r="IO19" s="450"/>
      <c r="IP19" s="450"/>
      <c r="IQ19" s="450"/>
      <c r="IR19" s="450"/>
      <c r="IS19" s="450"/>
      <c r="IT19" s="450"/>
      <c r="IU19" s="450"/>
      <c r="IV19" s="450"/>
      <c r="IW19" s="450"/>
      <c r="IX19" s="450"/>
      <c r="IY19" s="450"/>
      <c r="IZ19" s="450"/>
    </row>
    <row r="20" spans="1:260" s="744" customFormat="1" ht="18" customHeight="1" x14ac:dyDescent="0.2">
      <c r="A20" s="450"/>
      <c r="B20" s="773" t="s">
        <v>3</v>
      </c>
      <c r="C20" s="758"/>
      <c r="D20" s="766">
        <v>5216195</v>
      </c>
      <c r="E20" s="684">
        <v>10.847781718847862</v>
      </c>
      <c r="F20" s="758"/>
      <c r="G20" s="774">
        <v>644872</v>
      </c>
      <c r="H20" s="775">
        <v>10.192462402895551</v>
      </c>
      <c r="I20" s="758"/>
      <c r="J20" s="776">
        <v>154633</v>
      </c>
      <c r="K20" s="587">
        <v>2.9644788969737519</v>
      </c>
      <c r="L20" s="775">
        <v>23.978867124018411</v>
      </c>
      <c r="M20" s="396"/>
      <c r="N20" s="396">
        <f t="shared" si="1"/>
        <v>5</v>
      </c>
      <c r="O20" s="396">
        <v>10</v>
      </c>
      <c r="P20" s="396">
        <f t="shared" si="2"/>
        <v>17</v>
      </c>
      <c r="Q20" s="568" t="str">
        <f t="shared" si="0"/>
        <v>Rioja, La</v>
      </c>
      <c r="R20" s="764">
        <f t="shared" si="3"/>
        <v>22.005267028873757</v>
      </c>
      <c r="S20" s="875"/>
      <c r="T20" s="450"/>
      <c r="U20" s="450"/>
      <c r="V20" s="450"/>
      <c r="W20" s="450"/>
      <c r="X20" s="450"/>
      <c r="Y20" s="450"/>
      <c r="Z20" s="450"/>
      <c r="AA20" s="450"/>
      <c r="AB20" s="450"/>
      <c r="AC20" s="450"/>
      <c r="AD20" s="450"/>
      <c r="AE20" s="450"/>
      <c r="AF20" s="450"/>
      <c r="AG20" s="450"/>
      <c r="AH20" s="450"/>
      <c r="AI20" s="450"/>
      <c r="AJ20" s="450"/>
      <c r="AK20" s="450"/>
      <c r="AL20" s="450"/>
      <c r="AM20" s="450"/>
      <c r="AN20" s="450"/>
      <c r="AO20" s="450"/>
      <c r="AP20" s="450"/>
      <c r="AQ20" s="450"/>
      <c r="AR20" s="450"/>
      <c r="AS20" s="450"/>
      <c r="AT20" s="450"/>
      <c r="AU20" s="450"/>
      <c r="AV20" s="450"/>
      <c r="AW20" s="450"/>
      <c r="AX20" s="450"/>
      <c r="AY20" s="450"/>
      <c r="AZ20" s="450"/>
      <c r="BA20" s="450"/>
      <c r="BB20" s="450"/>
      <c r="BC20" s="450"/>
      <c r="BD20" s="450"/>
      <c r="BE20" s="450"/>
      <c r="BF20" s="450"/>
      <c r="BG20" s="450"/>
      <c r="BH20" s="450"/>
      <c r="BI20" s="450"/>
      <c r="BJ20" s="450"/>
      <c r="BK20" s="450"/>
      <c r="BL20" s="450"/>
      <c r="BM20" s="450"/>
      <c r="BN20" s="450"/>
      <c r="BO20" s="450"/>
      <c r="BP20" s="450"/>
      <c r="BQ20" s="450"/>
      <c r="BR20" s="450"/>
      <c r="BS20" s="450"/>
      <c r="BT20" s="450"/>
      <c r="BU20" s="450"/>
      <c r="BV20" s="450"/>
      <c r="BW20" s="450"/>
      <c r="BX20" s="450"/>
      <c r="BY20" s="450"/>
      <c r="BZ20" s="450"/>
      <c r="CA20" s="450"/>
      <c r="CB20" s="450"/>
      <c r="CC20" s="450"/>
      <c r="CD20" s="450"/>
      <c r="CE20" s="450"/>
      <c r="CF20" s="450"/>
      <c r="CG20" s="450"/>
      <c r="CH20" s="450"/>
      <c r="CI20" s="450"/>
      <c r="CJ20" s="450"/>
      <c r="CK20" s="450"/>
      <c r="CL20" s="450"/>
      <c r="CM20" s="450"/>
      <c r="CN20" s="450"/>
      <c r="CO20" s="450"/>
      <c r="CP20" s="450"/>
      <c r="CQ20" s="450"/>
      <c r="CR20" s="450"/>
      <c r="CS20" s="450"/>
      <c r="CT20" s="450"/>
      <c r="CU20" s="450"/>
      <c r="CV20" s="450"/>
      <c r="CW20" s="450"/>
      <c r="CX20" s="450"/>
      <c r="CY20" s="450"/>
      <c r="CZ20" s="450"/>
      <c r="DA20" s="450"/>
      <c r="DB20" s="450"/>
      <c r="DC20" s="450"/>
      <c r="DD20" s="450"/>
      <c r="DE20" s="450"/>
      <c r="DF20" s="450"/>
      <c r="DG20" s="450"/>
      <c r="DH20" s="450"/>
      <c r="DI20" s="450"/>
      <c r="DJ20" s="450"/>
      <c r="DK20" s="450"/>
      <c r="DL20" s="450"/>
      <c r="DM20" s="450"/>
      <c r="DN20" s="450"/>
      <c r="DO20" s="450"/>
      <c r="DP20" s="450"/>
      <c r="DQ20" s="450"/>
      <c r="DR20" s="450"/>
      <c r="DS20" s="450"/>
      <c r="DT20" s="450"/>
      <c r="DU20" s="450"/>
      <c r="DV20" s="450"/>
      <c r="DW20" s="450"/>
      <c r="DX20" s="450"/>
      <c r="DY20" s="450"/>
      <c r="DZ20" s="450"/>
      <c r="EA20" s="450"/>
      <c r="EB20" s="450"/>
      <c r="EC20" s="450"/>
      <c r="ED20" s="450"/>
      <c r="EE20" s="450"/>
      <c r="EF20" s="450"/>
      <c r="EG20" s="450"/>
      <c r="EH20" s="450"/>
      <c r="EI20" s="450"/>
      <c r="EJ20" s="450"/>
      <c r="EK20" s="450"/>
      <c r="EL20" s="450"/>
      <c r="EM20" s="450"/>
      <c r="EN20" s="450"/>
      <c r="EO20" s="450"/>
      <c r="EP20" s="450"/>
      <c r="EQ20" s="450"/>
      <c r="ER20" s="450"/>
      <c r="ES20" s="450"/>
      <c r="ET20" s="450"/>
      <c r="EU20" s="450"/>
      <c r="EV20" s="450"/>
      <c r="EW20" s="450"/>
      <c r="EX20" s="450"/>
      <c r="EY20" s="450"/>
      <c r="EZ20" s="450"/>
      <c r="FA20" s="450"/>
      <c r="FB20" s="450"/>
      <c r="FC20" s="450"/>
      <c r="FD20" s="450"/>
      <c r="FE20" s="450"/>
      <c r="FF20" s="450"/>
      <c r="FG20" s="450"/>
      <c r="FH20" s="450"/>
      <c r="FI20" s="450"/>
      <c r="FJ20" s="450"/>
      <c r="FK20" s="450"/>
      <c r="FL20" s="450"/>
      <c r="FM20" s="450"/>
      <c r="FN20" s="450"/>
      <c r="FO20" s="450"/>
      <c r="FP20" s="450"/>
      <c r="FQ20" s="450"/>
      <c r="FR20" s="450"/>
      <c r="FS20" s="450"/>
      <c r="FT20" s="450"/>
      <c r="FU20" s="450"/>
      <c r="FV20" s="450"/>
      <c r="FW20" s="450"/>
      <c r="FX20" s="450"/>
      <c r="FY20" s="450"/>
      <c r="FZ20" s="450"/>
      <c r="GA20" s="450"/>
      <c r="GB20" s="450"/>
      <c r="GC20" s="450"/>
      <c r="GD20" s="450"/>
      <c r="GE20" s="450"/>
      <c r="GF20" s="450"/>
      <c r="GG20" s="450"/>
      <c r="GH20" s="450"/>
      <c r="GI20" s="450"/>
      <c r="GJ20" s="450"/>
      <c r="GK20" s="450"/>
      <c r="GL20" s="450"/>
      <c r="GM20" s="450"/>
      <c r="GN20" s="450"/>
      <c r="GO20" s="450"/>
      <c r="GP20" s="450"/>
      <c r="GQ20" s="450"/>
      <c r="GR20" s="450"/>
      <c r="GS20" s="450"/>
      <c r="GT20" s="450"/>
      <c r="GU20" s="450"/>
      <c r="GV20" s="450"/>
      <c r="GW20" s="450"/>
      <c r="GX20" s="450"/>
      <c r="GY20" s="450"/>
      <c r="GZ20" s="450"/>
      <c r="HA20" s="450"/>
      <c r="HB20" s="450"/>
      <c r="HC20" s="450"/>
      <c r="HD20" s="450"/>
      <c r="HE20" s="450"/>
      <c r="HF20" s="450"/>
      <c r="HG20" s="450"/>
      <c r="HH20" s="450"/>
      <c r="HI20" s="450"/>
      <c r="HJ20" s="450"/>
      <c r="HK20" s="450"/>
      <c r="HL20" s="450"/>
      <c r="HM20" s="450"/>
      <c r="HN20" s="450"/>
      <c r="HO20" s="450"/>
      <c r="HP20" s="450"/>
      <c r="HQ20" s="450"/>
      <c r="HR20" s="450"/>
      <c r="HS20" s="450"/>
      <c r="HT20" s="450"/>
      <c r="HU20" s="450"/>
      <c r="HV20" s="450"/>
      <c r="HW20" s="450"/>
      <c r="HX20" s="450"/>
      <c r="HY20" s="450"/>
      <c r="HZ20" s="450"/>
      <c r="IA20" s="450"/>
      <c r="IB20" s="450"/>
      <c r="IC20" s="450"/>
      <c r="ID20" s="450"/>
      <c r="IE20" s="450"/>
      <c r="IF20" s="450"/>
      <c r="IG20" s="450"/>
      <c r="IH20" s="450"/>
      <c r="II20" s="450"/>
      <c r="IJ20" s="450"/>
      <c r="IK20" s="450"/>
      <c r="IL20" s="450"/>
      <c r="IM20" s="450"/>
      <c r="IN20" s="450"/>
      <c r="IO20" s="450"/>
      <c r="IP20" s="450"/>
      <c r="IQ20" s="450"/>
      <c r="IR20" s="450"/>
      <c r="IS20" s="450"/>
      <c r="IT20" s="450"/>
      <c r="IU20" s="450"/>
      <c r="IV20" s="450"/>
      <c r="IW20" s="450"/>
      <c r="IX20" s="450"/>
      <c r="IY20" s="450"/>
      <c r="IZ20" s="450"/>
    </row>
    <row r="21" spans="1:260" s="633" customFormat="1" ht="18" customHeight="1" x14ac:dyDescent="0.2">
      <c r="A21" s="331"/>
      <c r="B21" s="765" t="s">
        <v>2</v>
      </c>
      <c r="C21" s="758"/>
      <c r="D21" s="766">
        <v>1054306</v>
      </c>
      <c r="E21" s="684">
        <v>2.1925716643782711</v>
      </c>
      <c r="F21" s="758"/>
      <c r="G21" s="767">
        <v>150537</v>
      </c>
      <c r="H21" s="768">
        <v>2.3792980820142406</v>
      </c>
      <c r="I21" s="758"/>
      <c r="J21" s="769">
        <v>35701</v>
      </c>
      <c r="K21" s="448">
        <v>3.3862085580467149</v>
      </c>
      <c r="L21" s="768">
        <v>23.715764230720687</v>
      </c>
      <c r="M21" s="396"/>
      <c r="N21" s="396">
        <f t="shared" si="1"/>
        <v>6</v>
      </c>
      <c r="O21" s="396">
        <v>11</v>
      </c>
      <c r="P21" s="396">
        <f t="shared" si="2"/>
        <v>2</v>
      </c>
      <c r="Q21" s="568" t="str">
        <f t="shared" si="0"/>
        <v>Aragón</v>
      </c>
      <c r="R21" s="764">
        <f t="shared" si="3"/>
        <v>21.946786895616324</v>
      </c>
      <c r="S21" s="875"/>
      <c r="T21" s="331"/>
      <c r="U21" s="331"/>
      <c r="V21" s="331"/>
      <c r="W21" s="331"/>
      <c r="X21" s="331"/>
      <c r="Y21" s="331"/>
      <c r="Z21" s="331"/>
      <c r="AA21" s="331"/>
      <c r="AB21" s="331"/>
      <c r="AC21" s="331"/>
      <c r="AD21" s="331"/>
      <c r="AE21" s="331"/>
      <c r="AF21" s="331"/>
      <c r="AG21" s="331"/>
      <c r="AH21" s="331"/>
      <c r="AI21" s="331"/>
      <c r="AJ21" s="331"/>
      <c r="AK21" s="331"/>
      <c r="AL21" s="331"/>
      <c r="AM21" s="331"/>
      <c r="AN21" s="331"/>
      <c r="AO21" s="331"/>
      <c r="AP21" s="331"/>
      <c r="AQ21" s="331"/>
      <c r="AR21" s="331"/>
      <c r="AS21" s="331"/>
      <c r="AT21" s="331"/>
      <c r="AU21" s="331"/>
      <c r="AV21" s="331"/>
      <c r="AW21" s="331"/>
      <c r="AX21" s="331"/>
      <c r="AY21" s="331"/>
      <c r="AZ21" s="331"/>
      <c r="BA21" s="331"/>
      <c r="BB21" s="331"/>
      <c r="BC21" s="331"/>
      <c r="BD21" s="331"/>
      <c r="BE21" s="331"/>
      <c r="BF21" s="331"/>
      <c r="BG21" s="331"/>
      <c r="BH21" s="331"/>
      <c r="BI21" s="331"/>
      <c r="BJ21" s="331"/>
      <c r="BK21" s="331"/>
      <c r="BL21" s="331"/>
      <c r="BM21" s="331"/>
      <c r="BN21" s="331"/>
      <c r="BO21" s="331"/>
      <c r="BP21" s="331"/>
      <c r="BQ21" s="331"/>
      <c r="BR21" s="331"/>
      <c r="BS21" s="331"/>
      <c r="BT21" s="331"/>
      <c r="BU21" s="331"/>
      <c r="BV21" s="331"/>
      <c r="BW21" s="331"/>
      <c r="BX21" s="331"/>
      <c r="BY21" s="331"/>
      <c r="BZ21" s="331"/>
      <c r="CA21" s="331"/>
      <c r="CB21" s="331"/>
      <c r="CC21" s="331"/>
      <c r="CD21" s="331"/>
      <c r="CE21" s="331"/>
      <c r="CF21" s="331"/>
      <c r="CG21" s="331"/>
      <c r="CH21" s="331"/>
      <c r="CI21" s="331"/>
      <c r="CJ21" s="331"/>
      <c r="CK21" s="331"/>
      <c r="CL21" s="331"/>
      <c r="CM21" s="331"/>
      <c r="CN21" s="331"/>
      <c r="CO21" s="331"/>
      <c r="CP21" s="331"/>
      <c r="CQ21" s="331"/>
      <c r="CR21" s="331"/>
      <c r="CS21" s="331"/>
      <c r="CT21" s="331"/>
      <c r="CU21" s="331"/>
      <c r="CV21" s="331"/>
      <c r="CW21" s="331"/>
      <c r="CX21" s="331"/>
      <c r="CY21" s="331"/>
      <c r="CZ21" s="331"/>
      <c r="DA21" s="331"/>
      <c r="DB21" s="331"/>
      <c r="DC21" s="331"/>
      <c r="DD21" s="331"/>
      <c r="DE21" s="331"/>
      <c r="DF21" s="331"/>
      <c r="DG21" s="331"/>
      <c r="DH21" s="331"/>
      <c r="DI21" s="331"/>
      <c r="DJ21" s="331"/>
      <c r="DK21" s="331"/>
      <c r="DL21" s="331"/>
      <c r="DM21" s="331"/>
      <c r="DN21" s="331"/>
      <c r="DO21" s="331"/>
      <c r="DP21" s="331"/>
      <c r="DQ21" s="331"/>
      <c r="DR21" s="331"/>
      <c r="DS21" s="331"/>
      <c r="DT21" s="331"/>
      <c r="DU21" s="331"/>
      <c r="DV21" s="331"/>
      <c r="DW21" s="331"/>
      <c r="DX21" s="331"/>
      <c r="DY21" s="331"/>
      <c r="DZ21" s="331"/>
      <c r="EA21" s="331"/>
      <c r="EB21" s="331"/>
      <c r="EC21" s="331"/>
      <c r="ED21" s="331"/>
      <c r="EE21" s="331"/>
      <c r="EF21" s="331"/>
      <c r="EG21" s="331"/>
      <c r="EH21" s="331"/>
      <c r="EI21" s="331"/>
      <c r="EJ21" s="331"/>
      <c r="EK21" s="331"/>
      <c r="EL21" s="331"/>
      <c r="EM21" s="331"/>
      <c r="EN21" s="331"/>
      <c r="EO21" s="331"/>
      <c r="EP21" s="331"/>
      <c r="EQ21" s="331"/>
      <c r="ER21" s="331"/>
      <c r="ES21" s="331"/>
      <c r="ET21" s="331"/>
      <c r="EU21" s="331"/>
      <c r="EV21" s="331"/>
      <c r="EW21" s="331"/>
      <c r="EX21" s="331"/>
      <c r="EY21" s="331"/>
      <c r="EZ21" s="331"/>
      <c r="FA21" s="331"/>
      <c r="FB21" s="331"/>
      <c r="FC21" s="331"/>
      <c r="FD21" s="331"/>
      <c r="FE21" s="331"/>
      <c r="FF21" s="331"/>
      <c r="FG21" s="331"/>
      <c r="FH21" s="331"/>
      <c r="FI21" s="331"/>
      <c r="FJ21" s="331"/>
      <c r="FK21" s="331"/>
      <c r="FL21" s="331"/>
      <c r="FM21" s="331"/>
      <c r="FN21" s="331"/>
      <c r="FO21" s="331"/>
      <c r="FP21" s="331"/>
      <c r="FQ21" s="331"/>
      <c r="FR21" s="331"/>
      <c r="FS21" s="331"/>
      <c r="FT21" s="331"/>
      <c r="FU21" s="331"/>
      <c r="FV21" s="331"/>
      <c r="FW21" s="331"/>
      <c r="FX21" s="331"/>
      <c r="FY21" s="331"/>
      <c r="FZ21" s="331"/>
      <c r="GA21" s="331"/>
      <c r="GB21" s="331"/>
      <c r="GC21" s="331"/>
      <c r="GD21" s="331"/>
      <c r="GE21" s="331"/>
      <c r="GF21" s="331"/>
      <c r="GG21" s="331"/>
      <c r="GH21" s="331"/>
      <c r="GI21" s="331"/>
      <c r="GJ21" s="331"/>
      <c r="GK21" s="331"/>
      <c r="GL21" s="331"/>
      <c r="GM21" s="331"/>
      <c r="GN21" s="331"/>
      <c r="GO21" s="331"/>
      <c r="GP21" s="331"/>
      <c r="GQ21" s="331"/>
      <c r="GR21" s="331"/>
      <c r="GS21" s="331"/>
      <c r="GT21" s="331"/>
      <c r="GU21" s="331"/>
      <c r="GV21" s="331"/>
      <c r="GW21" s="331"/>
      <c r="GX21" s="331"/>
      <c r="GY21" s="331"/>
      <c r="GZ21" s="331"/>
      <c r="HA21" s="331"/>
      <c r="HB21" s="331"/>
      <c r="HC21" s="331"/>
      <c r="HD21" s="331"/>
      <c r="HE21" s="331"/>
      <c r="HF21" s="331"/>
      <c r="HG21" s="331"/>
      <c r="HH21" s="331"/>
      <c r="HI21" s="331"/>
      <c r="HJ21" s="331"/>
      <c r="HK21" s="331"/>
      <c r="HL21" s="331"/>
      <c r="HM21" s="331"/>
      <c r="HN21" s="331"/>
      <c r="HO21" s="331"/>
      <c r="HP21" s="331"/>
      <c r="HQ21" s="331"/>
      <c r="HR21" s="331"/>
      <c r="HS21" s="331"/>
      <c r="HT21" s="331"/>
      <c r="HU21" s="331"/>
      <c r="HV21" s="331"/>
      <c r="HW21" s="331"/>
      <c r="HX21" s="331"/>
      <c r="HY21" s="331"/>
      <c r="HZ21" s="331"/>
      <c r="IA21" s="331"/>
      <c r="IB21" s="331"/>
      <c r="IC21" s="331"/>
      <c r="ID21" s="331"/>
      <c r="IE21" s="331"/>
      <c r="IF21" s="331"/>
      <c r="IG21" s="331"/>
      <c r="IH21" s="331"/>
      <c r="II21" s="331"/>
      <c r="IJ21" s="331"/>
      <c r="IK21" s="331"/>
      <c r="IL21" s="331"/>
      <c r="IM21" s="331"/>
      <c r="IN21" s="331"/>
      <c r="IO21" s="331"/>
      <c r="IP21" s="331"/>
      <c r="IQ21" s="331"/>
      <c r="IR21" s="331"/>
      <c r="IS21" s="331"/>
      <c r="IT21" s="331"/>
      <c r="IU21" s="331"/>
      <c r="IV21" s="331"/>
      <c r="IW21" s="331"/>
      <c r="IX21" s="331"/>
      <c r="IY21" s="331"/>
      <c r="IZ21" s="331"/>
    </row>
    <row r="22" spans="1:260" s="633" customFormat="1" ht="18" customHeight="1" x14ac:dyDescent="0.2">
      <c r="A22" s="331"/>
      <c r="B22" s="765" t="s">
        <v>35</v>
      </c>
      <c r="C22" s="758"/>
      <c r="D22" s="766">
        <v>2699424</v>
      </c>
      <c r="E22" s="684">
        <v>5.6138166457770797</v>
      </c>
      <c r="F22" s="758"/>
      <c r="G22" s="767">
        <v>469573</v>
      </c>
      <c r="H22" s="768">
        <v>7.4217909103122359</v>
      </c>
      <c r="I22" s="758"/>
      <c r="J22" s="769">
        <v>74500</v>
      </c>
      <c r="K22" s="448">
        <v>2.7598480268383181</v>
      </c>
      <c r="L22" s="768">
        <v>15.86547778513671</v>
      </c>
      <c r="M22" s="396"/>
      <c r="N22" s="396">
        <f t="shared" si="1"/>
        <v>19</v>
      </c>
      <c r="O22" s="396">
        <v>12</v>
      </c>
      <c r="P22" s="396">
        <f t="shared" si="2"/>
        <v>16</v>
      </c>
      <c r="Q22" s="568" t="str">
        <f t="shared" si="0"/>
        <v>País Vasco</v>
      </c>
      <c r="R22" s="764">
        <f t="shared" si="3"/>
        <v>20.995173348356349</v>
      </c>
      <c r="S22" s="875"/>
      <c r="T22" s="331"/>
      <c r="U22" s="331"/>
      <c r="V22" s="331"/>
      <c r="W22" s="331"/>
      <c r="X22" s="331"/>
      <c r="Y22" s="331"/>
      <c r="Z22" s="331"/>
      <c r="AA22" s="331"/>
      <c r="AB22" s="331"/>
      <c r="AC22" s="331"/>
      <c r="AD22" s="331"/>
      <c r="AE22" s="331"/>
      <c r="AF22" s="331"/>
      <c r="AG22" s="331"/>
      <c r="AH22" s="331"/>
      <c r="AI22" s="331"/>
      <c r="AJ22" s="331"/>
      <c r="AK22" s="331"/>
      <c r="AL22" s="331"/>
      <c r="AM22" s="331"/>
      <c r="AN22" s="331"/>
      <c r="AO22" s="331"/>
      <c r="AP22" s="331"/>
      <c r="AQ22" s="331"/>
      <c r="AR22" s="331"/>
      <c r="AS22" s="331"/>
      <c r="AT22" s="331"/>
      <c r="AU22" s="331"/>
      <c r="AV22" s="331"/>
      <c r="AW22" s="331"/>
      <c r="AX22" s="331"/>
      <c r="AY22" s="331"/>
      <c r="AZ22" s="331"/>
      <c r="BA22" s="331"/>
      <c r="BB22" s="331"/>
      <c r="BC22" s="331"/>
      <c r="BD22" s="331"/>
      <c r="BE22" s="331"/>
      <c r="BF22" s="331"/>
      <c r="BG22" s="331"/>
      <c r="BH22" s="331"/>
      <c r="BI22" s="331"/>
      <c r="BJ22" s="331"/>
      <c r="BK22" s="331"/>
      <c r="BL22" s="331"/>
      <c r="BM22" s="331"/>
      <c r="BN22" s="331"/>
      <c r="BO22" s="331"/>
      <c r="BP22" s="331"/>
      <c r="BQ22" s="331"/>
      <c r="BR22" s="331"/>
      <c r="BS22" s="331"/>
      <c r="BT22" s="331"/>
      <c r="BU22" s="331"/>
      <c r="BV22" s="331"/>
      <c r="BW22" s="331"/>
      <c r="BX22" s="331"/>
      <c r="BY22" s="331"/>
      <c r="BZ22" s="331"/>
      <c r="CA22" s="331"/>
      <c r="CB22" s="331"/>
      <c r="CC22" s="331"/>
      <c r="CD22" s="331"/>
      <c r="CE22" s="331"/>
      <c r="CF22" s="331"/>
      <c r="CG22" s="331"/>
      <c r="CH22" s="331"/>
      <c r="CI22" s="331"/>
      <c r="CJ22" s="331"/>
      <c r="CK22" s="331"/>
      <c r="CL22" s="331"/>
      <c r="CM22" s="331"/>
      <c r="CN22" s="331"/>
      <c r="CO22" s="331"/>
      <c r="CP22" s="331"/>
      <c r="CQ22" s="331"/>
      <c r="CR22" s="331"/>
      <c r="CS22" s="331"/>
      <c r="CT22" s="331"/>
      <c r="CU22" s="331"/>
      <c r="CV22" s="331"/>
      <c r="CW22" s="331"/>
      <c r="CX22" s="331"/>
      <c r="CY22" s="331"/>
      <c r="CZ22" s="331"/>
      <c r="DA22" s="331"/>
      <c r="DB22" s="331"/>
      <c r="DC22" s="331"/>
      <c r="DD22" s="331"/>
      <c r="DE22" s="331"/>
      <c r="DF22" s="331"/>
      <c r="DG22" s="331"/>
      <c r="DH22" s="331"/>
      <c r="DI22" s="331"/>
      <c r="DJ22" s="331"/>
      <c r="DK22" s="331"/>
      <c r="DL22" s="331"/>
      <c r="DM22" s="331"/>
      <c r="DN22" s="331"/>
      <c r="DO22" s="331"/>
      <c r="DP22" s="331"/>
      <c r="DQ22" s="331"/>
      <c r="DR22" s="331"/>
      <c r="DS22" s="331"/>
      <c r="DT22" s="331"/>
      <c r="DU22" s="331"/>
      <c r="DV22" s="331"/>
      <c r="DW22" s="331"/>
      <c r="DX22" s="331"/>
      <c r="DY22" s="331"/>
      <c r="DZ22" s="331"/>
      <c r="EA22" s="331"/>
      <c r="EB22" s="331"/>
      <c r="EC22" s="331"/>
      <c r="ED22" s="331"/>
      <c r="EE22" s="331"/>
      <c r="EF22" s="331"/>
      <c r="EG22" s="331"/>
      <c r="EH22" s="331"/>
      <c r="EI22" s="331"/>
      <c r="EJ22" s="331"/>
      <c r="EK22" s="331"/>
      <c r="EL22" s="331"/>
      <c r="EM22" s="331"/>
      <c r="EN22" s="331"/>
      <c r="EO22" s="331"/>
      <c r="EP22" s="331"/>
      <c r="EQ22" s="331"/>
      <c r="ER22" s="331"/>
      <c r="ES22" s="331"/>
      <c r="ET22" s="331"/>
      <c r="EU22" s="331"/>
      <c r="EV22" s="331"/>
      <c r="EW22" s="331"/>
      <c r="EX22" s="331"/>
      <c r="EY22" s="331"/>
      <c r="EZ22" s="331"/>
      <c r="FA22" s="331"/>
      <c r="FB22" s="331"/>
      <c r="FC22" s="331"/>
      <c r="FD22" s="331"/>
      <c r="FE22" s="331"/>
      <c r="FF22" s="331"/>
      <c r="FG22" s="331"/>
      <c r="FH22" s="331"/>
      <c r="FI22" s="331"/>
      <c r="FJ22" s="331"/>
      <c r="FK22" s="331"/>
      <c r="FL22" s="331"/>
      <c r="FM22" s="331"/>
      <c r="FN22" s="331"/>
      <c r="FO22" s="331"/>
      <c r="FP22" s="331"/>
      <c r="FQ22" s="331"/>
      <c r="FR22" s="331"/>
      <c r="FS22" s="331"/>
      <c r="FT22" s="331"/>
      <c r="FU22" s="331"/>
      <c r="FV22" s="331"/>
      <c r="FW22" s="331"/>
      <c r="FX22" s="331"/>
      <c r="FY22" s="331"/>
      <c r="FZ22" s="331"/>
      <c r="GA22" s="331"/>
      <c r="GB22" s="331"/>
      <c r="GC22" s="331"/>
      <c r="GD22" s="331"/>
      <c r="GE22" s="331"/>
      <c r="GF22" s="331"/>
      <c r="GG22" s="331"/>
      <c r="GH22" s="331"/>
      <c r="GI22" s="331"/>
      <c r="GJ22" s="331"/>
      <c r="GK22" s="331"/>
      <c r="GL22" s="331"/>
      <c r="GM22" s="331"/>
      <c r="GN22" s="331"/>
      <c r="GO22" s="331"/>
      <c r="GP22" s="331"/>
      <c r="GQ22" s="331"/>
      <c r="GR22" s="331"/>
      <c r="GS22" s="331"/>
      <c r="GT22" s="331"/>
      <c r="GU22" s="331"/>
      <c r="GV22" s="331"/>
      <c r="GW22" s="331"/>
      <c r="GX22" s="331"/>
      <c r="GY22" s="331"/>
      <c r="GZ22" s="331"/>
      <c r="HA22" s="331"/>
      <c r="HB22" s="331"/>
      <c r="HC22" s="331"/>
      <c r="HD22" s="331"/>
      <c r="HE22" s="331"/>
      <c r="HF22" s="331"/>
      <c r="HG22" s="331"/>
      <c r="HH22" s="331"/>
      <c r="HI22" s="331"/>
      <c r="HJ22" s="331"/>
      <c r="HK22" s="331"/>
      <c r="HL22" s="331"/>
      <c r="HM22" s="331"/>
      <c r="HN22" s="331"/>
      <c r="HO22" s="331"/>
      <c r="HP22" s="331"/>
      <c r="HQ22" s="331"/>
      <c r="HR22" s="331"/>
      <c r="HS22" s="331"/>
      <c r="HT22" s="331"/>
      <c r="HU22" s="331"/>
      <c r="HV22" s="331"/>
      <c r="HW22" s="331"/>
      <c r="HX22" s="331"/>
      <c r="HY22" s="331"/>
      <c r="HZ22" s="331"/>
      <c r="IA22" s="331"/>
      <c r="IB22" s="331"/>
      <c r="IC22" s="331"/>
      <c r="ID22" s="331"/>
      <c r="IE22" s="331"/>
      <c r="IF22" s="331"/>
      <c r="IG22" s="331"/>
      <c r="IH22" s="331"/>
      <c r="II22" s="331"/>
      <c r="IJ22" s="331"/>
      <c r="IK22" s="331"/>
      <c r="IL22" s="331"/>
      <c r="IM22" s="331"/>
      <c r="IN22" s="331"/>
      <c r="IO22" s="331"/>
      <c r="IP22" s="331"/>
      <c r="IQ22" s="331"/>
      <c r="IR22" s="331"/>
      <c r="IS22" s="331"/>
      <c r="IT22" s="331"/>
      <c r="IU22" s="331"/>
      <c r="IV22" s="331"/>
      <c r="IW22" s="331"/>
      <c r="IX22" s="331"/>
      <c r="IY22" s="331"/>
      <c r="IZ22" s="331"/>
    </row>
    <row r="23" spans="1:260" s="633" customFormat="1" ht="18" customHeight="1" x14ac:dyDescent="0.2">
      <c r="A23" s="331"/>
      <c r="B23" s="765" t="s">
        <v>42</v>
      </c>
      <c r="C23" s="758"/>
      <c r="D23" s="766">
        <v>6871903</v>
      </c>
      <c r="E23" s="684">
        <v>14.291050034957625</v>
      </c>
      <c r="F23" s="758"/>
      <c r="G23" s="767">
        <v>802837</v>
      </c>
      <c r="H23" s="768">
        <v>12.689163024838193</v>
      </c>
      <c r="I23" s="758"/>
      <c r="J23" s="769">
        <v>183203</v>
      </c>
      <c r="K23" s="448">
        <v>2.6659718567040307</v>
      </c>
      <c r="L23" s="768">
        <v>22.819451520047032</v>
      </c>
      <c r="M23" s="396"/>
      <c r="N23" s="396">
        <f t="shared" si="1"/>
        <v>8</v>
      </c>
      <c r="O23" s="396">
        <v>13</v>
      </c>
      <c r="P23" s="396">
        <f t="shared" si="2"/>
        <v>9</v>
      </c>
      <c r="Q23" s="568" t="str">
        <f t="shared" si="0"/>
        <v>Cataluña</v>
      </c>
      <c r="R23" s="764">
        <f t="shared" si="3"/>
        <v>20.297028275638702</v>
      </c>
      <c r="S23" s="875"/>
      <c r="T23" s="331"/>
      <c r="U23" s="331"/>
      <c r="V23" s="331"/>
      <c r="W23" s="331"/>
      <c r="X23" s="331"/>
      <c r="Y23" s="331"/>
      <c r="Z23" s="331"/>
      <c r="AA23" s="331"/>
      <c r="AB23" s="331"/>
      <c r="AC23" s="331"/>
      <c r="AD23" s="331"/>
      <c r="AE23" s="331"/>
      <c r="AF23" s="331"/>
      <c r="AG23" s="331"/>
      <c r="AH23" s="331"/>
      <c r="AI23" s="331"/>
      <c r="AJ23" s="331"/>
      <c r="AK23" s="331"/>
      <c r="AL23" s="331"/>
      <c r="AM23" s="331"/>
      <c r="AN23" s="331"/>
      <c r="AO23" s="331"/>
      <c r="AP23" s="331"/>
      <c r="AQ23" s="331"/>
      <c r="AR23" s="331"/>
      <c r="AS23" s="331"/>
      <c r="AT23" s="331"/>
      <c r="AU23" s="331"/>
      <c r="AV23" s="331"/>
      <c r="AW23" s="331"/>
      <c r="AX23" s="331"/>
      <c r="AY23" s="331"/>
      <c r="AZ23" s="331"/>
      <c r="BA23" s="331"/>
      <c r="BB23" s="331"/>
      <c r="BC23" s="331"/>
      <c r="BD23" s="331"/>
      <c r="BE23" s="331"/>
      <c r="BF23" s="331"/>
      <c r="BG23" s="331"/>
      <c r="BH23" s="331"/>
      <c r="BI23" s="331"/>
      <c r="BJ23" s="331"/>
      <c r="BK23" s="331"/>
      <c r="BL23" s="331"/>
      <c r="BM23" s="331"/>
      <c r="BN23" s="331"/>
      <c r="BO23" s="331"/>
      <c r="BP23" s="331"/>
      <c r="BQ23" s="331"/>
      <c r="BR23" s="331"/>
      <c r="BS23" s="331"/>
      <c r="BT23" s="331"/>
      <c r="BU23" s="331"/>
      <c r="BV23" s="331"/>
      <c r="BW23" s="331"/>
      <c r="BX23" s="331"/>
      <c r="BY23" s="331"/>
      <c r="BZ23" s="331"/>
      <c r="CA23" s="331"/>
      <c r="CB23" s="331"/>
      <c r="CC23" s="331"/>
      <c r="CD23" s="331"/>
      <c r="CE23" s="331"/>
      <c r="CF23" s="331"/>
      <c r="CG23" s="331"/>
      <c r="CH23" s="331"/>
      <c r="CI23" s="331"/>
      <c r="CJ23" s="331"/>
      <c r="CK23" s="331"/>
      <c r="CL23" s="331"/>
      <c r="CM23" s="331"/>
      <c r="CN23" s="331"/>
      <c r="CO23" s="331"/>
      <c r="CP23" s="331"/>
      <c r="CQ23" s="331"/>
      <c r="CR23" s="331"/>
      <c r="CS23" s="331"/>
      <c r="CT23" s="331"/>
      <c r="CU23" s="331"/>
      <c r="CV23" s="331"/>
      <c r="CW23" s="331"/>
      <c r="CX23" s="331"/>
      <c r="CY23" s="331"/>
      <c r="CZ23" s="331"/>
      <c r="DA23" s="331"/>
      <c r="DB23" s="331"/>
      <c r="DC23" s="331"/>
      <c r="DD23" s="331"/>
      <c r="DE23" s="331"/>
      <c r="DF23" s="331"/>
      <c r="DG23" s="331"/>
      <c r="DH23" s="331"/>
      <c r="DI23" s="331"/>
      <c r="DJ23" s="331"/>
      <c r="DK23" s="331"/>
      <c r="DL23" s="331"/>
      <c r="DM23" s="331"/>
      <c r="DN23" s="331"/>
      <c r="DO23" s="331"/>
      <c r="DP23" s="331"/>
      <c r="DQ23" s="331"/>
      <c r="DR23" s="331"/>
      <c r="DS23" s="331"/>
      <c r="DT23" s="331"/>
      <c r="DU23" s="331"/>
      <c r="DV23" s="331"/>
      <c r="DW23" s="331"/>
      <c r="DX23" s="331"/>
      <c r="DY23" s="331"/>
      <c r="DZ23" s="331"/>
      <c r="EA23" s="331"/>
      <c r="EB23" s="331"/>
      <c r="EC23" s="331"/>
      <c r="ED23" s="331"/>
      <c r="EE23" s="331"/>
      <c r="EF23" s="331"/>
      <c r="EG23" s="331"/>
      <c r="EH23" s="331"/>
      <c r="EI23" s="331"/>
      <c r="EJ23" s="331"/>
      <c r="EK23" s="331"/>
      <c r="EL23" s="331"/>
      <c r="EM23" s="331"/>
      <c r="EN23" s="331"/>
      <c r="EO23" s="331"/>
      <c r="EP23" s="331"/>
      <c r="EQ23" s="331"/>
      <c r="ER23" s="331"/>
      <c r="ES23" s="331"/>
      <c r="ET23" s="331"/>
      <c r="EU23" s="331"/>
      <c r="EV23" s="331"/>
      <c r="EW23" s="331"/>
      <c r="EX23" s="331"/>
      <c r="EY23" s="331"/>
      <c r="EZ23" s="331"/>
      <c r="FA23" s="331"/>
      <c r="FB23" s="331"/>
      <c r="FC23" s="331"/>
      <c r="FD23" s="331"/>
      <c r="FE23" s="331"/>
      <c r="FF23" s="331"/>
      <c r="FG23" s="331"/>
      <c r="FH23" s="331"/>
      <c r="FI23" s="331"/>
      <c r="FJ23" s="331"/>
      <c r="FK23" s="331"/>
      <c r="FL23" s="331"/>
      <c r="FM23" s="331"/>
      <c r="FN23" s="331"/>
      <c r="FO23" s="331"/>
      <c r="FP23" s="331"/>
      <c r="FQ23" s="331"/>
      <c r="FR23" s="331"/>
      <c r="FS23" s="331"/>
      <c r="FT23" s="331"/>
      <c r="FU23" s="331"/>
      <c r="FV23" s="331"/>
      <c r="FW23" s="331"/>
      <c r="FX23" s="331"/>
      <c r="FY23" s="331"/>
      <c r="FZ23" s="331"/>
      <c r="GA23" s="331"/>
      <c r="GB23" s="331"/>
      <c r="GC23" s="331"/>
      <c r="GD23" s="331"/>
      <c r="GE23" s="331"/>
      <c r="GF23" s="331"/>
      <c r="GG23" s="331"/>
      <c r="GH23" s="331"/>
      <c r="GI23" s="331"/>
      <c r="GJ23" s="331"/>
      <c r="GK23" s="331"/>
      <c r="GL23" s="331"/>
      <c r="GM23" s="331"/>
      <c r="GN23" s="331"/>
      <c r="GO23" s="331"/>
      <c r="GP23" s="331"/>
      <c r="GQ23" s="331"/>
      <c r="GR23" s="331"/>
      <c r="GS23" s="331"/>
      <c r="GT23" s="331"/>
      <c r="GU23" s="331"/>
      <c r="GV23" s="331"/>
      <c r="GW23" s="331"/>
      <c r="GX23" s="331"/>
      <c r="GY23" s="331"/>
      <c r="GZ23" s="331"/>
      <c r="HA23" s="331"/>
      <c r="HB23" s="331"/>
      <c r="HC23" s="331"/>
      <c r="HD23" s="331"/>
      <c r="HE23" s="331"/>
      <c r="HF23" s="331"/>
      <c r="HG23" s="331"/>
      <c r="HH23" s="331"/>
      <c r="HI23" s="331"/>
      <c r="HJ23" s="331"/>
      <c r="HK23" s="331"/>
      <c r="HL23" s="331"/>
      <c r="HM23" s="331"/>
      <c r="HN23" s="331"/>
      <c r="HO23" s="331"/>
      <c r="HP23" s="331"/>
      <c r="HQ23" s="331"/>
      <c r="HR23" s="331"/>
      <c r="HS23" s="331"/>
      <c r="HT23" s="331"/>
      <c r="HU23" s="331"/>
      <c r="HV23" s="331"/>
      <c r="HW23" s="331"/>
      <c r="HX23" s="331"/>
      <c r="HY23" s="331"/>
      <c r="HZ23" s="331"/>
      <c r="IA23" s="331"/>
      <c r="IB23" s="331"/>
      <c r="IC23" s="331"/>
      <c r="ID23" s="331"/>
      <c r="IE23" s="331"/>
      <c r="IF23" s="331"/>
      <c r="IG23" s="331"/>
      <c r="IH23" s="331"/>
      <c r="II23" s="331"/>
      <c r="IJ23" s="331"/>
      <c r="IK23" s="331"/>
      <c r="IL23" s="331"/>
      <c r="IM23" s="331"/>
      <c r="IN23" s="331"/>
      <c r="IO23" s="331"/>
      <c r="IP23" s="331"/>
      <c r="IQ23" s="331"/>
      <c r="IR23" s="331"/>
      <c r="IS23" s="331"/>
      <c r="IT23" s="331"/>
      <c r="IU23" s="331"/>
      <c r="IV23" s="331"/>
      <c r="IW23" s="331"/>
      <c r="IX23" s="331"/>
      <c r="IY23" s="331"/>
      <c r="IZ23" s="331"/>
    </row>
    <row r="24" spans="1:260" s="633" customFormat="1" ht="18" customHeight="1" x14ac:dyDescent="0.2">
      <c r="A24" s="331"/>
      <c r="B24" s="765" t="s">
        <v>43</v>
      </c>
      <c r="C24" s="758"/>
      <c r="D24" s="766">
        <v>1551692</v>
      </c>
      <c r="E24" s="684">
        <v>3.2269530013510765</v>
      </c>
      <c r="F24" s="758"/>
      <c r="G24" s="767">
        <v>194149</v>
      </c>
      <c r="H24" s="768">
        <v>3.0686033554872409</v>
      </c>
      <c r="I24" s="758"/>
      <c r="J24" s="769">
        <v>42782</v>
      </c>
      <c r="K24" s="448">
        <v>2.7571193252269137</v>
      </c>
      <c r="L24" s="768">
        <v>22.035653029374348</v>
      </c>
      <c r="M24" s="396"/>
      <c r="N24" s="396">
        <f t="shared" si="1"/>
        <v>9</v>
      </c>
      <c r="O24" s="396">
        <v>14</v>
      </c>
      <c r="P24" s="396">
        <f t="shared" si="2"/>
        <v>15</v>
      </c>
      <c r="Q24" s="568" t="str">
        <f t="shared" si="0"/>
        <v>Navarra, Comunidad Foral de</v>
      </c>
      <c r="R24" s="764">
        <f t="shared" si="3"/>
        <v>19.779719978857052</v>
      </c>
      <c r="S24" s="875"/>
      <c r="T24" s="331"/>
      <c r="U24" s="331"/>
      <c r="V24" s="331"/>
      <c r="W24" s="331"/>
      <c r="X24" s="331"/>
      <c r="Y24" s="331"/>
      <c r="Z24" s="331"/>
      <c r="AA24" s="331"/>
      <c r="AB24" s="331"/>
      <c r="AC24" s="331"/>
      <c r="AD24" s="331"/>
      <c r="AE24" s="331"/>
      <c r="AF24" s="331"/>
      <c r="AG24" s="331"/>
      <c r="AH24" s="331"/>
      <c r="AI24" s="331"/>
      <c r="AJ24" s="331"/>
      <c r="AK24" s="331"/>
      <c r="AL24" s="331"/>
      <c r="AM24" s="331"/>
      <c r="AN24" s="331"/>
      <c r="AO24" s="331"/>
      <c r="AP24" s="331"/>
      <c r="AQ24" s="331"/>
      <c r="AR24" s="331"/>
      <c r="AS24" s="331"/>
      <c r="AT24" s="331"/>
      <c r="AU24" s="331"/>
      <c r="AV24" s="331"/>
      <c r="AW24" s="331"/>
      <c r="AX24" s="331"/>
      <c r="AY24" s="331"/>
      <c r="AZ24" s="331"/>
      <c r="BA24" s="331"/>
      <c r="BB24" s="331"/>
      <c r="BC24" s="331"/>
      <c r="BD24" s="331"/>
      <c r="BE24" s="331"/>
      <c r="BF24" s="331"/>
      <c r="BG24" s="331"/>
      <c r="BH24" s="331"/>
      <c r="BI24" s="331"/>
      <c r="BJ24" s="331"/>
      <c r="BK24" s="331"/>
      <c r="BL24" s="331"/>
      <c r="BM24" s="331"/>
      <c r="BN24" s="331"/>
      <c r="BO24" s="331"/>
      <c r="BP24" s="331"/>
      <c r="BQ24" s="331"/>
      <c r="BR24" s="331"/>
      <c r="BS24" s="331"/>
      <c r="BT24" s="331"/>
      <c r="BU24" s="331"/>
      <c r="BV24" s="331"/>
      <c r="BW24" s="331"/>
      <c r="BX24" s="331"/>
      <c r="BY24" s="331"/>
      <c r="BZ24" s="331"/>
      <c r="CA24" s="331"/>
      <c r="CB24" s="331"/>
      <c r="CC24" s="331"/>
      <c r="CD24" s="331"/>
      <c r="CE24" s="331"/>
      <c r="CF24" s="331"/>
      <c r="CG24" s="331"/>
      <c r="CH24" s="331"/>
      <c r="CI24" s="331"/>
      <c r="CJ24" s="331"/>
      <c r="CK24" s="331"/>
      <c r="CL24" s="331"/>
      <c r="CM24" s="331"/>
      <c r="CN24" s="331"/>
      <c r="CO24" s="331"/>
      <c r="CP24" s="331"/>
      <c r="CQ24" s="331"/>
      <c r="CR24" s="331"/>
      <c r="CS24" s="331"/>
      <c r="CT24" s="331"/>
      <c r="CU24" s="331"/>
      <c r="CV24" s="331"/>
      <c r="CW24" s="331"/>
      <c r="CX24" s="331"/>
      <c r="CY24" s="331"/>
      <c r="CZ24" s="331"/>
      <c r="DA24" s="331"/>
      <c r="DB24" s="331"/>
      <c r="DC24" s="331"/>
      <c r="DD24" s="331"/>
      <c r="DE24" s="331"/>
      <c r="DF24" s="331"/>
      <c r="DG24" s="331"/>
      <c r="DH24" s="331"/>
      <c r="DI24" s="331"/>
      <c r="DJ24" s="331"/>
      <c r="DK24" s="331"/>
      <c r="DL24" s="331"/>
      <c r="DM24" s="331"/>
      <c r="DN24" s="331"/>
      <c r="DO24" s="331"/>
      <c r="DP24" s="331"/>
      <c r="DQ24" s="331"/>
      <c r="DR24" s="331"/>
      <c r="DS24" s="331"/>
      <c r="DT24" s="331"/>
      <c r="DU24" s="331"/>
      <c r="DV24" s="331"/>
      <c r="DW24" s="331"/>
      <c r="DX24" s="331"/>
      <c r="DY24" s="331"/>
      <c r="DZ24" s="331"/>
      <c r="EA24" s="331"/>
      <c r="EB24" s="331"/>
      <c r="EC24" s="331"/>
      <c r="ED24" s="331"/>
      <c r="EE24" s="331"/>
      <c r="EF24" s="331"/>
      <c r="EG24" s="331"/>
      <c r="EH24" s="331"/>
      <c r="EI24" s="331"/>
      <c r="EJ24" s="331"/>
      <c r="EK24" s="331"/>
      <c r="EL24" s="331"/>
      <c r="EM24" s="331"/>
      <c r="EN24" s="331"/>
      <c r="EO24" s="331"/>
      <c r="EP24" s="331"/>
      <c r="EQ24" s="331"/>
      <c r="ER24" s="331"/>
      <c r="ES24" s="331"/>
      <c r="ET24" s="331"/>
      <c r="EU24" s="331"/>
      <c r="EV24" s="331"/>
      <c r="EW24" s="331"/>
      <c r="EX24" s="331"/>
      <c r="EY24" s="331"/>
      <c r="EZ24" s="331"/>
      <c r="FA24" s="331"/>
      <c r="FB24" s="331"/>
      <c r="FC24" s="331"/>
      <c r="FD24" s="331"/>
      <c r="FE24" s="331"/>
      <c r="FF24" s="331"/>
      <c r="FG24" s="331"/>
      <c r="FH24" s="331"/>
      <c r="FI24" s="331"/>
      <c r="FJ24" s="331"/>
      <c r="FK24" s="331"/>
      <c r="FL24" s="331"/>
      <c r="FM24" s="331"/>
      <c r="FN24" s="331"/>
      <c r="FO24" s="331"/>
      <c r="FP24" s="331"/>
      <c r="FQ24" s="331"/>
      <c r="FR24" s="331"/>
      <c r="FS24" s="331"/>
      <c r="FT24" s="331"/>
      <c r="FU24" s="331"/>
      <c r="FV24" s="331"/>
      <c r="FW24" s="331"/>
      <c r="FX24" s="331"/>
      <c r="FY24" s="331"/>
      <c r="FZ24" s="331"/>
      <c r="GA24" s="331"/>
      <c r="GB24" s="331"/>
      <c r="GC24" s="331"/>
      <c r="GD24" s="331"/>
      <c r="GE24" s="331"/>
      <c r="GF24" s="331"/>
      <c r="GG24" s="331"/>
      <c r="GH24" s="331"/>
      <c r="GI24" s="331"/>
      <c r="GJ24" s="331"/>
      <c r="GK24" s="331"/>
      <c r="GL24" s="331"/>
      <c r="GM24" s="331"/>
      <c r="GN24" s="331"/>
      <c r="GO24" s="331"/>
      <c r="GP24" s="331"/>
      <c r="GQ24" s="331"/>
      <c r="GR24" s="331"/>
      <c r="GS24" s="331"/>
      <c r="GT24" s="331"/>
      <c r="GU24" s="331"/>
      <c r="GV24" s="331"/>
      <c r="GW24" s="331"/>
      <c r="GX24" s="331"/>
      <c r="GY24" s="331"/>
      <c r="GZ24" s="331"/>
      <c r="HA24" s="331"/>
      <c r="HB24" s="331"/>
      <c r="HC24" s="331"/>
      <c r="HD24" s="331"/>
      <c r="HE24" s="331"/>
      <c r="HF24" s="331"/>
      <c r="HG24" s="331"/>
      <c r="HH24" s="331"/>
      <c r="HI24" s="331"/>
      <c r="HJ24" s="331"/>
      <c r="HK24" s="331"/>
      <c r="HL24" s="331"/>
      <c r="HM24" s="331"/>
      <c r="HN24" s="331"/>
      <c r="HO24" s="331"/>
      <c r="HP24" s="331"/>
      <c r="HQ24" s="331"/>
      <c r="HR24" s="331"/>
      <c r="HS24" s="331"/>
      <c r="HT24" s="331"/>
      <c r="HU24" s="331"/>
      <c r="HV24" s="331"/>
      <c r="HW24" s="331"/>
      <c r="HX24" s="331"/>
      <c r="HY24" s="331"/>
      <c r="HZ24" s="331"/>
      <c r="IA24" s="331"/>
      <c r="IB24" s="331"/>
      <c r="IC24" s="331"/>
      <c r="ID24" s="331"/>
      <c r="IE24" s="331"/>
      <c r="IF24" s="331"/>
      <c r="IG24" s="331"/>
      <c r="IH24" s="331"/>
      <c r="II24" s="331"/>
      <c r="IJ24" s="331"/>
      <c r="IK24" s="331"/>
      <c r="IL24" s="331"/>
      <c r="IM24" s="331"/>
      <c r="IN24" s="331"/>
      <c r="IO24" s="331"/>
      <c r="IP24" s="331"/>
      <c r="IQ24" s="331"/>
      <c r="IR24" s="331"/>
      <c r="IS24" s="331"/>
      <c r="IT24" s="331"/>
      <c r="IU24" s="331"/>
      <c r="IV24" s="331"/>
      <c r="IW24" s="331"/>
      <c r="IX24" s="331"/>
      <c r="IY24" s="331"/>
      <c r="IZ24" s="331"/>
    </row>
    <row r="25" spans="1:260" s="633" customFormat="1" ht="18" customHeight="1" x14ac:dyDescent="0.2">
      <c r="A25" s="331"/>
      <c r="B25" s="765" t="s">
        <v>44</v>
      </c>
      <c r="C25" s="758"/>
      <c r="D25" s="770">
        <v>672155</v>
      </c>
      <c r="E25" s="684">
        <v>1.3978370672937237</v>
      </c>
      <c r="F25" s="758"/>
      <c r="G25" s="771">
        <v>81351</v>
      </c>
      <c r="H25" s="768">
        <v>1.2857854100316899</v>
      </c>
      <c r="I25" s="758"/>
      <c r="J25" s="769">
        <v>16091</v>
      </c>
      <c r="K25" s="448">
        <v>2.3939418735261957</v>
      </c>
      <c r="L25" s="768">
        <v>19.779719978857052</v>
      </c>
      <c r="M25" s="396"/>
      <c r="N25" s="396">
        <f t="shared" si="1"/>
        <v>14</v>
      </c>
      <c r="O25" s="396">
        <v>15</v>
      </c>
      <c r="P25" s="396">
        <f t="shared" si="2"/>
        <v>6</v>
      </c>
      <c r="Q25" s="568" t="str">
        <f t="shared" si="0"/>
        <v>Cantabria</v>
      </c>
      <c r="R25" s="772">
        <f t="shared" si="3"/>
        <v>17.684147317854283</v>
      </c>
      <c r="S25" s="875"/>
      <c r="T25" s="331"/>
      <c r="U25" s="331"/>
      <c r="V25" s="331"/>
      <c r="W25" s="331"/>
      <c r="X25" s="331"/>
      <c r="Y25" s="331"/>
      <c r="Z25" s="331"/>
      <c r="AA25" s="331"/>
      <c r="AB25" s="331"/>
      <c r="AC25" s="331"/>
      <c r="AD25" s="331"/>
      <c r="AE25" s="331"/>
      <c r="AF25" s="331"/>
      <c r="AG25" s="331"/>
      <c r="AH25" s="331"/>
      <c r="AI25" s="331"/>
      <c r="AJ25" s="331"/>
      <c r="AK25" s="331"/>
      <c r="AL25" s="331"/>
      <c r="AM25" s="331"/>
      <c r="AN25" s="331"/>
      <c r="AO25" s="331"/>
      <c r="AP25" s="331"/>
      <c r="AQ25" s="331"/>
      <c r="AR25" s="331"/>
      <c r="AS25" s="331"/>
      <c r="AT25" s="331"/>
      <c r="AU25" s="331"/>
      <c r="AV25" s="331"/>
      <c r="AW25" s="331"/>
      <c r="AX25" s="331"/>
      <c r="AY25" s="331"/>
      <c r="AZ25" s="331"/>
      <c r="BA25" s="331"/>
      <c r="BB25" s="331"/>
      <c r="BC25" s="331"/>
      <c r="BD25" s="331"/>
      <c r="BE25" s="331"/>
      <c r="BF25" s="331"/>
      <c r="BG25" s="331"/>
      <c r="BH25" s="331"/>
      <c r="BI25" s="331"/>
      <c r="BJ25" s="331"/>
      <c r="BK25" s="331"/>
      <c r="BL25" s="331"/>
      <c r="BM25" s="331"/>
      <c r="BN25" s="331"/>
      <c r="BO25" s="331"/>
      <c r="BP25" s="331"/>
      <c r="BQ25" s="331"/>
      <c r="BR25" s="331"/>
      <c r="BS25" s="331"/>
      <c r="BT25" s="331"/>
      <c r="BU25" s="331"/>
      <c r="BV25" s="331"/>
      <c r="BW25" s="331"/>
      <c r="BX25" s="331"/>
      <c r="BY25" s="331"/>
      <c r="BZ25" s="331"/>
      <c r="CA25" s="331"/>
      <c r="CB25" s="331"/>
      <c r="CC25" s="331"/>
      <c r="CD25" s="331"/>
      <c r="CE25" s="331"/>
      <c r="CF25" s="331"/>
      <c r="CG25" s="331"/>
      <c r="CH25" s="331"/>
      <c r="CI25" s="331"/>
      <c r="CJ25" s="331"/>
      <c r="CK25" s="331"/>
      <c r="CL25" s="331"/>
      <c r="CM25" s="331"/>
      <c r="CN25" s="331"/>
      <c r="CO25" s="331"/>
      <c r="CP25" s="331"/>
      <c r="CQ25" s="331"/>
      <c r="CR25" s="331"/>
      <c r="CS25" s="331"/>
      <c r="CT25" s="331"/>
      <c r="CU25" s="331"/>
      <c r="CV25" s="331"/>
      <c r="CW25" s="331"/>
      <c r="CX25" s="331"/>
      <c r="CY25" s="331"/>
      <c r="CZ25" s="331"/>
      <c r="DA25" s="331"/>
      <c r="DB25" s="331"/>
      <c r="DC25" s="331"/>
      <c r="DD25" s="331"/>
      <c r="DE25" s="331"/>
      <c r="DF25" s="331"/>
      <c r="DG25" s="331"/>
      <c r="DH25" s="331"/>
      <c r="DI25" s="331"/>
      <c r="DJ25" s="331"/>
      <c r="DK25" s="331"/>
      <c r="DL25" s="331"/>
      <c r="DM25" s="331"/>
      <c r="DN25" s="331"/>
      <c r="DO25" s="331"/>
      <c r="DP25" s="331"/>
      <c r="DQ25" s="331"/>
      <c r="DR25" s="331"/>
      <c r="DS25" s="331"/>
      <c r="DT25" s="331"/>
      <c r="DU25" s="331"/>
      <c r="DV25" s="331"/>
      <c r="DW25" s="331"/>
      <c r="DX25" s="331"/>
      <c r="DY25" s="331"/>
      <c r="DZ25" s="331"/>
      <c r="EA25" s="331"/>
      <c r="EB25" s="331"/>
      <c r="EC25" s="331"/>
      <c r="ED25" s="331"/>
      <c r="EE25" s="331"/>
      <c r="EF25" s="331"/>
      <c r="EG25" s="331"/>
      <c r="EH25" s="331"/>
      <c r="EI25" s="331"/>
      <c r="EJ25" s="331"/>
      <c r="EK25" s="331"/>
      <c r="EL25" s="331"/>
      <c r="EM25" s="331"/>
      <c r="EN25" s="331"/>
      <c r="EO25" s="331"/>
      <c r="EP25" s="331"/>
      <c r="EQ25" s="331"/>
      <c r="ER25" s="331"/>
      <c r="ES25" s="331"/>
      <c r="ET25" s="331"/>
      <c r="EU25" s="331"/>
      <c r="EV25" s="331"/>
      <c r="EW25" s="331"/>
      <c r="EX25" s="331"/>
      <c r="EY25" s="331"/>
      <c r="EZ25" s="331"/>
      <c r="FA25" s="331"/>
      <c r="FB25" s="331"/>
      <c r="FC25" s="331"/>
      <c r="FD25" s="331"/>
      <c r="FE25" s="331"/>
      <c r="FF25" s="331"/>
      <c r="FG25" s="331"/>
      <c r="FH25" s="331"/>
      <c r="FI25" s="331"/>
      <c r="FJ25" s="331"/>
      <c r="FK25" s="331"/>
      <c r="FL25" s="331"/>
      <c r="FM25" s="331"/>
      <c r="FN25" s="331"/>
      <c r="FO25" s="331"/>
      <c r="FP25" s="331"/>
      <c r="FQ25" s="331"/>
      <c r="FR25" s="331"/>
      <c r="FS25" s="331"/>
      <c r="FT25" s="331"/>
      <c r="FU25" s="331"/>
      <c r="FV25" s="331"/>
      <c r="FW25" s="331"/>
      <c r="FX25" s="331"/>
      <c r="FY25" s="331"/>
      <c r="FZ25" s="331"/>
      <c r="GA25" s="331"/>
      <c r="GB25" s="331"/>
      <c r="GC25" s="331"/>
      <c r="GD25" s="331"/>
      <c r="GE25" s="331"/>
      <c r="GF25" s="331"/>
      <c r="GG25" s="331"/>
      <c r="GH25" s="331"/>
      <c r="GI25" s="331"/>
      <c r="GJ25" s="331"/>
      <c r="GK25" s="331"/>
      <c r="GL25" s="331"/>
      <c r="GM25" s="331"/>
      <c r="GN25" s="331"/>
      <c r="GO25" s="331"/>
      <c r="GP25" s="331"/>
      <c r="GQ25" s="331"/>
      <c r="GR25" s="331"/>
      <c r="GS25" s="331"/>
      <c r="GT25" s="331"/>
      <c r="GU25" s="331"/>
      <c r="GV25" s="331"/>
      <c r="GW25" s="331"/>
      <c r="GX25" s="331"/>
      <c r="GY25" s="331"/>
      <c r="GZ25" s="331"/>
      <c r="HA25" s="331"/>
      <c r="HB25" s="331"/>
      <c r="HC25" s="331"/>
      <c r="HD25" s="331"/>
      <c r="HE25" s="331"/>
      <c r="HF25" s="331"/>
      <c r="HG25" s="331"/>
      <c r="HH25" s="331"/>
      <c r="HI25" s="331"/>
      <c r="HJ25" s="331"/>
      <c r="HK25" s="331"/>
      <c r="HL25" s="331"/>
      <c r="HM25" s="331"/>
      <c r="HN25" s="331"/>
      <c r="HO25" s="331"/>
      <c r="HP25" s="331"/>
      <c r="HQ25" s="331"/>
      <c r="HR25" s="331"/>
      <c r="HS25" s="331"/>
      <c r="HT25" s="331"/>
      <c r="HU25" s="331"/>
      <c r="HV25" s="331"/>
      <c r="HW25" s="331"/>
      <c r="HX25" s="331"/>
      <c r="HY25" s="331"/>
      <c r="HZ25" s="331"/>
      <c r="IA25" s="331"/>
      <c r="IB25" s="331"/>
      <c r="IC25" s="331"/>
      <c r="ID25" s="331"/>
      <c r="IE25" s="331"/>
      <c r="IF25" s="331"/>
      <c r="IG25" s="331"/>
      <c r="IH25" s="331"/>
      <c r="II25" s="331"/>
      <c r="IJ25" s="331"/>
      <c r="IK25" s="331"/>
      <c r="IL25" s="331"/>
      <c r="IM25" s="331"/>
      <c r="IN25" s="331"/>
      <c r="IO25" s="331"/>
      <c r="IP25" s="331"/>
      <c r="IQ25" s="331"/>
      <c r="IR25" s="331"/>
      <c r="IS25" s="331"/>
      <c r="IT25" s="331"/>
      <c r="IU25" s="331"/>
      <c r="IV25" s="331"/>
      <c r="IW25" s="331"/>
      <c r="IX25" s="331"/>
      <c r="IY25" s="331"/>
      <c r="IZ25" s="331"/>
    </row>
    <row r="26" spans="1:260" s="633" customFormat="1" ht="18" customHeight="1" x14ac:dyDescent="0.2">
      <c r="A26" s="331"/>
      <c r="B26" s="765" t="s">
        <v>45</v>
      </c>
      <c r="C26" s="758"/>
      <c r="D26" s="770">
        <v>2216302</v>
      </c>
      <c r="E26" s="684">
        <v>4.6090992225263738</v>
      </c>
      <c r="F26" s="758"/>
      <c r="G26" s="771">
        <v>328385</v>
      </c>
      <c r="H26" s="768">
        <v>5.1902575490560219</v>
      </c>
      <c r="I26" s="758"/>
      <c r="J26" s="769">
        <v>68945</v>
      </c>
      <c r="K26" s="448">
        <v>3.1108125156228708</v>
      </c>
      <c r="L26" s="768">
        <v>20.995173348356349</v>
      </c>
      <c r="M26" s="396"/>
      <c r="N26" s="396">
        <f t="shared" si="1"/>
        <v>12</v>
      </c>
      <c r="O26" s="396">
        <v>16</v>
      </c>
      <c r="P26" s="396">
        <f t="shared" si="2"/>
        <v>18</v>
      </c>
      <c r="Q26" s="568" t="str">
        <f t="shared" si="0"/>
        <v>Ceuta y Melilla</v>
      </c>
      <c r="R26" s="764">
        <f t="shared" si="3"/>
        <v>17.470148144478028</v>
      </c>
      <c r="S26" s="875"/>
      <c r="T26" s="331"/>
      <c r="U26" s="331"/>
      <c r="V26" s="331"/>
      <c r="W26" s="331"/>
      <c r="X26" s="331"/>
      <c r="Y26" s="331"/>
      <c r="Z26" s="331"/>
      <c r="AA26" s="331"/>
      <c r="AB26" s="331"/>
      <c r="AC26" s="331"/>
      <c r="AD26" s="331"/>
      <c r="AE26" s="331"/>
      <c r="AF26" s="331"/>
      <c r="AG26" s="331"/>
      <c r="AH26" s="331"/>
      <c r="AI26" s="331"/>
      <c r="AJ26" s="331"/>
      <c r="AK26" s="331"/>
      <c r="AL26" s="331"/>
      <c r="AM26" s="331"/>
      <c r="AN26" s="331"/>
      <c r="AO26" s="331"/>
      <c r="AP26" s="331"/>
      <c r="AQ26" s="331"/>
      <c r="AR26" s="331"/>
      <c r="AS26" s="331"/>
      <c r="AT26" s="331"/>
      <c r="AU26" s="331"/>
      <c r="AV26" s="331"/>
      <c r="AW26" s="331"/>
      <c r="AX26" s="331"/>
      <c r="AY26" s="331"/>
      <c r="AZ26" s="331"/>
      <c r="BA26" s="331"/>
      <c r="BB26" s="331"/>
      <c r="BC26" s="331"/>
      <c r="BD26" s="331"/>
      <c r="BE26" s="331"/>
      <c r="BF26" s="331"/>
      <c r="BG26" s="331"/>
      <c r="BH26" s="331"/>
      <c r="BI26" s="331"/>
      <c r="BJ26" s="331"/>
      <c r="BK26" s="331"/>
      <c r="BL26" s="331"/>
      <c r="BM26" s="331"/>
      <c r="BN26" s="331"/>
      <c r="BO26" s="331"/>
      <c r="BP26" s="331"/>
      <c r="BQ26" s="331"/>
      <c r="BR26" s="331"/>
      <c r="BS26" s="331"/>
      <c r="BT26" s="331"/>
      <c r="BU26" s="331"/>
      <c r="BV26" s="331"/>
      <c r="BW26" s="331"/>
      <c r="BX26" s="331"/>
      <c r="BY26" s="331"/>
      <c r="BZ26" s="331"/>
      <c r="CA26" s="331"/>
      <c r="CB26" s="331"/>
      <c r="CC26" s="331"/>
      <c r="CD26" s="331"/>
      <c r="CE26" s="331"/>
      <c r="CF26" s="331"/>
      <c r="CG26" s="331"/>
      <c r="CH26" s="331"/>
      <c r="CI26" s="331"/>
      <c r="CJ26" s="331"/>
      <c r="CK26" s="331"/>
      <c r="CL26" s="331"/>
      <c r="CM26" s="331"/>
      <c r="CN26" s="331"/>
      <c r="CO26" s="331"/>
      <c r="CP26" s="331"/>
      <c r="CQ26" s="331"/>
      <c r="CR26" s="331"/>
      <c r="CS26" s="331"/>
      <c r="CT26" s="331"/>
      <c r="CU26" s="331"/>
      <c r="CV26" s="331"/>
      <c r="CW26" s="331"/>
      <c r="CX26" s="331"/>
      <c r="CY26" s="331"/>
      <c r="CZ26" s="331"/>
      <c r="DA26" s="331"/>
      <c r="DB26" s="331"/>
      <c r="DC26" s="331"/>
      <c r="DD26" s="331"/>
      <c r="DE26" s="331"/>
      <c r="DF26" s="331"/>
      <c r="DG26" s="331"/>
      <c r="DH26" s="331"/>
      <c r="DI26" s="331"/>
      <c r="DJ26" s="331"/>
      <c r="DK26" s="331"/>
      <c r="DL26" s="331"/>
      <c r="DM26" s="331"/>
      <c r="DN26" s="331"/>
      <c r="DO26" s="331"/>
      <c r="DP26" s="331"/>
      <c r="DQ26" s="331"/>
      <c r="DR26" s="331"/>
      <c r="DS26" s="331"/>
      <c r="DT26" s="331"/>
      <c r="DU26" s="331"/>
      <c r="DV26" s="331"/>
      <c r="DW26" s="331"/>
      <c r="DX26" s="331"/>
      <c r="DY26" s="331"/>
      <c r="DZ26" s="331"/>
      <c r="EA26" s="331"/>
      <c r="EB26" s="331"/>
      <c r="EC26" s="331"/>
      <c r="ED26" s="331"/>
      <c r="EE26" s="331"/>
      <c r="EF26" s="331"/>
      <c r="EG26" s="331"/>
      <c r="EH26" s="331"/>
      <c r="EI26" s="331"/>
      <c r="EJ26" s="331"/>
      <c r="EK26" s="331"/>
      <c r="EL26" s="331"/>
      <c r="EM26" s="331"/>
      <c r="EN26" s="331"/>
      <c r="EO26" s="331"/>
      <c r="EP26" s="331"/>
      <c r="EQ26" s="331"/>
      <c r="ER26" s="331"/>
      <c r="ES26" s="331"/>
      <c r="ET26" s="331"/>
      <c r="EU26" s="331"/>
      <c r="EV26" s="331"/>
      <c r="EW26" s="331"/>
      <c r="EX26" s="331"/>
      <c r="EY26" s="331"/>
      <c r="EZ26" s="331"/>
      <c r="FA26" s="331"/>
      <c r="FB26" s="331"/>
      <c r="FC26" s="331"/>
      <c r="FD26" s="331"/>
      <c r="FE26" s="331"/>
      <c r="FF26" s="331"/>
      <c r="FG26" s="331"/>
      <c r="FH26" s="331"/>
      <c r="FI26" s="331"/>
      <c r="FJ26" s="331"/>
      <c r="FK26" s="331"/>
      <c r="FL26" s="331"/>
      <c r="FM26" s="331"/>
      <c r="FN26" s="331"/>
      <c r="FO26" s="331"/>
      <c r="FP26" s="331"/>
      <c r="FQ26" s="331"/>
      <c r="FR26" s="331"/>
      <c r="FS26" s="331"/>
      <c r="FT26" s="331"/>
      <c r="FU26" s="331"/>
      <c r="FV26" s="331"/>
      <c r="FW26" s="331"/>
      <c r="FX26" s="331"/>
      <c r="FY26" s="331"/>
      <c r="FZ26" s="331"/>
      <c r="GA26" s="331"/>
      <c r="GB26" s="331"/>
      <c r="GC26" s="331"/>
      <c r="GD26" s="331"/>
      <c r="GE26" s="331"/>
      <c r="GF26" s="331"/>
      <c r="GG26" s="331"/>
      <c r="GH26" s="331"/>
      <c r="GI26" s="331"/>
      <c r="GJ26" s="331"/>
      <c r="GK26" s="331"/>
      <c r="GL26" s="331"/>
      <c r="GM26" s="331"/>
      <c r="GN26" s="331"/>
      <c r="GO26" s="331"/>
      <c r="GP26" s="331"/>
      <c r="GQ26" s="331"/>
      <c r="GR26" s="331"/>
      <c r="GS26" s="331"/>
      <c r="GT26" s="331"/>
      <c r="GU26" s="331"/>
      <c r="GV26" s="331"/>
      <c r="GW26" s="331"/>
      <c r="GX26" s="331"/>
      <c r="GY26" s="331"/>
      <c r="GZ26" s="331"/>
      <c r="HA26" s="331"/>
      <c r="HB26" s="331"/>
      <c r="HC26" s="331"/>
      <c r="HD26" s="331"/>
      <c r="HE26" s="331"/>
      <c r="HF26" s="331"/>
      <c r="HG26" s="331"/>
      <c r="HH26" s="331"/>
      <c r="HI26" s="331"/>
      <c r="HJ26" s="331"/>
      <c r="HK26" s="331"/>
      <c r="HL26" s="331"/>
      <c r="HM26" s="331"/>
      <c r="HN26" s="331"/>
      <c r="HO26" s="331"/>
      <c r="HP26" s="331"/>
      <c r="HQ26" s="331"/>
      <c r="HR26" s="331"/>
      <c r="HS26" s="331"/>
      <c r="HT26" s="331"/>
      <c r="HU26" s="331"/>
      <c r="HV26" s="331"/>
      <c r="HW26" s="331"/>
      <c r="HX26" s="331"/>
      <c r="HY26" s="331"/>
      <c r="HZ26" s="331"/>
      <c r="IA26" s="331"/>
      <c r="IB26" s="331"/>
      <c r="IC26" s="331"/>
      <c r="ID26" s="331"/>
      <c r="IE26" s="331"/>
      <c r="IF26" s="331"/>
      <c r="IG26" s="331"/>
      <c r="IH26" s="331"/>
      <c r="II26" s="331"/>
      <c r="IJ26" s="331"/>
      <c r="IK26" s="331"/>
      <c r="IL26" s="331"/>
      <c r="IM26" s="331"/>
      <c r="IN26" s="331"/>
      <c r="IO26" s="331"/>
      <c r="IP26" s="331"/>
      <c r="IQ26" s="331"/>
      <c r="IR26" s="331"/>
      <c r="IS26" s="331"/>
      <c r="IT26" s="331"/>
      <c r="IU26" s="331"/>
      <c r="IV26" s="331"/>
      <c r="IW26" s="331"/>
      <c r="IX26" s="331"/>
      <c r="IY26" s="331"/>
      <c r="IZ26" s="331"/>
    </row>
    <row r="27" spans="1:260" s="633" customFormat="1" ht="18" customHeight="1" x14ac:dyDescent="0.2">
      <c r="A27" s="331"/>
      <c r="B27" s="765" t="s">
        <v>46</v>
      </c>
      <c r="C27" s="758"/>
      <c r="D27" s="770">
        <v>322282</v>
      </c>
      <c r="E27" s="686">
        <v>0.67022892892495911</v>
      </c>
      <c r="F27" s="758"/>
      <c r="G27" s="771">
        <v>42149</v>
      </c>
      <c r="H27" s="777">
        <v>0.66618196761472748</v>
      </c>
      <c r="I27" s="758"/>
      <c r="J27" s="769">
        <v>9275</v>
      </c>
      <c r="K27" s="448">
        <v>2.8779143731266408</v>
      </c>
      <c r="L27" s="777">
        <v>22.005267028873757</v>
      </c>
      <c r="M27" s="396"/>
      <c r="N27" s="396">
        <f t="shared" si="1"/>
        <v>10</v>
      </c>
      <c r="O27" s="396">
        <v>17</v>
      </c>
      <c r="P27" s="396">
        <f t="shared" si="2"/>
        <v>3</v>
      </c>
      <c r="Q27" s="568" t="str">
        <f t="shared" si="0"/>
        <v>Asturias, Principado de</v>
      </c>
      <c r="R27" s="764">
        <f t="shared" si="3"/>
        <v>17.176189051749926</v>
      </c>
      <c r="S27" s="875"/>
      <c r="T27" s="331"/>
      <c r="U27" s="331"/>
      <c r="V27" s="331"/>
      <c r="W27" s="331"/>
      <c r="X27" s="331"/>
      <c r="Y27" s="331"/>
      <c r="Z27" s="331"/>
      <c r="AA27" s="331"/>
      <c r="AB27" s="331"/>
      <c r="AC27" s="331"/>
      <c r="AD27" s="331"/>
      <c r="AE27" s="331"/>
      <c r="AF27" s="331"/>
      <c r="AG27" s="331"/>
      <c r="AH27" s="331"/>
      <c r="AI27" s="331"/>
      <c r="AJ27" s="331"/>
      <c r="AK27" s="331"/>
      <c r="AL27" s="331"/>
      <c r="AM27" s="331"/>
      <c r="AN27" s="331"/>
      <c r="AO27" s="331"/>
      <c r="AP27" s="331"/>
      <c r="AQ27" s="331"/>
      <c r="AR27" s="331"/>
      <c r="AS27" s="331"/>
      <c r="AT27" s="331"/>
      <c r="AU27" s="331"/>
      <c r="AV27" s="331"/>
      <c r="AW27" s="331"/>
      <c r="AX27" s="331"/>
      <c r="AY27" s="331"/>
      <c r="AZ27" s="331"/>
      <c r="BA27" s="331"/>
      <c r="BB27" s="331"/>
      <c r="BC27" s="331"/>
      <c r="BD27" s="331"/>
      <c r="BE27" s="331"/>
      <c r="BF27" s="331"/>
      <c r="BG27" s="331"/>
      <c r="BH27" s="331"/>
      <c r="BI27" s="331"/>
      <c r="BJ27" s="331"/>
      <c r="BK27" s="331"/>
      <c r="BL27" s="331"/>
      <c r="BM27" s="331"/>
      <c r="BN27" s="331"/>
      <c r="BO27" s="331"/>
      <c r="BP27" s="331"/>
      <c r="BQ27" s="331"/>
      <c r="BR27" s="331"/>
      <c r="BS27" s="331"/>
      <c r="BT27" s="331"/>
      <c r="BU27" s="331"/>
      <c r="BV27" s="331"/>
      <c r="BW27" s="331"/>
      <c r="BX27" s="331"/>
      <c r="BY27" s="331"/>
      <c r="BZ27" s="331"/>
      <c r="CA27" s="331"/>
      <c r="CB27" s="331"/>
      <c r="CC27" s="331"/>
      <c r="CD27" s="331"/>
      <c r="CE27" s="331"/>
      <c r="CF27" s="331"/>
      <c r="CG27" s="331"/>
      <c r="CH27" s="331"/>
      <c r="CI27" s="331"/>
      <c r="CJ27" s="331"/>
      <c r="CK27" s="331"/>
      <c r="CL27" s="331"/>
      <c r="CM27" s="331"/>
      <c r="CN27" s="331"/>
      <c r="CO27" s="331"/>
      <c r="CP27" s="331"/>
      <c r="CQ27" s="331"/>
      <c r="CR27" s="331"/>
      <c r="CS27" s="331"/>
      <c r="CT27" s="331"/>
      <c r="CU27" s="331"/>
      <c r="CV27" s="331"/>
      <c r="CW27" s="331"/>
      <c r="CX27" s="331"/>
      <c r="CY27" s="331"/>
      <c r="CZ27" s="331"/>
      <c r="DA27" s="331"/>
      <c r="DB27" s="331"/>
      <c r="DC27" s="331"/>
      <c r="DD27" s="331"/>
      <c r="DE27" s="331"/>
      <c r="DF27" s="331"/>
      <c r="DG27" s="331"/>
      <c r="DH27" s="331"/>
      <c r="DI27" s="331"/>
      <c r="DJ27" s="331"/>
      <c r="DK27" s="331"/>
      <c r="DL27" s="331"/>
      <c r="DM27" s="331"/>
      <c r="DN27" s="331"/>
      <c r="DO27" s="331"/>
      <c r="DP27" s="331"/>
      <c r="DQ27" s="331"/>
      <c r="DR27" s="331"/>
      <c r="DS27" s="331"/>
      <c r="DT27" s="331"/>
      <c r="DU27" s="331"/>
      <c r="DV27" s="331"/>
      <c r="DW27" s="331"/>
      <c r="DX27" s="331"/>
      <c r="DY27" s="331"/>
      <c r="DZ27" s="331"/>
      <c r="EA27" s="331"/>
      <c r="EB27" s="331"/>
      <c r="EC27" s="331"/>
      <c r="ED27" s="331"/>
      <c r="EE27" s="331"/>
      <c r="EF27" s="331"/>
      <c r="EG27" s="331"/>
      <c r="EH27" s="331"/>
      <c r="EI27" s="331"/>
      <c r="EJ27" s="331"/>
      <c r="EK27" s="331"/>
      <c r="EL27" s="331"/>
      <c r="EM27" s="331"/>
      <c r="EN27" s="331"/>
      <c r="EO27" s="331"/>
      <c r="EP27" s="331"/>
      <c r="EQ27" s="331"/>
      <c r="ER27" s="331"/>
      <c r="ES27" s="331"/>
      <c r="ET27" s="331"/>
      <c r="EU27" s="331"/>
      <c r="EV27" s="331"/>
      <c r="EW27" s="331"/>
      <c r="EX27" s="331"/>
      <c r="EY27" s="331"/>
      <c r="EZ27" s="331"/>
      <c r="FA27" s="331"/>
      <c r="FB27" s="331"/>
      <c r="FC27" s="331"/>
      <c r="FD27" s="331"/>
      <c r="FE27" s="331"/>
      <c r="FF27" s="331"/>
      <c r="FG27" s="331"/>
      <c r="FH27" s="331"/>
      <c r="FI27" s="331"/>
      <c r="FJ27" s="331"/>
      <c r="FK27" s="331"/>
      <c r="FL27" s="331"/>
      <c r="FM27" s="331"/>
      <c r="FN27" s="331"/>
      <c r="FO27" s="331"/>
      <c r="FP27" s="331"/>
      <c r="FQ27" s="331"/>
      <c r="FR27" s="331"/>
      <c r="FS27" s="331"/>
      <c r="FT27" s="331"/>
      <c r="FU27" s="331"/>
      <c r="FV27" s="331"/>
      <c r="FW27" s="331"/>
      <c r="FX27" s="331"/>
      <c r="FY27" s="331"/>
      <c r="FZ27" s="331"/>
      <c r="GA27" s="331"/>
      <c r="GB27" s="331"/>
      <c r="GC27" s="331"/>
      <c r="GD27" s="331"/>
      <c r="GE27" s="331"/>
      <c r="GF27" s="331"/>
      <c r="GG27" s="331"/>
      <c r="GH27" s="331"/>
      <c r="GI27" s="331"/>
      <c r="GJ27" s="331"/>
      <c r="GK27" s="331"/>
      <c r="GL27" s="331"/>
      <c r="GM27" s="331"/>
      <c r="GN27" s="331"/>
      <c r="GO27" s="331"/>
      <c r="GP27" s="331"/>
      <c r="GQ27" s="331"/>
      <c r="GR27" s="331"/>
      <c r="GS27" s="331"/>
      <c r="GT27" s="331"/>
      <c r="GU27" s="331"/>
      <c r="GV27" s="331"/>
      <c r="GW27" s="331"/>
      <c r="GX27" s="331"/>
      <c r="GY27" s="331"/>
      <c r="GZ27" s="331"/>
      <c r="HA27" s="331"/>
      <c r="HB27" s="331"/>
      <c r="HC27" s="331"/>
      <c r="HD27" s="331"/>
      <c r="HE27" s="331"/>
      <c r="HF27" s="331"/>
      <c r="HG27" s="331"/>
      <c r="HH27" s="331"/>
      <c r="HI27" s="331"/>
      <c r="HJ27" s="331"/>
      <c r="HK27" s="331"/>
      <c r="HL27" s="331"/>
      <c r="HM27" s="331"/>
      <c r="HN27" s="331"/>
      <c r="HO27" s="331"/>
      <c r="HP27" s="331"/>
      <c r="HQ27" s="331"/>
      <c r="HR27" s="331"/>
      <c r="HS27" s="331"/>
      <c r="HT27" s="331"/>
      <c r="HU27" s="331"/>
      <c r="HV27" s="331"/>
      <c r="HW27" s="331"/>
      <c r="HX27" s="331"/>
      <c r="HY27" s="331"/>
      <c r="HZ27" s="331"/>
      <c r="IA27" s="331"/>
      <c r="IB27" s="331"/>
      <c r="IC27" s="331"/>
      <c r="ID27" s="331"/>
      <c r="IE27" s="331"/>
      <c r="IF27" s="331"/>
      <c r="IG27" s="331"/>
      <c r="IH27" s="331"/>
      <c r="II27" s="331"/>
      <c r="IJ27" s="331"/>
      <c r="IK27" s="331"/>
      <c r="IL27" s="331"/>
      <c r="IM27" s="331"/>
      <c r="IN27" s="331"/>
      <c r="IO27" s="331"/>
      <c r="IP27" s="331"/>
      <c r="IQ27" s="331"/>
      <c r="IR27" s="331"/>
      <c r="IS27" s="331"/>
      <c r="IT27" s="331"/>
      <c r="IU27" s="331"/>
      <c r="IV27" s="331"/>
      <c r="IW27" s="331"/>
      <c r="IX27" s="331"/>
      <c r="IY27" s="331"/>
      <c r="IZ27" s="331"/>
    </row>
    <row r="28" spans="1:260" s="633" customFormat="1" ht="18" customHeight="1" x14ac:dyDescent="0.2">
      <c r="A28" s="331"/>
      <c r="B28" s="765" t="s">
        <v>1</v>
      </c>
      <c r="C28" s="758"/>
      <c r="D28" s="771">
        <v>168545</v>
      </c>
      <c r="E28" s="777">
        <v>0.35051208204509476</v>
      </c>
      <c r="F28" s="758"/>
      <c r="G28" s="771">
        <v>20183</v>
      </c>
      <c r="H28" s="777">
        <v>0.31900046625941408</v>
      </c>
      <c r="I28" s="758"/>
      <c r="J28" s="769">
        <v>3526</v>
      </c>
      <c r="K28" s="448">
        <v>2.092022901895636</v>
      </c>
      <c r="L28" s="777">
        <v>17.470148144478028</v>
      </c>
      <c r="M28" s="396"/>
      <c r="N28" s="396">
        <f t="shared" si="1"/>
        <v>16</v>
      </c>
      <c r="O28" s="396">
        <v>18</v>
      </c>
      <c r="P28" s="396">
        <f t="shared" si="2"/>
        <v>5</v>
      </c>
      <c r="Q28" s="568" t="str">
        <f t="shared" si="0"/>
        <v>Canarias</v>
      </c>
      <c r="R28" s="764">
        <f t="shared" si="3"/>
        <v>16.449036736142606</v>
      </c>
      <c r="S28" s="875"/>
      <c r="T28" s="328"/>
      <c r="U28" s="331"/>
      <c r="V28" s="331"/>
      <c r="W28" s="331"/>
      <c r="X28" s="331"/>
      <c r="Y28" s="331"/>
      <c r="Z28" s="331"/>
      <c r="AA28" s="331"/>
      <c r="AB28" s="331"/>
      <c r="AC28" s="331"/>
      <c r="AD28" s="331"/>
      <c r="AE28" s="331"/>
      <c r="AF28" s="331"/>
      <c r="AG28" s="331"/>
      <c r="AH28" s="331"/>
      <c r="AI28" s="331"/>
      <c r="AJ28" s="331"/>
      <c r="AK28" s="331"/>
      <c r="AL28" s="331"/>
      <c r="AM28" s="331"/>
      <c r="AN28" s="331"/>
      <c r="AO28" s="331"/>
      <c r="AP28" s="331"/>
      <c r="AQ28" s="331"/>
      <c r="AR28" s="331"/>
      <c r="AS28" s="331"/>
      <c r="AT28" s="331"/>
      <c r="AU28" s="331"/>
      <c r="AV28" s="331"/>
      <c r="AW28" s="331"/>
      <c r="AX28" s="331"/>
      <c r="AY28" s="331"/>
      <c r="AZ28" s="331"/>
      <c r="BA28" s="331"/>
      <c r="BB28" s="331"/>
      <c r="BC28" s="331"/>
      <c r="BD28" s="331"/>
      <c r="BE28" s="331"/>
      <c r="BF28" s="331"/>
      <c r="BG28" s="331"/>
      <c r="BH28" s="331"/>
      <c r="BI28" s="331"/>
      <c r="BJ28" s="331"/>
      <c r="BK28" s="331"/>
      <c r="BL28" s="331"/>
      <c r="BM28" s="331"/>
      <c r="BN28" s="331"/>
      <c r="BO28" s="331"/>
      <c r="BP28" s="331"/>
      <c r="BQ28" s="331"/>
      <c r="BR28" s="331"/>
      <c r="BS28" s="331"/>
      <c r="BT28" s="331"/>
      <c r="BU28" s="331"/>
      <c r="BV28" s="331"/>
      <c r="BW28" s="331"/>
      <c r="BX28" s="331"/>
      <c r="BY28" s="331"/>
      <c r="BZ28" s="331"/>
      <c r="CA28" s="331"/>
      <c r="CB28" s="331"/>
      <c r="CC28" s="331"/>
      <c r="CD28" s="331"/>
      <c r="CE28" s="331"/>
      <c r="CF28" s="331"/>
      <c r="CG28" s="331"/>
      <c r="CH28" s="331"/>
      <c r="CI28" s="331"/>
      <c r="CJ28" s="331"/>
      <c r="CK28" s="331"/>
      <c r="CL28" s="331"/>
      <c r="CM28" s="331"/>
      <c r="CN28" s="331"/>
      <c r="CO28" s="331"/>
      <c r="CP28" s="331"/>
      <c r="CQ28" s="331"/>
      <c r="CR28" s="331"/>
      <c r="CS28" s="331"/>
      <c r="CT28" s="331"/>
      <c r="CU28" s="331"/>
      <c r="CV28" s="331"/>
      <c r="CW28" s="331"/>
      <c r="CX28" s="331"/>
      <c r="CY28" s="331"/>
      <c r="CZ28" s="331"/>
      <c r="DA28" s="331"/>
      <c r="DB28" s="331"/>
      <c r="DC28" s="331"/>
      <c r="DD28" s="331"/>
      <c r="DE28" s="331"/>
      <c r="DF28" s="331"/>
      <c r="DG28" s="331"/>
      <c r="DH28" s="331"/>
      <c r="DI28" s="331"/>
      <c r="DJ28" s="331"/>
      <c r="DK28" s="331"/>
      <c r="DL28" s="331"/>
      <c r="DM28" s="331"/>
      <c r="DN28" s="331"/>
      <c r="DO28" s="331"/>
      <c r="DP28" s="331"/>
      <c r="DQ28" s="331"/>
      <c r="DR28" s="331"/>
      <c r="DS28" s="331"/>
      <c r="DT28" s="331"/>
      <c r="DU28" s="331"/>
      <c r="DV28" s="331"/>
      <c r="DW28" s="331"/>
      <c r="DX28" s="331"/>
      <c r="DY28" s="331"/>
      <c r="DZ28" s="331"/>
      <c r="EA28" s="331"/>
      <c r="EB28" s="331"/>
      <c r="EC28" s="331"/>
      <c r="ED28" s="331"/>
      <c r="EE28" s="331"/>
      <c r="EF28" s="331"/>
      <c r="EG28" s="331"/>
      <c r="EH28" s="331"/>
      <c r="EI28" s="331"/>
      <c r="EJ28" s="331"/>
      <c r="EK28" s="331"/>
      <c r="EL28" s="331"/>
      <c r="EM28" s="331"/>
      <c r="EN28" s="331"/>
      <c r="EO28" s="331"/>
      <c r="EP28" s="331"/>
      <c r="EQ28" s="331"/>
      <c r="ER28" s="331"/>
      <c r="ES28" s="331"/>
      <c r="ET28" s="331"/>
      <c r="EU28" s="331"/>
      <c r="EV28" s="331"/>
      <c r="EW28" s="331"/>
      <c r="EX28" s="331"/>
      <c r="EY28" s="331"/>
      <c r="EZ28" s="331"/>
      <c r="FA28" s="331"/>
      <c r="FB28" s="331"/>
      <c r="FC28" s="331"/>
      <c r="FD28" s="331"/>
      <c r="FE28" s="331"/>
      <c r="FF28" s="331"/>
      <c r="FG28" s="331"/>
      <c r="FH28" s="331"/>
      <c r="FI28" s="331"/>
      <c r="FJ28" s="331"/>
      <c r="FK28" s="331"/>
      <c r="FL28" s="331"/>
      <c r="FM28" s="331"/>
      <c r="FN28" s="331"/>
      <c r="FO28" s="331"/>
      <c r="FP28" s="331"/>
      <c r="FQ28" s="331"/>
      <c r="FR28" s="331"/>
      <c r="FS28" s="331"/>
      <c r="FT28" s="331"/>
      <c r="FU28" s="331"/>
      <c r="FV28" s="331"/>
      <c r="FW28" s="331"/>
      <c r="FX28" s="331"/>
      <c r="FY28" s="331"/>
      <c r="FZ28" s="331"/>
      <c r="GA28" s="331"/>
      <c r="GB28" s="331"/>
      <c r="GC28" s="331"/>
      <c r="GD28" s="331"/>
      <c r="GE28" s="331"/>
      <c r="GF28" s="331"/>
      <c r="GG28" s="331"/>
      <c r="GH28" s="331"/>
      <c r="GI28" s="331"/>
      <c r="GJ28" s="331"/>
      <c r="GK28" s="331"/>
      <c r="GL28" s="331"/>
      <c r="GM28" s="331"/>
      <c r="GN28" s="331"/>
      <c r="GO28" s="331"/>
      <c r="GP28" s="331"/>
      <c r="GQ28" s="331"/>
      <c r="GR28" s="331"/>
      <c r="GS28" s="331"/>
      <c r="GT28" s="331"/>
      <c r="GU28" s="331"/>
      <c r="GV28" s="331"/>
      <c r="GW28" s="331"/>
      <c r="GX28" s="331"/>
      <c r="GY28" s="331"/>
      <c r="GZ28" s="331"/>
      <c r="HA28" s="331"/>
      <c r="HB28" s="331"/>
      <c r="HC28" s="331"/>
      <c r="HD28" s="331"/>
      <c r="HE28" s="331"/>
      <c r="HF28" s="331"/>
      <c r="HG28" s="331"/>
      <c r="HH28" s="331"/>
      <c r="HI28" s="331"/>
      <c r="HJ28" s="331"/>
      <c r="HK28" s="331"/>
      <c r="HL28" s="331"/>
      <c r="HM28" s="331"/>
      <c r="HN28" s="331"/>
      <c r="HO28" s="331"/>
      <c r="HP28" s="331"/>
      <c r="HQ28" s="331"/>
      <c r="HR28" s="331"/>
      <c r="HS28" s="331"/>
      <c r="HT28" s="331"/>
      <c r="HU28" s="331"/>
      <c r="HV28" s="331"/>
      <c r="HW28" s="331"/>
      <c r="HX28" s="331"/>
      <c r="HY28" s="331"/>
      <c r="HZ28" s="331"/>
      <c r="IA28" s="331"/>
      <c r="IB28" s="331"/>
      <c r="IC28" s="331"/>
      <c r="ID28" s="331"/>
      <c r="IE28" s="331"/>
      <c r="IF28" s="331"/>
      <c r="IG28" s="331"/>
      <c r="IH28" s="331"/>
      <c r="II28" s="331"/>
      <c r="IJ28" s="331"/>
      <c r="IK28" s="331"/>
      <c r="IL28" s="331"/>
      <c r="IM28" s="331"/>
      <c r="IN28" s="331"/>
      <c r="IO28" s="331"/>
      <c r="IP28" s="331"/>
      <c r="IQ28" s="331"/>
      <c r="IR28" s="331"/>
      <c r="IS28" s="331"/>
      <c r="IT28" s="331"/>
      <c r="IU28" s="331"/>
      <c r="IV28" s="331"/>
      <c r="IW28" s="331"/>
      <c r="IX28" s="331"/>
      <c r="IY28" s="331"/>
      <c r="IZ28" s="331"/>
    </row>
    <row r="29" spans="1:260" s="633" customFormat="1" ht="6" customHeight="1" x14ac:dyDescent="0.2">
      <c r="A29" s="331"/>
      <c r="B29" s="745"/>
      <c r="C29" s="331"/>
      <c r="D29" s="778"/>
      <c r="E29" s="779"/>
      <c r="F29" s="331"/>
      <c r="G29" s="778"/>
      <c r="H29" s="779"/>
      <c r="I29" s="331"/>
      <c r="J29" s="778"/>
      <c r="K29" s="780"/>
      <c r="L29" s="779"/>
      <c r="M29" s="396"/>
      <c r="N29" s="396"/>
      <c r="O29" s="396">
        <v>19</v>
      </c>
      <c r="P29" s="396">
        <f t="shared" si="2"/>
        <v>12</v>
      </c>
      <c r="Q29" s="568" t="str">
        <f t="shared" si="0"/>
        <v>Galicia</v>
      </c>
      <c r="R29" s="764">
        <f t="shared" si="3"/>
        <v>15.86547778513671</v>
      </c>
      <c r="S29" s="876"/>
      <c r="T29" s="316"/>
      <c r="U29" s="331"/>
      <c r="V29" s="331"/>
      <c r="W29" s="331"/>
      <c r="X29" s="331"/>
      <c r="Y29" s="331"/>
      <c r="Z29" s="331"/>
      <c r="AA29" s="331"/>
      <c r="AB29" s="331"/>
      <c r="AC29" s="331"/>
      <c r="AD29" s="331"/>
      <c r="AE29" s="331"/>
      <c r="AF29" s="331"/>
      <c r="AG29" s="331"/>
      <c r="AH29" s="331"/>
      <c r="AI29" s="331"/>
      <c r="AJ29" s="331"/>
      <c r="AK29" s="331"/>
      <c r="AL29" s="331"/>
      <c r="AM29" s="331"/>
      <c r="AN29" s="331"/>
      <c r="AO29" s="331"/>
      <c r="AP29" s="331"/>
      <c r="AQ29" s="331"/>
      <c r="AR29" s="331"/>
      <c r="AS29" s="331"/>
      <c r="AT29" s="331"/>
      <c r="AU29" s="331"/>
      <c r="AV29" s="331"/>
      <c r="AW29" s="331"/>
      <c r="AX29" s="331"/>
      <c r="AY29" s="331"/>
      <c r="AZ29" s="331"/>
      <c r="BA29" s="331"/>
      <c r="BB29" s="331"/>
      <c r="BC29" s="331"/>
      <c r="BD29" s="331"/>
      <c r="BE29" s="331"/>
      <c r="BF29" s="331"/>
      <c r="BG29" s="331"/>
      <c r="BH29" s="331"/>
      <c r="BI29" s="331"/>
      <c r="BJ29" s="331"/>
      <c r="BK29" s="331"/>
      <c r="BL29" s="331"/>
      <c r="BM29" s="331"/>
      <c r="BN29" s="331"/>
      <c r="BO29" s="331"/>
      <c r="BP29" s="331"/>
      <c r="BQ29" s="331"/>
      <c r="BR29" s="331"/>
      <c r="BS29" s="331"/>
      <c r="BT29" s="331"/>
      <c r="BU29" s="331"/>
      <c r="BV29" s="331"/>
      <c r="BW29" s="331"/>
      <c r="BX29" s="331"/>
      <c r="BY29" s="331"/>
      <c r="BZ29" s="331"/>
      <c r="CA29" s="331"/>
      <c r="CB29" s="331"/>
      <c r="CC29" s="331"/>
      <c r="CD29" s="331"/>
      <c r="CE29" s="331"/>
      <c r="CF29" s="331"/>
      <c r="CG29" s="331"/>
      <c r="CH29" s="331"/>
      <c r="CI29" s="331"/>
      <c r="CJ29" s="331"/>
      <c r="CK29" s="331"/>
      <c r="CL29" s="331"/>
      <c r="CM29" s="331"/>
      <c r="CN29" s="331"/>
      <c r="CO29" s="331"/>
      <c r="CP29" s="331"/>
      <c r="CQ29" s="331"/>
      <c r="CR29" s="331"/>
      <c r="CS29" s="331"/>
      <c r="CT29" s="331"/>
      <c r="CU29" s="331"/>
      <c r="CV29" s="331"/>
      <c r="CW29" s="331"/>
      <c r="CX29" s="331"/>
      <c r="CY29" s="331"/>
      <c r="CZ29" s="331"/>
      <c r="DA29" s="331"/>
      <c r="DB29" s="331"/>
      <c r="DC29" s="331"/>
      <c r="DD29" s="331"/>
      <c r="DE29" s="331"/>
      <c r="DF29" s="331"/>
      <c r="DG29" s="331"/>
      <c r="DH29" s="331"/>
      <c r="DI29" s="331"/>
      <c r="DJ29" s="331"/>
      <c r="DK29" s="331"/>
      <c r="DL29" s="331"/>
      <c r="DM29" s="331"/>
      <c r="DN29" s="331"/>
      <c r="DO29" s="331"/>
      <c r="DP29" s="331"/>
      <c r="DQ29" s="331"/>
      <c r="DR29" s="331"/>
      <c r="DS29" s="331"/>
      <c r="DT29" s="331"/>
      <c r="DU29" s="331"/>
      <c r="DV29" s="331"/>
      <c r="DW29" s="331"/>
      <c r="DX29" s="331"/>
      <c r="DY29" s="331"/>
      <c r="DZ29" s="331"/>
      <c r="EA29" s="331"/>
      <c r="EB29" s="331"/>
      <c r="EC29" s="331"/>
      <c r="ED29" s="331"/>
      <c r="EE29" s="331"/>
      <c r="EF29" s="331"/>
      <c r="EG29" s="331"/>
      <c r="EH29" s="331"/>
      <c r="EI29" s="331"/>
      <c r="EJ29" s="331"/>
      <c r="EK29" s="331"/>
      <c r="EL29" s="331"/>
      <c r="EM29" s="331"/>
      <c r="EN29" s="331"/>
      <c r="EO29" s="331"/>
      <c r="EP29" s="331"/>
      <c r="EQ29" s="331"/>
      <c r="ER29" s="331"/>
      <c r="ES29" s="331"/>
      <c r="ET29" s="331"/>
      <c r="EU29" s="331"/>
      <c r="EV29" s="331"/>
      <c r="EW29" s="331"/>
      <c r="EX29" s="331"/>
      <c r="EY29" s="331"/>
      <c r="EZ29" s="331"/>
      <c r="FA29" s="331"/>
      <c r="FB29" s="331"/>
      <c r="FC29" s="331"/>
      <c r="FD29" s="331"/>
      <c r="FE29" s="331"/>
      <c r="FF29" s="331"/>
      <c r="FG29" s="331"/>
      <c r="FH29" s="331"/>
      <c r="FI29" s="331"/>
      <c r="FJ29" s="331"/>
      <c r="FK29" s="331"/>
      <c r="FL29" s="331"/>
      <c r="FM29" s="331"/>
      <c r="FN29" s="331"/>
      <c r="FO29" s="331"/>
      <c r="FP29" s="331"/>
      <c r="FQ29" s="331"/>
      <c r="FR29" s="331"/>
      <c r="FS29" s="331"/>
      <c r="FT29" s="331"/>
      <c r="FU29" s="331"/>
      <c r="FV29" s="331"/>
      <c r="FW29" s="331"/>
      <c r="FX29" s="331"/>
      <c r="FY29" s="331"/>
      <c r="FZ29" s="331"/>
      <c r="GA29" s="331"/>
      <c r="GB29" s="331"/>
      <c r="GC29" s="331"/>
      <c r="GD29" s="331"/>
      <c r="GE29" s="331"/>
      <c r="GF29" s="331"/>
      <c r="GG29" s="331"/>
      <c r="GH29" s="331"/>
      <c r="GI29" s="331"/>
      <c r="GJ29" s="331"/>
      <c r="GK29" s="331"/>
      <c r="GL29" s="331"/>
      <c r="GM29" s="331"/>
      <c r="GN29" s="331"/>
      <c r="GO29" s="331"/>
      <c r="GP29" s="331"/>
      <c r="GQ29" s="331"/>
      <c r="GR29" s="331"/>
      <c r="GS29" s="331"/>
      <c r="GT29" s="331"/>
      <c r="GU29" s="331"/>
      <c r="GV29" s="331"/>
      <c r="GW29" s="331"/>
      <c r="GX29" s="331"/>
      <c r="GY29" s="331"/>
      <c r="GZ29" s="331"/>
      <c r="HA29" s="331"/>
      <c r="HB29" s="331"/>
      <c r="HC29" s="331"/>
      <c r="HD29" s="331"/>
      <c r="HE29" s="331"/>
      <c r="HF29" s="331"/>
      <c r="HG29" s="331"/>
      <c r="HH29" s="331"/>
      <c r="HI29" s="331"/>
      <c r="HJ29" s="331"/>
      <c r="HK29" s="331"/>
      <c r="HL29" s="331"/>
      <c r="HM29" s="331"/>
      <c r="HN29" s="331"/>
      <c r="HO29" s="331"/>
      <c r="HP29" s="331"/>
      <c r="HQ29" s="331"/>
      <c r="HR29" s="331"/>
      <c r="HS29" s="331"/>
      <c r="HT29" s="331"/>
      <c r="HU29" s="331"/>
      <c r="HV29" s="331"/>
      <c r="HW29" s="331"/>
      <c r="HX29" s="331"/>
      <c r="HY29" s="331"/>
      <c r="HZ29" s="331"/>
      <c r="IA29" s="331"/>
      <c r="IB29" s="331"/>
      <c r="IC29" s="331"/>
      <c r="ID29" s="331"/>
      <c r="IE29" s="331"/>
      <c r="IF29" s="331"/>
      <c r="IG29" s="331"/>
      <c r="IH29" s="331"/>
      <c r="II29" s="331"/>
      <c r="IJ29" s="331"/>
      <c r="IK29" s="331"/>
      <c r="IL29" s="331"/>
      <c r="IM29" s="331"/>
      <c r="IN29" s="331"/>
      <c r="IO29" s="331"/>
      <c r="IP29" s="331"/>
      <c r="IQ29" s="331"/>
      <c r="IR29" s="331"/>
      <c r="IS29" s="331"/>
      <c r="IT29" s="331"/>
      <c r="IU29" s="331"/>
      <c r="IV29" s="331"/>
      <c r="IW29" s="331"/>
      <c r="IX29" s="331"/>
      <c r="IY29" s="331"/>
      <c r="IZ29" s="331"/>
    </row>
    <row r="30" spans="1:260" s="633" customFormat="1" ht="5.25" customHeight="1" x14ac:dyDescent="0.2">
      <c r="A30" s="331"/>
      <c r="B30" s="781"/>
      <c r="C30" s="781"/>
      <c r="D30" s="327"/>
      <c r="E30" s="438"/>
      <c r="F30" s="781"/>
      <c r="G30" s="781"/>
      <c r="H30" s="782"/>
      <c r="I30" s="781"/>
      <c r="J30" s="328"/>
      <c r="K30" s="328"/>
      <c r="L30" s="783"/>
      <c r="M30" s="784"/>
      <c r="N30" s="396"/>
      <c r="O30" s="396"/>
      <c r="P30" s="396"/>
      <c r="Q30" s="396"/>
      <c r="R30" s="396"/>
      <c r="S30" s="875"/>
      <c r="T30" s="328"/>
      <c r="U30" s="331"/>
      <c r="V30" s="331"/>
      <c r="W30" s="331"/>
      <c r="X30" s="331"/>
      <c r="Y30" s="331"/>
      <c r="Z30" s="331"/>
      <c r="AA30" s="331"/>
      <c r="AB30" s="331"/>
      <c r="AC30" s="331"/>
      <c r="AD30" s="331"/>
      <c r="AE30" s="331"/>
      <c r="AF30" s="331"/>
      <c r="AG30" s="331"/>
      <c r="AH30" s="331"/>
      <c r="AI30" s="331"/>
      <c r="AJ30" s="331"/>
      <c r="AK30" s="331"/>
      <c r="AL30" s="331"/>
      <c r="AM30" s="331"/>
      <c r="AN30" s="331"/>
      <c r="AO30" s="331"/>
      <c r="AP30" s="331"/>
      <c r="AQ30" s="331"/>
      <c r="AR30" s="331"/>
      <c r="AS30" s="331"/>
      <c r="AT30" s="331"/>
      <c r="AU30" s="331"/>
      <c r="AV30" s="331"/>
      <c r="AW30" s="331"/>
      <c r="AX30" s="331"/>
      <c r="AY30" s="331"/>
      <c r="AZ30" s="331"/>
      <c r="BA30" s="331"/>
      <c r="BB30" s="331"/>
      <c r="BC30" s="331"/>
      <c r="BD30" s="331"/>
      <c r="BE30" s="331"/>
      <c r="BF30" s="331"/>
      <c r="BG30" s="331"/>
      <c r="BH30" s="331"/>
      <c r="BI30" s="331"/>
      <c r="BJ30" s="331"/>
      <c r="BK30" s="331"/>
      <c r="BL30" s="331"/>
      <c r="BM30" s="331"/>
      <c r="BN30" s="331"/>
      <c r="BO30" s="331"/>
      <c r="BP30" s="331"/>
      <c r="BQ30" s="331"/>
      <c r="BR30" s="331"/>
      <c r="BS30" s="331"/>
      <c r="BT30" s="331"/>
      <c r="BU30" s="331"/>
      <c r="BV30" s="331"/>
      <c r="BW30" s="331"/>
      <c r="BX30" s="331"/>
      <c r="BY30" s="331"/>
      <c r="BZ30" s="331"/>
      <c r="CA30" s="331"/>
      <c r="CB30" s="331"/>
      <c r="CC30" s="331"/>
      <c r="CD30" s="331"/>
      <c r="CE30" s="331"/>
      <c r="CF30" s="331"/>
      <c r="CG30" s="331"/>
      <c r="CH30" s="331"/>
      <c r="CI30" s="331"/>
      <c r="CJ30" s="331"/>
      <c r="CK30" s="331"/>
      <c r="CL30" s="331"/>
      <c r="CM30" s="331"/>
      <c r="CN30" s="331"/>
      <c r="CO30" s="331"/>
      <c r="CP30" s="331"/>
      <c r="CQ30" s="331"/>
      <c r="CR30" s="331"/>
      <c r="CS30" s="331"/>
      <c r="CT30" s="331"/>
      <c r="CU30" s="331"/>
      <c r="CV30" s="331"/>
      <c r="CW30" s="331"/>
      <c r="CX30" s="331"/>
      <c r="CY30" s="331"/>
      <c r="CZ30" s="331"/>
      <c r="DA30" s="331"/>
      <c r="DB30" s="331"/>
      <c r="DC30" s="331"/>
      <c r="DD30" s="331"/>
      <c r="DE30" s="331"/>
      <c r="DF30" s="331"/>
      <c r="DG30" s="331"/>
      <c r="DH30" s="331"/>
      <c r="DI30" s="331"/>
      <c r="DJ30" s="331"/>
      <c r="DK30" s="331"/>
      <c r="DL30" s="331"/>
      <c r="DM30" s="331"/>
      <c r="DN30" s="331"/>
      <c r="DO30" s="331"/>
      <c r="DP30" s="331"/>
      <c r="DQ30" s="331"/>
      <c r="DR30" s="331"/>
      <c r="DS30" s="331"/>
      <c r="DT30" s="331"/>
      <c r="DU30" s="331"/>
      <c r="DV30" s="331"/>
      <c r="DW30" s="331"/>
      <c r="DX30" s="331"/>
      <c r="DY30" s="331"/>
      <c r="DZ30" s="331"/>
      <c r="EA30" s="331"/>
      <c r="EB30" s="331"/>
      <c r="EC30" s="331"/>
      <c r="ED30" s="331"/>
      <c r="EE30" s="331"/>
      <c r="EF30" s="331"/>
      <c r="EG30" s="331"/>
      <c r="EH30" s="331"/>
      <c r="EI30" s="331"/>
      <c r="EJ30" s="331"/>
      <c r="EK30" s="331"/>
      <c r="EL30" s="331"/>
      <c r="EM30" s="331"/>
      <c r="EN30" s="331"/>
      <c r="EO30" s="331"/>
      <c r="EP30" s="331"/>
      <c r="EQ30" s="331"/>
      <c r="ER30" s="331"/>
      <c r="ES30" s="331"/>
      <c r="ET30" s="331"/>
      <c r="EU30" s="331"/>
      <c r="EV30" s="331"/>
      <c r="EW30" s="331"/>
      <c r="EX30" s="331"/>
      <c r="EY30" s="331"/>
      <c r="EZ30" s="331"/>
      <c r="FA30" s="331"/>
      <c r="FB30" s="331"/>
      <c r="FC30" s="331"/>
      <c r="FD30" s="331"/>
      <c r="FE30" s="331"/>
      <c r="FF30" s="331"/>
      <c r="FG30" s="331"/>
      <c r="FH30" s="331"/>
      <c r="FI30" s="331"/>
      <c r="FJ30" s="331"/>
      <c r="FK30" s="331"/>
      <c r="FL30" s="331"/>
      <c r="FM30" s="331"/>
      <c r="FN30" s="331"/>
      <c r="FO30" s="331"/>
      <c r="FP30" s="331"/>
      <c r="FQ30" s="331"/>
      <c r="FR30" s="331"/>
      <c r="FS30" s="331"/>
      <c r="FT30" s="331"/>
      <c r="FU30" s="331"/>
      <c r="FV30" s="331"/>
      <c r="FW30" s="331"/>
      <c r="FX30" s="331"/>
      <c r="FY30" s="331"/>
      <c r="FZ30" s="331"/>
      <c r="GA30" s="331"/>
      <c r="GB30" s="331"/>
      <c r="GC30" s="331"/>
      <c r="GD30" s="331"/>
      <c r="GE30" s="331"/>
      <c r="GF30" s="331"/>
      <c r="GG30" s="331"/>
      <c r="GH30" s="331"/>
      <c r="GI30" s="331"/>
      <c r="GJ30" s="331"/>
      <c r="GK30" s="331"/>
      <c r="GL30" s="331"/>
      <c r="GM30" s="331"/>
      <c r="GN30" s="331"/>
      <c r="GO30" s="331"/>
      <c r="GP30" s="331"/>
      <c r="GQ30" s="331"/>
      <c r="GR30" s="331"/>
      <c r="GS30" s="331"/>
      <c r="GT30" s="331"/>
      <c r="GU30" s="331"/>
      <c r="GV30" s="331"/>
      <c r="GW30" s="331"/>
      <c r="GX30" s="331"/>
      <c r="GY30" s="331"/>
      <c r="GZ30" s="331"/>
      <c r="HA30" s="331"/>
      <c r="HB30" s="331"/>
      <c r="HC30" s="331"/>
      <c r="HD30" s="331"/>
      <c r="HE30" s="331"/>
      <c r="HF30" s="331"/>
      <c r="HG30" s="331"/>
      <c r="HH30" s="331"/>
      <c r="HI30" s="331"/>
      <c r="HJ30" s="331"/>
      <c r="HK30" s="331"/>
      <c r="HL30" s="331"/>
      <c r="HM30" s="331"/>
      <c r="HN30" s="331"/>
      <c r="HO30" s="331"/>
      <c r="HP30" s="331"/>
      <c r="HQ30" s="331"/>
      <c r="HR30" s="331"/>
      <c r="HS30" s="331"/>
      <c r="HT30" s="331"/>
      <c r="HU30" s="331"/>
      <c r="HV30" s="331"/>
      <c r="HW30" s="331"/>
      <c r="HX30" s="331"/>
      <c r="HY30" s="331"/>
      <c r="HZ30" s="331"/>
      <c r="IA30" s="331"/>
      <c r="IB30" s="331"/>
      <c r="IC30" s="331"/>
      <c r="ID30" s="331"/>
      <c r="IE30" s="331"/>
      <c r="IF30" s="331"/>
      <c r="IG30" s="331"/>
      <c r="IH30" s="331"/>
      <c r="II30" s="331"/>
      <c r="IJ30" s="331"/>
      <c r="IK30" s="331"/>
      <c r="IL30" s="331"/>
      <c r="IM30" s="331"/>
      <c r="IN30" s="331"/>
      <c r="IO30" s="331"/>
      <c r="IP30" s="331"/>
      <c r="IQ30" s="331"/>
      <c r="IR30" s="331"/>
      <c r="IS30" s="331"/>
      <c r="IT30" s="331"/>
      <c r="IU30" s="331"/>
      <c r="IV30" s="331"/>
      <c r="IW30" s="331"/>
      <c r="IX30" s="331"/>
      <c r="IY30" s="331"/>
      <c r="IZ30" s="331"/>
    </row>
    <row r="31" spans="1:260" s="920" customFormat="1" ht="15.75" customHeight="1" x14ac:dyDescent="0.2">
      <c r="A31" s="329"/>
      <c r="B31" s="1263" t="s">
        <v>0</v>
      </c>
      <c r="C31" s="320"/>
      <c r="D31" s="1264">
        <f>SUM(D11:D28)</f>
        <v>48085361</v>
      </c>
      <c r="E31" s="1265">
        <f>SUM(E11:E28)</f>
        <v>99.999999999999986</v>
      </c>
      <c r="F31" s="320"/>
      <c r="G31" s="1264">
        <f>SUM(G11:G28)</f>
        <v>6326950</v>
      </c>
      <c r="H31" s="1265">
        <f>SUM(H11:H28)</f>
        <v>100.00000000000003</v>
      </c>
      <c r="I31" s="320"/>
      <c r="J31" s="1264">
        <f>SUM(J11:J30)</f>
        <v>1445668</v>
      </c>
      <c r="K31" s="1266">
        <f>J31*100/D31</f>
        <v>3.0064617795008339</v>
      </c>
      <c r="L31" s="1265">
        <f>J31*100/G31</f>
        <v>22.849366598440007</v>
      </c>
      <c r="M31" s="329"/>
      <c r="N31" s="329">
        <f t="shared" si="1"/>
        <v>7</v>
      </c>
      <c r="O31" s="329"/>
      <c r="P31" s="329"/>
      <c r="Q31" s="329"/>
      <c r="R31" s="329"/>
      <c r="S31" s="329"/>
      <c r="T31" s="329"/>
      <c r="U31" s="329"/>
      <c r="V31" s="329"/>
      <c r="W31" s="329"/>
      <c r="X31" s="329"/>
      <c r="Y31" s="329"/>
      <c r="Z31" s="329"/>
      <c r="AA31" s="329"/>
      <c r="AB31" s="329"/>
      <c r="AC31" s="329"/>
      <c r="AD31" s="329"/>
      <c r="AE31" s="329"/>
      <c r="AF31" s="329"/>
      <c r="AG31" s="329"/>
      <c r="AH31" s="329"/>
      <c r="AI31" s="329"/>
      <c r="AJ31" s="329"/>
      <c r="AK31" s="329"/>
      <c r="AL31" s="329"/>
      <c r="AM31" s="329"/>
      <c r="AN31" s="329"/>
      <c r="AO31" s="329"/>
      <c r="AP31" s="329"/>
      <c r="AQ31" s="329"/>
      <c r="AR31" s="329"/>
      <c r="AS31" s="329"/>
      <c r="AT31" s="329"/>
      <c r="AU31" s="329"/>
      <c r="AV31" s="329"/>
      <c r="AW31" s="329"/>
      <c r="AX31" s="329"/>
      <c r="AY31" s="329"/>
      <c r="AZ31" s="329"/>
      <c r="BA31" s="329"/>
      <c r="BB31" s="329"/>
      <c r="BC31" s="329"/>
      <c r="BD31" s="329"/>
      <c r="BE31" s="329"/>
      <c r="BF31" s="329"/>
      <c r="BG31" s="329"/>
      <c r="BH31" s="329"/>
      <c r="BI31" s="329"/>
      <c r="BJ31" s="329"/>
      <c r="BK31" s="329"/>
      <c r="BL31" s="329"/>
      <c r="BM31" s="329"/>
      <c r="BN31" s="329"/>
      <c r="BO31" s="329"/>
      <c r="BP31" s="329"/>
      <c r="BQ31" s="329"/>
      <c r="BR31" s="329"/>
      <c r="BS31" s="329"/>
      <c r="BT31" s="329"/>
      <c r="BU31" s="329"/>
      <c r="BV31" s="329"/>
      <c r="BW31" s="329"/>
      <c r="BX31" s="329"/>
      <c r="BY31" s="329"/>
      <c r="BZ31" s="329"/>
      <c r="CA31" s="329"/>
      <c r="CB31" s="329"/>
      <c r="CC31" s="329"/>
      <c r="CD31" s="329"/>
      <c r="CE31" s="329"/>
      <c r="CF31" s="329"/>
      <c r="CG31" s="329"/>
      <c r="CH31" s="329"/>
      <c r="CI31" s="329"/>
      <c r="CJ31" s="329"/>
      <c r="CK31" s="329"/>
      <c r="CL31" s="329"/>
      <c r="CM31" s="329"/>
      <c r="CN31" s="329"/>
      <c r="CO31" s="329"/>
      <c r="CP31" s="329"/>
      <c r="CQ31" s="329"/>
      <c r="CR31" s="329"/>
      <c r="CS31" s="329"/>
      <c r="CT31" s="329"/>
      <c r="CU31" s="329"/>
      <c r="CV31" s="329"/>
      <c r="CW31" s="329"/>
      <c r="CX31" s="329"/>
      <c r="CY31" s="329"/>
      <c r="CZ31" s="329"/>
      <c r="DA31" s="329"/>
      <c r="DB31" s="329"/>
      <c r="DC31" s="329"/>
      <c r="DD31" s="329"/>
      <c r="DE31" s="329"/>
      <c r="DF31" s="329"/>
      <c r="DG31" s="329"/>
      <c r="DH31" s="329"/>
      <c r="DI31" s="329"/>
      <c r="DJ31" s="329"/>
      <c r="DK31" s="329"/>
      <c r="DL31" s="329"/>
      <c r="DM31" s="329"/>
      <c r="DN31" s="329"/>
      <c r="DO31" s="329"/>
      <c r="DP31" s="329"/>
      <c r="DQ31" s="329"/>
      <c r="DR31" s="329"/>
      <c r="DS31" s="329"/>
      <c r="DT31" s="329"/>
      <c r="DU31" s="329"/>
      <c r="DV31" s="329"/>
      <c r="DW31" s="329"/>
      <c r="DX31" s="329"/>
      <c r="DY31" s="329"/>
      <c r="DZ31" s="329"/>
      <c r="EA31" s="329"/>
      <c r="EB31" s="329"/>
      <c r="EC31" s="329"/>
      <c r="ED31" s="329"/>
      <c r="EE31" s="329"/>
      <c r="EF31" s="329"/>
      <c r="EG31" s="329"/>
      <c r="EH31" s="329"/>
      <c r="EI31" s="329"/>
      <c r="EJ31" s="329"/>
      <c r="EK31" s="329"/>
      <c r="EL31" s="329"/>
      <c r="EM31" s="329"/>
      <c r="EN31" s="329"/>
      <c r="EO31" s="329"/>
      <c r="EP31" s="329"/>
      <c r="EQ31" s="329"/>
      <c r="ER31" s="329"/>
      <c r="ES31" s="329"/>
      <c r="ET31" s="329"/>
      <c r="EU31" s="329"/>
      <c r="EV31" s="329"/>
      <c r="EW31" s="329"/>
      <c r="EX31" s="329"/>
      <c r="EY31" s="329"/>
      <c r="EZ31" s="329"/>
      <c r="FA31" s="329"/>
      <c r="FB31" s="329"/>
      <c r="FC31" s="329"/>
      <c r="FD31" s="329"/>
      <c r="FE31" s="329"/>
      <c r="FF31" s="329"/>
      <c r="FG31" s="329"/>
      <c r="FH31" s="329"/>
      <c r="FI31" s="329"/>
      <c r="FJ31" s="329"/>
      <c r="FK31" s="329"/>
      <c r="FL31" s="329"/>
      <c r="FM31" s="329"/>
      <c r="FN31" s="329"/>
      <c r="FO31" s="329"/>
      <c r="FP31" s="329"/>
      <c r="FQ31" s="329"/>
      <c r="FR31" s="329"/>
      <c r="FS31" s="329"/>
      <c r="FT31" s="329"/>
      <c r="FU31" s="329"/>
      <c r="FV31" s="329"/>
      <c r="FW31" s="329"/>
      <c r="FX31" s="329"/>
      <c r="FY31" s="329"/>
      <c r="FZ31" s="329"/>
      <c r="GA31" s="329"/>
      <c r="GB31" s="329"/>
      <c r="GC31" s="329"/>
      <c r="GD31" s="329"/>
      <c r="GE31" s="329"/>
      <c r="GF31" s="329"/>
      <c r="GG31" s="329"/>
      <c r="GH31" s="329"/>
      <c r="GI31" s="329"/>
      <c r="GJ31" s="329"/>
      <c r="GK31" s="329"/>
      <c r="GL31" s="329"/>
      <c r="GM31" s="329"/>
      <c r="GN31" s="329"/>
      <c r="GO31" s="329"/>
      <c r="GP31" s="329"/>
      <c r="GQ31" s="329"/>
      <c r="GR31" s="329"/>
      <c r="GS31" s="329"/>
      <c r="GT31" s="329"/>
      <c r="GU31" s="329"/>
      <c r="GV31" s="329"/>
      <c r="GW31" s="329"/>
      <c r="GX31" s="329"/>
      <c r="GY31" s="329"/>
      <c r="GZ31" s="329"/>
      <c r="HA31" s="329"/>
      <c r="HB31" s="329"/>
      <c r="HC31" s="329"/>
      <c r="HD31" s="329"/>
      <c r="HE31" s="329"/>
      <c r="HF31" s="329"/>
      <c r="HG31" s="329"/>
      <c r="HH31" s="329"/>
      <c r="HI31" s="329"/>
      <c r="HJ31" s="329"/>
      <c r="HK31" s="329"/>
      <c r="HL31" s="329"/>
      <c r="HM31" s="329"/>
      <c r="HN31" s="329"/>
      <c r="HO31" s="329"/>
      <c r="HP31" s="329"/>
      <c r="HQ31" s="329"/>
      <c r="HR31" s="329"/>
      <c r="HS31" s="329"/>
      <c r="HT31" s="329"/>
      <c r="HU31" s="329"/>
      <c r="HV31" s="329"/>
      <c r="HW31" s="329"/>
      <c r="HX31" s="329"/>
      <c r="HY31" s="329"/>
      <c r="HZ31" s="329"/>
      <c r="IA31" s="329"/>
      <c r="IB31" s="329"/>
      <c r="IC31" s="329"/>
      <c r="ID31" s="329"/>
      <c r="IE31" s="329"/>
      <c r="IF31" s="329"/>
      <c r="IG31" s="329"/>
      <c r="IH31" s="329"/>
      <c r="II31" s="329"/>
      <c r="IJ31" s="329"/>
      <c r="IK31" s="329"/>
      <c r="IL31" s="329"/>
      <c r="IM31" s="329"/>
      <c r="IN31" s="329"/>
      <c r="IO31" s="329"/>
      <c r="IP31" s="329"/>
      <c r="IQ31" s="329"/>
      <c r="IR31" s="329"/>
      <c r="IS31" s="329"/>
      <c r="IT31" s="329"/>
      <c r="IU31" s="329"/>
      <c r="IV31" s="329"/>
      <c r="IW31" s="329"/>
      <c r="IX31" s="329"/>
      <c r="IY31" s="329"/>
      <c r="IZ31" s="329"/>
    </row>
    <row r="32" spans="1:260" s="631" customFormat="1" ht="4.5" customHeight="1" x14ac:dyDescent="0.2">
      <c r="A32" s="328"/>
      <c r="B32" s="785"/>
      <c r="C32" s="322"/>
      <c r="D32" s="785"/>
      <c r="E32" s="785"/>
      <c r="F32" s="322"/>
      <c r="G32" s="748"/>
      <c r="H32" s="749"/>
      <c r="I32" s="322"/>
      <c r="J32" s="748"/>
      <c r="K32" s="748"/>
      <c r="L32" s="749"/>
      <c r="M32" s="396"/>
      <c r="N32" s="396"/>
      <c r="O32" s="396"/>
      <c r="P32" s="396"/>
      <c r="Q32" s="396"/>
      <c r="R32" s="396"/>
      <c r="S32" s="333"/>
      <c r="T32" s="333"/>
      <c r="U32" s="328"/>
      <c r="V32" s="328"/>
      <c r="W32" s="328"/>
      <c r="X32" s="328"/>
      <c r="Y32" s="328"/>
      <c r="Z32" s="328"/>
      <c r="AA32" s="328"/>
      <c r="AB32" s="328"/>
      <c r="AC32" s="328"/>
      <c r="AD32" s="328"/>
      <c r="AE32" s="328"/>
      <c r="AF32" s="328"/>
      <c r="AG32" s="328"/>
      <c r="AH32" s="328"/>
      <c r="AI32" s="328"/>
      <c r="AJ32" s="328"/>
      <c r="AK32" s="328"/>
      <c r="AL32" s="328"/>
      <c r="AM32" s="328"/>
      <c r="AN32" s="328"/>
      <c r="AO32" s="328"/>
      <c r="AP32" s="328"/>
      <c r="AQ32" s="328"/>
      <c r="AR32" s="328"/>
      <c r="AS32" s="328"/>
      <c r="AT32" s="328"/>
      <c r="AU32" s="328"/>
      <c r="AV32" s="328"/>
      <c r="AW32" s="328"/>
      <c r="AX32" s="328"/>
      <c r="AY32" s="328"/>
      <c r="AZ32" s="328"/>
      <c r="BA32" s="328"/>
      <c r="BB32" s="328"/>
      <c r="BC32" s="328"/>
      <c r="BD32" s="328"/>
      <c r="BE32" s="328"/>
      <c r="BF32" s="328"/>
      <c r="BG32" s="328"/>
      <c r="BH32" s="328"/>
      <c r="BI32" s="328"/>
      <c r="BJ32" s="328"/>
      <c r="BK32" s="328"/>
      <c r="BL32" s="328"/>
      <c r="BM32" s="328"/>
      <c r="BN32" s="328"/>
      <c r="BO32" s="328"/>
      <c r="BP32" s="328"/>
      <c r="BQ32" s="328"/>
      <c r="BR32" s="328"/>
      <c r="BS32" s="328"/>
      <c r="BT32" s="328"/>
      <c r="BU32" s="328"/>
      <c r="BV32" s="328"/>
      <c r="BW32" s="328"/>
      <c r="BX32" s="328"/>
      <c r="BY32" s="328"/>
      <c r="BZ32" s="328"/>
      <c r="CA32" s="328"/>
      <c r="CB32" s="328"/>
      <c r="CC32" s="328"/>
      <c r="CD32" s="328"/>
      <c r="CE32" s="328"/>
      <c r="CF32" s="328"/>
      <c r="CG32" s="328"/>
      <c r="CH32" s="328"/>
      <c r="CI32" s="328"/>
      <c r="CJ32" s="328"/>
      <c r="CK32" s="328"/>
      <c r="CL32" s="328"/>
      <c r="CM32" s="328"/>
      <c r="CN32" s="328"/>
      <c r="CO32" s="328"/>
      <c r="CP32" s="328"/>
      <c r="CQ32" s="328"/>
      <c r="CR32" s="328"/>
      <c r="CS32" s="328"/>
      <c r="CT32" s="328"/>
      <c r="CU32" s="328"/>
      <c r="CV32" s="328"/>
      <c r="CW32" s="328"/>
      <c r="CX32" s="328"/>
      <c r="CY32" s="328"/>
      <c r="CZ32" s="328"/>
      <c r="DA32" s="328"/>
      <c r="DB32" s="328"/>
      <c r="DC32" s="328"/>
      <c r="DD32" s="328"/>
      <c r="DE32" s="328"/>
      <c r="DF32" s="328"/>
      <c r="DG32" s="328"/>
      <c r="DH32" s="328"/>
      <c r="DI32" s="328"/>
      <c r="DJ32" s="328"/>
      <c r="DK32" s="328"/>
      <c r="DL32" s="328"/>
      <c r="DM32" s="328"/>
      <c r="DN32" s="328"/>
      <c r="DO32" s="328"/>
      <c r="DP32" s="328"/>
      <c r="DQ32" s="328"/>
      <c r="DR32" s="328"/>
      <c r="DS32" s="328"/>
      <c r="DT32" s="328"/>
      <c r="DU32" s="328"/>
      <c r="DV32" s="328"/>
      <c r="DW32" s="328"/>
      <c r="DX32" s="328"/>
      <c r="DY32" s="328"/>
      <c r="DZ32" s="328"/>
      <c r="EA32" s="328"/>
      <c r="EB32" s="328"/>
      <c r="EC32" s="328"/>
      <c r="ED32" s="328"/>
      <c r="EE32" s="328"/>
      <c r="EF32" s="328"/>
      <c r="EG32" s="328"/>
      <c r="EH32" s="328"/>
      <c r="EI32" s="328"/>
      <c r="EJ32" s="328"/>
      <c r="EK32" s="328"/>
      <c r="EL32" s="328"/>
      <c r="EM32" s="328"/>
      <c r="EN32" s="328"/>
      <c r="EO32" s="328"/>
      <c r="EP32" s="328"/>
      <c r="EQ32" s="328"/>
      <c r="ER32" s="328"/>
      <c r="ES32" s="328"/>
      <c r="ET32" s="328"/>
      <c r="EU32" s="328"/>
      <c r="EV32" s="328"/>
      <c r="EW32" s="328"/>
      <c r="EX32" s="328"/>
      <c r="EY32" s="328"/>
      <c r="EZ32" s="328"/>
      <c r="FA32" s="328"/>
      <c r="FB32" s="328"/>
      <c r="FC32" s="328"/>
      <c r="FD32" s="328"/>
      <c r="FE32" s="328"/>
      <c r="FF32" s="328"/>
      <c r="FG32" s="328"/>
      <c r="FH32" s="328"/>
      <c r="FI32" s="328"/>
      <c r="FJ32" s="328"/>
      <c r="FK32" s="328"/>
      <c r="FL32" s="328"/>
      <c r="FM32" s="328"/>
      <c r="FN32" s="328"/>
      <c r="FO32" s="328"/>
      <c r="FP32" s="328"/>
      <c r="FQ32" s="328"/>
      <c r="FR32" s="328"/>
      <c r="FS32" s="328"/>
      <c r="FT32" s="328"/>
      <c r="FU32" s="328"/>
      <c r="FV32" s="328"/>
      <c r="FW32" s="328"/>
      <c r="FX32" s="328"/>
      <c r="FY32" s="328"/>
      <c r="FZ32" s="328"/>
      <c r="GA32" s="328"/>
      <c r="GB32" s="328"/>
      <c r="GC32" s="328"/>
      <c r="GD32" s="328"/>
      <c r="GE32" s="328"/>
      <c r="GF32" s="328"/>
      <c r="GG32" s="328"/>
      <c r="GH32" s="328"/>
      <c r="GI32" s="328"/>
      <c r="GJ32" s="328"/>
      <c r="GK32" s="328"/>
      <c r="GL32" s="328"/>
      <c r="GM32" s="328"/>
      <c r="GN32" s="328"/>
      <c r="GO32" s="328"/>
      <c r="GP32" s="328"/>
      <c r="GQ32" s="328"/>
      <c r="GR32" s="328"/>
      <c r="GS32" s="328"/>
      <c r="GT32" s="328"/>
      <c r="GU32" s="328"/>
      <c r="GV32" s="328"/>
      <c r="GW32" s="328"/>
      <c r="GX32" s="328"/>
      <c r="GY32" s="328"/>
      <c r="GZ32" s="328"/>
      <c r="HA32" s="328"/>
      <c r="HB32" s="328"/>
      <c r="HC32" s="328"/>
      <c r="HD32" s="328"/>
      <c r="HE32" s="328"/>
      <c r="HF32" s="328"/>
      <c r="HG32" s="328"/>
      <c r="HH32" s="328"/>
      <c r="HI32" s="328"/>
      <c r="HJ32" s="328"/>
      <c r="HK32" s="328"/>
      <c r="HL32" s="328"/>
      <c r="HM32" s="328"/>
      <c r="HN32" s="328"/>
      <c r="HO32" s="328"/>
      <c r="HP32" s="328"/>
      <c r="HQ32" s="328"/>
      <c r="HR32" s="328"/>
      <c r="HS32" s="328"/>
      <c r="HT32" s="328"/>
      <c r="HU32" s="328"/>
      <c r="HV32" s="328"/>
      <c r="HW32" s="328"/>
      <c r="HX32" s="328"/>
      <c r="HY32" s="328"/>
      <c r="HZ32" s="328"/>
      <c r="IA32" s="328"/>
      <c r="IB32" s="328"/>
      <c r="IC32" s="328"/>
      <c r="ID32" s="328"/>
      <c r="IE32" s="328"/>
      <c r="IF32" s="328"/>
      <c r="IG32" s="328"/>
      <c r="IH32" s="328"/>
      <c r="II32" s="328"/>
      <c r="IJ32" s="328"/>
      <c r="IK32" s="328"/>
      <c r="IL32" s="328"/>
      <c r="IM32" s="328"/>
      <c r="IN32" s="328"/>
      <c r="IO32" s="328"/>
      <c r="IP32" s="328"/>
      <c r="IQ32" s="328"/>
      <c r="IR32" s="328"/>
      <c r="IS32" s="328"/>
      <c r="IT32" s="328"/>
      <c r="IU32" s="328"/>
      <c r="IV32" s="328"/>
      <c r="IW32" s="328"/>
      <c r="IX32" s="328"/>
      <c r="IY32" s="328"/>
      <c r="IZ32" s="328"/>
    </row>
    <row r="33" spans="1:260" s="650" customFormat="1" x14ac:dyDescent="0.25">
      <c r="A33" s="394"/>
      <c r="B33" s="1419" t="str">
        <f>'22solcasaadpot'!B32:M32</f>
        <v>(1) Cifras INE de población referidas al 01/01/2023. Real Decreto 1085/2023, de 5 de diciembre BOE 23.12.22.</v>
      </c>
      <c r="C33" s="1419"/>
      <c r="D33" s="1419"/>
      <c r="E33" s="1419"/>
      <c r="F33" s="1419"/>
      <c r="G33" s="1419"/>
      <c r="H33" s="1419"/>
      <c r="I33" s="1419"/>
      <c r="J33" s="1419"/>
      <c r="K33" s="1419"/>
      <c r="L33" s="1419"/>
      <c r="M33" s="1230"/>
      <c r="N33" s="1230"/>
      <c r="O33" s="1230"/>
      <c r="P33" s="1230"/>
      <c r="Q33" s="496"/>
      <c r="R33" s="333"/>
      <c r="S33" s="750"/>
      <c r="T33" s="750"/>
      <c r="U33" s="394"/>
      <c r="V33" s="394"/>
      <c r="W33" s="394"/>
      <c r="X33" s="394"/>
      <c r="Y33" s="394"/>
      <c r="Z33" s="394"/>
      <c r="AA33" s="394"/>
      <c r="AB33" s="394"/>
      <c r="AC33" s="394"/>
      <c r="AD33" s="394"/>
      <c r="AE33" s="394"/>
      <c r="AF33" s="394"/>
      <c r="AG33" s="394"/>
      <c r="AH33" s="394"/>
      <c r="AI33" s="394"/>
      <c r="AJ33" s="394"/>
      <c r="AK33" s="394"/>
      <c r="AL33" s="394"/>
      <c r="AM33" s="394"/>
      <c r="AN33" s="394"/>
      <c r="AO33" s="394"/>
      <c r="AP33" s="394"/>
      <c r="AQ33" s="394"/>
      <c r="AR33" s="394"/>
      <c r="AS33" s="394"/>
      <c r="AT33" s="394"/>
      <c r="AU33" s="394"/>
      <c r="AV33" s="394"/>
      <c r="AW33" s="394"/>
      <c r="AX33" s="394"/>
      <c r="AY33" s="394"/>
      <c r="AZ33" s="394"/>
      <c r="BA33" s="394"/>
      <c r="BB33" s="394"/>
      <c r="BC33" s="394"/>
      <c r="BD33" s="394"/>
      <c r="BE33" s="394"/>
      <c r="BF33" s="394"/>
      <c r="BG33" s="394"/>
      <c r="BH33" s="394"/>
      <c r="BI33" s="394"/>
      <c r="BJ33" s="394"/>
      <c r="BK33" s="394"/>
      <c r="BL33" s="394"/>
      <c r="BM33" s="394"/>
      <c r="BN33" s="394"/>
      <c r="BO33" s="394"/>
      <c r="BP33" s="394"/>
      <c r="BQ33" s="394"/>
      <c r="BR33" s="394"/>
      <c r="BS33" s="394"/>
      <c r="BT33" s="394"/>
      <c r="BU33" s="394"/>
      <c r="BV33" s="394"/>
      <c r="BW33" s="394"/>
      <c r="BX33" s="394"/>
      <c r="BY33" s="394"/>
      <c r="BZ33" s="394"/>
      <c r="CA33" s="394"/>
      <c r="CB33" s="394"/>
      <c r="CC33" s="394"/>
      <c r="CD33" s="394"/>
      <c r="CE33" s="394"/>
      <c r="CF33" s="394"/>
      <c r="CG33" s="394"/>
      <c r="CH33" s="394"/>
      <c r="CI33" s="394"/>
      <c r="CJ33" s="394"/>
      <c r="CK33" s="394"/>
      <c r="CL33" s="394"/>
      <c r="CM33" s="394"/>
      <c r="CN33" s="394"/>
      <c r="CO33" s="394"/>
      <c r="CP33" s="394"/>
      <c r="CQ33" s="394"/>
      <c r="CR33" s="394"/>
      <c r="CS33" s="394"/>
      <c r="CT33" s="394"/>
      <c r="CU33" s="394"/>
      <c r="CV33" s="394"/>
      <c r="CW33" s="394"/>
      <c r="CX33" s="394"/>
      <c r="CY33" s="394"/>
      <c r="CZ33" s="394"/>
      <c r="DA33" s="394"/>
      <c r="DB33" s="394"/>
      <c r="DC33" s="394"/>
      <c r="DD33" s="394"/>
      <c r="DE33" s="394"/>
      <c r="DF33" s="394"/>
      <c r="DG33" s="394"/>
      <c r="DH33" s="394"/>
      <c r="DI33" s="394"/>
      <c r="DJ33" s="394"/>
      <c r="DK33" s="394"/>
      <c r="DL33" s="394"/>
      <c r="DM33" s="394"/>
      <c r="DN33" s="394"/>
      <c r="DO33" s="394"/>
      <c r="DP33" s="394"/>
      <c r="DQ33" s="394"/>
      <c r="DR33" s="394"/>
      <c r="DS33" s="394"/>
      <c r="DT33" s="394"/>
      <c r="DU33" s="394"/>
      <c r="DV33" s="394"/>
      <c r="DW33" s="394"/>
      <c r="DX33" s="394"/>
      <c r="DY33" s="394"/>
      <c r="DZ33" s="394"/>
      <c r="EA33" s="394"/>
      <c r="EB33" s="394"/>
      <c r="EC33" s="394"/>
      <c r="ED33" s="394"/>
      <c r="EE33" s="394"/>
      <c r="EF33" s="394"/>
      <c r="EG33" s="394"/>
      <c r="EH33" s="394"/>
      <c r="EI33" s="394"/>
      <c r="EJ33" s="394"/>
      <c r="EK33" s="394"/>
      <c r="EL33" s="394"/>
      <c r="EM33" s="394"/>
      <c r="EN33" s="394"/>
      <c r="EO33" s="394"/>
      <c r="EP33" s="394"/>
      <c r="EQ33" s="394"/>
      <c r="ER33" s="394"/>
      <c r="ES33" s="394"/>
      <c r="ET33" s="394"/>
      <c r="EU33" s="394"/>
      <c r="EV33" s="394"/>
      <c r="EW33" s="394"/>
      <c r="EX33" s="394"/>
      <c r="EY33" s="394"/>
      <c r="EZ33" s="394"/>
      <c r="FA33" s="394"/>
      <c r="FB33" s="394"/>
      <c r="FC33" s="394"/>
      <c r="FD33" s="394"/>
      <c r="FE33" s="394"/>
      <c r="FF33" s="394"/>
      <c r="FG33" s="394"/>
      <c r="FH33" s="394"/>
      <c r="FI33" s="394"/>
      <c r="FJ33" s="394"/>
      <c r="FK33" s="394"/>
      <c r="FL33" s="394"/>
      <c r="FM33" s="394"/>
      <c r="FN33" s="394"/>
      <c r="FO33" s="394"/>
      <c r="FP33" s="394"/>
      <c r="FQ33" s="394"/>
      <c r="FR33" s="394"/>
      <c r="FS33" s="394"/>
      <c r="FT33" s="394"/>
      <c r="FU33" s="394"/>
      <c r="FV33" s="394"/>
      <c r="FW33" s="394"/>
      <c r="FX33" s="394"/>
      <c r="FY33" s="394"/>
      <c r="FZ33" s="394"/>
      <c r="GA33" s="394"/>
      <c r="GB33" s="394"/>
      <c r="GC33" s="394"/>
      <c r="GD33" s="394"/>
      <c r="GE33" s="394"/>
      <c r="GF33" s="394"/>
      <c r="GG33" s="394"/>
      <c r="GH33" s="394"/>
      <c r="GI33" s="394"/>
      <c r="GJ33" s="394"/>
      <c r="GK33" s="394"/>
      <c r="GL33" s="394"/>
      <c r="GM33" s="394"/>
      <c r="GN33" s="394"/>
      <c r="GO33" s="394"/>
      <c r="GP33" s="394"/>
      <c r="GQ33" s="394"/>
      <c r="GR33" s="394"/>
      <c r="GS33" s="394"/>
      <c r="GT33" s="394"/>
      <c r="GU33" s="394"/>
      <c r="GV33" s="394"/>
      <c r="GW33" s="394"/>
      <c r="GX33" s="394"/>
      <c r="GY33" s="394"/>
      <c r="GZ33" s="394"/>
      <c r="HA33" s="394"/>
      <c r="HB33" s="394"/>
      <c r="HC33" s="394"/>
      <c r="HD33" s="394"/>
      <c r="HE33" s="394"/>
      <c r="HF33" s="394"/>
      <c r="HG33" s="394"/>
      <c r="HH33" s="394"/>
      <c r="HI33" s="394"/>
      <c r="HJ33" s="394"/>
      <c r="HK33" s="394"/>
      <c r="HL33" s="394"/>
      <c r="HM33" s="394"/>
      <c r="HN33" s="394"/>
      <c r="HO33" s="394"/>
      <c r="HP33" s="394"/>
      <c r="HQ33" s="394"/>
      <c r="HR33" s="394"/>
      <c r="HS33" s="394"/>
      <c r="HT33" s="394"/>
      <c r="HU33" s="394"/>
      <c r="HV33" s="394"/>
      <c r="HW33" s="394"/>
      <c r="HX33" s="394"/>
      <c r="HY33" s="394"/>
      <c r="HZ33" s="394"/>
      <c r="IA33" s="394"/>
      <c r="IB33" s="394"/>
      <c r="IC33" s="394"/>
      <c r="ID33" s="394"/>
      <c r="IE33" s="394"/>
      <c r="IF33" s="394"/>
      <c r="IG33" s="394"/>
      <c r="IH33" s="394"/>
      <c r="II33" s="394"/>
      <c r="IJ33" s="394"/>
      <c r="IK33" s="394"/>
      <c r="IL33" s="394"/>
      <c r="IM33" s="394"/>
      <c r="IN33" s="394"/>
      <c r="IO33" s="394"/>
      <c r="IP33" s="394"/>
      <c r="IQ33" s="394"/>
      <c r="IR33" s="394"/>
      <c r="IS33" s="394"/>
      <c r="IT33" s="394"/>
      <c r="IU33" s="394"/>
      <c r="IV33" s="394"/>
      <c r="IW33" s="394"/>
      <c r="IX33" s="394"/>
      <c r="IY33" s="394"/>
      <c r="IZ33" s="394"/>
    </row>
    <row r="34" spans="1:260" x14ac:dyDescent="0.2">
      <c r="B34" s="1420" t="str">
        <f>'22solcasaadpot'!B33:Q33</f>
        <v>(2) Cifras de Población Potencialmente Dependiente calculadas según lo explicado en la metodología</v>
      </c>
      <c r="C34" s="1420"/>
      <c r="D34" s="1420"/>
      <c r="E34" s="1420"/>
      <c r="F34" s="1420"/>
      <c r="G34" s="1420"/>
      <c r="H34" s="1420"/>
      <c r="I34" s="1420"/>
      <c r="J34" s="1420"/>
      <c r="K34" s="1420"/>
      <c r="L34" s="1420"/>
      <c r="M34" s="496"/>
      <c r="N34" s="496"/>
      <c r="O34" s="496"/>
      <c r="P34" s="496"/>
      <c r="Q34" s="496"/>
    </row>
    <row r="35" spans="1:260" ht="15" customHeight="1" x14ac:dyDescent="0.25">
      <c r="B35" s="397" t="s">
        <v>47</v>
      </c>
      <c r="D35" s="397"/>
      <c r="E35" s="397"/>
      <c r="M35" s="447"/>
      <c r="N35" s="360"/>
      <c r="O35" s="360"/>
      <c r="P35" s="360"/>
      <c r="Q35" s="361"/>
      <c r="R35" s="788"/>
      <c r="S35" s="329"/>
    </row>
    <row r="36" spans="1:260" x14ac:dyDescent="0.25">
      <c r="M36" s="447"/>
      <c r="N36" s="360"/>
      <c r="O36" s="360"/>
      <c r="P36" s="360"/>
      <c r="Q36" s="361"/>
      <c r="R36" s="788"/>
      <c r="S36" s="329"/>
    </row>
    <row r="37" spans="1:260" x14ac:dyDescent="0.25">
      <c r="M37" s="447"/>
      <c r="N37" s="360"/>
      <c r="O37" s="360"/>
      <c r="P37" s="360"/>
      <c r="Q37" s="361"/>
      <c r="R37" s="789"/>
      <c r="S37" s="329"/>
    </row>
    <row r="38" spans="1:260" x14ac:dyDescent="0.25">
      <c r="M38" s="447"/>
      <c r="N38" s="360"/>
      <c r="O38" s="360"/>
      <c r="P38" s="360"/>
      <c r="Q38" s="361"/>
      <c r="R38" s="788"/>
      <c r="S38" s="329"/>
    </row>
    <row r="39" spans="1:260" x14ac:dyDescent="0.25">
      <c r="M39" s="447"/>
      <c r="N39" s="360"/>
      <c r="O39" s="360"/>
      <c r="P39" s="360"/>
      <c r="Q39" s="361"/>
      <c r="R39" s="788"/>
      <c r="S39" s="329"/>
    </row>
    <row r="40" spans="1:260" x14ac:dyDescent="0.25">
      <c r="M40" s="447"/>
      <c r="N40" s="360"/>
      <c r="O40" s="360"/>
      <c r="P40" s="360"/>
      <c r="Q40" s="361"/>
      <c r="R40" s="788"/>
      <c r="S40" s="329"/>
    </row>
    <row r="41" spans="1:260" x14ac:dyDescent="0.25">
      <c r="M41" s="447"/>
      <c r="N41" s="360"/>
      <c r="O41" s="360"/>
      <c r="P41" s="360"/>
      <c r="Q41" s="361"/>
      <c r="R41" s="788"/>
      <c r="S41" s="329"/>
    </row>
    <row r="42" spans="1:260" x14ac:dyDescent="0.25">
      <c r="M42" s="447"/>
      <c r="N42" s="360"/>
      <c r="O42" s="360"/>
      <c r="P42" s="360"/>
      <c r="Q42" s="361"/>
      <c r="R42" s="788"/>
      <c r="S42" s="329"/>
    </row>
    <row r="43" spans="1:260" x14ac:dyDescent="0.25">
      <c r="M43" s="447"/>
      <c r="N43" s="360"/>
      <c r="O43" s="360"/>
      <c r="P43" s="360"/>
      <c r="Q43" s="361"/>
      <c r="R43" s="788"/>
      <c r="S43" s="329"/>
    </row>
    <row r="44" spans="1:260" x14ac:dyDescent="0.25">
      <c r="M44" s="447"/>
      <c r="N44" s="360"/>
      <c r="O44" s="360"/>
      <c r="P44" s="360"/>
      <c r="Q44" s="361"/>
      <c r="R44" s="789"/>
      <c r="S44" s="329"/>
    </row>
    <row r="45" spans="1:260" x14ac:dyDescent="0.25">
      <c r="M45" s="447"/>
      <c r="N45" s="360"/>
      <c r="O45" s="360"/>
      <c r="P45" s="360"/>
      <c r="Q45" s="361"/>
      <c r="R45" s="788"/>
      <c r="S45" s="329"/>
    </row>
    <row r="46" spans="1:260" x14ac:dyDescent="0.25">
      <c r="M46" s="447"/>
      <c r="N46" s="360"/>
      <c r="O46" s="360"/>
      <c r="P46" s="360"/>
      <c r="Q46" s="361"/>
      <c r="R46" s="788"/>
      <c r="S46" s="329"/>
    </row>
    <row r="47" spans="1:260" x14ac:dyDescent="0.25">
      <c r="M47" s="447"/>
      <c r="N47" s="360"/>
      <c r="O47" s="360"/>
      <c r="P47" s="360"/>
      <c r="Q47" s="361"/>
      <c r="R47" s="788"/>
      <c r="S47" s="329"/>
    </row>
    <row r="48" spans="1:260" x14ac:dyDescent="0.25">
      <c r="M48" s="447"/>
      <c r="N48" s="360"/>
      <c r="O48" s="360"/>
      <c r="P48" s="360"/>
      <c r="Q48" s="361"/>
      <c r="R48" s="788"/>
      <c r="S48" s="329"/>
    </row>
    <row r="49" spans="13:19" x14ac:dyDescent="0.25">
      <c r="M49" s="447"/>
      <c r="N49" s="360"/>
      <c r="O49" s="360"/>
      <c r="P49" s="360"/>
      <c r="Q49" s="361"/>
      <c r="R49" s="788"/>
      <c r="S49" s="329"/>
    </row>
    <row r="50" spans="13:19" x14ac:dyDescent="0.25">
      <c r="M50" s="447"/>
      <c r="N50" s="360"/>
      <c r="O50" s="360"/>
      <c r="P50" s="360"/>
      <c r="Q50" s="361"/>
      <c r="R50" s="789"/>
      <c r="S50" s="329"/>
    </row>
    <row r="51" spans="13:19" x14ac:dyDescent="0.25">
      <c r="M51" s="447"/>
      <c r="N51" s="360"/>
      <c r="O51" s="360"/>
      <c r="P51" s="360"/>
      <c r="Q51" s="361"/>
      <c r="R51" s="788"/>
      <c r="S51" s="329"/>
    </row>
    <row r="52" spans="13:19" x14ac:dyDescent="0.25">
      <c r="M52" s="447"/>
      <c r="N52" s="360"/>
      <c r="O52" s="360"/>
      <c r="P52" s="360"/>
      <c r="Q52" s="361"/>
      <c r="R52" s="788"/>
      <c r="S52" s="329"/>
    </row>
    <row r="53" spans="13:19" x14ac:dyDescent="0.25">
      <c r="M53" s="447"/>
      <c r="N53" s="329"/>
      <c r="O53" s="329"/>
      <c r="P53" s="360"/>
      <c r="Q53" s="361"/>
      <c r="R53" s="788"/>
      <c r="S53" s="329"/>
    </row>
  </sheetData>
  <mergeCells count="9">
    <mergeCell ref="B33:L33"/>
    <mergeCell ref="B34:L34"/>
    <mergeCell ref="B3:I3"/>
    <mergeCell ref="A4:R4"/>
    <mergeCell ref="B5:R5"/>
    <mergeCell ref="G8:H8"/>
    <mergeCell ref="J8:L8"/>
    <mergeCell ref="D8:E8"/>
    <mergeCell ref="B8:B9"/>
  </mergeCells>
  <printOptions horizontalCentered="1"/>
  <pageMargins left="0" right="0" top="0.43307086614173229" bottom="0.43307086614173229" header="0" footer="0"/>
  <pageSetup paperSize="9" scale="82" orientation="landscape" r:id="rId1"/>
  <headerFooter alignWithMargins="0"/>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Hoja97">
    <tabColor theme="0"/>
    <pageSetUpPr fitToPage="1"/>
  </sheetPr>
  <dimension ref="A1:BA46"/>
  <sheetViews>
    <sheetView showGridLines="0" zoomScale="85" zoomScaleNormal="85" workbookViewId="0"/>
  </sheetViews>
  <sheetFormatPr baseColWidth="10" defaultColWidth="11.42578125" defaultRowHeight="15" x14ac:dyDescent="0.2"/>
  <cols>
    <col min="1" max="1" width="1.140625" style="333" customWidth="1"/>
    <col min="2" max="2" width="28.7109375" style="333" customWidth="1"/>
    <col min="3" max="3" width="0.5703125" style="333" customWidth="1"/>
    <col min="4" max="5" width="11.42578125" style="333" bestFit="1" customWidth="1"/>
    <col min="6" max="6" width="7" style="333" customWidth="1"/>
    <col min="7" max="7" width="11.42578125" style="333" bestFit="1" customWidth="1"/>
    <col min="8" max="8" width="7" style="333" customWidth="1"/>
    <col min="9" max="9" width="0.42578125" style="333" customWidth="1"/>
    <col min="10" max="10" width="11.42578125" style="333" bestFit="1" customWidth="1"/>
    <col min="11" max="11" width="6.7109375" style="333" customWidth="1"/>
    <col min="12" max="12" width="11.42578125" style="333" bestFit="1" customWidth="1"/>
    <col min="13" max="13" width="6.85546875" style="333" customWidth="1"/>
    <col min="14" max="14" width="11.42578125" style="333" bestFit="1" customWidth="1"/>
    <col min="15" max="15" width="6.85546875" style="333" customWidth="1"/>
    <col min="16" max="16" width="0.42578125" style="333" customWidth="1"/>
    <col min="17" max="17" width="10.28515625" style="333" bestFit="1" customWidth="1"/>
    <col min="18" max="18" width="6.85546875" style="333" customWidth="1"/>
    <col min="19" max="19" width="10.28515625" style="333" bestFit="1" customWidth="1"/>
    <col min="20" max="20" width="6.85546875" style="333" bestFit="1" customWidth="1"/>
    <col min="21" max="21" width="10.28515625" style="333" bestFit="1" customWidth="1"/>
    <col min="22" max="22" width="6.85546875" style="333" bestFit="1" customWidth="1"/>
    <col min="23" max="23" width="0.42578125" style="333" customWidth="1"/>
    <col min="24" max="24" width="10.28515625" style="333" bestFit="1" customWidth="1"/>
    <col min="25" max="25" width="7" style="333" customWidth="1"/>
    <col min="26" max="26" width="10.28515625" style="333" bestFit="1" customWidth="1"/>
    <col min="27" max="27" width="6.85546875" style="333" bestFit="1" customWidth="1"/>
    <col min="28" max="28" width="10.28515625" style="333" bestFit="1" customWidth="1"/>
    <col min="29" max="29" width="6.85546875" style="333" bestFit="1" customWidth="1"/>
    <col min="30" max="30" width="11.5703125" style="333" bestFit="1" customWidth="1"/>
    <col min="31" max="31" width="6.28515625" style="333" bestFit="1" customWidth="1"/>
    <col min="32" max="32" width="5" style="333" bestFit="1" customWidth="1"/>
    <col min="33" max="33" width="7.42578125" style="333" bestFit="1" customWidth="1"/>
    <col min="34" max="34" width="13.140625" style="333" bestFit="1" customWidth="1"/>
    <col min="35" max="35" width="6.28515625" style="333" bestFit="1" customWidth="1"/>
    <col min="36" max="36" width="3.85546875" style="333" customWidth="1"/>
    <col min="37" max="39" width="2.42578125" style="333" bestFit="1" customWidth="1"/>
    <col min="40" max="40" width="8.42578125" style="333" bestFit="1" customWidth="1"/>
    <col min="41" max="41" width="3.42578125" style="333" bestFit="1" customWidth="1"/>
    <col min="42" max="42" width="3.5703125" style="333" customWidth="1"/>
    <col min="43" max="45" width="2.42578125" style="333" bestFit="1" customWidth="1"/>
    <col min="46" max="46" width="8.42578125" style="333" bestFit="1" customWidth="1"/>
    <col min="47" max="47" width="4.140625" style="333" bestFit="1" customWidth="1"/>
    <col min="48" max="48" width="3.28515625" style="333" customWidth="1"/>
    <col min="49" max="49" width="4.28515625" style="333" bestFit="1" customWidth="1"/>
    <col min="50" max="50" width="2.42578125" style="333" bestFit="1" customWidth="1"/>
    <col min="51" max="51" width="4.28515625" style="333" bestFit="1" customWidth="1"/>
    <col min="52" max="52" width="8.42578125" style="333" bestFit="1" customWidth="1"/>
    <col min="53" max="53" width="4.28515625" style="333" bestFit="1" customWidth="1"/>
    <col min="54" max="16384" width="11.42578125" style="333"/>
  </cols>
  <sheetData>
    <row r="1" spans="1:53" s="340" customFormat="1" ht="15" customHeight="1" x14ac:dyDescent="0.2">
      <c r="B1" s="311"/>
      <c r="C1" s="341"/>
      <c r="I1" s="341"/>
      <c r="J1" s="342" t="s">
        <v>135</v>
      </c>
      <c r="K1" s="342"/>
      <c r="L1" s="342" t="s">
        <v>135</v>
      </c>
      <c r="M1" s="342"/>
      <c r="N1" s="342" t="s">
        <v>135</v>
      </c>
      <c r="O1" s="342"/>
      <c r="P1" s="342"/>
      <c r="Q1" s="342" t="s">
        <v>16</v>
      </c>
      <c r="R1" s="342"/>
      <c r="S1" s="342" t="s">
        <v>16</v>
      </c>
      <c r="T1" s="342"/>
      <c r="U1" s="342" t="s">
        <v>16</v>
      </c>
      <c r="V1" s="342"/>
      <c r="W1" s="342"/>
      <c r="X1" s="342" t="s">
        <v>15</v>
      </c>
      <c r="Y1" s="342"/>
      <c r="Z1" s="342" t="s">
        <v>15</v>
      </c>
      <c r="AA1" s="342"/>
      <c r="AB1" s="342" t="s">
        <v>15</v>
      </c>
    </row>
    <row r="2" spans="1:53" s="343" customFormat="1" ht="52.5" customHeight="1" x14ac:dyDescent="0.25">
      <c r="B2" s="1387"/>
      <c r="C2" s="1387"/>
    </row>
    <row r="3" spans="1:53" s="345" customFormat="1" ht="4.5" customHeight="1" x14ac:dyDescent="0.2">
      <c r="B3" s="1388"/>
      <c r="C3" s="1388"/>
    </row>
    <row r="4" spans="1:53" s="345" customFormat="1" ht="17.25" customHeight="1" x14ac:dyDescent="0.2">
      <c r="A4" s="1389" t="s">
        <v>425</v>
      </c>
      <c r="B4" s="1389"/>
      <c r="C4" s="1389"/>
      <c r="D4" s="1389"/>
      <c r="E4" s="1389"/>
      <c r="F4" s="1389"/>
      <c r="G4" s="1389"/>
      <c r="H4" s="1389"/>
      <c r="I4" s="1389"/>
      <c r="J4" s="1389"/>
      <c r="K4" s="1389"/>
      <c r="L4" s="1389"/>
      <c r="M4" s="1389"/>
      <c r="N4" s="1389"/>
      <c r="O4" s="1389"/>
      <c r="P4" s="1389"/>
      <c r="Q4" s="1389"/>
      <c r="R4" s="1389"/>
      <c r="S4" s="1389"/>
      <c r="T4" s="1389"/>
      <c r="U4" s="1389"/>
      <c r="V4" s="1389"/>
      <c r="W4" s="1389"/>
      <c r="X4" s="1389"/>
      <c r="Y4" s="1389"/>
      <c r="Z4" s="1389"/>
      <c r="AA4" s="1389"/>
      <c r="AB4" s="1389"/>
      <c r="AC4" s="1389"/>
    </row>
    <row r="5" spans="1:53" s="345" customFormat="1" ht="17.25" customHeight="1" x14ac:dyDescent="0.2">
      <c r="B5" s="1390" t="str">
        <f>porsaad!$B$6</f>
        <v>Situación a 31 de mayo de 2024</v>
      </c>
      <c r="C5" s="1390"/>
      <c r="D5" s="1390"/>
      <c r="E5" s="1390"/>
      <c r="F5" s="1390"/>
      <c r="G5" s="1390"/>
      <c r="H5" s="1390"/>
      <c r="I5" s="1390"/>
      <c r="J5" s="1390"/>
      <c r="K5" s="1390"/>
      <c r="L5" s="1390"/>
      <c r="M5" s="1390"/>
      <c r="N5" s="1390"/>
      <c r="O5" s="1390"/>
      <c r="P5" s="1390"/>
      <c r="Q5" s="1390"/>
      <c r="R5" s="1390"/>
      <c r="S5" s="1390"/>
      <c r="T5" s="1390"/>
      <c r="U5" s="1390"/>
      <c r="V5" s="1390"/>
      <c r="W5" s="1390"/>
      <c r="X5" s="1390"/>
      <c r="Y5" s="1390"/>
      <c r="Z5" s="1390"/>
      <c r="AA5" s="1390"/>
      <c r="AB5" s="1390"/>
      <c r="AC5" s="1390"/>
    </row>
    <row r="6" spans="1:53" s="345" customFormat="1" ht="6" customHeight="1" x14ac:dyDescent="0.2"/>
    <row r="7" spans="1:53" s="322" customFormat="1" ht="12.75" customHeight="1" x14ac:dyDescent="0.2">
      <c r="A7" s="316"/>
      <c r="B7" s="1391" t="s">
        <v>12</v>
      </c>
      <c r="C7" s="317"/>
      <c r="D7" s="1394" t="s">
        <v>251</v>
      </c>
      <c r="E7" s="1395"/>
      <c r="F7" s="1395"/>
      <c r="G7" s="1395"/>
      <c r="H7" s="1395"/>
      <c r="I7" s="318"/>
      <c r="J7" s="1398"/>
      <c r="K7" s="1398"/>
      <c r="L7" s="1398"/>
      <c r="M7" s="1398"/>
      <c r="N7" s="1398"/>
      <c r="O7" s="1398"/>
      <c r="P7" s="318"/>
      <c r="Q7" s="1398"/>
      <c r="R7" s="1398"/>
      <c r="S7" s="1398"/>
      <c r="T7" s="1398"/>
      <c r="U7" s="1398"/>
      <c r="V7" s="1398"/>
      <c r="W7" s="318"/>
      <c r="X7" s="1398"/>
      <c r="Y7" s="1398"/>
      <c r="Z7" s="1398"/>
      <c r="AA7" s="1398"/>
      <c r="AB7" s="1398"/>
      <c r="AC7" s="1399"/>
      <c r="AD7" s="319"/>
      <c r="AE7" s="319"/>
      <c r="AF7" s="320"/>
      <c r="AG7" s="320"/>
      <c r="AH7" s="320"/>
      <c r="AI7" s="320"/>
      <c r="AJ7" s="320"/>
      <c r="AK7" s="320"/>
      <c r="AL7" s="321"/>
    </row>
    <row r="8" spans="1:53" s="322" customFormat="1" ht="33.75" customHeight="1" x14ac:dyDescent="0.2">
      <c r="A8" s="316"/>
      <c r="B8" s="1392"/>
      <c r="C8" s="317"/>
      <c r="D8" s="1396"/>
      <c r="E8" s="1397"/>
      <c r="F8" s="1397"/>
      <c r="G8" s="1397"/>
      <c r="H8" s="1397"/>
      <c r="I8" s="323"/>
      <c r="J8" s="1400" t="s">
        <v>252</v>
      </c>
      <c r="K8" s="1401"/>
      <c r="L8" s="1401"/>
      <c r="M8" s="1401"/>
      <c r="N8" s="1401"/>
      <c r="O8" s="1402"/>
      <c r="P8" s="317"/>
      <c r="Q8" s="1400" t="s">
        <v>253</v>
      </c>
      <c r="R8" s="1401"/>
      <c r="S8" s="1401"/>
      <c r="T8" s="1401"/>
      <c r="U8" s="1401"/>
      <c r="V8" s="1402"/>
      <c r="W8" s="317"/>
      <c r="X8" s="1400" t="s">
        <v>254</v>
      </c>
      <c r="Y8" s="1401"/>
      <c r="Z8" s="1401"/>
      <c r="AA8" s="1401"/>
      <c r="AB8" s="1401"/>
      <c r="AC8" s="1402"/>
      <c r="AD8" s="319"/>
      <c r="AE8" s="319"/>
      <c r="AF8" s="320"/>
      <c r="AG8" s="320"/>
      <c r="AH8" s="320"/>
      <c r="AI8" s="320"/>
      <c r="AJ8" s="320"/>
      <c r="AK8" s="320"/>
      <c r="AL8" s="321"/>
    </row>
    <row r="9" spans="1:53" s="322" customFormat="1" ht="21.75" customHeight="1" x14ac:dyDescent="0.2">
      <c r="A9" s="316"/>
      <c r="B9" s="1392"/>
      <c r="C9" s="317"/>
      <c r="D9" s="1403" t="s">
        <v>9</v>
      </c>
      <c r="E9" s="1404" t="s">
        <v>24</v>
      </c>
      <c r="F9" s="1405"/>
      <c r="G9" s="1404" t="s">
        <v>23</v>
      </c>
      <c r="H9" s="1406"/>
      <c r="I9" s="323"/>
      <c r="J9" s="1383" t="s">
        <v>9</v>
      </c>
      <c r="K9" s="1377" t="s">
        <v>223</v>
      </c>
      <c r="L9" s="1379" t="s">
        <v>24</v>
      </c>
      <c r="M9" s="1380"/>
      <c r="N9" s="1381" t="s">
        <v>23</v>
      </c>
      <c r="O9" s="1382"/>
      <c r="P9" s="317"/>
      <c r="Q9" s="1383" t="s">
        <v>9</v>
      </c>
      <c r="R9" s="1377" t="s">
        <v>223</v>
      </c>
      <c r="S9" s="1379" t="s">
        <v>24</v>
      </c>
      <c r="T9" s="1380"/>
      <c r="U9" s="1381" t="s">
        <v>23</v>
      </c>
      <c r="V9" s="1382"/>
      <c r="W9" s="317"/>
      <c r="X9" s="1383" t="s">
        <v>9</v>
      </c>
      <c r="Y9" s="1377" t="s">
        <v>223</v>
      </c>
      <c r="Z9" s="1379" t="s">
        <v>24</v>
      </c>
      <c r="AA9" s="1380"/>
      <c r="AB9" s="1381" t="s">
        <v>23</v>
      </c>
      <c r="AC9" s="1382"/>
      <c r="AD9" s="319"/>
      <c r="AE9" s="319"/>
      <c r="AF9" s="320"/>
      <c r="AG9" s="320"/>
      <c r="AH9" s="320"/>
      <c r="AI9" s="320"/>
      <c r="AJ9" s="320"/>
      <c r="AK9" s="320"/>
      <c r="AL9" s="321"/>
    </row>
    <row r="10" spans="1:53" s="322" customFormat="1" ht="36.75" customHeight="1" x14ac:dyDescent="0.2">
      <c r="A10" s="316"/>
      <c r="B10" s="1393"/>
      <c r="C10" s="317"/>
      <c r="D10" s="1384"/>
      <c r="E10" s="407" t="s">
        <v>9</v>
      </c>
      <c r="F10" s="403" t="s">
        <v>223</v>
      </c>
      <c r="G10" s="406" t="s">
        <v>9</v>
      </c>
      <c r="H10" s="888" t="s">
        <v>223</v>
      </c>
      <c r="I10" s="346"/>
      <c r="J10" s="1384"/>
      <c r="K10" s="1378"/>
      <c r="L10" s="404" t="s">
        <v>9</v>
      </c>
      <c r="M10" s="403" t="s">
        <v>223</v>
      </c>
      <c r="N10" s="407" t="s">
        <v>9</v>
      </c>
      <c r="O10" s="402" t="s">
        <v>223</v>
      </c>
      <c r="P10" s="347"/>
      <c r="Q10" s="1384"/>
      <c r="R10" s="1378"/>
      <c r="S10" s="404" t="s">
        <v>9</v>
      </c>
      <c r="T10" s="403" t="s">
        <v>223</v>
      </c>
      <c r="U10" s="407" t="s">
        <v>9</v>
      </c>
      <c r="V10" s="402" t="s">
        <v>223</v>
      </c>
      <c r="W10" s="347"/>
      <c r="X10" s="1384"/>
      <c r="Y10" s="1378"/>
      <c r="Z10" s="404" t="s">
        <v>9</v>
      </c>
      <c r="AA10" s="403" t="s">
        <v>223</v>
      </c>
      <c r="AB10" s="407" t="s">
        <v>9</v>
      </c>
      <c r="AC10" s="402" t="s">
        <v>223</v>
      </c>
      <c r="AD10" s="319"/>
      <c r="AE10" s="348"/>
      <c r="AF10" s="329"/>
      <c r="AG10" s="329"/>
      <c r="AH10" s="329"/>
      <c r="AI10" s="329"/>
      <c r="AJ10" s="320"/>
      <c r="AK10" s="320"/>
      <c r="AL10" s="320"/>
    </row>
    <row r="11" spans="1:53" s="328" customFormat="1" ht="4.5" customHeight="1" x14ac:dyDescent="0.2">
      <c r="A11" s="326"/>
      <c r="B11" s="327"/>
      <c r="D11" s="327"/>
      <c r="E11" s="327"/>
      <c r="F11" s="327"/>
      <c r="G11" s="327"/>
      <c r="H11" s="327"/>
      <c r="J11" s="327"/>
      <c r="K11" s="327"/>
      <c r="L11" s="327"/>
      <c r="M11" s="327"/>
      <c r="N11" s="327"/>
      <c r="O11" s="327"/>
      <c r="Q11" s="327"/>
      <c r="R11" s="327"/>
      <c r="S11" s="327"/>
      <c r="T11" s="327"/>
      <c r="U11" s="327"/>
      <c r="V11" s="327"/>
      <c r="X11" s="327"/>
      <c r="Y11" s="327"/>
      <c r="Z11" s="327"/>
      <c r="AA11" s="327"/>
      <c r="AB11" s="327"/>
      <c r="AC11" s="327"/>
      <c r="AD11" s="319"/>
      <c r="AE11" s="348"/>
      <c r="AF11" s="329"/>
      <c r="AG11" s="329"/>
      <c r="AH11" s="329"/>
      <c r="AI11" s="329"/>
      <c r="AJ11" s="329"/>
      <c r="AK11" s="329"/>
      <c r="AL11" s="329"/>
    </row>
    <row r="12" spans="1:53" s="331" customFormat="1" ht="18" customHeight="1" x14ac:dyDescent="0.25">
      <c r="A12" s="330"/>
      <c r="B12" s="349" t="s">
        <v>8</v>
      </c>
      <c r="C12" s="350"/>
      <c r="D12" s="351">
        <f>J12+Q12+X12</f>
        <v>286788</v>
      </c>
      <c r="E12" s="352">
        <f>L12+S12+Z12</f>
        <v>180406</v>
      </c>
      <c r="F12" s="353">
        <f>E12/$D12*100</f>
        <v>62.905700377979556</v>
      </c>
      <c r="G12" s="352">
        <f>N12+U12+AB12</f>
        <v>106382</v>
      </c>
      <c r="H12" s="354">
        <f>G12/$D12*100</f>
        <v>37.094299622020451</v>
      </c>
      <c r="I12" s="350"/>
      <c r="J12" s="355">
        <v>87121</v>
      </c>
      <c r="K12" s="356">
        <v>30.378188766615061</v>
      </c>
      <c r="L12" s="357">
        <v>35506</v>
      </c>
      <c r="M12" s="353">
        <v>40.754812272586406</v>
      </c>
      <c r="N12" s="357">
        <v>51615</v>
      </c>
      <c r="O12" s="358">
        <v>59.245187727413594</v>
      </c>
      <c r="P12" s="350"/>
      <c r="Q12" s="355">
        <v>59106</v>
      </c>
      <c r="R12" s="356">
        <v>20.609648939286163</v>
      </c>
      <c r="S12" s="357">
        <v>38997</v>
      </c>
      <c r="T12" s="353">
        <v>65.978073292051562</v>
      </c>
      <c r="U12" s="357">
        <v>20109</v>
      </c>
      <c r="V12" s="358">
        <v>34.021926707948431</v>
      </c>
      <c r="W12" s="350"/>
      <c r="X12" s="355">
        <v>140561</v>
      </c>
      <c r="Y12" s="356">
        <v>49.012162294098779</v>
      </c>
      <c r="Z12" s="357">
        <v>105903</v>
      </c>
      <c r="AA12" s="353">
        <v>75.343089477166487</v>
      </c>
      <c r="AB12" s="357">
        <v>34658</v>
      </c>
      <c r="AC12" s="358">
        <f t="shared" ref="AC12:AC29" si="0">AB12/$X12*100</f>
        <v>24.656910522833503</v>
      </c>
      <c r="AD12" s="359"/>
      <c r="AE12" s="360"/>
      <c r="AF12" s="360"/>
      <c r="AG12" s="360"/>
      <c r="AH12" s="361"/>
      <c r="AI12" s="362"/>
      <c r="AJ12" s="329"/>
      <c r="AK12" s="360"/>
      <c r="AL12" s="360"/>
      <c r="AM12" s="360"/>
      <c r="AN12" s="361"/>
      <c r="AO12" s="362"/>
      <c r="AQ12" s="360"/>
      <c r="AR12" s="360"/>
      <c r="AS12" s="360"/>
      <c r="AT12" s="361"/>
      <c r="AU12" s="362"/>
      <c r="AW12" s="360"/>
      <c r="AX12" s="360"/>
      <c r="AY12" s="360"/>
      <c r="AZ12" s="361"/>
      <c r="BA12" s="362"/>
    </row>
    <row r="13" spans="1:53" s="331" customFormat="1" ht="18" customHeight="1" x14ac:dyDescent="0.25">
      <c r="A13" s="330"/>
      <c r="B13" s="363" t="s">
        <v>7</v>
      </c>
      <c r="C13" s="350"/>
      <c r="D13" s="364">
        <f t="shared" ref="D13:D29" si="1">J13+Q13+X13</f>
        <v>40938</v>
      </c>
      <c r="E13" s="365">
        <f t="shared" ref="E13:E29" si="2">L13+S13+Z13</f>
        <v>26411</v>
      </c>
      <c r="F13" s="366">
        <f t="shared" ref="F13:H29" si="3">E13/$D13*100</f>
        <v>64.514631882358685</v>
      </c>
      <c r="G13" s="365">
        <f t="shared" ref="G13:G29" si="4">N13+U13+AB13</f>
        <v>14527</v>
      </c>
      <c r="H13" s="367">
        <f t="shared" si="3"/>
        <v>35.485368117641315</v>
      </c>
      <c r="I13" s="350"/>
      <c r="J13" s="368">
        <v>8427</v>
      </c>
      <c r="K13" s="369">
        <v>20.584786750696175</v>
      </c>
      <c r="L13" s="370">
        <v>3549</v>
      </c>
      <c r="M13" s="371">
        <v>42.114631541473834</v>
      </c>
      <c r="N13" s="370">
        <v>4878</v>
      </c>
      <c r="O13" s="372">
        <v>57.885368458526166</v>
      </c>
      <c r="P13" s="350"/>
      <c r="Q13" s="368">
        <v>7387</v>
      </c>
      <c r="R13" s="369">
        <v>18.044359763544872</v>
      </c>
      <c r="S13" s="370">
        <v>4479</v>
      </c>
      <c r="T13" s="371">
        <v>60.633545417625555</v>
      </c>
      <c r="U13" s="370">
        <v>2908</v>
      </c>
      <c r="V13" s="372">
        <v>39.366454582374445</v>
      </c>
      <c r="W13" s="350"/>
      <c r="X13" s="368">
        <v>25124</v>
      </c>
      <c r="Y13" s="369">
        <v>61.37085348575895</v>
      </c>
      <c r="Z13" s="370">
        <v>18383</v>
      </c>
      <c r="AA13" s="371">
        <v>73.169081356471892</v>
      </c>
      <c r="AB13" s="370">
        <v>6741</v>
      </c>
      <c r="AC13" s="372">
        <f t="shared" si="0"/>
        <v>26.830918643528101</v>
      </c>
      <c r="AD13" s="359"/>
      <c r="AE13" s="360"/>
      <c r="AF13" s="360"/>
      <c r="AG13" s="360"/>
      <c r="AH13" s="361"/>
      <c r="AI13" s="362"/>
      <c r="AJ13" s="329"/>
      <c r="AK13" s="360"/>
      <c r="AL13" s="360"/>
      <c r="AM13" s="360"/>
      <c r="AN13" s="361"/>
      <c r="AO13" s="362"/>
      <c r="AQ13" s="360"/>
      <c r="AR13" s="360"/>
      <c r="AS13" s="360"/>
      <c r="AT13" s="361"/>
      <c r="AU13" s="362"/>
      <c r="AW13" s="360"/>
      <c r="AX13" s="360"/>
      <c r="AY13" s="360"/>
      <c r="AZ13" s="361"/>
      <c r="BA13" s="362"/>
    </row>
    <row r="14" spans="1:53" s="331" customFormat="1" ht="18" customHeight="1" x14ac:dyDescent="0.25">
      <c r="A14" s="330"/>
      <c r="B14" s="363" t="s">
        <v>37</v>
      </c>
      <c r="C14" s="350"/>
      <c r="D14" s="364">
        <f t="shared" si="1"/>
        <v>31581</v>
      </c>
      <c r="E14" s="365">
        <f t="shared" si="2"/>
        <v>20502</v>
      </c>
      <c r="F14" s="366">
        <f t="shared" si="3"/>
        <v>64.918780279281847</v>
      </c>
      <c r="G14" s="365">
        <f t="shared" si="4"/>
        <v>11079</v>
      </c>
      <c r="H14" s="367">
        <f t="shared" si="3"/>
        <v>35.081219720718153</v>
      </c>
      <c r="I14" s="350"/>
      <c r="J14" s="368">
        <v>7674</v>
      </c>
      <c r="K14" s="369">
        <v>24.29942053766505</v>
      </c>
      <c r="L14" s="370">
        <v>3149</v>
      </c>
      <c r="M14" s="371">
        <v>41.03466249674225</v>
      </c>
      <c r="N14" s="370">
        <v>4525</v>
      </c>
      <c r="O14" s="372">
        <v>58.96533750325775</v>
      </c>
      <c r="P14" s="350"/>
      <c r="Q14" s="368">
        <v>6493</v>
      </c>
      <c r="R14" s="369">
        <v>20.559830277698616</v>
      </c>
      <c r="S14" s="370">
        <v>3840</v>
      </c>
      <c r="T14" s="371">
        <v>59.140612967811492</v>
      </c>
      <c r="U14" s="370">
        <v>2653</v>
      </c>
      <c r="V14" s="372">
        <v>40.859387032188508</v>
      </c>
      <c r="W14" s="350"/>
      <c r="X14" s="368">
        <v>17414</v>
      </c>
      <c r="Y14" s="369">
        <v>55.140749184636327</v>
      </c>
      <c r="Z14" s="370">
        <v>13513</v>
      </c>
      <c r="AA14" s="371">
        <v>77.598483978408169</v>
      </c>
      <c r="AB14" s="370">
        <v>3901</v>
      </c>
      <c r="AC14" s="372">
        <f t="shared" si="0"/>
        <v>22.401516021591821</v>
      </c>
      <c r="AD14" s="359"/>
      <c r="AE14" s="360"/>
      <c r="AF14" s="360"/>
      <c r="AG14" s="360"/>
      <c r="AH14" s="361"/>
      <c r="AI14" s="373"/>
      <c r="AJ14" s="329"/>
      <c r="AK14" s="360"/>
      <c r="AL14" s="360"/>
      <c r="AM14" s="360"/>
      <c r="AN14" s="361"/>
      <c r="AO14" s="362"/>
      <c r="AQ14" s="360"/>
      <c r="AR14" s="360"/>
      <c r="AS14" s="360"/>
      <c r="AT14" s="361"/>
      <c r="AU14" s="362"/>
      <c r="AW14" s="360"/>
      <c r="AX14" s="360"/>
      <c r="AY14" s="360"/>
      <c r="AZ14" s="361"/>
      <c r="BA14" s="362"/>
    </row>
    <row r="15" spans="1:53" s="331" customFormat="1" ht="18" customHeight="1" x14ac:dyDescent="0.25">
      <c r="A15" s="330"/>
      <c r="B15" s="363" t="s">
        <v>38</v>
      </c>
      <c r="C15" s="350"/>
      <c r="D15" s="364">
        <f t="shared" si="1"/>
        <v>29759</v>
      </c>
      <c r="E15" s="365">
        <f t="shared" si="2"/>
        <v>18584</v>
      </c>
      <c r="F15" s="366">
        <f t="shared" si="3"/>
        <v>62.448334957491845</v>
      </c>
      <c r="G15" s="365">
        <f t="shared" si="4"/>
        <v>11175</v>
      </c>
      <c r="H15" s="367">
        <f t="shared" si="3"/>
        <v>37.551665042508148</v>
      </c>
      <c r="I15" s="350"/>
      <c r="J15" s="368">
        <v>8050</v>
      </c>
      <c r="K15" s="369">
        <v>27.050640142477906</v>
      </c>
      <c r="L15" s="370">
        <v>3406</v>
      </c>
      <c r="M15" s="371">
        <v>42.310559006211179</v>
      </c>
      <c r="N15" s="370">
        <v>4644</v>
      </c>
      <c r="O15" s="372">
        <v>57.689440993788821</v>
      </c>
      <c r="P15" s="350"/>
      <c r="Q15" s="368">
        <v>6429</v>
      </c>
      <c r="R15" s="369">
        <v>21.603548506334221</v>
      </c>
      <c r="S15" s="370">
        <v>3853</v>
      </c>
      <c r="T15" s="371">
        <v>59.931560118214342</v>
      </c>
      <c r="U15" s="370">
        <v>2576</v>
      </c>
      <c r="V15" s="372">
        <v>40.068439881785665</v>
      </c>
      <c r="W15" s="350"/>
      <c r="X15" s="368">
        <v>15280</v>
      </c>
      <c r="Y15" s="369">
        <v>51.345811351187876</v>
      </c>
      <c r="Z15" s="370">
        <v>11325</v>
      </c>
      <c r="AA15" s="371">
        <v>74.116492146596855</v>
      </c>
      <c r="AB15" s="370">
        <v>3955</v>
      </c>
      <c r="AC15" s="372">
        <f t="shared" si="0"/>
        <v>25.883507853403142</v>
      </c>
      <c r="AD15" s="359"/>
      <c r="AE15" s="360"/>
      <c r="AF15" s="360"/>
      <c r="AG15" s="360"/>
      <c r="AH15" s="361"/>
      <c r="AI15" s="362"/>
      <c r="AJ15" s="329"/>
      <c r="AK15" s="360"/>
      <c r="AL15" s="360"/>
      <c r="AM15" s="360"/>
      <c r="AN15" s="361"/>
      <c r="AO15" s="362"/>
      <c r="AQ15" s="360"/>
      <c r="AR15" s="360"/>
      <c r="AS15" s="360"/>
      <c r="AT15" s="361"/>
      <c r="AU15" s="362"/>
      <c r="AW15" s="360"/>
      <c r="AX15" s="360"/>
      <c r="AY15" s="360"/>
      <c r="AZ15" s="361"/>
      <c r="BA15" s="362"/>
    </row>
    <row r="16" spans="1:53" s="331" customFormat="1" ht="18" customHeight="1" x14ac:dyDescent="0.25">
      <c r="A16" s="330"/>
      <c r="B16" s="363" t="s">
        <v>6</v>
      </c>
      <c r="C16" s="350"/>
      <c r="D16" s="364">
        <f t="shared" si="1"/>
        <v>41709</v>
      </c>
      <c r="E16" s="365">
        <f t="shared" si="2"/>
        <v>24552</v>
      </c>
      <c r="F16" s="366">
        <f t="shared" si="3"/>
        <v>58.864993166942391</v>
      </c>
      <c r="G16" s="365">
        <f t="shared" si="4"/>
        <v>17157</v>
      </c>
      <c r="H16" s="367">
        <f t="shared" si="3"/>
        <v>41.135006833057616</v>
      </c>
      <c r="I16" s="350"/>
      <c r="J16" s="368">
        <v>16578</v>
      </c>
      <c r="K16" s="369">
        <v>39.746817233690571</v>
      </c>
      <c r="L16" s="370">
        <v>6824</v>
      </c>
      <c r="M16" s="371">
        <v>41.162987091325853</v>
      </c>
      <c r="N16" s="370">
        <v>9754</v>
      </c>
      <c r="O16" s="372">
        <v>58.837012908674147</v>
      </c>
      <c r="P16" s="350"/>
      <c r="Q16" s="368">
        <v>8339</v>
      </c>
      <c r="R16" s="369">
        <v>19.993286820590281</v>
      </c>
      <c r="S16" s="370">
        <v>5052</v>
      </c>
      <c r="T16" s="371">
        <v>60.58280369348843</v>
      </c>
      <c r="U16" s="370">
        <v>3287</v>
      </c>
      <c r="V16" s="372">
        <v>39.41719630651157</v>
      </c>
      <c r="W16" s="350"/>
      <c r="X16" s="368">
        <v>16792</v>
      </c>
      <c r="Y16" s="369">
        <v>40.259895945719151</v>
      </c>
      <c r="Z16" s="370">
        <v>12676</v>
      </c>
      <c r="AA16" s="371">
        <v>75.488327775131012</v>
      </c>
      <c r="AB16" s="370">
        <v>4116</v>
      </c>
      <c r="AC16" s="372">
        <f t="shared" si="0"/>
        <v>24.511672224868985</v>
      </c>
      <c r="AD16" s="359"/>
      <c r="AE16" s="360"/>
      <c r="AF16" s="360"/>
      <c r="AG16" s="360"/>
      <c r="AH16" s="361"/>
      <c r="AI16" s="362"/>
      <c r="AJ16" s="329"/>
      <c r="AK16" s="360"/>
      <c r="AL16" s="360"/>
      <c r="AM16" s="360"/>
      <c r="AN16" s="361"/>
      <c r="AO16" s="362"/>
      <c r="AQ16" s="360"/>
      <c r="AR16" s="360"/>
      <c r="AS16" s="360"/>
      <c r="AT16" s="361"/>
      <c r="AU16" s="362"/>
      <c r="AW16" s="360"/>
      <c r="AX16" s="360"/>
      <c r="AY16" s="360"/>
      <c r="AZ16" s="361"/>
      <c r="BA16" s="362"/>
    </row>
    <row r="17" spans="1:53" s="331" customFormat="1" ht="18" customHeight="1" x14ac:dyDescent="0.25">
      <c r="A17" s="330"/>
      <c r="B17" s="363" t="s">
        <v>5</v>
      </c>
      <c r="C17" s="350"/>
      <c r="D17" s="374">
        <f t="shared" si="1"/>
        <v>17670</v>
      </c>
      <c r="E17" s="375">
        <f t="shared" si="2"/>
        <v>11064</v>
      </c>
      <c r="F17" s="376">
        <f t="shared" si="3"/>
        <v>62.614601018675721</v>
      </c>
      <c r="G17" s="375">
        <f t="shared" si="4"/>
        <v>6606</v>
      </c>
      <c r="H17" s="367">
        <f t="shared" si="3"/>
        <v>37.385398981324279</v>
      </c>
      <c r="I17" s="350"/>
      <c r="J17" s="377">
        <v>4582</v>
      </c>
      <c r="K17" s="378">
        <v>25.930956423316353</v>
      </c>
      <c r="L17" s="375">
        <v>1881</v>
      </c>
      <c r="M17" s="376">
        <v>41.05194238323876</v>
      </c>
      <c r="N17" s="375">
        <v>2701</v>
      </c>
      <c r="O17" s="372">
        <v>58.94805761676124</v>
      </c>
      <c r="P17" s="350"/>
      <c r="Q17" s="377">
        <v>3719</v>
      </c>
      <c r="R17" s="378">
        <v>21.046972269383136</v>
      </c>
      <c r="S17" s="375">
        <v>2087</v>
      </c>
      <c r="T17" s="376">
        <v>56.117235816079592</v>
      </c>
      <c r="U17" s="375">
        <v>1632</v>
      </c>
      <c r="V17" s="372">
        <v>43.882764183920408</v>
      </c>
      <c r="W17" s="350"/>
      <c r="X17" s="377">
        <v>9369</v>
      </c>
      <c r="Y17" s="378">
        <v>53.022071307300514</v>
      </c>
      <c r="Z17" s="375">
        <v>7096</v>
      </c>
      <c r="AA17" s="376">
        <v>75.739139716084964</v>
      </c>
      <c r="AB17" s="375">
        <v>2273</v>
      </c>
      <c r="AC17" s="372">
        <f t="shared" si="0"/>
        <v>24.26086028391504</v>
      </c>
      <c r="AD17" s="359"/>
      <c r="AE17" s="360"/>
      <c r="AF17" s="360"/>
      <c r="AG17" s="360"/>
      <c r="AH17" s="361"/>
      <c r="AI17" s="362"/>
      <c r="AJ17" s="329"/>
      <c r="AK17" s="360"/>
      <c r="AL17" s="360"/>
      <c r="AM17" s="360"/>
      <c r="AN17" s="361"/>
      <c r="AO17" s="362"/>
      <c r="AQ17" s="360"/>
      <c r="AR17" s="360"/>
      <c r="AS17" s="360"/>
      <c r="AT17" s="361"/>
      <c r="AU17" s="362"/>
      <c r="AW17" s="360"/>
      <c r="AX17" s="360"/>
      <c r="AY17" s="360"/>
      <c r="AZ17" s="361"/>
      <c r="BA17" s="362"/>
    </row>
    <row r="18" spans="1:53" s="331" customFormat="1" ht="18" customHeight="1" x14ac:dyDescent="0.25">
      <c r="A18" s="330"/>
      <c r="B18" s="363" t="s">
        <v>4</v>
      </c>
      <c r="C18" s="350"/>
      <c r="D18" s="364">
        <f t="shared" si="1"/>
        <v>124604</v>
      </c>
      <c r="E18" s="365">
        <f t="shared" si="2"/>
        <v>79081</v>
      </c>
      <c r="F18" s="366">
        <f t="shared" si="3"/>
        <v>63.465859843985747</v>
      </c>
      <c r="G18" s="365">
        <f t="shared" si="4"/>
        <v>45523</v>
      </c>
      <c r="H18" s="367">
        <f t="shared" si="3"/>
        <v>36.534140156014253</v>
      </c>
      <c r="I18" s="350"/>
      <c r="J18" s="368">
        <v>25657</v>
      </c>
      <c r="K18" s="369">
        <v>20.59083175499984</v>
      </c>
      <c r="L18" s="370">
        <v>10713</v>
      </c>
      <c r="M18" s="371">
        <v>41.754686830104845</v>
      </c>
      <c r="N18" s="370">
        <v>14944</v>
      </c>
      <c r="O18" s="372">
        <v>58.245313169895155</v>
      </c>
      <c r="P18" s="350"/>
      <c r="Q18" s="368">
        <v>21459</v>
      </c>
      <c r="R18" s="369">
        <v>17.221758531026289</v>
      </c>
      <c r="S18" s="370">
        <v>12354</v>
      </c>
      <c r="T18" s="371">
        <v>57.570250244652598</v>
      </c>
      <c r="U18" s="370">
        <v>9105</v>
      </c>
      <c r="V18" s="372">
        <v>42.429749755347409</v>
      </c>
      <c r="W18" s="350"/>
      <c r="X18" s="368">
        <v>77488</v>
      </c>
      <c r="Y18" s="369">
        <v>62.187409713973871</v>
      </c>
      <c r="Z18" s="370">
        <v>56014</v>
      </c>
      <c r="AA18" s="371">
        <v>72.287321907908321</v>
      </c>
      <c r="AB18" s="370">
        <v>21474</v>
      </c>
      <c r="AC18" s="372">
        <f t="shared" si="0"/>
        <v>27.712678092091679</v>
      </c>
      <c r="AD18" s="359"/>
      <c r="AE18" s="360"/>
      <c r="AF18" s="360"/>
      <c r="AG18" s="360"/>
      <c r="AH18" s="361"/>
      <c r="AI18" s="362"/>
      <c r="AJ18" s="329"/>
      <c r="AK18" s="360"/>
      <c r="AL18" s="360"/>
      <c r="AM18" s="360"/>
      <c r="AN18" s="361"/>
      <c r="AO18" s="362"/>
      <c r="AQ18" s="360"/>
      <c r="AR18" s="360"/>
      <c r="AS18" s="360"/>
      <c r="AT18" s="361"/>
      <c r="AU18" s="362"/>
      <c r="AW18" s="360"/>
      <c r="AX18" s="360"/>
      <c r="AY18" s="360"/>
      <c r="AZ18" s="361"/>
      <c r="BA18" s="362"/>
    </row>
    <row r="19" spans="1:53" s="331" customFormat="1" ht="18" customHeight="1" x14ac:dyDescent="0.25">
      <c r="A19" s="330"/>
      <c r="B19" s="363" t="s">
        <v>40</v>
      </c>
      <c r="C19" s="350"/>
      <c r="D19" s="364">
        <f t="shared" si="1"/>
        <v>72771</v>
      </c>
      <c r="E19" s="365">
        <f t="shared" si="2"/>
        <v>46372</v>
      </c>
      <c r="F19" s="366">
        <f t="shared" si="3"/>
        <v>63.723186434156467</v>
      </c>
      <c r="G19" s="365">
        <f t="shared" si="4"/>
        <v>26399</v>
      </c>
      <c r="H19" s="367">
        <f t="shared" si="3"/>
        <v>36.276813565843533</v>
      </c>
      <c r="I19" s="350"/>
      <c r="J19" s="368">
        <v>16778</v>
      </c>
      <c r="K19" s="369">
        <v>23.055887647551909</v>
      </c>
      <c r="L19" s="370">
        <v>6865</v>
      </c>
      <c r="M19" s="371">
        <v>40.916676600309934</v>
      </c>
      <c r="N19" s="370">
        <v>9913</v>
      </c>
      <c r="O19" s="372">
        <v>59.083323399690066</v>
      </c>
      <c r="P19" s="350"/>
      <c r="Q19" s="368">
        <v>12667</v>
      </c>
      <c r="R19" s="369">
        <v>17.406659246128264</v>
      </c>
      <c r="S19" s="370">
        <v>7885</v>
      </c>
      <c r="T19" s="371">
        <v>62.248361885213541</v>
      </c>
      <c r="U19" s="370">
        <v>4782</v>
      </c>
      <c r="V19" s="372">
        <v>37.751638114786452</v>
      </c>
      <c r="W19" s="350"/>
      <c r="X19" s="368">
        <v>43326</v>
      </c>
      <c r="Y19" s="369">
        <v>59.537453106319823</v>
      </c>
      <c r="Z19" s="370">
        <v>31622</v>
      </c>
      <c r="AA19" s="371">
        <v>72.9861976642201</v>
      </c>
      <c r="AB19" s="370">
        <v>11704</v>
      </c>
      <c r="AC19" s="372">
        <f t="shared" si="0"/>
        <v>27.0138023357799</v>
      </c>
      <c r="AD19" s="359"/>
      <c r="AE19" s="360"/>
      <c r="AF19" s="360"/>
      <c r="AG19" s="360"/>
      <c r="AH19" s="361"/>
      <c r="AI19" s="362"/>
      <c r="AJ19" s="329"/>
      <c r="AK19" s="360"/>
      <c r="AL19" s="360"/>
      <c r="AM19" s="360"/>
      <c r="AN19" s="361"/>
      <c r="AO19" s="362"/>
      <c r="AQ19" s="360"/>
      <c r="AR19" s="360"/>
      <c r="AS19" s="360"/>
      <c r="AT19" s="361"/>
      <c r="AU19" s="362"/>
      <c r="AW19" s="360"/>
      <c r="AX19" s="360"/>
      <c r="AY19" s="360"/>
      <c r="AZ19" s="361"/>
      <c r="BA19" s="362"/>
    </row>
    <row r="20" spans="1:53" s="331" customFormat="1" ht="18" customHeight="1" x14ac:dyDescent="0.25">
      <c r="A20" s="330"/>
      <c r="B20" s="363" t="s">
        <v>41</v>
      </c>
      <c r="C20" s="350"/>
      <c r="D20" s="364">
        <f t="shared" si="1"/>
        <v>211192</v>
      </c>
      <c r="E20" s="365">
        <f t="shared" si="2"/>
        <v>134023</v>
      </c>
      <c r="F20" s="366">
        <f t="shared" si="3"/>
        <v>63.460263646350242</v>
      </c>
      <c r="G20" s="365">
        <f t="shared" si="4"/>
        <v>77169</v>
      </c>
      <c r="H20" s="367">
        <f t="shared" si="3"/>
        <v>36.539736353649758</v>
      </c>
      <c r="I20" s="350"/>
      <c r="J20" s="368">
        <v>56212</v>
      </c>
      <c r="K20" s="369">
        <v>26.61653850524641</v>
      </c>
      <c r="L20" s="370">
        <v>23937</v>
      </c>
      <c r="M20" s="371">
        <v>42.583434142176046</v>
      </c>
      <c r="N20" s="370">
        <v>32275</v>
      </c>
      <c r="O20" s="372">
        <v>57.416565857823954</v>
      </c>
      <c r="P20" s="350"/>
      <c r="Q20" s="368">
        <v>42325</v>
      </c>
      <c r="R20" s="369">
        <v>20.041005341111408</v>
      </c>
      <c r="S20" s="370">
        <v>25921</v>
      </c>
      <c r="T20" s="371">
        <v>61.242764323685762</v>
      </c>
      <c r="U20" s="370">
        <v>16404</v>
      </c>
      <c r="V20" s="372">
        <v>38.757235676314231</v>
      </c>
      <c r="W20" s="350"/>
      <c r="X20" s="368">
        <v>112655</v>
      </c>
      <c r="Y20" s="369">
        <v>53.342456153642182</v>
      </c>
      <c r="Z20" s="370">
        <v>84165</v>
      </c>
      <c r="AA20" s="371">
        <v>74.71039900581421</v>
      </c>
      <c r="AB20" s="370">
        <v>28490</v>
      </c>
      <c r="AC20" s="372">
        <f t="shared" si="0"/>
        <v>25.28960099418579</v>
      </c>
      <c r="AD20" s="359"/>
      <c r="AE20" s="360"/>
      <c r="AF20" s="360"/>
      <c r="AG20" s="360"/>
      <c r="AH20" s="361"/>
      <c r="AI20" s="362"/>
      <c r="AJ20" s="329"/>
      <c r="AK20" s="360"/>
      <c r="AL20" s="360"/>
      <c r="AM20" s="360"/>
      <c r="AN20" s="361"/>
      <c r="AO20" s="362"/>
      <c r="AQ20" s="360"/>
      <c r="AR20" s="360"/>
      <c r="AS20" s="360"/>
      <c r="AT20" s="361"/>
      <c r="AU20" s="362"/>
      <c r="AW20" s="360"/>
      <c r="AX20" s="360"/>
      <c r="AY20" s="360"/>
      <c r="AZ20" s="361"/>
      <c r="BA20" s="362"/>
    </row>
    <row r="21" spans="1:53" s="331" customFormat="1" ht="18" customHeight="1" x14ac:dyDescent="0.25">
      <c r="A21" s="330"/>
      <c r="B21" s="363" t="s">
        <v>3</v>
      </c>
      <c r="C21" s="350"/>
      <c r="D21" s="364">
        <f t="shared" si="1"/>
        <v>154633</v>
      </c>
      <c r="E21" s="365">
        <f t="shared" si="2"/>
        <v>96968</v>
      </c>
      <c r="F21" s="366">
        <f t="shared" si="3"/>
        <v>62.708477491867839</v>
      </c>
      <c r="G21" s="365">
        <f t="shared" si="4"/>
        <v>57665</v>
      </c>
      <c r="H21" s="367">
        <f t="shared" si="3"/>
        <v>37.291522508132161</v>
      </c>
      <c r="I21" s="350"/>
      <c r="J21" s="368">
        <v>40780</v>
      </c>
      <c r="K21" s="369">
        <v>26.372119793317079</v>
      </c>
      <c r="L21" s="370">
        <v>16384</v>
      </c>
      <c r="M21" s="371">
        <v>40.176557135850913</v>
      </c>
      <c r="N21" s="370">
        <v>24396</v>
      </c>
      <c r="O21" s="372">
        <v>59.823442864149087</v>
      </c>
      <c r="P21" s="350"/>
      <c r="Q21" s="368">
        <v>31271</v>
      </c>
      <c r="R21" s="369">
        <v>20.222720893987699</v>
      </c>
      <c r="S21" s="370">
        <v>19198</v>
      </c>
      <c r="T21" s="371">
        <v>61.392344344600424</v>
      </c>
      <c r="U21" s="370">
        <v>12073</v>
      </c>
      <c r="V21" s="372">
        <v>38.607655655399569</v>
      </c>
      <c r="W21" s="350"/>
      <c r="X21" s="368">
        <v>82582</v>
      </c>
      <c r="Y21" s="369">
        <v>53.405159312695218</v>
      </c>
      <c r="Z21" s="370">
        <v>61386</v>
      </c>
      <c r="AA21" s="371">
        <v>74.333389842822896</v>
      </c>
      <c r="AB21" s="370">
        <v>21196</v>
      </c>
      <c r="AC21" s="372">
        <f t="shared" si="0"/>
        <v>25.666610157177111</v>
      </c>
      <c r="AD21" s="359"/>
      <c r="AE21" s="360"/>
      <c r="AF21" s="360"/>
      <c r="AG21" s="360"/>
      <c r="AH21" s="361"/>
      <c r="AI21" s="373"/>
      <c r="AJ21" s="329"/>
      <c r="AK21" s="360"/>
      <c r="AL21" s="360"/>
      <c r="AM21" s="360"/>
      <c r="AN21" s="361"/>
      <c r="AO21" s="362"/>
      <c r="AQ21" s="360"/>
      <c r="AR21" s="360"/>
      <c r="AS21" s="360"/>
      <c r="AT21" s="361"/>
      <c r="AU21" s="362"/>
      <c r="AW21" s="360"/>
      <c r="AX21" s="360"/>
      <c r="AY21" s="360"/>
      <c r="AZ21" s="361"/>
      <c r="BA21" s="362"/>
    </row>
    <row r="22" spans="1:53" s="331" customFormat="1" ht="18" customHeight="1" x14ac:dyDescent="0.25">
      <c r="A22" s="330"/>
      <c r="B22" s="363" t="s">
        <v>2</v>
      </c>
      <c r="C22" s="350"/>
      <c r="D22" s="364">
        <f t="shared" si="1"/>
        <v>35701</v>
      </c>
      <c r="E22" s="365">
        <f t="shared" si="2"/>
        <v>22994</v>
      </c>
      <c r="F22" s="366">
        <f t="shared" si="3"/>
        <v>64.407159463320355</v>
      </c>
      <c r="G22" s="365">
        <f t="shared" si="4"/>
        <v>12707</v>
      </c>
      <c r="H22" s="367">
        <f t="shared" si="3"/>
        <v>35.592840536679645</v>
      </c>
      <c r="I22" s="350"/>
      <c r="J22" s="368">
        <v>8822</v>
      </c>
      <c r="K22" s="369">
        <v>24.7107924147783</v>
      </c>
      <c r="L22" s="370">
        <v>3716</v>
      </c>
      <c r="M22" s="371">
        <v>42.12196780775335</v>
      </c>
      <c r="N22" s="370">
        <v>5106</v>
      </c>
      <c r="O22" s="372">
        <v>57.87803219224665</v>
      </c>
      <c r="P22" s="350"/>
      <c r="Q22" s="368">
        <v>6663</v>
      </c>
      <c r="R22" s="369">
        <v>18.663342763508027</v>
      </c>
      <c r="S22" s="370">
        <v>4190</v>
      </c>
      <c r="T22" s="371">
        <v>62.884586522587426</v>
      </c>
      <c r="U22" s="370">
        <v>2473</v>
      </c>
      <c r="V22" s="372">
        <v>37.115413477412581</v>
      </c>
      <c r="W22" s="350"/>
      <c r="X22" s="368">
        <v>20216</v>
      </c>
      <c r="Y22" s="369">
        <v>56.625864821713677</v>
      </c>
      <c r="Z22" s="370">
        <v>15088</v>
      </c>
      <c r="AA22" s="371">
        <v>74.633953304313422</v>
      </c>
      <c r="AB22" s="370">
        <v>5128</v>
      </c>
      <c r="AC22" s="372">
        <f t="shared" si="0"/>
        <v>25.366046695686585</v>
      </c>
      <c r="AD22" s="359"/>
      <c r="AE22" s="360"/>
      <c r="AF22" s="360"/>
      <c r="AG22" s="360"/>
      <c r="AH22" s="361"/>
      <c r="AI22" s="362"/>
      <c r="AJ22" s="329"/>
      <c r="AK22" s="360"/>
      <c r="AL22" s="360"/>
      <c r="AM22" s="360"/>
      <c r="AN22" s="361"/>
      <c r="AO22" s="362"/>
      <c r="AQ22" s="360"/>
      <c r="AR22" s="360"/>
      <c r="AS22" s="360"/>
      <c r="AT22" s="361"/>
      <c r="AU22" s="362"/>
      <c r="AW22" s="360"/>
      <c r="AX22" s="360"/>
      <c r="AY22" s="360"/>
      <c r="AZ22" s="361"/>
      <c r="BA22" s="362"/>
    </row>
    <row r="23" spans="1:53" s="331" customFormat="1" ht="18" customHeight="1" x14ac:dyDescent="0.25">
      <c r="A23" s="330"/>
      <c r="B23" s="363" t="s">
        <v>35</v>
      </c>
      <c r="C23" s="350"/>
      <c r="D23" s="364">
        <f t="shared" si="1"/>
        <v>74500</v>
      </c>
      <c r="E23" s="365">
        <f t="shared" si="2"/>
        <v>46580</v>
      </c>
      <c r="F23" s="366">
        <f t="shared" si="3"/>
        <v>62.523489932885902</v>
      </c>
      <c r="G23" s="365">
        <f t="shared" si="4"/>
        <v>27920</v>
      </c>
      <c r="H23" s="367">
        <f t="shared" si="3"/>
        <v>37.476510067114091</v>
      </c>
      <c r="I23" s="350"/>
      <c r="J23" s="368">
        <v>21002</v>
      </c>
      <c r="K23" s="369">
        <v>28.190604026845641</v>
      </c>
      <c r="L23" s="370">
        <v>8117</v>
      </c>
      <c r="M23" s="371">
        <v>38.648700123797738</v>
      </c>
      <c r="N23" s="370">
        <v>12885</v>
      </c>
      <c r="O23" s="372">
        <v>61.351299876202269</v>
      </c>
      <c r="P23" s="350"/>
      <c r="Q23" s="368">
        <v>13230</v>
      </c>
      <c r="R23" s="369">
        <v>17.758389261744966</v>
      </c>
      <c r="S23" s="370">
        <v>7759</v>
      </c>
      <c r="T23" s="371">
        <v>58.647014361300073</v>
      </c>
      <c r="U23" s="370">
        <v>5471</v>
      </c>
      <c r="V23" s="372">
        <v>41.352985638699927</v>
      </c>
      <c r="W23" s="350"/>
      <c r="X23" s="368">
        <v>40268</v>
      </c>
      <c r="Y23" s="369">
        <v>54.0510067114094</v>
      </c>
      <c r="Z23" s="370">
        <v>30704</v>
      </c>
      <c r="AA23" s="371">
        <v>76.249130823482673</v>
      </c>
      <c r="AB23" s="370">
        <v>9564</v>
      </c>
      <c r="AC23" s="372">
        <f t="shared" si="0"/>
        <v>23.750869176517334</v>
      </c>
      <c r="AD23" s="359"/>
      <c r="AE23" s="360"/>
      <c r="AF23" s="360"/>
      <c r="AG23" s="360"/>
      <c r="AH23" s="361"/>
      <c r="AI23" s="362"/>
      <c r="AJ23" s="329"/>
      <c r="AK23" s="360"/>
      <c r="AL23" s="360"/>
      <c r="AM23" s="360"/>
      <c r="AN23" s="361"/>
      <c r="AO23" s="362"/>
      <c r="AQ23" s="360"/>
      <c r="AR23" s="360"/>
      <c r="AS23" s="360"/>
      <c r="AT23" s="361"/>
      <c r="AU23" s="362"/>
      <c r="AW23" s="360"/>
      <c r="AX23" s="360"/>
      <c r="AY23" s="360"/>
      <c r="AZ23" s="361"/>
      <c r="BA23" s="362"/>
    </row>
    <row r="24" spans="1:53" s="331" customFormat="1" ht="18" customHeight="1" x14ac:dyDescent="0.25">
      <c r="A24" s="330"/>
      <c r="B24" s="363" t="s">
        <v>42</v>
      </c>
      <c r="C24" s="350"/>
      <c r="D24" s="364">
        <f t="shared" si="1"/>
        <v>183203</v>
      </c>
      <c r="E24" s="365">
        <f t="shared" si="2"/>
        <v>120451</v>
      </c>
      <c r="F24" s="366">
        <f t="shared" si="3"/>
        <v>65.747285797721659</v>
      </c>
      <c r="G24" s="365">
        <f t="shared" si="4"/>
        <v>62752</v>
      </c>
      <c r="H24" s="367">
        <f t="shared" si="3"/>
        <v>34.252714202278348</v>
      </c>
      <c r="I24" s="350"/>
      <c r="J24" s="368">
        <v>48358</v>
      </c>
      <c r="K24" s="369">
        <v>26.395855963057375</v>
      </c>
      <c r="L24" s="370">
        <v>22476</v>
      </c>
      <c r="M24" s="371">
        <v>46.478348980520288</v>
      </c>
      <c r="N24" s="370">
        <v>25882</v>
      </c>
      <c r="O24" s="372">
        <v>53.521651019479712</v>
      </c>
      <c r="P24" s="350"/>
      <c r="Q24" s="368">
        <v>32477</v>
      </c>
      <c r="R24" s="369">
        <v>17.7273297926344</v>
      </c>
      <c r="S24" s="370">
        <v>20661</v>
      </c>
      <c r="T24" s="371">
        <v>63.617329186809123</v>
      </c>
      <c r="U24" s="370">
        <v>11816</v>
      </c>
      <c r="V24" s="372">
        <v>36.382670813190877</v>
      </c>
      <c r="W24" s="350"/>
      <c r="X24" s="368">
        <v>102368</v>
      </c>
      <c r="Y24" s="369">
        <v>55.876814244308228</v>
      </c>
      <c r="Z24" s="370">
        <v>77314</v>
      </c>
      <c r="AA24" s="371">
        <v>75.525554860894033</v>
      </c>
      <c r="AB24" s="370">
        <v>25054</v>
      </c>
      <c r="AC24" s="372">
        <f t="shared" si="0"/>
        <v>24.474445139105971</v>
      </c>
      <c r="AD24" s="359"/>
      <c r="AE24" s="360"/>
      <c r="AF24" s="360"/>
      <c r="AG24" s="360"/>
      <c r="AH24" s="361"/>
      <c r="AI24" s="362"/>
      <c r="AJ24" s="329"/>
      <c r="AK24" s="360"/>
      <c r="AL24" s="360"/>
      <c r="AM24" s="360"/>
      <c r="AN24" s="361"/>
      <c r="AO24" s="362"/>
      <c r="AQ24" s="360"/>
      <c r="AR24" s="360"/>
      <c r="AS24" s="360"/>
      <c r="AT24" s="361"/>
      <c r="AU24" s="362"/>
      <c r="AW24" s="360"/>
      <c r="AX24" s="360"/>
      <c r="AY24" s="360"/>
      <c r="AZ24" s="361"/>
      <c r="BA24" s="362"/>
    </row>
    <row r="25" spans="1:53" ht="18" customHeight="1" x14ac:dyDescent="0.25">
      <c r="A25" s="332"/>
      <c r="B25" s="363" t="s">
        <v>43</v>
      </c>
      <c r="C25" s="350"/>
      <c r="D25" s="364">
        <f t="shared" si="1"/>
        <v>42782</v>
      </c>
      <c r="E25" s="365">
        <f t="shared" si="2"/>
        <v>24877</v>
      </c>
      <c r="F25" s="366">
        <f t="shared" si="3"/>
        <v>58.148286662615121</v>
      </c>
      <c r="G25" s="365">
        <f t="shared" si="4"/>
        <v>17905</v>
      </c>
      <c r="H25" s="367">
        <f t="shared" si="3"/>
        <v>41.851713337384879</v>
      </c>
      <c r="I25" s="350"/>
      <c r="J25" s="368">
        <v>15791</v>
      </c>
      <c r="K25" s="369">
        <v>36.91038287130101</v>
      </c>
      <c r="L25" s="370">
        <v>5896</v>
      </c>
      <c r="M25" s="371">
        <v>37.3377240200114</v>
      </c>
      <c r="N25" s="370">
        <v>9895</v>
      </c>
      <c r="O25" s="372">
        <v>62.6622759799886</v>
      </c>
      <c r="P25" s="350"/>
      <c r="Q25" s="368">
        <v>8364</v>
      </c>
      <c r="R25" s="369">
        <v>19.550278154363983</v>
      </c>
      <c r="S25" s="370">
        <v>5152</v>
      </c>
      <c r="T25" s="371">
        <v>61.597321855571494</v>
      </c>
      <c r="U25" s="370">
        <v>3212</v>
      </c>
      <c r="V25" s="372">
        <v>38.402678144428506</v>
      </c>
      <c r="W25" s="350"/>
      <c r="X25" s="368">
        <v>18627</v>
      </c>
      <c r="Y25" s="369">
        <v>43.539338974335003</v>
      </c>
      <c r="Z25" s="370">
        <v>13829</v>
      </c>
      <c r="AA25" s="371">
        <v>74.241692167284043</v>
      </c>
      <c r="AB25" s="370">
        <v>4798</v>
      </c>
      <c r="AC25" s="372">
        <f t="shared" si="0"/>
        <v>25.75830783271595</v>
      </c>
      <c r="AD25" s="359"/>
      <c r="AE25" s="360"/>
      <c r="AF25" s="360"/>
      <c r="AG25" s="361"/>
      <c r="AH25" s="361"/>
      <c r="AI25" s="362"/>
      <c r="AJ25" s="329"/>
      <c r="AK25" s="360"/>
      <c r="AL25" s="360"/>
      <c r="AM25" s="360"/>
      <c r="AN25" s="361"/>
      <c r="AO25" s="362"/>
      <c r="AQ25" s="360"/>
      <c r="AR25" s="360"/>
      <c r="AS25" s="360"/>
      <c r="AT25" s="361"/>
      <c r="AU25" s="362"/>
      <c r="AW25" s="360"/>
      <c r="AX25" s="360"/>
      <c r="AY25" s="360"/>
      <c r="AZ25" s="361"/>
      <c r="BA25" s="362"/>
    </row>
    <row r="26" spans="1:53" s="331" customFormat="1" ht="18" customHeight="1" x14ac:dyDescent="0.25">
      <c r="B26" s="363" t="s">
        <v>44</v>
      </c>
      <c r="C26" s="350"/>
      <c r="D26" s="379">
        <f t="shared" si="1"/>
        <v>16091</v>
      </c>
      <c r="E26" s="380">
        <f t="shared" si="2"/>
        <v>10295</v>
      </c>
      <c r="F26" s="381">
        <f t="shared" si="3"/>
        <v>63.979864520539429</v>
      </c>
      <c r="G26" s="380">
        <f t="shared" si="4"/>
        <v>5796</v>
      </c>
      <c r="H26" s="367">
        <f t="shared" si="3"/>
        <v>36.020135479460571</v>
      </c>
      <c r="I26" s="350"/>
      <c r="J26" s="377">
        <v>3363</v>
      </c>
      <c r="K26" s="378">
        <v>20.899881921571065</v>
      </c>
      <c r="L26" s="375">
        <v>1393</v>
      </c>
      <c r="M26" s="376">
        <v>41.421349985132323</v>
      </c>
      <c r="N26" s="375">
        <v>1970</v>
      </c>
      <c r="O26" s="372">
        <v>58.578650014867669</v>
      </c>
      <c r="P26" s="350"/>
      <c r="Q26" s="377">
        <v>2693</v>
      </c>
      <c r="R26" s="378">
        <v>16.736063638058543</v>
      </c>
      <c r="S26" s="375">
        <v>1513</v>
      </c>
      <c r="T26" s="376">
        <v>56.18269587820275</v>
      </c>
      <c r="U26" s="375">
        <v>1180</v>
      </c>
      <c r="V26" s="372">
        <v>43.81730412179725</v>
      </c>
      <c r="W26" s="350"/>
      <c r="X26" s="377">
        <v>10035</v>
      </c>
      <c r="Y26" s="378">
        <v>62.364054440370396</v>
      </c>
      <c r="Z26" s="375">
        <v>7389</v>
      </c>
      <c r="AA26" s="376">
        <v>73.632286995515699</v>
      </c>
      <c r="AB26" s="375">
        <v>2646</v>
      </c>
      <c r="AC26" s="372">
        <f t="shared" si="0"/>
        <v>26.367713004484305</v>
      </c>
      <c r="AD26" s="359"/>
      <c r="AE26" s="360"/>
      <c r="AF26" s="360"/>
      <c r="AG26" s="360"/>
      <c r="AH26" s="361"/>
      <c r="AI26" s="362"/>
      <c r="AJ26" s="329"/>
      <c r="AK26" s="360"/>
      <c r="AL26" s="360"/>
      <c r="AM26" s="360"/>
      <c r="AN26" s="361"/>
      <c r="AO26" s="362"/>
      <c r="AQ26" s="360"/>
      <c r="AR26" s="360"/>
      <c r="AS26" s="360"/>
      <c r="AT26" s="361"/>
      <c r="AU26" s="362"/>
      <c r="AW26" s="360"/>
      <c r="AX26" s="360"/>
      <c r="AY26" s="360"/>
      <c r="AZ26" s="361"/>
      <c r="BA26" s="362"/>
    </row>
    <row r="27" spans="1:53" s="331" customFormat="1" ht="18" customHeight="1" x14ac:dyDescent="0.25">
      <c r="B27" s="363" t="s">
        <v>45</v>
      </c>
      <c r="C27" s="350"/>
      <c r="D27" s="379">
        <f t="shared" si="1"/>
        <v>68945</v>
      </c>
      <c r="E27" s="380">
        <f t="shared" si="2"/>
        <v>42769</v>
      </c>
      <c r="F27" s="381">
        <f t="shared" si="3"/>
        <v>62.033504967727907</v>
      </c>
      <c r="G27" s="380">
        <f t="shared" si="4"/>
        <v>26176</v>
      </c>
      <c r="H27" s="367">
        <f t="shared" si="3"/>
        <v>37.9664950322721</v>
      </c>
      <c r="I27" s="350"/>
      <c r="J27" s="377">
        <v>17548</v>
      </c>
      <c r="K27" s="378">
        <v>25.452172021176299</v>
      </c>
      <c r="L27" s="375">
        <v>6890</v>
      </c>
      <c r="M27" s="376">
        <v>39.263733758832913</v>
      </c>
      <c r="N27" s="375">
        <v>10658</v>
      </c>
      <c r="O27" s="372">
        <v>60.73626624116708</v>
      </c>
      <c r="P27" s="350"/>
      <c r="Q27" s="377">
        <v>12574</v>
      </c>
      <c r="R27" s="378">
        <v>18.237725723402711</v>
      </c>
      <c r="S27" s="375">
        <v>7109</v>
      </c>
      <c r="T27" s="376">
        <v>56.537299188802294</v>
      </c>
      <c r="U27" s="375">
        <v>5465</v>
      </c>
      <c r="V27" s="372">
        <v>43.462700811197706</v>
      </c>
      <c r="W27" s="350"/>
      <c r="X27" s="377">
        <v>38823</v>
      </c>
      <c r="Y27" s="378">
        <v>56.310102255420993</v>
      </c>
      <c r="Z27" s="375">
        <v>28770</v>
      </c>
      <c r="AA27" s="376">
        <v>74.105555984854348</v>
      </c>
      <c r="AB27" s="375">
        <v>10053</v>
      </c>
      <c r="AC27" s="372">
        <f t="shared" si="0"/>
        <v>25.894444015145663</v>
      </c>
      <c r="AD27" s="359"/>
      <c r="AE27" s="360"/>
      <c r="AF27" s="360"/>
      <c r="AG27" s="360"/>
      <c r="AH27" s="361"/>
      <c r="AI27" s="373"/>
      <c r="AJ27" s="329"/>
      <c r="AK27" s="360"/>
      <c r="AL27" s="360"/>
      <c r="AM27" s="360"/>
      <c r="AN27" s="361"/>
      <c r="AO27" s="362"/>
      <c r="AQ27" s="360"/>
      <c r="AR27" s="360"/>
      <c r="AS27" s="360"/>
      <c r="AT27" s="361"/>
      <c r="AU27" s="362"/>
      <c r="AW27" s="360"/>
      <c r="AX27" s="360"/>
      <c r="AY27" s="360"/>
      <c r="AZ27" s="361"/>
      <c r="BA27" s="362"/>
    </row>
    <row r="28" spans="1:53" s="331" customFormat="1" ht="18" customHeight="1" x14ac:dyDescent="0.25">
      <c r="B28" s="363" t="s">
        <v>46</v>
      </c>
      <c r="C28" s="350"/>
      <c r="D28" s="379">
        <f t="shared" si="1"/>
        <v>9275</v>
      </c>
      <c r="E28" s="380">
        <f t="shared" si="2"/>
        <v>6081</v>
      </c>
      <c r="F28" s="381">
        <f t="shared" si="3"/>
        <v>65.563342318059298</v>
      </c>
      <c r="G28" s="380">
        <f t="shared" si="4"/>
        <v>3194</v>
      </c>
      <c r="H28" s="382">
        <f t="shared" si="3"/>
        <v>34.436657681940702</v>
      </c>
      <c r="I28" s="350"/>
      <c r="J28" s="377">
        <v>1586</v>
      </c>
      <c r="K28" s="378">
        <v>17.099730458221025</v>
      </c>
      <c r="L28" s="375">
        <v>674</v>
      </c>
      <c r="M28" s="376">
        <v>42.4968474148802</v>
      </c>
      <c r="N28" s="375">
        <v>912</v>
      </c>
      <c r="O28" s="383">
        <v>57.5031525851198</v>
      </c>
      <c r="P28" s="350"/>
      <c r="Q28" s="377">
        <v>1657</v>
      </c>
      <c r="R28" s="378">
        <v>17.865229110512129</v>
      </c>
      <c r="S28" s="375">
        <v>981</v>
      </c>
      <c r="T28" s="376">
        <v>59.203379601689797</v>
      </c>
      <c r="U28" s="375">
        <v>676</v>
      </c>
      <c r="V28" s="383">
        <v>40.796620398310203</v>
      </c>
      <c r="W28" s="350"/>
      <c r="X28" s="377">
        <v>6032</v>
      </c>
      <c r="Y28" s="378">
        <v>65.03504043126685</v>
      </c>
      <c r="Z28" s="375">
        <v>4426</v>
      </c>
      <c r="AA28" s="376">
        <v>73.375331564986737</v>
      </c>
      <c r="AB28" s="375">
        <v>1606</v>
      </c>
      <c r="AC28" s="383">
        <f t="shared" si="0"/>
        <v>26.624668435013259</v>
      </c>
      <c r="AD28" s="359"/>
      <c r="AE28" s="360"/>
      <c r="AF28" s="360"/>
      <c r="AG28" s="360"/>
      <c r="AH28" s="361"/>
      <c r="AI28" s="362"/>
      <c r="AJ28" s="329"/>
      <c r="AK28" s="360"/>
      <c r="AL28" s="360"/>
      <c r="AM28" s="360"/>
      <c r="AN28" s="361"/>
      <c r="AO28" s="362"/>
      <c r="AQ28" s="360"/>
      <c r="AR28" s="360"/>
      <c r="AS28" s="360"/>
      <c r="AT28" s="361"/>
      <c r="AU28" s="362"/>
      <c r="AW28" s="360"/>
      <c r="AX28" s="360"/>
      <c r="AY28" s="360"/>
      <c r="AZ28" s="361"/>
      <c r="BA28" s="362"/>
    </row>
    <row r="29" spans="1:53" s="331" customFormat="1" ht="18" customHeight="1" x14ac:dyDescent="0.25">
      <c r="B29" s="384" t="s">
        <v>1</v>
      </c>
      <c r="C29" s="350"/>
      <c r="D29" s="385">
        <f t="shared" si="1"/>
        <v>3526</v>
      </c>
      <c r="E29" s="386">
        <f t="shared" si="2"/>
        <v>1883</v>
      </c>
      <c r="F29" s="387">
        <f t="shared" si="3"/>
        <v>53.403289846851955</v>
      </c>
      <c r="G29" s="386">
        <f t="shared" si="4"/>
        <v>1643</v>
      </c>
      <c r="H29" s="388">
        <f t="shared" si="3"/>
        <v>46.596710153148038</v>
      </c>
      <c r="I29" s="350"/>
      <c r="J29" s="389">
        <v>1971</v>
      </c>
      <c r="K29" s="390">
        <v>55.899035734543389</v>
      </c>
      <c r="L29" s="391">
        <v>723</v>
      </c>
      <c r="M29" s="392">
        <v>36.68188736681887</v>
      </c>
      <c r="N29" s="391">
        <v>1248</v>
      </c>
      <c r="O29" s="393">
        <v>63.318112633181123</v>
      </c>
      <c r="P29" s="350"/>
      <c r="Q29" s="389">
        <v>541</v>
      </c>
      <c r="R29" s="390">
        <v>15.343165059557574</v>
      </c>
      <c r="S29" s="391">
        <v>370</v>
      </c>
      <c r="T29" s="392">
        <v>68.391866913123849</v>
      </c>
      <c r="U29" s="391">
        <v>171</v>
      </c>
      <c r="V29" s="393">
        <v>31.608133086876155</v>
      </c>
      <c r="W29" s="350"/>
      <c r="X29" s="389">
        <v>1014</v>
      </c>
      <c r="Y29" s="390">
        <v>28.757799205899037</v>
      </c>
      <c r="Z29" s="391">
        <v>790</v>
      </c>
      <c r="AA29" s="392">
        <v>77.909270216962526</v>
      </c>
      <c r="AB29" s="391">
        <v>224</v>
      </c>
      <c r="AC29" s="393">
        <f t="shared" si="0"/>
        <v>22.090729783037474</v>
      </c>
      <c r="AD29" s="359"/>
      <c r="AE29" s="360"/>
      <c r="AF29" s="360"/>
      <c r="AG29" s="360"/>
      <c r="AH29" s="361"/>
      <c r="AI29" s="362"/>
      <c r="AJ29" s="329"/>
      <c r="AK29" s="360"/>
      <c r="AL29" s="360"/>
      <c r="AM29" s="360"/>
      <c r="AN29" s="361"/>
      <c r="AO29" s="362"/>
      <c r="AQ29" s="360"/>
      <c r="AR29" s="360"/>
      <c r="AS29" s="360"/>
      <c r="AT29" s="361"/>
      <c r="AU29" s="362"/>
      <c r="AW29" s="360"/>
      <c r="AX29" s="360"/>
      <c r="AY29" s="360"/>
      <c r="AZ29" s="361"/>
      <c r="BA29" s="362"/>
    </row>
    <row r="30" spans="1:53" s="328" customFormat="1" ht="3.75" customHeight="1" x14ac:dyDescent="0.25">
      <c r="A30" s="326"/>
      <c r="B30" s="327"/>
      <c r="D30" s="327"/>
      <c r="E30" s="327"/>
      <c r="F30" s="327"/>
      <c r="G30" s="327"/>
      <c r="H30" s="334"/>
      <c r="J30" s="327"/>
      <c r="K30" s="327"/>
      <c r="L30" s="327"/>
      <c r="M30" s="327"/>
      <c r="N30" s="327"/>
      <c r="O30" s="335"/>
      <c r="Q30" s="327"/>
      <c r="R30" s="327"/>
      <c r="S30" s="327"/>
      <c r="T30" s="327"/>
      <c r="U30" s="327"/>
      <c r="V30" s="335"/>
      <c r="X30" s="327"/>
      <c r="Y30" s="327"/>
      <c r="Z30" s="327"/>
      <c r="AA30" s="327"/>
      <c r="AB30" s="327"/>
      <c r="AC30" s="335"/>
      <c r="AD30" s="359"/>
      <c r="AE30" s="329"/>
      <c r="AF30" s="329"/>
      <c r="AG30" s="360"/>
      <c r="AH30" s="361"/>
      <c r="AI30" s="362"/>
      <c r="AJ30" s="329"/>
      <c r="AK30" s="329"/>
      <c r="AL30" s="329"/>
      <c r="AM30" s="360"/>
      <c r="AN30" s="361"/>
      <c r="AO30" s="362"/>
      <c r="AQ30" s="329"/>
      <c r="AR30" s="329"/>
      <c r="AS30" s="360"/>
      <c r="AT30" s="361"/>
      <c r="AU30" s="362"/>
      <c r="AW30" s="329"/>
      <c r="AX30" s="329"/>
      <c r="AY30" s="360"/>
      <c r="AZ30" s="361"/>
      <c r="BA30" s="362"/>
    </row>
    <row r="31" spans="1:53" s="320" customFormat="1" ht="18" customHeight="1" x14ac:dyDescent="0.25">
      <c r="B31" s="1235" t="s">
        <v>0</v>
      </c>
      <c r="D31" s="1236">
        <f>J31+Q31+X31</f>
        <v>1445668</v>
      </c>
      <c r="E31" s="1237">
        <f>L31+S31+Z31</f>
        <v>913893</v>
      </c>
      <c r="F31" s="1238">
        <f>E31/$D31*100</f>
        <v>63.215966598140092</v>
      </c>
      <c r="G31" s="1237">
        <f>N31+U31+AB31</f>
        <v>531775</v>
      </c>
      <c r="H31" s="1239">
        <f>G31/$D31*100</f>
        <v>36.784033401859901</v>
      </c>
      <c r="J31" s="1240">
        <f>SUM(J12:J29)</f>
        <v>390300</v>
      </c>
      <c r="K31" s="1241">
        <f>J31/$D31*100</f>
        <v>26.997899932764646</v>
      </c>
      <c r="L31" s="1237">
        <f>SUM(L12:L29)</f>
        <v>162099</v>
      </c>
      <c r="M31" s="1238">
        <f>L31/$J31*100</f>
        <v>41.53189853958493</v>
      </c>
      <c r="N31" s="1237">
        <f>SUM(N12:N29)</f>
        <v>228201</v>
      </c>
      <c r="O31" s="1242">
        <f>N31/$J31*100</f>
        <v>58.46810146041507</v>
      </c>
      <c r="Q31" s="1240">
        <f>SUM(Q12:Q29)</f>
        <v>277394</v>
      </c>
      <c r="R31" s="1241">
        <f>Q31/$D31*100</f>
        <v>19.187946333459688</v>
      </c>
      <c r="S31" s="1237">
        <f>SUM(S12:S29)</f>
        <v>171401</v>
      </c>
      <c r="T31" s="1238">
        <f>S31/$Q31*100</f>
        <v>61.789728689156945</v>
      </c>
      <c r="U31" s="1237">
        <f>SUM(U12:U29)</f>
        <v>105993</v>
      </c>
      <c r="V31" s="1242">
        <f>U31/$Q31*100</f>
        <v>38.210271310843055</v>
      </c>
      <c r="X31" s="1240">
        <f>SUM(X12:X29)</f>
        <v>777974</v>
      </c>
      <c r="Y31" s="1241">
        <f>X31/$D31*100</f>
        <v>53.814153733775669</v>
      </c>
      <c r="Z31" s="1237">
        <f>SUM(Z12:Z29)</f>
        <v>580393</v>
      </c>
      <c r="AA31" s="1238">
        <f>Z31/$X31*100</f>
        <v>74.603135837444441</v>
      </c>
      <c r="AB31" s="1237">
        <f>SUM(AB12:AB29)</f>
        <v>197581</v>
      </c>
      <c r="AC31" s="1242">
        <f>AB31/$X31*100</f>
        <v>25.396864162555559</v>
      </c>
      <c r="AD31" s="1279"/>
      <c r="AE31" s="1271"/>
      <c r="AF31" s="1271"/>
      <c r="AI31" s="591"/>
      <c r="AK31" s="1271"/>
      <c r="AL31" s="1271"/>
      <c r="AO31" s="591"/>
      <c r="AQ31" s="1271"/>
      <c r="AR31" s="1271"/>
      <c r="AU31" s="591"/>
      <c r="AW31" s="1271"/>
      <c r="AX31" s="1271"/>
      <c r="BA31" s="591"/>
    </row>
    <row r="32" spans="1:53" s="396" customFormat="1" ht="5.25" customHeight="1" x14ac:dyDescent="0.2">
      <c r="B32" s="397" t="s">
        <v>39</v>
      </c>
      <c r="C32" s="398"/>
      <c r="I32" s="398"/>
    </row>
    <row r="33" spans="2:15" s="396" customFormat="1" ht="5.25" customHeight="1" x14ac:dyDescent="0.2">
      <c r="B33" s="397" t="s">
        <v>47</v>
      </c>
      <c r="C33" s="398"/>
      <c r="I33" s="398"/>
    </row>
    <row r="34" spans="2:15" s="394" customFormat="1" ht="13.5" customHeight="1" x14ac:dyDescent="0.2">
      <c r="B34" s="1385"/>
      <c r="C34" s="1385"/>
      <c r="D34" s="1385"/>
      <c r="E34" s="1385"/>
      <c r="F34" s="1385"/>
      <c r="G34" s="1385"/>
      <c r="H34" s="1385"/>
      <c r="I34" s="1385"/>
      <c r="J34" s="1385"/>
      <c r="K34" s="1385"/>
      <c r="L34" s="1385"/>
      <c r="M34" s="1385"/>
      <c r="N34" s="1385"/>
      <c r="O34" s="1385"/>
    </row>
    <row r="35" spans="2:15" s="329" customFormat="1" ht="29.25" customHeight="1" x14ac:dyDescent="0.2">
      <c r="B35" s="1386"/>
      <c r="C35" s="1386"/>
      <c r="D35" s="1386"/>
      <c r="E35" s="1386"/>
      <c r="F35" s="1386"/>
      <c r="G35" s="1386"/>
      <c r="H35" s="1386"/>
      <c r="I35" s="1386"/>
      <c r="J35" s="1386"/>
      <c r="K35" s="1386"/>
      <c r="L35" s="1386"/>
      <c r="M35" s="1386"/>
    </row>
    <row r="36" spans="2:15" s="329" customFormat="1" ht="4.5" customHeight="1" x14ac:dyDescent="0.2">
      <c r="B36" s="1376"/>
      <c r="C36" s="1376"/>
      <c r="D36" s="1376"/>
      <c r="E36" s="399"/>
      <c r="F36" s="399"/>
      <c r="G36" s="399"/>
    </row>
    <row r="37" spans="2:15" s="329" customFormat="1" x14ac:dyDescent="0.2"/>
    <row r="38" spans="2:15" s="329" customFormat="1" x14ac:dyDescent="0.2"/>
    <row r="39" spans="2:15" s="329" customFormat="1" x14ac:dyDescent="0.2"/>
    <row r="40" spans="2:15" s="329" customFormat="1" x14ac:dyDescent="0.2"/>
    <row r="41" spans="2:15" s="329" customFormat="1" x14ac:dyDescent="0.2"/>
    <row r="42" spans="2:15" s="329" customFormat="1" x14ac:dyDescent="0.2"/>
    <row r="43" spans="2:15" s="396" customFormat="1" x14ac:dyDescent="0.2"/>
    <row r="44" spans="2:15" s="396" customFormat="1" x14ac:dyDescent="0.2"/>
    <row r="45" spans="2:15" s="396" customFormat="1" x14ac:dyDescent="0.2"/>
    <row r="46" spans="2:15" s="396" customFormat="1" x14ac:dyDescent="0.2"/>
  </sheetData>
  <mergeCells count="30">
    <mergeCell ref="B36:D36"/>
    <mergeCell ref="R9:R10"/>
    <mergeCell ref="S9:T9"/>
    <mergeCell ref="K9:K10"/>
    <mergeCell ref="L9:M9"/>
    <mergeCell ref="N9:O9"/>
    <mergeCell ref="Q9:Q10"/>
    <mergeCell ref="B34:O34"/>
    <mergeCell ref="B35:M35"/>
    <mergeCell ref="AB9:AC9"/>
    <mergeCell ref="U9:V9"/>
    <mergeCell ref="X9:X10"/>
    <mergeCell ref="Y9:Y10"/>
    <mergeCell ref="Z9:AA9"/>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s>
  <printOptions horizontalCentered="1"/>
  <pageMargins left="0" right="0" top="0.43307086614173229" bottom="0.43307086614173229" header="0" footer="0"/>
  <pageSetup paperSize="9" scale="62" orientation="landscape" r:id="rId1"/>
  <headerFooter alignWithMargins="0"/>
  <rowBreaks count="2" manualBreakCount="2">
    <brk id="34" max="25" man="1"/>
    <brk id="35" max="16383" man="1"/>
  </rowBreaks>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Hoja98">
    <tabColor theme="0"/>
    <pageSetUpPr fitToPage="1"/>
  </sheetPr>
  <dimension ref="A1:BA46"/>
  <sheetViews>
    <sheetView showGridLines="0" zoomScale="84" zoomScaleNormal="84" workbookViewId="0"/>
  </sheetViews>
  <sheetFormatPr baseColWidth="10" defaultColWidth="11.42578125" defaultRowHeight="15" x14ac:dyDescent="0.2"/>
  <cols>
    <col min="1" max="1" width="1.140625" style="333" customWidth="1"/>
    <col min="2" max="2" width="28.7109375" style="333" customWidth="1"/>
    <col min="3" max="3" width="0.5703125" style="333" customWidth="1"/>
    <col min="4" max="5" width="11.42578125" style="333" bestFit="1" customWidth="1"/>
    <col min="6" max="6" width="7" style="333" customWidth="1"/>
    <col min="7" max="7" width="11.42578125" style="333" bestFit="1" customWidth="1"/>
    <col min="8" max="8" width="7" style="333" customWidth="1"/>
    <col min="9" max="9" width="0.42578125" style="333" customWidth="1"/>
    <col min="10" max="10" width="11.42578125" style="333" bestFit="1" customWidth="1"/>
    <col min="11" max="11" width="6.7109375" style="333" customWidth="1"/>
    <col min="12" max="12" width="11.42578125" style="333" bestFit="1" customWidth="1"/>
    <col min="13" max="13" width="6.85546875" style="333" customWidth="1"/>
    <col min="14" max="14" width="11.42578125" style="333" bestFit="1" customWidth="1"/>
    <col min="15" max="15" width="6.85546875" style="333" customWidth="1"/>
    <col min="16" max="16" width="0.42578125" style="333" customWidth="1"/>
    <col min="17" max="17" width="10.28515625" style="333" bestFit="1" customWidth="1"/>
    <col min="18" max="18" width="6.85546875" style="333" customWidth="1"/>
    <col min="19" max="19" width="10.28515625" style="333" bestFit="1" customWidth="1"/>
    <col min="20" max="20" width="6.85546875" style="333" bestFit="1" customWidth="1"/>
    <col min="21" max="21" width="10.28515625" style="333" bestFit="1" customWidth="1"/>
    <col min="22" max="22" width="6.85546875" style="333" bestFit="1" customWidth="1"/>
    <col min="23" max="23" width="0.42578125" style="333" customWidth="1"/>
    <col min="24" max="24" width="10.28515625" style="333" bestFit="1" customWidth="1"/>
    <col min="25" max="25" width="7" style="333" customWidth="1"/>
    <col min="26" max="26" width="10.28515625" style="333" bestFit="1" customWidth="1"/>
    <col min="27" max="27" width="6.85546875" style="333" bestFit="1" customWidth="1"/>
    <col min="28" max="28" width="10.28515625" style="333" bestFit="1" customWidth="1"/>
    <col min="29" max="29" width="6.85546875" style="333" bestFit="1" customWidth="1"/>
    <col min="30" max="30" width="11.5703125" style="333" bestFit="1" customWidth="1"/>
    <col min="31" max="31" width="6.28515625" style="333" bestFit="1" customWidth="1"/>
    <col min="32" max="32" width="5" style="333" bestFit="1" customWidth="1"/>
    <col min="33" max="33" width="7.42578125" style="333" bestFit="1" customWidth="1"/>
    <col min="34" max="34" width="13.140625" style="333" bestFit="1" customWidth="1"/>
    <col min="35" max="35" width="6.28515625" style="333" bestFit="1" customWidth="1"/>
    <col min="36" max="36" width="3.85546875" style="333" customWidth="1"/>
    <col min="37" max="39" width="2.42578125" style="333" bestFit="1" customWidth="1"/>
    <col min="40" max="40" width="8.42578125" style="333" bestFit="1" customWidth="1"/>
    <col min="41" max="41" width="3.42578125" style="333" bestFit="1" customWidth="1"/>
    <col min="42" max="42" width="3.5703125" style="333" customWidth="1"/>
    <col min="43" max="45" width="2.42578125" style="333" bestFit="1" customWidth="1"/>
    <col min="46" max="46" width="8.42578125" style="333" bestFit="1" customWidth="1"/>
    <col min="47" max="47" width="4.140625" style="333" bestFit="1" customWidth="1"/>
    <col min="48" max="48" width="3.28515625" style="333" customWidth="1"/>
    <col min="49" max="49" width="4.28515625" style="333" bestFit="1" customWidth="1"/>
    <col min="50" max="50" width="2.42578125" style="333" bestFit="1" customWidth="1"/>
    <col min="51" max="51" width="4.28515625" style="333" bestFit="1" customWidth="1"/>
    <col min="52" max="52" width="8.42578125" style="333" bestFit="1" customWidth="1"/>
    <col min="53" max="53" width="4.28515625" style="333" bestFit="1" customWidth="1"/>
    <col min="54" max="16384" width="11.42578125" style="333"/>
  </cols>
  <sheetData>
    <row r="1" spans="1:53" s="340" customFormat="1" ht="15" customHeight="1" x14ac:dyDescent="0.2">
      <c r="A1" s="340" t="s">
        <v>31</v>
      </c>
      <c r="B1" s="311"/>
      <c r="C1" s="341"/>
      <c r="I1" s="341"/>
      <c r="J1" s="342" t="s">
        <v>135</v>
      </c>
      <c r="K1" s="342"/>
      <c r="L1" s="342" t="s">
        <v>135</v>
      </c>
      <c r="M1" s="342"/>
      <c r="N1" s="342" t="s">
        <v>135</v>
      </c>
      <c r="O1" s="342"/>
      <c r="P1" s="342"/>
      <c r="Q1" s="342" t="s">
        <v>16</v>
      </c>
      <c r="R1" s="342"/>
      <c r="S1" s="342" t="s">
        <v>16</v>
      </c>
      <c r="T1" s="342"/>
      <c r="U1" s="342" t="s">
        <v>16</v>
      </c>
      <c r="V1" s="342"/>
      <c r="W1" s="342"/>
      <c r="X1" s="342" t="s">
        <v>15</v>
      </c>
      <c r="Y1" s="342"/>
      <c r="Z1" s="342" t="s">
        <v>15</v>
      </c>
      <c r="AA1" s="342"/>
      <c r="AB1" s="342" t="s">
        <v>15</v>
      </c>
    </row>
    <row r="2" spans="1:53" s="343" customFormat="1" ht="52.5" customHeight="1" x14ac:dyDescent="0.25">
      <c r="B2" s="1387"/>
      <c r="C2" s="1387"/>
    </row>
    <row r="3" spans="1:53" s="345" customFormat="1" ht="4.5" customHeight="1" x14ac:dyDescent="0.2">
      <c r="B3" s="1388"/>
      <c r="C3" s="1388"/>
    </row>
    <row r="4" spans="1:53" s="345" customFormat="1" ht="17.25" customHeight="1" x14ac:dyDescent="0.2">
      <c r="A4" s="1389" t="s">
        <v>424</v>
      </c>
      <c r="B4" s="1389"/>
      <c r="C4" s="1389"/>
      <c r="D4" s="1389"/>
      <c r="E4" s="1389"/>
      <c r="F4" s="1389"/>
      <c r="G4" s="1389"/>
      <c r="H4" s="1389"/>
      <c r="I4" s="1389"/>
      <c r="J4" s="1389"/>
      <c r="K4" s="1389"/>
      <c r="L4" s="1389"/>
      <c r="M4" s="1389"/>
      <c r="N4" s="1389"/>
      <c r="O4" s="1389"/>
      <c r="P4" s="1389"/>
      <c r="Q4" s="1389"/>
      <c r="R4" s="1389"/>
      <c r="S4" s="1389"/>
      <c r="T4" s="1389"/>
      <c r="U4" s="1389"/>
      <c r="V4" s="1389"/>
      <c r="W4" s="1389"/>
      <c r="X4" s="1389"/>
      <c r="Y4" s="1389"/>
      <c r="Z4" s="1389"/>
      <c r="AA4" s="1389"/>
      <c r="AB4" s="1389"/>
      <c r="AC4" s="1389"/>
    </row>
    <row r="5" spans="1:53" s="345" customFormat="1" ht="17.25" customHeight="1" x14ac:dyDescent="0.2">
      <c r="B5" s="1390" t="str">
        <f>porsaad!$B$6</f>
        <v>Situación a 31 de mayo de 2024</v>
      </c>
      <c r="C5" s="1390"/>
      <c r="D5" s="1390"/>
      <c r="E5" s="1390"/>
      <c r="F5" s="1390"/>
      <c r="G5" s="1390"/>
      <c r="H5" s="1390"/>
      <c r="I5" s="1390"/>
      <c r="J5" s="1390"/>
      <c r="K5" s="1390"/>
      <c r="L5" s="1390"/>
      <c r="M5" s="1390"/>
      <c r="N5" s="1390"/>
      <c r="O5" s="1390"/>
      <c r="P5" s="1390"/>
      <c r="Q5" s="1390"/>
      <c r="R5" s="1390"/>
      <c r="S5" s="1390"/>
      <c r="T5" s="1390"/>
      <c r="U5" s="1390"/>
      <c r="V5" s="1390"/>
      <c r="W5" s="1390"/>
      <c r="X5" s="1390"/>
      <c r="Y5" s="1390"/>
      <c r="Z5" s="1390"/>
      <c r="AA5" s="1390"/>
      <c r="AB5" s="1390"/>
      <c r="AC5" s="1390"/>
    </row>
    <row r="6" spans="1:53" s="345" customFormat="1" ht="6" customHeight="1" x14ac:dyDescent="0.2"/>
    <row r="7" spans="1:53" s="322" customFormat="1" ht="12.75" customHeight="1" x14ac:dyDescent="0.2">
      <c r="A7" s="316"/>
      <c r="B7" s="1391" t="s">
        <v>12</v>
      </c>
      <c r="C7" s="317"/>
      <c r="D7" s="1394" t="s">
        <v>255</v>
      </c>
      <c r="E7" s="1395"/>
      <c r="F7" s="1395"/>
      <c r="G7" s="1395"/>
      <c r="H7" s="1395"/>
      <c r="I7" s="318"/>
      <c r="J7" s="1398"/>
      <c r="K7" s="1398"/>
      <c r="L7" s="1398"/>
      <c r="M7" s="1398"/>
      <c r="N7" s="1398"/>
      <c r="O7" s="1398"/>
      <c r="P7" s="318"/>
      <c r="Q7" s="1398"/>
      <c r="R7" s="1398"/>
      <c r="S7" s="1398"/>
      <c r="T7" s="1398"/>
      <c r="U7" s="1398"/>
      <c r="V7" s="1398"/>
      <c r="W7" s="318"/>
      <c r="X7" s="1398"/>
      <c r="Y7" s="1398"/>
      <c r="Z7" s="1398"/>
      <c r="AA7" s="1398"/>
      <c r="AB7" s="1398"/>
      <c r="AC7" s="1399"/>
      <c r="AD7" s="319"/>
      <c r="AE7" s="319"/>
      <c r="AF7" s="320"/>
      <c r="AG7" s="320"/>
      <c r="AH7" s="320"/>
      <c r="AI7" s="320"/>
      <c r="AJ7" s="320"/>
      <c r="AK7" s="320"/>
      <c r="AL7" s="321"/>
    </row>
    <row r="8" spans="1:53" s="322" customFormat="1" ht="33.75" customHeight="1" x14ac:dyDescent="0.2">
      <c r="A8" s="316"/>
      <c r="B8" s="1392"/>
      <c r="C8" s="317"/>
      <c r="D8" s="1396"/>
      <c r="E8" s="1397"/>
      <c r="F8" s="1397"/>
      <c r="G8" s="1397"/>
      <c r="H8" s="1397"/>
      <c r="I8" s="323"/>
      <c r="J8" s="1400" t="s">
        <v>256</v>
      </c>
      <c r="K8" s="1401"/>
      <c r="L8" s="1401"/>
      <c r="M8" s="1401"/>
      <c r="N8" s="1401"/>
      <c r="O8" s="1402"/>
      <c r="P8" s="317"/>
      <c r="Q8" s="1400" t="s">
        <v>257</v>
      </c>
      <c r="R8" s="1401"/>
      <c r="S8" s="1401"/>
      <c r="T8" s="1401"/>
      <c r="U8" s="1401"/>
      <c r="V8" s="1402"/>
      <c r="W8" s="317"/>
      <c r="X8" s="1400" t="s">
        <v>258</v>
      </c>
      <c r="Y8" s="1401"/>
      <c r="Z8" s="1401"/>
      <c r="AA8" s="1401"/>
      <c r="AB8" s="1401"/>
      <c r="AC8" s="1402"/>
      <c r="AD8" s="319"/>
      <c r="AE8" s="319"/>
      <c r="AF8" s="320"/>
      <c r="AG8" s="320"/>
      <c r="AH8" s="320"/>
      <c r="AI8" s="320"/>
      <c r="AJ8" s="320"/>
      <c r="AK8" s="320"/>
      <c r="AL8" s="321"/>
    </row>
    <row r="9" spans="1:53" s="322" customFormat="1" ht="21.75" customHeight="1" x14ac:dyDescent="0.2">
      <c r="A9" s="316"/>
      <c r="B9" s="1392"/>
      <c r="C9" s="317"/>
      <c r="D9" s="1403" t="s">
        <v>9</v>
      </c>
      <c r="E9" s="1404" t="s">
        <v>24</v>
      </c>
      <c r="F9" s="1405"/>
      <c r="G9" s="1404" t="s">
        <v>23</v>
      </c>
      <c r="H9" s="1406"/>
      <c r="I9" s="323"/>
      <c r="J9" s="1383" t="s">
        <v>9</v>
      </c>
      <c r="K9" s="1377" t="s">
        <v>267</v>
      </c>
      <c r="L9" s="1379" t="s">
        <v>24</v>
      </c>
      <c r="M9" s="1380"/>
      <c r="N9" s="1381" t="s">
        <v>23</v>
      </c>
      <c r="O9" s="1382"/>
      <c r="P9" s="317"/>
      <c r="Q9" s="1383" t="s">
        <v>9</v>
      </c>
      <c r="R9" s="1377" t="s">
        <v>267</v>
      </c>
      <c r="S9" s="1379" t="s">
        <v>24</v>
      </c>
      <c r="T9" s="1380"/>
      <c r="U9" s="1381" t="s">
        <v>23</v>
      </c>
      <c r="V9" s="1382"/>
      <c r="W9" s="317"/>
      <c r="X9" s="1383" t="s">
        <v>9</v>
      </c>
      <c r="Y9" s="1377" t="s">
        <v>267</v>
      </c>
      <c r="Z9" s="1379" t="s">
        <v>24</v>
      </c>
      <c r="AA9" s="1380"/>
      <c r="AB9" s="1381" t="s">
        <v>23</v>
      </c>
      <c r="AC9" s="1382"/>
      <c r="AD9" s="319"/>
      <c r="AE9" s="319"/>
      <c r="AF9" s="320"/>
      <c r="AG9" s="320"/>
      <c r="AH9" s="320"/>
      <c r="AI9" s="320"/>
      <c r="AJ9" s="320"/>
      <c r="AK9" s="320"/>
      <c r="AL9" s="321"/>
    </row>
    <row r="10" spans="1:53" s="322" customFormat="1" ht="36.75" customHeight="1" x14ac:dyDescent="0.2">
      <c r="A10" s="316"/>
      <c r="B10" s="1393"/>
      <c r="C10" s="317"/>
      <c r="D10" s="1384"/>
      <c r="E10" s="407" t="s">
        <v>9</v>
      </c>
      <c r="F10" s="403" t="s">
        <v>267</v>
      </c>
      <c r="G10" s="406" t="s">
        <v>9</v>
      </c>
      <c r="H10" s="888" t="s">
        <v>267</v>
      </c>
      <c r="I10" s="346"/>
      <c r="J10" s="1384"/>
      <c r="K10" s="1378"/>
      <c r="L10" s="404" t="s">
        <v>9</v>
      </c>
      <c r="M10" s="403" t="s">
        <v>267</v>
      </c>
      <c r="N10" s="407" t="s">
        <v>9</v>
      </c>
      <c r="O10" s="402" t="s">
        <v>267</v>
      </c>
      <c r="P10" s="347"/>
      <c r="Q10" s="1384"/>
      <c r="R10" s="1378"/>
      <c r="S10" s="404" t="s">
        <v>9</v>
      </c>
      <c r="T10" s="403" t="s">
        <v>267</v>
      </c>
      <c r="U10" s="407" t="s">
        <v>9</v>
      </c>
      <c r="V10" s="402" t="s">
        <v>267</v>
      </c>
      <c r="W10" s="347"/>
      <c r="X10" s="1384"/>
      <c r="Y10" s="1378"/>
      <c r="Z10" s="404" t="s">
        <v>9</v>
      </c>
      <c r="AA10" s="403" t="s">
        <v>267</v>
      </c>
      <c r="AB10" s="407" t="s">
        <v>9</v>
      </c>
      <c r="AC10" s="402" t="s">
        <v>267</v>
      </c>
      <c r="AD10" s="319"/>
      <c r="AE10" s="348"/>
      <c r="AF10" s="329"/>
      <c r="AG10" s="329"/>
      <c r="AH10" s="329"/>
      <c r="AI10" s="329"/>
      <c r="AJ10" s="320"/>
      <c r="AK10" s="320"/>
      <c r="AL10" s="320"/>
    </row>
    <row r="11" spans="1:53" s="328" customFormat="1" ht="4.5" customHeight="1" x14ac:dyDescent="0.2">
      <c r="A11" s="326"/>
      <c r="B11" s="327"/>
      <c r="D11" s="327"/>
      <c r="E11" s="327"/>
      <c r="F11" s="327"/>
      <c r="G11" s="327"/>
      <c r="H11" s="327"/>
      <c r="J11" s="327"/>
      <c r="K11" s="327"/>
      <c r="L11" s="327"/>
      <c r="M11" s="327"/>
      <c r="N11" s="327"/>
      <c r="O11" s="327"/>
      <c r="Q11" s="327"/>
      <c r="R11" s="327"/>
      <c r="S11" s="327"/>
      <c r="T11" s="327"/>
      <c r="U11" s="327"/>
      <c r="V11" s="327"/>
      <c r="X11" s="327"/>
      <c r="Y11" s="327"/>
      <c r="Z11" s="327"/>
      <c r="AA11" s="327"/>
      <c r="AB11" s="327"/>
      <c r="AC11" s="327"/>
      <c r="AD11" s="319"/>
      <c r="AE11" s="348"/>
      <c r="AF11" s="329"/>
      <c r="AG11" s="329"/>
      <c r="AH11" s="329"/>
      <c r="AI11" s="329"/>
      <c r="AJ11" s="329"/>
      <c r="AK11" s="329"/>
      <c r="AL11" s="329"/>
    </row>
    <row r="12" spans="1:53" s="331" customFormat="1" ht="18" customHeight="1" x14ac:dyDescent="0.25">
      <c r="A12" s="330"/>
      <c r="B12" s="349" t="s">
        <v>8</v>
      </c>
      <c r="C12" s="350"/>
      <c r="D12" s="351">
        <f>J12+Q12+X12</f>
        <v>76505</v>
      </c>
      <c r="E12" s="352">
        <f>L12+S12+Z12</f>
        <v>45478</v>
      </c>
      <c r="F12" s="353">
        <f>E12/$D12*100</f>
        <v>59.44448075289197</v>
      </c>
      <c r="G12" s="352">
        <f>N12+U12+AB12</f>
        <v>31027</v>
      </c>
      <c r="H12" s="354">
        <f>G12/$D12*100</f>
        <v>40.55551924710803</v>
      </c>
      <c r="I12" s="350"/>
      <c r="J12" s="355">
        <f>L12+N12</f>
        <v>28069</v>
      </c>
      <c r="K12" s="356">
        <f>J12/$D12*100</f>
        <v>36.689105287236131</v>
      </c>
      <c r="L12" s="357">
        <v>11020</v>
      </c>
      <c r="M12" s="353">
        <v>39.260394028999961</v>
      </c>
      <c r="N12" s="357">
        <v>17049</v>
      </c>
      <c r="O12" s="358">
        <v>60.739605971000032</v>
      </c>
      <c r="P12" s="350"/>
      <c r="Q12" s="355">
        <v>13071</v>
      </c>
      <c r="R12" s="356">
        <v>17.085157832821384</v>
      </c>
      <c r="S12" s="357">
        <v>7548</v>
      </c>
      <c r="T12" s="353">
        <v>57.746155611659397</v>
      </c>
      <c r="U12" s="357">
        <v>5523</v>
      </c>
      <c r="V12" s="358">
        <v>42.253844388340603</v>
      </c>
      <c r="W12" s="350"/>
      <c r="X12" s="355">
        <v>35365</v>
      </c>
      <c r="Y12" s="356">
        <v>46.225736879942488</v>
      </c>
      <c r="Z12" s="357">
        <v>26910</v>
      </c>
      <c r="AA12" s="353">
        <v>76.092181535416373</v>
      </c>
      <c r="AB12" s="357">
        <v>8455</v>
      </c>
      <c r="AC12" s="358">
        <f t="shared" ref="AC12:AC29" si="0">AB12/$X12*100</f>
        <v>23.907818464583627</v>
      </c>
      <c r="AD12" s="359"/>
      <c r="AE12" s="360"/>
      <c r="AF12" s="360"/>
      <c r="AG12" s="360"/>
      <c r="AH12" s="361"/>
      <c r="AI12" s="362"/>
      <c r="AJ12" s="329"/>
      <c r="AK12" s="360"/>
      <c r="AL12" s="360"/>
      <c r="AM12" s="360"/>
      <c r="AN12" s="361"/>
      <c r="AO12" s="362"/>
      <c r="AQ12" s="360"/>
      <c r="AR12" s="360"/>
      <c r="AS12" s="360"/>
      <c r="AT12" s="361"/>
      <c r="AU12" s="362"/>
      <c r="AW12" s="360"/>
      <c r="AX12" s="360"/>
      <c r="AY12" s="360"/>
      <c r="AZ12" s="361"/>
      <c r="BA12" s="362"/>
    </row>
    <row r="13" spans="1:53" s="331" customFormat="1" ht="18" customHeight="1" x14ac:dyDescent="0.25">
      <c r="A13" s="330"/>
      <c r="B13" s="363" t="s">
        <v>7</v>
      </c>
      <c r="C13" s="350"/>
      <c r="D13" s="364">
        <f t="shared" ref="D13:D29" si="1">J13+Q13+X13</f>
        <v>11970</v>
      </c>
      <c r="E13" s="365">
        <f t="shared" ref="E13:E29" si="2">L13+S13+Z13</f>
        <v>7949</v>
      </c>
      <c r="F13" s="366">
        <f t="shared" ref="F13:H29" si="3">E13/$D13*100</f>
        <v>66.407685881370099</v>
      </c>
      <c r="G13" s="365">
        <f t="shared" ref="G13:G29" si="4">N13+U13+AB13</f>
        <v>4021</v>
      </c>
      <c r="H13" s="367">
        <f t="shared" si="3"/>
        <v>33.592314118629908</v>
      </c>
      <c r="I13" s="350"/>
      <c r="J13" s="368">
        <f t="shared" ref="J13:J29" si="5">L13+N13</f>
        <v>2315</v>
      </c>
      <c r="K13" s="369">
        <f t="shared" ref="K13:K29" si="6">J13/$D13*100</f>
        <v>19.340016708437759</v>
      </c>
      <c r="L13" s="370">
        <v>949</v>
      </c>
      <c r="M13" s="371">
        <v>40.993520518358537</v>
      </c>
      <c r="N13" s="370">
        <v>1366</v>
      </c>
      <c r="O13" s="372">
        <v>59.00647948164147</v>
      </c>
      <c r="P13" s="350"/>
      <c r="Q13" s="368">
        <v>1772</v>
      </c>
      <c r="R13" s="369">
        <v>14.803675856307436</v>
      </c>
      <c r="S13" s="370">
        <v>1030</v>
      </c>
      <c r="T13" s="371">
        <v>58.12641083521445</v>
      </c>
      <c r="U13" s="370">
        <v>742</v>
      </c>
      <c r="V13" s="372">
        <v>41.87358916478555</v>
      </c>
      <c r="W13" s="350"/>
      <c r="X13" s="368">
        <v>7883</v>
      </c>
      <c r="Y13" s="369">
        <v>65.856307435254806</v>
      </c>
      <c r="Z13" s="370">
        <v>5970</v>
      </c>
      <c r="AA13" s="371">
        <v>75.732589115818854</v>
      </c>
      <c r="AB13" s="370">
        <v>1913</v>
      </c>
      <c r="AC13" s="372">
        <f t="shared" si="0"/>
        <v>24.26741088418115</v>
      </c>
      <c r="AD13" s="359"/>
      <c r="AE13" s="360"/>
      <c r="AF13" s="360"/>
      <c r="AG13" s="360"/>
      <c r="AH13" s="361"/>
      <c r="AI13" s="362"/>
      <c r="AJ13" s="329"/>
      <c r="AK13" s="360"/>
      <c r="AL13" s="360"/>
      <c r="AM13" s="360"/>
      <c r="AN13" s="361"/>
      <c r="AO13" s="362"/>
      <c r="AQ13" s="360"/>
      <c r="AR13" s="360"/>
      <c r="AS13" s="360"/>
      <c r="AT13" s="361"/>
      <c r="AU13" s="362"/>
      <c r="AW13" s="360"/>
      <c r="AX13" s="360"/>
      <c r="AY13" s="360"/>
      <c r="AZ13" s="361"/>
      <c r="BA13" s="362"/>
    </row>
    <row r="14" spans="1:53" s="331" customFormat="1" ht="18" customHeight="1" x14ac:dyDescent="0.25">
      <c r="A14" s="330"/>
      <c r="B14" s="363" t="s">
        <v>37</v>
      </c>
      <c r="C14" s="350"/>
      <c r="D14" s="364">
        <f t="shared" si="1"/>
        <v>7764</v>
      </c>
      <c r="E14" s="365">
        <f t="shared" si="2"/>
        <v>5188</v>
      </c>
      <c r="F14" s="366">
        <f t="shared" si="3"/>
        <v>66.821226172076251</v>
      </c>
      <c r="G14" s="365">
        <f t="shared" si="4"/>
        <v>2576</v>
      </c>
      <c r="H14" s="367">
        <f t="shared" si="3"/>
        <v>33.178773827923749</v>
      </c>
      <c r="I14" s="350"/>
      <c r="J14" s="368">
        <f t="shared" si="5"/>
        <v>1815</v>
      </c>
      <c r="K14" s="369">
        <f t="shared" si="6"/>
        <v>23.377125193199383</v>
      </c>
      <c r="L14" s="370">
        <v>746</v>
      </c>
      <c r="M14" s="371">
        <v>41.10192837465565</v>
      </c>
      <c r="N14" s="370">
        <v>1069</v>
      </c>
      <c r="O14" s="372">
        <v>58.89807162534435</v>
      </c>
      <c r="P14" s="350"/>
      <c r="Q14" s="368">
        <v>1403</v>
      </c>
      <c r="R14" s="369">
        <v>18.070582174137044</v>
      </c>
      <c r="S14" s="370">
        <v>822</v>
      </c>
      <c r="T14" s="371">
        <v>58.58873841767641</v>
      </c>
      <c r="U14" s="370">
        <v>581</v>
      </c>
      <c r="V14" s="372">
        <v>41.411261582323597</v>
      </c>
      <c r="W14" s="350"/>
      <c r="X14" s="368">
        <v>4546</v>
      </c>
      <c r="Y14" s="369">
        <v>58.552292632663573</v>
      </c>
      <c r="Z14" s="370">
        <v>3620</v>
      </c>
      <c r="AA14" s="371">
        <v>79.630444346678402</v>
      </c>
      <c r="AB14" s="370">
        <v>926</v>
      </c>
      <c r="AC14" s="372">
        <f t="shared" si="0"/>
        <v>20.369555653321601</v>
      </c>
      <c r="AD14" s="359"/>
      <c r="AE14" s="360"/>
      <c r="AF14" s="360"/>
      <c r="AG14" s="360"/>
      <c r="AH14" s="361"/>
      <c r="AI14" s="373"/>
      <c r="AJ14" s="329"/>
      <c r="AK14" s="360"/>
      <c r="AL14" s="360"/>
      <c r="AM14" s="360"/>
      <c r="AN14" s="361"/>
      <c r="AO14" s="362"/>
      <c r="AQ14" s="360"/>
      <c r="AR14" s="360"/>
      <c r="AS14" s="360"/>
      <c r="AT14" s="361"/>
      <c r="AU14" s="362"/>
      <c r="AW14" s="360"/>
      <c r="AX14" s="360"/>
      <c r="AY14" s="360"/>
      <c r="AZ14" s="361"/>
      <c r="BA14" s="362"/>
    </row>
    <row r="15" spans="1:53" s="331" customFormat="1" ht="18" customHeight="1" x14ac:dyDescent="0.25">
      <c r="A15" s="330"/>
      <c r="B15" s="363" t="s">
        <v>38</v>
      </c>
      <c r="C15" s="350"/>
      <c r="D15" s="364">
        <f t="shared" si="1"/>
        <v>7730</v>
      </c>
      <c r="E15" s="365">
        <f t="shared" si="2"/>
        <v>4963</v>
      </c>
      <c r="F15" s="366">
        <f t="shared" si="3"/>
        <v>64.204398447606721</v>
      </c>
      <c r="G15" s="365">
        <f t="shared" si="4"/>
        <v>2767</v>
      </c>
      <c r="H15" s="367">
        <f t="shared" si="3"/>
        <v>35.795601552393272</v>
      </c>
      <c r="I15" s="350"/>
      <c r="J15" s="368">
        <f t="shared" si="5"/>
        <v>1806</v>
      </c>
      <c r="K15" s="369">
        <f t="shared" si="6"/>
        <v>23.36351875808538</v>
      </c>
      <c r="L15" s="370">
        <v>703</v>
      </c>
      <c r="M15" s="371">
        <v>38.925802879291247</v>
      </c>
      <c r="N15" s="370">
        <v>1103</v>
      </c>
      <c r="O15" s="372">
        <v>61.074197120708753</v>
      </c>
      <c r="P15" s="350"/>
      <c r="Q15" s="368">
        <v>1354</v>
      </c>
      <c r="R15" s="369">
        <v>17.516170763260025</v>
      </c>
      <c r="S15" s="370">
        <v>787</v>
      </c>
      <c r="T15" s="371">
        <v>58.12407680945347</v>
      </c>
      <c r="U15" s="370">
        <v>567</v>
      </c>
      <c r="V15" s="372">
        <v>41.87592319054653</v>
      </c>
      <c r="W15" s="350"/>
      <c r="X15" s="368">
        <v>4570</v>
      </c>
      <c r="Y15" s="369">
        <v>59.120310478654595</v>
      </c>
      <c r="Z15" s="370">
        <v>3473</v>
      </c>
      <c r="AA15" s="371">
        <v>75.995623632385119</v>
      </c>
      <c r="AB15" s="370">
        <v>1097</v>
      </c>
      <c r="AC15" s="372">
        <f t="shared" si="0"/>
        <v>24.004376367614881</v>
      </c>
      <c r="AD15" s="359"/>
      <c r="AE15" s="360"/>
      <c r="AF15" s="360"/>
      <c r="AG15" s="360"/>
      <c r="AH15" s="361"/>
      <c r="AI15" s="362"/>
      <c r="AJ15" s="329"/>
      <c r="AK15" s="360"/>
      <c r="AL15" s="360"/>
      <c r="AM15" s="360"/>
      <c r="AN15" s="361"/>
      <c r="AO15" s="362"/>
      <c r="AQ15" s="360"/>
      <c r="AR15" s="360"/>
      <c r="AS15" s="360"/>
      <c r="AT15" s="361"/>
      <c r="AU15" s="362"/>
      <c r="AW15" s="360"/>
      <c r="AX15" s="360"/>
      <c r="AY15" s="360"/>
      <c r="AZ15" s="361"/>
      <c r="BA15" s="362"/>
    </row>
    <row r="16" spans="1:53" s="331" customFormat="1" ht="18" customHeight="1" x14ac:dyDescent="0.25">
      <c r="A16" s="330"/>
      <c r="B16" s="363" t="s">
        <v>6</v>
      </c>
      <c r="C16" s="350"/>
      <c r="D16" s="364">
        <f t="shared" si="1"/>
        <v>13764</v>
      </c>
      <c r="E16" s="365">
        <f t="shared" si="2"/>
        <v>8348</v>
      </c>
      <c r="F16" s="366">
        <f t="shared" si="3"/>
        <v>60.650973554199361</v>
      </c>
      <c r="G16" s="365">
        <f t="shared" si="4"/>
        <v>5416</v>
      </c>
      <c r="H16" s="367">
        <f t="shared" si="3"/>
        <v>39.349026445800639</v>
      </c>
      <c r="I16" s="350"/>
      <c r="J16" s="368">
        <f t="shared" si="5"/>
        <v>5009</v>
      </c>
      <c r="K16" s="369">
        <f t="shared" si="6"/>
        <v>36.392037198488815</v>
      </c>
      <c r="L16" s="370">
        <v>2061</v>
      </c>
      <c r="M16" s="371">
        <v>41.145937312836892</v>
      </c>
      <c r="N16" s="370">
        <v>2948</v>
      </c>
      <c r="O16" s="372">
        <v>58.854062687163108</v>
      </c>
      <c r="P16" s="350"/>
      <c r="Q16" s="368">
        <v>2407</v>
      </c>
      <c r="R16" s="369">
        <v>17.487648939261842</v>
      </c>
      <c r="S16" s="370">
        <v>1379</v>
      </c>
      <c r="T16" s="371">
        <v>57.291233901121728</v>
      </c>
      <c r="U16" s="370">
        <v>1028</v>
      </c>
      <c r="V16" s="372">
        <v>42.708766098878272</v>
      </c>
      <c r="W16" s="350"/>
      <c r="X16" s="368">
        <v>6348</v>
      </c>
      <c r="Y16" s="369">
        <v>46.120313862249347</v>
      </c>
      <c r="Z16" s="370">
        <v>4908</v>
      </c>
      <c r="AA16" s="371">
        <v>77.315689981096412</v>
      </c>
      <c r="AB16" s="370">
        <v>1440</v>
      </c>
      <c r="AC16" s="372">
        <f t="shared" si="0"/>
        <v>22.684310018903592</v>
      </c>
      <c r="AD16" s="359"/>
      <c r="AE16" s="360"/>
      <c r="AF16" s="360"/>
      <c r="AG16" s="360"/>
      <c r="AH16" s="361"/>
      <c r="AI16" s="362"/>
      <c r="AJ16" s="329"/>
      <c r="AK16" s="360"/>
      <c r="AL16" s="360"/>
      <c r="AM16" s="360"/>
      <c r="AN16" s="361"/>
      <c r="AO16" s="362"/>
      <c r="AQ16" s="360"/>
      <c r="AR16" s="360"/>
      <c r="AS16" s="360"/>
      <c r="AT16" s="361"/>
      <c r="AU16" s="362"/>
      <c r="AW16" s="360"/>
      <c r="AX16" s="360"/>
      <c r="AY16" s="360"/>
      <c r="AZ16" s="361"/>
      <c r="BA16" s="362"/>
    </row>
    <row r="17" spans="1:53" s="331" customFormat="1" ht="18" customHeight="1" x14ac:dyDescent="0.25">
      <c r="A17" s="330"/>
      <c r="B17" s="363" t="s">
        <v>5</v>
      </c>
      <c r="C17" s="350"/>
      <c r="D17" s="374">
        <f t="shared" si="1"/>
        <v>5187</v>
      </c>
      <c r="E17" s="375">
        <f t="shared" si="2"/>
        <v>3337</v>
      </c>
      <c r="F17" s="376">
        <f t="shared" si="3"/>
        <v>64.333911702332756</v>
      </c>
      <c r="G17" s="375">
        <f t="shared" si="4"/>
        <v>1850</v>
      </c>
      <c r="H17" s="367">
        <f t="shared" si="3"/>
        <v>35.666088297667251</v>
      </c>
      <c r="I17" s="350"/>
      <c r="J17" s="377">
        <f t="shared" si="5"/>
        <v>1286</v>
      </c>
      <c r="K17" s="378">
        <f t="shared" si="6"/>
        <v>24.792751108540582</v>
      </c>
      <c r="L17" s="375">
        <v>516</v>
      </c>
      <c r="M17" s="376">
        <v>40.124416796267496</v>
      </c>
      <c r="N17" s="375">
        <v>770</v>
      </c>
      <c r="O17" s="372">
        <v>59.875583203732511</v>
      </c>
      <c r="P17" s="350"/>
      <c r="Q17" s="377">
        <v>963</v>
      </c>
      <c r="R17" s="378">
        <v>18.565644881434356</v>
      </c>
      <c r="S17" s="375">
        <v>544</v>
      </c>
      <c r="T17" s="376">
        <v>56.490134994807896</v>
      </c>
      <c r="U17" s="375">
        <v>419</v>
      </c>
      <c r="V17" s="372">
        <v>43.509865005192104</v>
      </c>
      <c r="W17" s="350"/>
      <c r="X17" s="377">
        <v>2938</v>
      </c>
      <c r="Y17" s="378">
        <v>56.641604010025063</v>
      </c>
      <c r="Z17" s="375">
        <v>2277</v>
      </c>
      <c r="AA17" s="376">
        <v>77.501701837985024</v>
      </c>
      <c r="AB17" s="375">
        <v>661</v>
      </c>
      <c r="AC17" s="372">
        <f t="shared" si="0"/>
        <v>22.498298162014976</v>
      </c>
      <c r="AD17" s="359"/>
      <c r="AE17" s="360"/>
      <c r="AF17" s="360"/>
      <c r="AG17" s="360"/>
      <c r="AH17" s="361"/>
      <c r="AI17" s="362"/>
      <c r="AJ17" s="329"/>
      <c r="AK17" s="360"/>
      <c r="AL17" s="360"/>
      <c r="AM17" s="360"/>
      <c r="AN17" s="361"/>
      <c r="AO17" s="362"/>
      <c r="AQ17" s="360"/>
      <c r="AR17" s="360"/>
      <c r="AS17" s="360"/>
      <c r="AT17" s="361"/>
      <c r="AU17" s="362"/>
      <c r="AW17" s="360"/>
      <c r="AX17" s="360"/>
      <c r="AY17" s="360"/>
      <c r="AZ17" s="361"/>
      <c r="BA17" s="362"/>
    </row>
    <row r="18" spans="1:53" s="331" customFormat="1" ht="18" customHeight="1" x14ac:dyDescent="0.25">
      <c r="A18" s="330"/>
      <c r="B18" s="363" t="s">
        <v>4</v>
      </c>
      <c r="C18" s="350"/>
      <c r="D18" s="364">
        <f t="shared" si="1"/>
        <v>34790</v>
      </c>
      <c r="E18" s="365">
        <f t="shared" si="2"/>
        <v>22797</v>
      </c>
      <c r="F18" s="366">
        <f t="shared" si="3"/>
        <v>65.527450416786436</v>
      </c>
      <c r="G18" s="365">
        <f t="shared" si="4"/>
        <v>11993</v>
      </c>
      <c r="H18" s="367">
        <f t="shared" si="3"/>
        <v>34.472549583213571</v>
      </c>
      <c r="I18" s="350"/>
      <c r="J18" s="368">
        <f t="shared" si="5"/>
        <v>6799</v>
      </c>
      <c r="K18" s="369">
        <f t="shared" si="6"/>
        <v>19.542972118424835</v>
      </c>
      <c r="L18" s="370">
        <v>2821</v>
      </c>
      <c r="M18" s="371">
        <v>41.491395793499045</v>
      </c>
      <c r="N18" s="370">
        <v>3978</v>
      </c>
      <c r="O18" s="372">
        <v>58.508604206500955</v>
      </c>
      <c r="P18" s="350"/>
      <c r="Q18" s="368">
        <v>5097</v>
      </c>
      <c r="R18" s="369">
        <v>14.65076171313596</v>
      </c>
      <c r="S18" s="370">
        <v>2871</v>
      </c>
      <c r="T18" s="371">
        <v>56.327251324308413</v>
      </c>
      <c r="U18" s="370">
        <v>2226</v>
      </c>
      <c r="V18" s="372">
        <v>43.672748675691579</v>
      </c>
      <c r="W18" s="350"/>
      <c r="X18" s="368">
        <v>22894</v>
      </c>
      <c r="Y18" s="369">
        <v>65.806266168439208</v>
      </c>
      <c r="Z18" s="370">
        <v>17105</v>
      </c>
      <c r="AA18" s="371">
        <v>74.713898838123527</v>
      </c>
      <c r="AB18" s="370">
        <v>5789</v>
      </c>
      <c r="AC18" s="372">
        <f t="shared" si="0"/>
        <v>25.286101161876473</v>
      </c>
      <c r="AD18" s="359"/>
      <c r="AE18" s="360"/>
      <c r="AF18" s="360"/>
      <c r="AG18" s="360"/>
      <c r="AH18" s="361"/>
      <c r="AI18" s="362"/>
      <c r="AJ18" s="329"/>
      <c r="AK18" s="360"/>
      <c r="AL18" s="360"/>
      <c r="AM18" s="360"/>
      <c r="AN18" s="361"/>
      <c r="AO18" s="362"/>
      <c r="AQ18" s="360"/>
      <c r="AR18" s="360"/>
      <c r="AS18" s="360"/>
      <c r="AT18" s="361"/>
      <c r="AU18" s="362"/>
      <c r="AW18" s="360"/>
      <c r="AX18" s="360"/>
      <c r="AY18" s="360"/>
      <c r="AZ18" s="361"/>
      <c r="BA18" s="362"/>
    </row>
    <row r="19" spans="1:53" s="331" customFormat="1" ht="18" customHeight="1" x14ac:dyDescent="0.25">
      <c r="A19" s="330"/>
      <c r="B19" s="363" t="s">
        <v>40</v>
      </c>
      <c r="C19" s="350"/>
      <c r="D19" s="364">
        <f t="shared" si="1"/>
        <v>22125</v>
      </c>
      <c r="E19" s="365">
        <f t="shared" si="2"/>
        <v>14143</v>
      </c>
      <c r="F19" s="366">
        <f t="shared" si="3"/>
        <v>63.923163841807906</v>
      </c>
      <c r="G19" s="365">
        <f t="shared" si="4"/>
        <v>7982</v>
      </c>
      <c r="H19" s="367">
        <f t="shared" si="3"/>
        <v>36.076836158192087</v>
      </c>
      <c r="I19" s="350"/>
      <c r="J19" s="368">
        <f t="shared" si="5"/>
        <v>5317</v>
      </c>
      <c r="K19" s="369">
        <f t="shared" si="6"/>
        <v>24.031638418079098</v>
      </c>
      <c r="L19" s="370">
        <v>2081</v>
      </c>
      <c r="M19" s="371">
        <v>39.138611999247694</v>
      </c>
      <c r="N19" s="370">
        <v>3236</v>
      </c>
      <c r="O19" s="372">
        <v>60.861388000752306</v>
      </c>
      <c r="P19" s="350"/>
      <c r="Q19" s="368">
        <v>3094</v>
      </c>
      <c r="R19" s="369">
        <v>13.984180790960451</v>
      </c>
      <c r="S19" s="370">
        <v>1826</v>
      </c>
      <c r="T19" s="371">
        <v>59.017453135100197</v>
      </c>
      <c r="U19" s="370">
        <v>1268</v>
      </c>
      <c r="V19" s="372">
        <v>40.982546864899803</v>
      </c>
      <c r="W19" s="350"/>
      <c r="X19" s="368">
        <v>13714</v>
      </c>
      <c r="Y19" s="369">
        <v>61.984180790960451</v>
      </c>
      <c r="Z19" s="370">
        <v>10236</v>
      </c>
      <c r="AA19" s="371">
        <v>74.639054980312096</v>
      </c>
      <c r="AB19" s="370">
        <v>3478</v>
      </c>
      <c r="AC19" s="372">
        <f t="shared" si="0"/>
        <v>25.360945019687907</v>
      </c>
      <c r="AD19" s="359"/>
      <c r="AE19" s="360"/>
      <c r="AF19" s="360"/>
      <c r="AG19" s="360"/>
      <c r="AH19" s="361"/>
      <c r="AI19" s="362"/>
      <c r="AJ19" s="329"/>
      <c r="AK19" s="360"/>
      <c r="AL19" s="360"/>
      <c r="AM19" s="360"/>
      <c r="AN19" s="361"/>
      <c r="AO19" s="362"/>
      <c r="AQ19" s="360"/>
      <c r="AR19" s="360"/>
      <c r="AS19" s="360"/>
      <c r="AT19" s="361"/>
      <c r="AU19" s="362"/>
      <c r="AW19" s="360"/>
      <c r="AX19" s="360"/>
      <c r="AY19" s="360"/>
      <c r="AZ19" s="361"/>
      <c r="BA19" s="362"/>
    </row>
    <row r="20" spans="1:53" s="331" customFormat="1" ht="18" customHeight="1" x14ac:dyDescent="0.25">
      <c r="A20" s="330"/>
      <c r="B20" s="363" t="s">
        <v>41</v>
      </c>
      <c r="C20" s="350"/>
      <c r="D20" s="364">
        <f t="shared" si="1"/>
        <v>44468</v>
      </c>
      <c r="E20" s="365">
        <f t="shared" si="2"/>
        <v>28194</v>
      </c>
      <c r="F20" s="366">
        <f t="shared" si="3"/>
        <v>63.402896464873614</v>
      </c>
      <c r="G20" s="365">
        <f t="shared" si="4"/>
        <v>16274</v>
      </c>
      <c r="H20" s="367">
        <f t="shared" si="3"/>
        <v>36.597103535126386</v>
      </c>
      <c r="I20" s="350"/>
      <c r="J20" s="368">
        <f t="shared" si="5"/>
        <v>12596</v>
      </c>
      <c r="K20" s="369">
        <f t="shared" si="6"/>
        <v>28.325987226769811</v>
      </c>
      <c r="L20" s="370">
        <v>5226</v>
      </c>
      <c r="M20" s="371">
        <v>41.48936170212766</v>
      </c>
      <c r="N20" s="370">
        <v>7370</v>
      </c>
      <c r="O20" s="372">
        <v>58.51063829787234</v>
      </c>
      <c r="P20" s="350"/>
      <c r="Q20" s="368">
        <v>7072</v>
      </c>
      <c r="R20" s="369">
        <v>15.903571107313125</v>
      </c>
      <c r="S20" s="370">
        <v>4010</v>
      </c>
      <c r="T20" s="371">
        <v>56.702488687782804</v>
      </c>
      <c r="U20" s="370">
        <v>3062</v>
      </c>
      <c r="V20" s="372">
        <v>43.297511312217196</v>
      </c>
      <c r="W20" s="350"/>
      <c r="X20" s="368">
        <v>24800</v>
      </c>
      <c r="Y20" s="369">
        <v>55.770441665917062</v>
      </c>
      <c r="Z20" s="370">
        <v>18958</v>
      </c>
      <c r="AA20" s="371">
        <v>76.443548387096769</v>
      </c>
      <c r="AB20" s="370">
        <v>5842</v>
      </c>
      <c r="AC20" s="372">
        <f t="shared" si="0"/>
        <v>23.556451612903224</v>
      </c>
      <c r="AD20" s="359"/>
      <c r="AE20" s="360"/>
      <c r="AF20" s="360"/>
      <c r="AG20" s="360"/>
      <c r="AH20" s="361"/>
      <c r="AI20" s="362"/>
      <c r="AJ20" s="329"/>
      <c r="AK20" s="360"/>
      <c r="AL20" s="360"/>
      <c r="AM20" s="360"/>
      <c r="AN20" s="361"/>
      <c r="AO20" s="362"/>
      <c r="AQ20" s="360"/>
      <c r="AR20" s="360"/>
      <c r="AS20" s="360"/>
      <c r="AT20" s="361"/>
      <c r="AU20" s="362"/>
      <c r="AW20" s="360"/>
      <c r="AX20" s="360"/>
      <c r="AY20" s="360"/>
      <c r="AZ20" s="361"/>
      <c r="BA20" s="362"/>
    </row>
    <row r="21" spans="1:53" s="331" customFormat="1" ht="18" customHeight="1" x14ac:dyDescent="0.25">
      <c r="A21" s="330"/>
      <c r="B21" s="363" t="s">
        <v>3</v>
      </c>
      <c r="C21" s="350"/>
      <c r="D21" s="364">
        <f t="shared" si="1"/>
        <v>45446</v>
      </c>
      <c r="E21" s="365">
        <f t="shared" si="2"/>
        <v>29562</v>
      </c>
      <c r="F21" s="366">
        <f t="shared" si="3"/>
        <v>65.048629142278742</v>
      </c>
      <c r="G21" s="365">
        <f t="shared" si="4"/>
        <v>15884</v>
      </c>
      <c r="H21" s="367">
        <f t="shared" si="3"/>
        <v>34.951370857721251</v>
      </c>
      <c r="I21" s="350"/>
      <c r="J21" s="368">
        <f t="shared" si="5"/>
        <v>9887</v>
      </c>
      <c r="K21" s="369">
        <f t="shared" si="6"/>
        <v>21.75549003212604</v>
      </c>
      <c r="L21" s="370">
        <v>4050</v>
      </c>
      <c r="M21" s="371">
        <v>40.962880550217456</v>
      </c>
      <c r="N21" s="370">
        <v>5837</v>
      </c>
      <c r="O21" s="372">
        <v>59.037119449782537</v>
      </c>
      <c r="P21" s="350"/>
      <c r="Q21" s="368">
        <v>7955</v>
      </c>
      <c r="R21" s="369">
        <v>17.504290806671655</v>
      </c>
      <c r="S21" s="370">
        <v>4543</v>
      </c>
      <c r="T21" s="371">
        <v>57.108736643620361</v>
      </c>
      <c r="U21" s="370">
        <v>3412</v>
      </c>
      <c r="V21" s="372">
        <v>42.891263356379632</v>
      </c>
      <c r="W21" s="350"/>
      <c r="X21" s="368">
        <v>27604</v>
      </c>
      <c r="Y21" s="369">
        <v>60.740219161202305</v>
      </c>
      <c r="Z21" s="370">
        <v>20969</v>
      </c>
      <c r="AA21" s="371">
        <v>75.96362845964353</v>
      </c>
      <c r="AB21" s="370">
        <v>6635</v>
      </c>
      <c r="AC21" s="372">
        <f t="shared" si="0"/>
        <v>24.03637154035647</v>
      </c>
      <c r="AD21" s="359"/>
      <c r="AE21" s="360"/>
      <c r="AF21" s="360"/>
      <c r="AG21" s="360"/>
      <c r="AH21" s="361"/>
      <c r="AI21" s="373"/>
      <c r="AJ21" s="329"/>
      <c r="AK21" s="360"/>
      <c r="AL21" s="360"/>
      <c r="AM21" s="360"/>
      <c r="AN21" s="361"/>
      <c r="AO21" s="362"/>
      <c r="AQ21" s="360"/>
      <c r="AR21" s="360"/>
      <c r="AS21" s="360"/>
      <c r="AT21" s="361"/>
      <c r="AU21" s="362"/>
      <c r="AW21" s="360"/>
      <c r="AX21" s="360"/>
      <c r="AY21" s="360"/>
      <c r="AZ21" s="361"/>
      <c r="BA21" s="362"/>
    </row>
    <row r="22" spans="1:53" s="331" customFormat="1" ht="18" customHeight="1" x14ac:dyDescent="0.25">
      <c r="A22" s="330"/>
      <c r="B22" s="363" t="s">
        <v>2</v>
      </c>
      <c r="C22" s="350"/>
      <c r="D22" s="364">
        <f t="shared" si="1"/>
        <v>12162</v>
      </c>
      <c r="E22" s="365">
        <f t="shared" si="2"/>
        <v>8017</v>
      </c>
      <c r="F22" s="366">
        <f t="shared" si="3"/>
        <v>65.918434468015136</v>
      </c>
      <c r="G22" s="365">
        <f t="shared" si="4"/>
        <v>4145</v>
      </c>
      <c r="H22" s="367">
        <f t="shared" si="3"/>
        <v>34.081565531984872</v>
      </c>
      <c r="I22" s="350"/>
      <c r="J22" s="368">
        <f t="shared" si="5"/>
        <v>2639</v>
      </c>
      <c r="K22" s="369">
        <f t="shared" si="6"/>
        <v>21.698733760894591</v>
      </c>
      <c r="L22" s="370">
        <v>1087</v>
      </c>
      <c r="M22" s="371">
        <v>41.189844638120498</v>
      </c>
      <c r="N22" s="370">
        <v>1552</v>
      </c>
      <c r="O22" s="372">
        <v>58.810155361879502</v>
      </c>
      <c r="P22" s="350"/>
      <c r="Q22" s="368">
        <v>1889</v>
      </c>
      <c r="R22" s="369">
        <v>15.53198487090939</v>
      </c>
      <c r="S22" s="370">
        <v>1094</v>
      </c>
      <c r="T22" s="371">
        <v>57.914240338803602</v>
      </c>
      <c r="U22" s="370">
        <v>795</v>
      </c>
      <c r="V22" s="372">
        <v>42.085759661196398</v>
      </c>
      <c r="W22" s="350"/>
      <c r="X22" s="368">
        <v>7634</v>
      </c>
      <c r="Y22" s="369">
        <v>62.769281368196019</v>
      </c>
      <c r="Z22" s="370">
        <v>5836</v>
      </c>
      <c r="AA22" s="371">
        <v>76.447471836520833</v>
      </c>
      <c r="AB22" s="370">
        <v>1798</v>
      </c>
      <c r="AC22" s="372">
        <f t="shared" si="0"/>
        <v>23.552528163479174</v>
      </c>
      <c r="AD22" s="359"/>
      <c r="AE22" s="360"/>
      <c r="AF22" s="360"/>
      <c r="AG22" s="360"/>
      <c r="AH22" s="361"/>
      <c r="AI22" s="362"/>
      <c r="AJ22" s="329"/>
      <c r="AK22" s="360"/>
      <c r="AL22" s="360"/>
      <c r="AM22" s="360"/>
      <c r="AN22" s="361"/>
      <c r="AO22" s="362"/>
      <c r="AQ22" s="360"/>
      <c r="AR22" s="360"/>
      <c r="AS22" s="360"/>
      <c r="AT22" s="361"/>
      <c r="AU22" s="362"/>
      <c r="AW22" s="360"/>
      <c r="AX22" s="360"/>
      <c r="AY22" s="360"/>
      <c r="AZ22" s="361"/>
      <c r="BA22" s="362"/>
    </row>
    <row r="23" spans="1:53" s="331" customFormat="1" ht="18" customHeight="1" x14ac:dyDescent="0.25">
      <c r="A23" s="330"/>
      <c r="B23" s="363" t="s">
        <v>35</v>
      </c>
      <c r="C23" s="350"/>
      <c r="D23" s="364">
        <f t="shared" si="1"/>
        <v>25892</v>
      </c>
      <c r="E23" s="365">
        <f t="shared" si="2"/>
        <v>17367</v>
      </c>
      <c r="F23" s="366">
        <f t="shared" si="3"/>
        <v>67.074772130387757</v>
      </c>
      <c r="G23" s="365">
        <f t="shared" si="4"/>
        <v>8525</v>
      </c>
      <c r="H23" s="367">
        <f t="shared" si="3"/>
        <v>32.925227869612236</v>
      </c>
      <c r="I23" s="350"/>
      <c r="J23" s="368">
        <f t="shared" si="5"/>
        <v>5211</v>
      </c>
      <c r="K23" s="369">
        <f t="shared" si="6"/>
        <v>20.125907616252125</v>
      </c>
      <c r="L23" s="370">
        <v>2216</v>
      </c>
      <c r="M23" s="371">
        <v>42.525426981385529</v>
      </c>
      <c r="N23" s="370">
        <v>2995</v>
      </c>
      <c r="O23" s="372">
        <v>57.474573018614471</v>
      </c>
      <c r="P23" s="350"/>
      <c r="Q23" s="368">
        <v>4280</v>
      </c>
      <c r="R23" s="369">
        <v>16.530202379113241</v>
      </c>
      <c r="S23" s="370">
        <v>2420</v>
      </c>
      <c r="T23" s="371">
        <v>56.542056074766357</v>
      </c>
      <c r="U23" s="370">
        <v>1860</v>
      </c>
      <c r="V23" s="372">
        <v>43.457943925233643</v>
      </c>
      <c r="W23" s="350"/>
      <c r="X23" s="368">
        <v>16401</v>
      </c>
      <c r="Y23" s="369">
        <v>63.343890004634638</v>
      </c>
      <c r="Z23" s="370">
        <v>12731</v>
      </c>
      <c r="AA23" s="371">
        <v>77.623315651484674</v>
      </c>
      <c r="AB23" s="370">
        <v>3670</v>
      </c>
      <c r="AC23" s="372">
        <f t="shared" si="0"/>
        <v>22.376684348515337</v>
      </c>
      <c r="AD23" s="359"/>
      <c r="AE23" s="360"/>
      <c r="AF23" s="360"/>
      <c r="AG23" s="360"/>
      <c r="AH23" s="361"/>
      <c r="AI23" s="362"/>
      <c r="AJ23" s="329"/>
      <c r="AK23" s="360"/>
      <c r="AL23" s="360"/>
      <c r="AM23" s="360"/>
      <c r="AN23" s="361"/>
      <c r="AO23" s="362"/>
      <c r="AQ23" s="360"/>
      <c r="AR23" s="360"/>
      <c r="AS23" s="360"/>
      <c r="AT23" s="361"/>
      <c r="AU23" s="362"/>
      <c r="AW23" s="360"/>
      <c r="AX23" s="360"/>
      <c r="AY23" s="360"/>
      <c r="AZ23" s="361"/>
      <c r="BA23" s="362"/>
    </row>
    <row r="24" spans="1:53" s="331" customFormat="1" ht="18" customHeight="1" x14ac:dyDescent="0.25">
      <c r="A24" s="330"/>
      <c r="B24" s="363" t="s">
        <v>42</v>
      </c>
      <c r="C24" s="350"/>
      <c r="D24" s="364">
        <f t="shared" si="1"/>
        <v>61474</v>
      </c>
      <c r="E24" s="365">
        <f t="shared" si="2"/>
        <v>41243</v>
      </c>
      <c r="F24" s="366">
        <f t="shared" si="3"/>
        <v>67.090151934151024</v>
      </c>
      <c r="G24" s="365">
        <f t="shared" si="4"/>
        <v>20231</v>
      </c>
      <c r="H24" s="367">
        <f t="shared" si="3"/>
        <v>32.909848065848976</v>
      </c>
      <c r="I24" s="350"/>
      <c r="J24" s="368">
        <f t="shared" si="5"/>
        <v>15305</v>
      </c>
      <c r="K24" s="369">
        <f t="shared" si="6"/>
        <v>24.896704297751896</v>
      </c>
      <c r="L24" s="370">
        <v>7479</v>
      </c>
      <c r="M24" s="371">
        <v>48.866383534792554</v>
      </c>
      <c r="N24" s="370">
        <v>7826</v>
      </c>
      <c r="O24" s="372">
        <v>51.133616465207446</v>
      </c>
      <c r="P24" s="350"/>
      <c r="Q24" s="368">
        <v>9356</v>
      </c>
      <c r="R24" s="369">
        <v>15.219442365878258</v>
      </c>
      <c r="S24" s="370">
        <v>5535</v>
      </c>
      <c r="T24" s="371">
        <v>59.159897392047888</v>
      </c>
      <c r="U24" s="370">
        <v>3821</v>
      </c>
      <c r="V24" s="372">
        <v>40.840102607952119</v>
      </c>
      <c r="W24" s="350"/>
      <c r="X24" s="368">
        <v>36813</v>
      </c>
      <c r="Y24" s="369">
        <v>59.883853336369853</v>
      </c>
      <c r="Z24" s="370">
        <v>28229</v>
      </c>
      <c r="AA24" s="371">
        <v>76.682150327330021</v>
      </c>
      <c r="AB24" s="370">
        <v>8584</v>
      </c>
      <c r="AC24" s="372">
        <f t="shared" si="0"/>
        <v>23.317849672669979</v>
      </c>
      <c r="AD24" s="359"/>
      <c r="AE24" s="360"/>
      <c r="AF24" s="360"/>
      <c r="AG24" s="360"/>
      <c r="AH24" s="361"/>
      <c r="AI24" s="362"/>
      <c r="AJ24" s="329"/>
      <c r="AK24" s="360"/>
      <c r="AL24" s="360"/>
      <c r="AM24" s="360"/>
      <c r="AN24" s="361"/>
      <c r="AO24" s="362"/>
      <c r="AQ24" s="360"/>
      <c r="AR24" s="360"/>
      <c r="AS24" s="360"/>
      <c r="AT24" s="361"/>
      <c r="AU24" s="362"/>
      <c r="AW24" s="360"/>
      <c r="AX24" s="360"/>
      <c r="AY24" s="360"/>
      <c r="AZ24" s="361"/>
      <c r="BA24" s="362"/>
    </row>
    <row r="25" spans="1:53" ht="18" customHeight="1" x14ac:dyDescent="0.25">
      <c r="A25" s="332"/>
      <c r="B25" s="363" t="s">
        <v>43</v>
      </c>
      <c r="C25" s="350"/>
      <c r="D25" s="364">
        <f t="shared" si="1"/>
        <v>13403</v>
      </c>
      <c r="E25" s="365">
        <f t="shared" si="2"/>
        <v>7665</v>
      </c>
      <c r="F25" s="366">
        <f t="shared" si="3"/>
        <v>57.188689099455345</v>
      </c>
      <c r="G25" s="365">
        <f t="shared" si="4"/>
        <v>5738</v>
      </c>
      <c r="H25" s="367">
        <f t="shared" si="3"/>
        <v>42.811310900544655</v>
      </c>
      <c r="I25" s="350"/>
      <c r="J25" s="368">
        <f t="shared" si="5"/>
        <v>5105</v>
      </c>
      <c r="K25" s="369">
        <f t="shared" si="6"/>
        <v>38.088487652018202</v>
      </c>
      <c r="L25" s="370">
        <v>1834</v>
      </c>
      <c r="M25" s="371">
        <v>35.925563173359457</v>
      </c>
      <c r="N25" s="370">
        <v>3271</v>
      </c>
      <c r="O25" s="372">
        <v>64.07443682664055</v>
      </c>
      <c r="P25" s="350"/>
      <c r="Q25" s="368">
        <v>1993</v>
      </c>
      <c r="R25" s="369">
        <v>14.869805267477432</v>
      </c>
      <c r="S25" s="370">
        <v>1096</v>
      </c>
      <c r="T25" s="371">
        <v>54.992473657802307</v>
      </c>
      <c r="U25" s="370">
        <v>897</v>
      </c>
      <c r="V25" s="372">
        <v>45.007526342197693</v>
      </c>
      <c r="W25" s="350"/>
      <c r="X25" s="368">
        <v>6305</v>
      </c>
      <c r="Y25" s="369">
        <v>47.041707080504366</v>
      </c>
      <c r="Z25" s="370">
        <v>4735</v>
      </c>
      <c r="AA25" s="371">
        <v>75.099127676447267</v>
      </c>
      <c r="AB25" s="370">
        <v>1570</v>
      </c>
      <c r="AC25" s="372">
        <f t="shared" si="0"/>
        <v>24.900872323552736</v>
      </c>
      <c r="AD25" s="359"/>
      <c r="AE25" s="360"/>
      <c r="AF25" s="360"/>
      <c r="AG25" s="361"/>
      <c r="AH25" s="361"/>
      <c r="AI25" s="362"/>
      <c r="AJ25" s="329"/>
      <c r="AK25" s="360"/>
      <c r="AL25" s="360"/>
      <c r="AM25" s="360"/>
      <c r="AN25" s="361"/>
      <c r="AO25" s="362"/>
      <c r="AQ25" s="360"/>
      <c r="AR25" s="360"/>
      <c r="AS25" s="360"/>
      <c r="AT25" s="361"/>
      <c r="AU25" s="362"/>
      <c r="AW25" s="360"/>
      <c r="AX25" s="360"/>
      <c r="AY25" s="360"/>
      <c r="AZ25" s="361"/>
      <c r="BA25" s="362"/>
    </row>
    <row r="26" spans="1:53" s="331" customFormat="1" ht="18" customHeight="1" x14ac:dyDescent="0.25">
      <c r="B26" s="363" t="s">
        <v>44</v>
      </c>
      <c r="C26" s="350"/>
      <c r="D26" s="379">
        <f t="shared" si="1"/>
        <v>3311</v>
      </c>
      <c r="E26" s="380">
        <f t="shared" si="2"/>
        <v>2255</v>
      </c>
      <c r="F26" s="381">
        <f t="shared" si="3"/>
        <v>68.106312292358808</v>
      </c>
      <c r="G26" s="380">
        <f t="shared" si="4"/>
        <v>1056</v>
      </c>
      <c r="H26" s="367">
        <f t="shared" si="3"/>
        <v>31.893687707641195</v>
      </c>
      <c r="I26" s="350"/>
      <c r="J26" s="377">
        <f t="shared" si="5"/>
        <v>647</v>
      </c>
      <c r="K26" s="378">
        <f t="shared" si="6"/>
        <v>19.540924192086983</v>
      </c>
      <c r="L26" s="375">
        <v>308</v>
      </c>
      <c r="M26" s="376">
        <v>47.60432766615147</v>
      </c>
      <c r="N26" s="375">
        <v>339</v>
      </c>
      <c r="O26" s="372">
        <v>52.39567233384853</v>
      </c>
      <c r="P26" s="350"/>
      <c r="Q26" s="377">
        <v>499</v>
      </c>
      <c r="R26" s="378">
        <v>15.070975536091815</v>
      </c>
      <c r="S26" s="375">
        <v>286</v>
      </c>
      <c r="T26" s="376">
        <v>57.314629258517037</v>
      </c>
      <c r="U26" s="375">
        <v>213</v>
      </c>
      <c r="V26" s="372">
        <v>42.685370741482963</v>
      </c>
      <c r="W26" s="350"/>
      <c r="X26" s="377">
        <v>2165</v>
      </c>
      <c r="Y26" s="378">
        <v>65.388100271821202</v>
      </c>
      <c r="Z26" s="375">
        <v>1661</v>
      </c>
      <c r="AA26" s="376">
        <v>76.720554272517319</v>
      </c>
      <c r="AB26" s="375">
        <v>504</v>
      </c>
      <c r="AC26" s="372">
        <f t="shared" si="0"/>
        <v>23.279445727482678</v>
      </c>
      <c r="AD26" s="359"/>
      <c r="AE26" s="360"/>
      <c r="AF26" s="360"/>
      <c r="AG26" s="360"/>
      <c r="AH26" s="361"/>
      <c r="AI26" s="362"/>
      <c r="AJ26" s="329"/>
      <c r="AK26" s="360"/>
      <c r="AL26" s="360"/>
      <c r="AM26" s="360"/>
      <c r="AN26" s="361"/>
      <c r="AO26" s="362"/>
      <c r="AQ26" s="360"/>
      <c r="AR26" s="360"/>
      <c r="AS26" s="360"/>
      <c r="AT26" s="361"/>
      <c r="AU26" s="362"/>
      <c r="AW26" s="360"/>
      <c r="AX26" s="360"/>
      <c r="AY26" s="360"/>
      <c r="AZ26" s="361"/>
      <c r="BA26" s="362"/>
    </row>
    <row r="27" spans="1:53" s="331" customFormat="1" ht="18" customHeight="1" x14ac:dyDescent="0.25">
      <c r="B27" s="363" t="s">
        <v>45</v>
      </c>
      <c r="C27" s="350"/>
      <c r="D27" s="379">
        <f t="shared" si="1"/>
        <v>17108</v>
      </c>
      <c r="E27" s="380">
        <f t="shared" si="2"/>
        <v>11480</v>
      </c>
      <c r="F27" s="381">
        <f t="shared" si="3"/>
        <v>67.103109656301143</v>
      </c>
      <c r="G27" s="380">
        <f t="shared" si="4"/>
        <v>5628</v>
      </c>
      <c r="H27" s="367">
        <f t="shared" si="3"/>
        <v>32.896890343698857</v>
      </c>
      <c r="I27" s="350"/>
      <c r="J27" s="377">
        <f t="shared" si="5"/>
        <v>3362</v>
      </c>
      <c r="K27" s="378">
        <f t="shared" si="6"/>
        <v>19.651624970773906</v>
      </c>
      <c r="L27" s="375">
        <v>1400</v>
      </c>
      <c r="M27" s="376">
        <v>41.641879833432483</v>
      </c>
      <c r="N27" s="375">
        <v>1962</v>
      </c>
      <c r="O27" s="372">
        <v>58.358120166567517</v>
      </c>
      <c r="P27" s="350"/>
      <c r="Q27" s="377">
        <v>2583</v>
      </c>
      <c r="R27" s="378">
        <v>15.098199672667759</v>
      </c>
      <c r="S27" s="375">
        <v>1466</v>
      </c>
      <c r="T27" s="376">
        <v>56.755710414246998</v>
      </c>
      <c r="U27" s="375">
        <v>1117</v>
      </c>
      <c r="V27" s="372">
        <v>43.244289585753002</v>
      </c>
      <c r="W27" s="350"/>
      <c r="X27" s="377">
        <v>11163</v>
      </c>
      <c r="Y27" s="378">
        <v>65.250175356558344</v>
      </c>
      <c r="Z27" s="375">
        <v>8614</v>
      </c>
      <c r="AA27" s="376">
        <v>77.165636477649386</v>
      </c>
      <c r="AB27" s="375">
        <v>2549</v>
      </c>
      <c r="AC27" s="372">
        <f t="shared" si="0"/>
        <v>22.834363522350625</v>
      </c>
      <c r="AD27" s="359"/>
      <c r="AE27" s="360"/>
      <c r="AF27" s="360"/>
      <c r="AG27" s="360"/>
      <c r="AH27" s="361"/>
      <c r="AI27" s="373"/>
      <c r="AJ27" s="329"/>
      <c r="AK27" s="360"/>
      <c r="AL27" s="360"/>
      <c r="AM27" s="360"/>
      <c r="AN27" s="361"/>
      <c r="AO27" s="362"/>
      <c r="AQ27" s="360"/>
      <c r="AR27" s="360"/>
      <c r="AS27" s="360"/>
      <c r="AT27" s="361"/>
      <c r="AU27" s="362"/>
      <c r="AW27" s="360"/>
      <c r="AX27" s="360"/>
      <c r="AY27" s="360"/>
      <c r="AZ27" s="361"/>
      <c r="BA27" s="362"/>
    </row>
    <row r="28" spans="1:53" s="331" customFormat="1" ht="18" customHeight="1" x14ac:dyDescent="0.25">
      <c r="B28" s="363" t="s">
        <v>46</v>
      </c>
      <c r="C28" s="350"/>
      <c r="D28" s="379">
        <f t="shared" si="1"/>
        <v>2354</v>
      </c>
      <c r="E28" s="380">
        <f t="shared" si="2"/>
        <v>1526</v>
      </c>
      <c r="F28" s="381">
        <f t="shared" si="3"/>
        <v>64.825828377230238</v>
      </c>
      <c r="G28" s="380">
        <f t="shared" si="4"/>
        <v>828</v>
      </c>
      <c r="H28" s="382">
        <f t="shared" si="3"/>
        <v>35.174171622769748</v>
      </c>
      <c r="I28" s="350"/>
      <c r="J28" s="377">
        <f t="shared" si="5"/>
        <v>521</v>
      </c>
      <c r="K28" s="378">
        <f t="shared" si="6"/>
        <v>22.132540356839421</v>
      </c>
      <c r="L28" s="375">
        <v>226</v>
      </c>
      <c r="M28" s="376">
        <v>43.378119001919387</v>
      </c>
      <c r="N28" s="375">
        <v>295</v>
      </c>
      <c r="O28" s="383">
        <v>56.621880998080613</v>
      </c>
      <c r="P28" s="350"/>
      <c r="Q28" s="377">
        <v>353</v>
      </c>
      <c r="R28" s="378">
        <v>14.995751911639763</v>
      </c>
      <c r="S28" s="375">
        <v>196</v>
      </c>
      <c r="T28" s="376">
        <v>55.524079320113316</v>
      </c>
      <c r="U28" s="375">
        <v>157</v>
      </c>
      <c r="V28" s="383">
        <v>44.475920679886691</v>
      </c>
      <c r="W28" s="350"/>
      <c r="X28" s="377">
        <v>1480</v>
      </c>
      <c r="Y28" s="378">
        <v>62.871707731520821</v>
      </c>
      <c r="Z28" s="375">
        <v>1104</v>
      </c>
      <c r="AA28" s="376">
        <v>74.594594594594597</v>
      </c>
      <c r="AB28" s="375">
        <v>376</v>
      </c>
      <c r="AC28" s="383">
        <f t="shared" si="0"/>
        <v>25.405405405405407</v>
      </c>
      <c r="AD28" s="359"/>
      <c r="AE28" s="360"/>
      <c r="AF28" s="360"/>
      <c r="AG28" s="360"/>
      <c r="AH28" s="361"/>
      <c r="AI28" s="362"/>
      <c r="AJ28" s="329"/>
      <c r="AK28" s="360"/>
      <c r="AL28" s="360"/>
      <c r="AM28" s="360"/>
      <c r="AN28" s="361"/>
      <c r="AO28" s="362"/>
      <c r="AQ28" s="360"/>
      <c r="AR28" s="360"/>
      <c r="AS28" s="360"/>
      <c r="AT28" s="361"/>
      <c r="AU28" s="362"/>
      <c r="AW28" s="360"/>
      <c r="AX28" s="360"/>
      <c r="AY28" s="360"/>
      <c r="AZ28" s="361"/>
      <c r="BA28" s="362"/>
    </row>
    <row r="29" spans="1:53" s="331" customFormat="1" ht="18" customHeight="1" x14ac:dyDescent="0.25">
      <c r="B29" s="384" t="s">
        <v>1</v>
      </c>
      <c r="C29" s="350"/>
      <c r="D29" s="385">
        <f t="shared" si="1"/>
        <v>1183</v>
      </c>
      <c r="E29" s="386">
        <f t="shared" si="2"/>
        <v>639</v>
      </c>
      <c r="F29" s="387">
        <f t="shared" si="3"/>
        <v>54.015215553677088</v>
      </c>
      <c r="G29" s="386">
        <f t="shared" si="4"/>
        <v>544</v>
      </c>
      <c r="H29" s="388">
        <f t="shared" si="3"/>
        <v>45.984784446322905</v>
      </c>
      <c r="I29" s="350"/>
      <c r="J29" s="389">
        <f t="shared" si="5"/>
        <v>644</v>
      </c>
      <c r="K29" s="390">
        <f t="shared" si="6"/>
        <v>54.437869822485204</v>
      </c>
      <c r="L29" s="391">
        <v>249</v>
      </c>
      <c r="M29" s="392">
        <v>38.66459627329192</v>
      </c>
      <c r="N29" s="391">
        <v>395</v>
      </c>
      <c r="O29" s="393">
        <v>61.335403726708073</v>
      </c>
      <c r="P29" s="350"/>
      <c r="Q29" s="389">
        <v>172</v>
      </c>
      <c r="R29" s="390">
        <v>14.539306846999157</v>
      </c>
      <c r="S29" s="391">
        <v>103</v>
      </c>
      <c r="T29" s="392">
        <v>59.883720930232556</v>
      </c>
      <c r="U29" s="391">
        <v>69</v>
      </c>
      <c r="V29" s="393">
        <v>40.116279069767444</v>
      </c>
      <c r="W29" s="350"/>
      <c r="X29" s="389">
        <v>367</v>
      </c>
      <c r="Y29" s="390">
        <v>31.022823330515635</v>
      </c>
      <c r="Z29" s="391">
        <v>287</v>
      </c>
      <c r="AA29" s="392">
        <v>78.201634877384194</v>
      </c>
      <c r="AB29" s="391">
        <v>80</v>
      </c>
      <c r="AC29" s="393">
        <f t="shared" si="0"/>
        <v>21.798365122615802</v>
      </c>
      <c r="AD29" s="359"/>
      <c r="AE29" s="360"/>
      <c r="AF29" s="360"/>
      <c r="AG29" s="360"/>
      <c r="AH29" s="361"/>
      <c r="AI29" s="362"/>
      <c r="AJ29" s="329"/>
      <c r="AK29" s="360"/>
      <c r="AL29" s="360"/>
      <c r="AM29" s="360"/>
      <c r="AN29" s="361"/>
      <c r="AO29" s="362"/>
      <c r="AQ29" s="360"/>
      <c r="AR29" s="360"/>
      <c r="AS29" s="360"/>
      <c r="AT29" s="361"/>
      <c r="AU29" s="362"/>
      <c r="AW29" s="360"/>
      <c r="AX29" s="360"/>
      <c r="AY29" s="360"/>
      <c r="AZ29" s="361"/>
      <c r="BA29" s="362"/>
    </row>
    <row r="30" spans="1:53" s="328" customFormat="1" ht="3.75" customHeight="1" x14ac:dyDescent="0.25">
      <c r="A30" s="326"/>
      <c r="B30" s="327"/>
      <c r="D30" s="327"/>
      <c r="E30" s="327"/>
      <c r="F30" s="327"/>
      <c r="G30" s="327"/>
      <c r="H30" s="334"/>
      <c r="J30" s="327"/>
      <c r="K30" s="327"/>
      <c r="L30" s="327"/>
      <c r="M30" s="327"/>
      <c r="N30" s="327"/>
      <c r="O30" s="335"/>
      <c r="Q30" s="327"/>
      <c r="R30" s="327"/>
      <c r="S30" s="327"/>
      <c r="T30" s="327"/>
      <c r="U30" s="327"/>
      <c r="V30" s="335"/>
      <c r="X30" s="327"/>
      <c r="Y30" s="327"/>
      <c r="Z30" s="327"/>
      <c r="AA30" s="327"/>
      <c r="AB30" s="327"/>
      <c r="AC30" s="335"/>
      <c r="AD30" s="359"/>
      <c r="AE30" s="329"/>
      <c r="AF30" s="329"/>
      <c r="AG30" s="360"/>
      <c r="AH30" s="361"/>
      <c r="AI30" s="362"/>
      <c r="AJ30" s="329"/>
      <c r="AK30" s="329"/>
      <c r="AL30" s="329"/>
      <c r="AM30" s="360"/>
      <c r="AN30" s="361"/>
      <c r="AO30" s="362"/>
      <c r="AQ30" s="329"/>
      <c r="AR30" s="329"/>
      <c r="AS30" s="360"/>
      <c r="AT30" s="361"/>
      <c r="AU30" s="362"/>
      <c r="AW30" s="329"/>
      <c r="AX30" s="329"/>
      <c r="AY30" s="360"/>
      <c r="AZ30" s="361"/>
      <c r="BA30" s="362"/>
    </row>
    <row r="31" spans="1:53" s="329" customFormat="1" ht="18" customHeight="1" x14ac:dyDescent="0.25">
      <c r="B31" s="1235" t="s">
        <v>0</v>
      </c>
      <c r="C31" s="320"/>
      <c r="D31" s="1236">
        <f>J31+Q31+X31</f>
        <v>406636</v>
      </c>
      <c r="E31" s="1237">
        <f>L31+S31+Z31</f>
        <v>260151</v>
      </c>
      <c r="F31" s="1238">
        <f>E31/$D31*100</f>
        <v>63.976381825514707</v>
      </c>
      <c r="G31" s="1237">
        <f>N31+U31+AB31</f>
        <v>146485</v>
      </c>
      <c r="H31" s="1239">
        <f>G31/$D31*100</f>
        <v>36.023618174485286</v>
      </c>
      <c r="I31" s="320"/>
      <c r="J31" s="1240">
        <f>SUM(J12:J29)</f>
        <v>108333</v>
      </c>
      <c r="K31" s="1241">
        <f>J31/$D31*100</f>
        <v>26.641271308983956</v>
      </c>
      <c r="L31" s="1237">
        <f>SUM(L12:L29)</f>
        <v>44972</v>
      </c>
      <c r="M31" s="1238">
        <f>L31/$J31*100</f>
        <v>41.512743116132668</v>
      </c>
      <c r="N31" s="1237">
        <f>SUM(N12:N29)</f>
        <v>63361</v>
      </c>
      <c r="O31" s="1242">
        <f>N31/$J31*100</f>
        <v>58.487256883867332</v>
      </c>
      <c r="P31" s="320"/>
      <c r="Q31" s="1240">
        <f>SUM(Q12:Q29)</f>
        <v>65313</v>
      </c>
      <c r="R31" s="1241">
        <f>Q31/$D31*100</f>
        <v>16.061784987064598</v>
      </c>
      <c r="S31" s="1237">
        <f>SUM(S12:S29)</f>
        <v>37556</v>
      </c>
      <c r="T31" s="1238">
        <f>S31/$Q31*100</f>
        <v>57.501569365976145</v>
      </c>
      <c r="U31" s="1237">
        <f>SUM(U12:U29)</f>
        <v>27757</v>
      </c>
      <c r="V31" s="1242">
        <f>U31/$Q31*100</f>
        <v>42.498430634023855</v>
      </c>
      <c r="W31" s="320"/>
      <c r="X31" s="1240">
        <f>SUM(X12:X29)</f>
        <v>232990</v>
      </c>
      <c r="Y31" s="1241">
        <f>X31/$D31*100</f>
        <v>57.296943703951442</v>
      </c>
      <c r="Z31" s="1237">
        <f>SUM(Z12:Z29)</f>
        <v>177623</v>
      </c>
      <c r="AA31" s="1238">
        <f>Z31/$X31*100</f>
        <v>76.236319155328559</v>
      </c>
      <c r="AB31" s="1237">
        <f>SUM(AB12:AB29)</f>
        <v>55367</v>
      </c>
      <c r="AC31" s="1242">
        <f>AB31/$X31*100</f>
        <v>23.763680844671445</v>
      </c>
      <c r="AD31" s="359"/>
      <c r="AE31" s="360"/>
      <c r="AF31" s="360"/>
      <c r="AI31" s="395"/>
      <c r="AK31" s="360"/>
      <c r="AL31" s="360"/>
      <c r="AO31" s="395"/>
      <c r="AQ31" s="360"/>
      <c r="AR31" s="360"/>
      <c r="AU31" s="395"/>
      <c r="AW31" s="360"/>
      <c r="AX31" s="360"/>
      <c r="BA31" s="395"/>
    </row>
    <row r="32" spans="1:53" s="396" customFormat="1" ht="5.25" customHeight="1" x14ac:dyDescent="0.2">
      <c r="B32" s="397" t="s">
        <v>39</v>
      </c>
      <c r="C32" s="398"/>
      <c r="I32" s="398"/>
    </row>
    <row r="33" spans="2:15" s="396" customFormat="1" ht="5.25" customHeight="1" x14ac:dyDescent="0.2">
      <c r="B33" s="397" t="s">
        <v>47</v>
      </c>
      <c r="C33" s="398"/>
      <c r="I33" s="398"/>
    </row>
    <row r="34" spans="2:15" s="394" customFormat="1" ht="13.5" customHeight="1" x14ac:dyDescent="0.2">
      <c r="B34" s="1385"/>
      <c r="C34" s="1385"/>
      <c r="D34" s="1385"/>
      <c r="E34" s="1385"/>
      <c r="F34" s="1385"/>
      <c r="G34" s="1385"/>
      <c r="H34" s="1385"/>
      <c r="I34" s="1385"/>
      <c r="J34" s="1385"/>
      <c r="K34" s="1385"/>
      <c r="L34" s="1385"/>
      <c r="M34" s="1385"/>
      <c r="N34" s="1385"/>
      <c r="O34" s="1385"/>
    </row>
    <row r="35" spans="2:15" s="329" customFormat="1" ht="29.25" customHeight="1" x14ac:dyDescent="0.2">
      <c r="B35" s="1386"/>
      <c r="C35" s="1386"/>
      <c r="D35" s="1386"/>
      <c r="E35" s="1386"/>
      <c r="F35" s="1386"/>
      <c r="G35" s="1386"/>
      <c r="H35" s="1386"/>
      <c r="I35" s="1386"/>
      <c r="J35" s="1386"/>
      <c r="K35" s="1386"/>
      <c r="L35" s="1386"/>
      <c r="M35" s="1386"/>
    </row>
    <row r="36" spans="2:15" s="329" customFormat="1" ht="4.5" customHeight="1" x14ac:dyDescent="0.2">
      <c r="B36" s="1376"/>
      <c r="C36" s="1376"/>
      <c r="D36" s="1376"/>
      <c r="E36" s="399"/>
      <c r="F36" s="399"/>
      <c r="G36" s="399"/>
    </row>
    <row r="37" spans="2:15" s="329" customFormat="1" x14ac:dyDescent="0.2"/>
    <row r="38" spans="2:15" s="329" customFormat="1" x14ac:dyDescent="0.2"/>
    <row r="39" spans="2:15" s="329" customFormat="1" x14ac:dyDescent="0.2"/>
    <row r="40" spans="2:15" s="329" customFormat="1" x14ac:dyDescent="0.2"/>
    <row r="41" spans="2:15" s="329" customFormat="1" x14ac:dyDescent="0.2"/>
    <row r="42" spans="2:15" s="329" customFormat="1" x14ac:dyDescent="0.2"/>
    <row r="43" spans="2:15" s="396" customFormat="1" x14ac:dyDescent="0.2"/>
    <row r="44" spans="2:15" s="396" customFormat="1" x14ac:dyDescent="0.2"/>
    <row r="45" spans="2:15" s="396" customFormat="1" x14ac:dyDescent="0.2"/>
    <row r="46" spans="2:15" s="396" customFormat="1" x14ac:dyDescent="0.2"/>
  </sheetData>
  <mergeCells count="30">
    <mergeCell ref="B36:D36"/>
    <mergeCell ref="R9:R10"/>
    <mergeCell ref="S9:T9"/>
    <mergeCell ref="K9:K10"/>
    <mergeCell ref="L9:M9"/>
    <mergeCell ref="N9:O9"/>
    <mergeCell ref="Q9:Q10"/>
    <mergeCell ref="B34:O34"/>
    <mergeCell ref="B35:M35"/>
    <mergeCell ref="AB9:AC9"/>
    <mergeCell ref="U9:V9"/>
    <mergeCell ref="X9:X10"/>
    <mergeCell ref="Y9:Y10"/>
    <mergeCell ref="Z9:AA9"/>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s>
  <printOptions horizontalCentered="1"/>
  <pageMargins left="0" right="0" top="0.43307086614173229" bottom="0.43307086614173229" header="0" footer="0"/>
  <pageSetup paperSize="9" scale="62" orientation="landscape" r:id="rId1"/>
  <headerFooter alignWithMargins="0"/>
  <rowBreaks count="2" manualBreakCount="2">
    <brk id="34" max="25" man="1"/>
    <brk id="35" max="16383" man="1"/>
  </rowBreaks>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Hoja99">
    <tabColor theme="0"/>
    <pageSetUpPr fitToPage="1"/>
  </sheetPr>
  <dimension ref="A1:BA46"/>
  <sheetViews>
    <sheetView showGridLines="0" zoomScaleNormal="100" workbookViewId="0"/>
  </sheetViews>
  <sheetFormatPr baseColWidth="10" defaultColWidth="11.42578125" defaultRowHeight="15" x14ac:dyDescent="0.2"/>
  <cols>
    <col min="1" max="1" width="1.140625" style="333" customWidth="1"/>
    <col min="2" max="2" width="28.7109375" style="333" customWidth="1"/>
    <col min="3" max="3" width="0.5703125" style="333" customWidth="1"/>
    <col min="4" max="5" width="11.42578125" style="333" bestFit="1" customWidth="1"/>
    <col min="6" max="6" width="7" style="333" customWidth="1"/>
    <col min="7" max="7" width="11.42578125" style="333" bestFit="1" customWidth="1"/>
    <col min="8" max="8" width="7" style="333" customWidth="1"/>
    <col min="9" max="9" width="0.42578125" style="333" customWidth="1"/>
    <col min="10" max="10" width="11.42578125" style="333" bestFit="1" customWidth="1"/>
    <col min="11" max="11" width="6.7109375" style="333" customWidth="1"/>
    <col min="12" max="12" width="11.42578125" style="333" bestFit="1" customWidth="1"/>
    <col min="13" max="13" width="6.85546875" style="333" customWidth="1"/>
    <col min="14" max="14" width="11.42578125" style="333" bestFit="1" customWidth="1"/>
    <col min="15" max="15" width="6.85546875" style="333" customWidth="1"/>
    <col min="16" max="16" width="0.42578125" style="333" customWidth="1"/>
    <col min="17" max="17" width="10.28515625" style="333" bestFit="1" customWidth="1"/>
    <col min="18" max="18" width="6.85546875" style="333" customWidth="1"/>
    <col min="19" max="19" width="10.28515625" style="333" bestFit="1" customWidth="1"/>
    <col min="20" max="20" width="6.85546875" style="333" bestFit="1" customWidth="1"/>
    <col min="21" max="21" width="10.28515625" style="333" bestFit="1" customWidth="1"/>
    <col min="22" max="22" width="6.85546875" style="333" bestFit="1" customWidth="1"/>
    <col min="23" max="23" width="0.42578125" style="333" customWidth="1"/>
    <col min="24" max="24" width="10.28515625" style="333" bestFit="1" customWidth="1"/>
    <col min="25" max="25" width="7" style="333" customWidth="1"/>
    <col min="26" max="26" width="10.28515625" style="333" bestFit="1" customWidth="1"/>
    <col min="27" max="27" width="6.85546875" style="333" bestFit="1" customWidth="1"/>
    <col min="28" max="28" width="10.28515625" style="333" bestFit="1" customWidth="1"/>
    <col min="29" max="29" width="6.85546875" style="333" bestFit="1" customWidth="1"/>
    <col min="30" max="30" width="11.5703125" style="333" bestFit="1" customWidth="1"/>
    <col min="31" max="31" width="6.28515625" style="333" bestFit="1" customWidth="1"/>
    <col min="32" max="32" width="5" style="333" bestFit="1" customWidth="1"/>
    <col min="33" max="33" width="7.42578125" style="333" bestFit="1" customWidth="1"/>
    <col min="34" max="34" width="13.140625" style="333" bestFit="1" customWidth="1"/>
    <col min="35" max="35" width="6.28515625" style="333" bestFit="1" customWidth="1"/>
    <col min="36" max="36" width="3.85546875" style="333" customWidth="1"/>
    <col min="37" max="39" width="2.42578125" style="333" bestFit="1" customWidth="1"/>
    <col min="40" max="40" width="8.42578125" style="333" bestFit="1" customWidth="1"/>
    <col min="41" max="41" width="3.42578125" style="333" bestFit="1" customWidth="1"/>
    <col min="42" max="42" width="3.5703125" style="333" customWidth="1"/>
    <col min="43" max="45" width="2.42578125" style="333" bestFit="1" customWidth="1"/>
    <col min="46" max="46" width="8.42578125" style="333" bestFit="1" customWidth="1"/>
    <col min="47" max="47" width="4.140625" style="333" bestFit="1" customWidth="1"/>
    <col min="48" max="48" width="3.28515625" style="333" customWidth="1"/>
    <col min="49" max="49" width="4.28515625" style="333" bestFit="1" customWidth="1"/>
    <col min="50" max="50" width="2.42578125" style="333" bestFit="1" customWidth="1"/>
    <col min="51" max="51" width="4.28515625" style="333" bestFit="1" customWidth="1"/>
    <col min="52" max="52" width="8.42578125" style="333" bestFit="1" customWidth="1"/>
    <col min="53" max="53" width="4.28515625" style="333" bestFit="1" customWidth="1"/>
    <col min="54" max="16384" width="11.42578125" style="333"/>
  </cols>
  <sheetData>
    <row r="1" spans="1:53" s="340" customFormat="1" ht="15" customHeight="1" x14ac:dyDescent="0.2">
      <c r="A1" s="340" t="s">
        <v>49</v>
      </c>
      <c r="B1" s="311"/>
      <c r="C1" s="341"/>
      <c r="I1" s="341"/>
      <c r="J1" s="342" t="s">
        <v>135</v>
      </c>
      <c r="K1" s="342"/>
      <c r="L1" s="342" t="s">
        <v>135</v>
      </c>
      <c r="M1" s="342"/>
      <c r="N1" s="342" t="s">
        <v>135</v>
      </c>
      <c r="O1" s="342"/>
      <c r="P1" s="342"/>
      <c r="Q1" s="342" t="s">
        <v>16</v>
      </c>
      <c r="R1" s="342"/>
      <c r="S1" s="342" t="s">
        <v>16</v>
      </c>
      <c r="T1" s="342"/>
      <c r="U1" s="342" t="s">
        <v>16</v>
      </c>
      <c r="V1" s="342"/>
      <c r="W1" s="342"/>
      <c r="X1" s="342" t="s">
        <v>15</v>
      </c>
      <c r="Y1" s="342"/>
      <c r="Z1" s="342" t="s">
        <v>15</v>
      </c>
      <c r="AA1" s="342"/>
      <c r="AB1" s="342" t="s">
        <v>15</v>
      </c>
    </row>
    <row r="2" spans="1:53" s="343" customFormat="1" ht="52.5" customHeight="1" x14ac:dyDescent="0.25">
      <c r="B2" s="1387"/>
      <c r="C2" s="1387"/>
    </row>
    <row r="3" spans="1:53" s="345" customFormat="1" ht="4.5" customHeight="1" x14ac:dyDescent="0.2">
      <c r="B3" s="1388"/>
      <c r="C3" s="1388"/>
    </row>
    <row r="4" spans="1:53" s="345" customFormat="1" ht="17.25" customHeight="1" x14ac:dyDescent="0.2">
      <c r="A4" s="1389" t="s">
        <v>423</v>
      </c>
      <c r="B4" s="1389"/>
      <c r="C4" s="1389"/>
      <c r="D4" s="1389"/>
      <c r="E4" s="1389"/>
      <c r="F4" s="1389"/>
      <c r="G4" s="1389"/>
      <c r="H4" s="1389"/>
      <c r="I4" s="1389"/>
      <c r="J4" s="1389"/>
      <c r="K4" s="1389"/>
      <c r="L4" s="1389"/>
      <c r="M4" s="1389"/>
      <c r="N4" s="1389"/>
      <c r="O4" s="1389"/>
      <c r="P4" s="1389"/>
      <c r="Q4" s="1389"/>
      <c r="R4" s="1389"/>
      <c r="S4" s="1389"/>
      <c r="T4" s="1389"/>
      <c r="U4" s="1389"/>
      <c r="V4" s="1389"/>
      <c r="W4" s="1389"/>
      <c r="X4" s="1389"/>
      <c r="Y4" s="1389"/>
      <c r="Z4" s="1389"/>
      <c r="AA4" s="1389"/>
      <c r="AB4" s="1389"/>
      <c r="AC4" s="1389"/>
    </row>
    <row r="5" spans="1:53" s="345" customFormat="1" ht="17.25" customHeight="1" x14ac:dyDescent="0.2">
      <c r="B5" s="1390" t="str">
        <f>porsaad!$B$6</f>
        <v>Situación a 31 de mayo de 2024</v>
      </c>
      <c r="C5" s="1390"/>
      <c r="D5" s="1390"/>
      <c r="E5" s="1390"/>
      <c r="F5" s="1390"/>
      <c r="G5" s="1390"/>
      <c r="H5" s="1390"/>
      <c r="I5" s="1390"/>
      <c r="J5" s="1390"/>
      <c r="K5" s="1390"/>
      <c r="L5" s="1390"/>
      <c r="M5" s="1390"/>
      <c r="N5" s="1390"/>
      <c r="O5" s="1390"/>
      <c r="P5" s="1390"/>
      <c r="Q5" s="1390"/>
      <c r="R5" s="1390"/>
      <c r="S5" s="1390"/>
      <c r="T5" s="1390"/>
      <c r="U5" s="1390"/>
      <c r="V5" s="1390"/>
      <c r="W5" s="1390"/>
      <c r="X5" s="1390"/>
      <c r="Y5" s="1390"/>
      <c r="Z5" s="1390"/>
      <c r="AA5" s="1390"/>
      <c r="AB5" s="1390"/>
      <c r="AC5" s="1390"/>
    </row>
    <row r="6" spans="1:53" s="345" customFormat="1" ht="6" customHeight="1" x14ac:dyDescent="0.2"/>
    <row r="7" spans="1:53" s="322" customFormat="1" ht="12.75" customHeight="1" x14ac:dyDescent="0.2">
      <c r="A7" s="316"/>
      <c r="B7" s="1391" t="s">
        <v>12</v>
      </c>
      <c r="C7" s="317"/>
      <c r="D7" s="1394" t="s">
        <v>259</v>
      </c>
      <c r="E7" s="1395"/>
      <c r="F7" s="1395"/>
      <c r="G7" s="1395"/>
      <c r="H7" s="1395"/>
      <c r="I7" s="318"/>
      <c r="J7" s="1398"/>
      <c r="K7" s="1398"/>
      <c r="L7" s="1398"/>
      <c r="M7" s="1398"/>
      <c r="N7" s="1398"/>
      <c r="O7" s="1398"/>
      <c r="P7" s="318"/>
      <c r="Q7" s="1398"/>
      <c r="R7" s="1398"/>
      <c r="S7" s="1398"/>
      <c r="T7" s="1398"/>
      <c r="U7" s="1398"/>
      <c r="V7" s="1398"/>
      <c r="W7" s="318"/>
      <c r="X7" s="1398"/>
      <c r="Y7" s="1398"/>
      <c r="Z7" s="1398"/>
      <c r="AA7" s="1398"/>
      <c r="AB7" s="1398"/>
      <c r="AC7" s="1399"/>
      <c r="AD7" s="319"/>
      <c r="AE7" s="319"/>
      <c r="AF7" s="320"/>
      <c r="AG7" s="320"/>
      <c r="AH7" s="320"/>
      <c r="AI7" s="320"/>
      <c r="AJ7" s="320"/>
      <c r="AK7" s="320"/>
      <c r="AL7" s="321"/>
    </row>
    <row r="8" spans="1:53" s="322" customFormat="1" ht="33.75" customHeight="1" x14ac:dyDescent="0.2">
      <c r="A8" s="316"/>
      <c r="B8" s="1392"/>
      <c r="C8" s="317"/>
      <c r="D8" s="1396"/>
      <c r="E8" s="1397"/>
      <c r="F8" s="1397"/>
      <c r="G8" s="1397"/>
      <c r="H8" s="1397"/>
      <c r="I8" s="323"/>
      <c r="J8" s="1400" t="s">
        <v>260</v>
      </c>
      <c r="K8" s="1401"/>
      <c r="L8" s="1401"/>
      <c r="M8" s="1401"/>
      <c r="N8" s="1401"/>
      <c r="O8" s="1402"/>
      <c r="P8" s="317"/>
      <c r="Q8" s="1400" t="s">
        <v>261</v>
      </c>
      <c r="R8" s="1401"/>
      <c r="S8" s="1401"/>
      <c r="T8" s="1401"/>
      <c r="U8" s="1401"/>
      <c r="V8" s="1402"/>
      <c r="W8" s="317"/>
      <c r="X8" s="1400" t="s">
        <v>262</v>
      </c>
      <c r="Y8" s="1401"/>
      <c r="Z8" s="1401"/>
      <c r="AA8" s="1401"/>
      <c r="AB8" s="1401"/>
      <c r="AC8" s="1402"/>
      <c r="AD8" s="319"/>
      <c r="AE8" s="319"/>
      <c r="AF8" s="320"/>
      <c r="AG8" s="320"/>
      <c r="AH8" s="320"/>
      <c r="AI8" s="320"/>
      <c r="AJ8" s="320"/>
      <c r="AK8" s="320"/>
      <c r="AL8" s="321"/>
    </row>
    <row r="9" spans="1:53" s="322" customFormat="1" ht="21.75" customHeight="1" x14ac:dyDescent="0.2">
      <c r="A9" s="316"/>
      <c r="B9" s="1392"/>
      <c r="C9" s="317"/>
      <c r="D9" s="1403" t="s">
        <v>9</v>
      </c>
      <c r="E9" s="1404" t="s">
        <v>24</v>
      </c>
      <c r="F9" s="1405"/>
      <c r="G9" s="1404" t="s">
        <v>23</v>
      </c>
      <c r="H9" s="1406"/>
      <c r="I9" s="323"/>
      <c r="J9" s="1383" t="s">
        <v>9</v>
      </c>
      <c r="K9" s="1377" t="s">
        <v>267</v>
      </c>
      <c r="L9" s="1379" t="s">
        <v>24</v>
      </c>
      <c r="M9" s="1380"/>
      <c r="N9" s="1381" t="s">
        <v>23</v>
      </c>
      <c r="O9" s="1382"/>
      <c r="P9" s="317"/>
      <c r="Q9" s="1383" t="s">
        <v>9</v>
      </c>
      <c r="R9" s="1377" t="s">
        <v>267</v>
      </c>
      <c r="S9" s="1379" t="s">
        <v>24</v>
      </c>
      <c r="T9" s="1380"/>
      <c r="U9" s="1381" t="s">
        <v>23</v>
      </c>
      <c r="V9" s="1382"/>
      <c r="W9" s="317"/>
      <c r="X9" s="1383" t="s">
        <v>9</v>
      </c>
      <c r="Y9" s="1377" t="s">
        <v>267</v>
      </c>
      <c r="Z9" s="1379" t="s">
        <v>24</v>
      </c>
      <c r="AA9" s="1380"/>
      <c r="AB9" s="1381" t="s">
        <v>23</v>
      </c>
      <c r="AC9" s="1382"/>
      <c r="AD9" s="319"/>
      <c r="AE9" s="319"/>
      <c r="AF9" s="320"/>
      <c r="AG9" s="320"/>
      <c r="AH9" s="320"/>
      <c r="AI9" s="320"/>
      <c r="AJ9" s="320"/>
      <c r="AK9" s="320"/>
      <c r="AL9" s="321"/>
    </row>
    <row r="10" spans="1:53" s="322" customFormat="1" ht="36.75" customHeight="1" x14ac:dyDescent="0.2">
      <c r="A10" s="316"/>
      <c r="B10" s="1393"/>
      <c r="C10" s="317"/>
      <c r="D10" s="1384"/>
      <c r="E10" s="407" t="s">
        <v>9</v>
      </c>
      <c r="F10" s="403" t="s">
        <v>267</v>
      </c>
      <c r="G10" s="406" t="s">
        <v>9</v>
      </c>
      <c r="H10" s="888" t="s">
        <v>267</v>
      </c>
      <c r="I10" s="346"/>
      <c r="J10" s="1384"/>
      <c r="K10" s="1378"/>
      <c r="L10" s="404" t="s">
        <v>9</v>
      </c>
      <c r="M10" s="403" t="s">
        <v>267</v>
      </c>
      <c r="N10" s="407" t="s">
        <v>9</v>
      </c>
      <c r="O10" s="402" t="s">
        <v>267</v>
      </c>
      <c r="P10" s="347"/>
      <c r="Q10" s="1384"/>
      <c r="R10" s="1378"/>
      <c r="S10" s="404" t="s">
        <v>9</v>
      </c>
      <c r="T10" s="403" t="s">
        <v>267</v>
      </c>
      <c r="U10" s="407" t="s">
        <v>9</v>
      </c>
      <c r="V10" s="402" t="s">
        <v>267</v>
      </c>
      <c r="W10" s="347"/>
      <c r="X10" s="1384"/>
      <c r="Y10" s="1378"/>
      <c r="Z10" s="404" t="s">
        <v>9</v>
      </c>
      <c r="AA10" s="403" t="s">
        <v>267</v>
      </c>
      <c r="AB10" s="407" t="s">
        <v>9</v>
      </c>
      <c r="AC10" s="402" t="s">
        <v>267</v>
      </c>
      <c r="AD10" s="319"/>
      <c r="AE10" s="348"/>
      <c r="AF10" s="329"/>
      <c r="AG10" s="329"/>
      <c r="AH10" s="329"/>
      <c r="AI10" s="329"/>
      <c r="AJ10" s="320"/>
      <c r="AK10" s="320"/>
      <c r="AL10" s="320"/>
    </row>
    <row r="11" spans="1:53" s="328" customFormat="1" ht="4.5" customHeight="1" x14ac:dyDescent="0.2">
      <c r="A11" s="326"/>
      <c r="B11" s="327"/>
      <c r="D11" s="327"/>
      <c r="E11" s="327"/>
      <c r="F11" s="327"/>
      <c r="G11" s="327"/>
      <c r="H11" s="327"/>
      <c r="J11" s="327"/>
      <c r="K11" s="327"/>
      <c r="L11" s="327"/>
      <c r="M11" s="327"/>
      <c r="N11" s="327"/>
      <c r="O11" s="327"/>
      <c r="Q11" s="327"/>
      <c r="R11" s="327"/>
      <c r="S11" s="327"/>
      <c r="T11" s="327"/>
      <c r="U11" s="327"/>
      <c r="V11" s="327"/>
      <c r="X11" s="327"/>
      <c r="Y11" s="327"/>
      <c r="Z11" s="327"/>
      <c r="AA11" s="327"/>
      <c r="AB11" s="327"/>
      <c r="AC11" s="327"/>
      <c r="AD11" s="319"/>
      <c r="AE11" s="348"/>
      <c r="AF11" s="329"/>
      <c r="AG11" s="329"/>
      <c r="AH11" s="329"/>
      <c r="AI11" s="329"/>
      <c r="AJ11" s="329"/>
      <c r="AK11" s="329"/>
      <c r="AL11" s="329"/>
    </row>
    <row r="12" spans="1:53" s="331" customFormat="1" ht="18" customHeight="1" x14ac:dyDescent="0.25">
      <c r="A12" s="330"/>
      <c r="B12" s="349" t="s">
        <v>8</v>
      </c>
      <c r="C12" s="350"/>
      <c r="D12" s="351">
        <f>J12+Q12+X12</f>
        <v>131300</v>
      </c>
      <c r="E12" s="352">
        <f>L12+S12+Z12</f>
        <v>82960</v>
      </c>
      <c r="F12" s="353">
        <f>E12/$D12*100</f>
        <v>63.183549124143177</v>
      </c>
      <c r="G12" s="352">
        <f>N12+U12+AB12</f>
        <v>48340</v>
      </c>
      <c r="H12" s="354">
        <f>G12/$D12*100</f>
        <v>36.816450875856816</v>
      </c>
      <c r="I12" s="350"/>
      <c r="J12" s="355">
        <f>L12+N12</f>
        <v>39894</v>
      </c>
      <c r="K12" s="356">
        <f>J12/$D12*100</f>
        <v>30.383853769992385</v>
      </c>
      <c r="L12" s="357">
        <v>16171</v>
      </c>
      <c r="M12" s="353">
        <v>40.534917531458362</v>
      </c>
      <c r="N12" s="357">
        <v>23723</v>
      </c>
      <c r="O12" s="358">
        <v>59.465082468541631</v>
      </c>
      <c r="P12" s="350"/>
      <c r="Q12" s="355">
        <v>26241</v>
      </c>
      <c r="R12" s="356">
        <v>19.985529322162986</v>
      </c>
      <c r="S12" s="357">
        <v>16906</v>
      </c>
      <c r="T12" s="353">
        <v>64.425898403262067</v>
      </c>
      <c r="U12" s="357">
        <v>9335</v>
      </c>
      <c r="V12" s="358">
        <v>35.574101596737925</v>
      </c>
      <c r="W12" s="350"/>
      <c r="X12" s="355">
        <v>65165</v>
      </c>
      <c r="Y12" s="356">
        <v>49.630616907844633</v>
      </c>
      <c r="Z12" s="357">
        <v>49883</v>
      </c>
      <c r="AA12" s="353">
        <v>76.54876083787309</v>
      </c>
      <c r="AB12" s="357">
        <v>15282</v>
      </c>
      <c r="AC12" s="358">
        <f t="shared" ref="AC12:AC29" si="0">AB12/$X12*100</f>
        <v>23.451239162126907</v>
      </c>
      <c r="AD12" s="359"/>
      <c r="AE12" s="360"/>
      <c r="AF12" s="360"/>
      <c r="AG12" s="360"/>
      <c r="AH12" s="361"/>
      <c r="AI12" s="362"/>
      <c r="AJ12" s="329"/>
      <c r="AK12" s="360"/>
      <c r="AL12" s="360"/>
      <c r="AM12" s="360"/>
      <c r="AN12" s="361"/>
      <c r="AO12" s="362"/>
      <c r="AQ12" s="360"/>
      <c r="AR12" s="360"/>
      <c r="AS12" s="360"/>
      <c r="AT12" s="361"/>
      <c r="AU12" s="362"/>
      <c r="AW12" s="360"/>
      <c r="AX12" s="360"/>
      <c r="AY12" s="360"/>
      <c r="AZ12" s="361"/>
      <c r="BA12" s="362"/>
    </row>
    <row r="13" spans="1:53" s="331" customFormat="1" ht="18" customHeight="1" x14ac:dyDescent="0.25">
      <c r="A13" s="330"/>
      <c r="B13" s="363" t="s">
        <v>7</v>
      </c>
      <c r="C13" s="350"/>
      <c r="D13" s="364">
        <f t="shared" ref="D13:D29" si="1">J13+Q13+X13</f>
        <v>14728</v>
      </c>
      <c r="E13" s="365">
        <f t="shared" ref="E13:E29" si="2">L13+S13+Z13</f>
        <v>9297</v>
      </c>
      <c r="F13" s="366">
        <f t="shared" ref="F13:H29" si="3">E13/$D13*100</f>
        <v>63.124660510592065</v>
      </c>
      <c r="G13" s="365">
        <f t="shared" ref="G13:G29" si="4">N13+U13+AB13</f>
        <v>5431</v>
      </c>
      <c r="H13" s="367">
        <f t="shared" si="3"/>
        <v>36.875339489407935</v>
      </c>
      <c r="I13" s="350"/>
      <c r="J13" s="368">
        <f t="shared" ref="J13:J29" si="5">L13+N13</f>
        <v>3238</v>
      </c>
      <c r="K13" s="369">
        <f t="shared" ref="K13:K29" si="6">J13/$D13*100</f>
        <v>21.985334057577404</v>
      </c>
      <c r="L13" s="370">
        <v>1330</v>
      </c>
      <c r="M13" s="371">
        <v>41.074737492279183</v>
      </c>
      <c r="N13" s="370">
        <v>1908</v>
      </c>
      <c r="O13" s="372">
        <v>58.925262507720809</v>
      </c>
      <c r="P13" s="350"/>
      <c r="Q13" s="368">
        <v>2562</v>
      </c>
      <c r="R13" s="369">
        <v>17.395437262357412</v>
      </c>
      <c r="S13" s="370">
        <v>1494</v>
      </c>
      <c r="T13" s="371">
        <v>58.313817330210767</v>
      </c>
      <c r="U13" s="370">
        <v>1068</v>
      </c>
      <c r="V13" s="372">
        <v>41.686182669789233</v>
      </c>
      <c r="W13" s="350"/>
      <c r="X13" s="368">
        <v>8928</v>
      </c>
      <c r="Y13" s="369">
        <v>60.619228680065184</v>
      </c>
      <c r="Z13" s="370">
        <v>6473</v>
      </c>
      <c r="AA13" s="371">
        <v>72.502240143369178</v>
      </c>
      <c r="AB13" s="370">
        <v>2455</v>
      </c>
      <c r="AC13" s="372">
        <f t="shared" si="0"/>
        <v>27.497759856630825</v>
      </c>
      <c r="AD13" s="359"/>
      <c r="AE13" s="360"/>
      <c r="AF13" s="360"/>
      <c r="AG13" s="360"/>
      <c r="AH13" s="361"/>
      <c r="AI13" s="362"/>
      <c r="AJ13" s="329"/>
      <c r="AK13" s="360"/>
      <c r="AL13" s="360"/>
      <c r="AM13" s="360"/>
      <c r="AN13" s="361"/>
      <c r="AO13" s="362"/>
      <c r="AQ13" s="360"/>
      <c r="AR13" s="360"/>
      <c r="AS13" s="360"/>
      <c r="AT13" s="361"/>
      <c r="AU13" s="362"/>
      <c r="AW13" s="360"/>
      <c r="AX13" s="360"/>
      <c r="AY13" s="360"/>
      <c r="AZ13" s="361"/>
      <c r="BA13" s="362"/>
    </row>
    <row r="14" spans="1:53" s="331" customFormat="1" ht="18" customHeight="1" x14ac:dyDescent="0.25">
      <c r="A14" s="330"/>
      <c r="B14" s="363" t="s">
        <v>37</v>
      </c>
      <c r="C14" s="350"/>
      <c r="D14" s="364">
        <f t="shared" si="1"/>
        <v>10643</v>
      </c>
      <c r="E14" s="365">
        <f t="shared" si="2"/>
        <v>6860</v>
      </c>
      <c r="F14" s="366">
        <f t="shared" si="3"/>
        <v>64.455510664286379</v>
      </c>
      <c r="G14" s="365">
        <f t="shared" si="4"/>
        <v>3783</v>
      </c>
      <c r="H14" s="367">
        <f t="shared" si="3"/>
        <v>35.544489335713614</v>
      </c>
      <c r="I14" s="350"/>
      <c r="J14" s="368">
        <f t="shared" si="5"/>
        <v>2641</v>
      </c>
      <c r="K14" s="369">
        <f t="shared" si="6"/>
        <v>24.814432021046699</v>
      </c>
      <c r="L14" s="370">
        <v>1016</v>
      </c>
      <c r="M14" s="371">
        <v>38.470276410450587</v>
      </c>
      <c r="N14" s="370">
        <v>1625</v>
      </c>
      <c r="O14" s="372">
        <v>61.529723589549413</v>
      </c>
      <c r="P14" s="350"/>
      <c r="Q14" s="368">
        <v>2133</v>
      </c>
      <c r="R14" s="369">
        <v>20.041341726956684</v>
      </c>
      <c r="S14" s="370">
        <v>1262</v>
      </c>
      <c r="T14" s="371">
        <v>59.16549460853259</v>
      </c>
      <c r="U14" s="370">
        <v>871</v>
      </c>
      <c r="V14" s="372">
        <v>40.834505391467417</v>
      </c>
      <c r="W14" s="350"/>
      <c r="X14" s="368">
        <v>5869</v>
      </c>
      <c r="Y14" s="369">
        <v>55.144226251996621</v>
      </c>
      <c r="Z14" s="370">
        <v>4582</v>
      </c>
      <c r="AA14" s="371">
        <v>78.071221673198153</v>
      </c>
      <c r="AB14" s="370">
        <v>1287</v>
      </c>
      <c r="AC14" s="372">
        <f t="shared" si="0"/>
        <v>21.92877832680184</v>
      </c>
      <c r="AD14" s="359"/>
      <c r="AE14" s="360"/>
      <c r="AF14" s="360"/>
      <c r="AG14" s="360"/>
      <c r="AH14" s="361"/>
      <c r="AI14" s="373"/>
      <c r="AJ14" s="329"/>
      <c r="AK14" s="360"/>
      <c r="AL14" s="360"/>
      <c r="AM14" s="360"/>
      <c r="AN14" s="361"/>
      <c r="AO14" s="362"/>
      <c r="AQ14" s="360"/>
      <c r="AR14" s="360"/>
      <c r="AS14" s="360"/>
      <c r="AT14" s="361"/>
      <c r="AU14" s="362"/>
      <c r="AW14" s="360"/>
      <c r="AX14" s="360"/>
      <c r="AY14" s="360"/>
      <c r="AZ14" s="361"/>
      <c r="BA14" s="362"/>
    </row>
    <row r="15" spans="1:53" s="331" customFormat="1" ht="18" customHeight="1" x14ac:dyDescent="0.25">
      <c r="A15" s="330"/>
      <c r="B15" s="363" t="s">
        <v>38</v>
      </c>
      <c r="C15" s="350"/>
      <c r="D15" s="364">
        <f t="shared" si="1"/>
        <v>10025</v>
      </c>
      <c r="E15" s="365">
        <f t="shared" si="2"/>
        <v>6050</v>
      </c>
      <c r="F15" s="366">
        <f t="shared" si="3"/>
        <v>60.349127182044896</v>
      </c>
      <c r="G15" s="365">
        <f t="shared" si="4"/>
        <v>3975</v>
      </c>
      <c r="H15" s="367">
        <f t="shared" si="3"/>
        <v>39.650872817955111</v>
      </c>
      <c r="I15" s="350"/>
      <c r="J15" s="368">
        <f t="shared" si="5"/>
        <v>2955</v>
      </c>
      <c r="K15" s="369">
        <f t="shared" si="6"/>
        <v>29.476309226932667</v>
      </c>
      <c r="L15" s="370">
        <v>1191</v>
      </c>
      <c r="M15" s="371">
        <v>40.304568527918782</v>
      </c>
      <c r="N15" s="370">
        <v>1764</v>
      </c>
      <c r="O15" s="372">
        <v>59.695431472081218</v>
      </c>
      <c r="P15" s="350"/>
      <c r="Q15" s="368">
        <v>2044</v>
      </c>
      <c r="R15" s="369">
        <v>20.389027431421447</v>
      </c>
      <c r="S15" s="370">
        <v>1152</v>
      </c>
      <c r="T15" s="371">
        <v>56.360078277886494</v>
      </c>
      <c r="U15" s="370">
        <v>892</v>
      </c>
      <c r="V15" s="372">
        <v>43.639921722113499</v>
      </c>
      <c r="W15" s="350"/>
      <c r="X15" s="368">
        <v>5026</v>
      </c>
      <c r="Y15" s="369">
        <v>50.134663341645883</v>
      </c>
      <c r="Z15" s="370">
        <v>3707</v>
      </c>
      <c r="AA15" s="371">
        <v>73.756466374850774</v>
      </c>
      <c r="AB15" s="370">
        <v>1319</v>
      </c>
      <c r="AC15" s="372">
        <f t="shared" si="0"/>
        <v>26.243533625149222</v>
      </c>
      <c r="AD15" s="359"/>
      <c r="AE15" s="360"/>
      <c r="AF15" s="360"/>
      <c r="AG15" s="360"/>
      <c r="AH15" s="361"/>
      <c r="AI15" s="362"/>
      <c r="AJ15" s="329"/>
      <c r="AK15" s="360"/>
      <c r="AL15" s="360"/>
      <c r="AM15" s="360"/>
      <c r="AN15" s="361"/>
      <c r="AO15" s="362"/>
      <c r="AQ15" s="360"/>
      <c r="AR15" s="360"/>
      <c r="AS15" s="360"/>
      <c r="AT15" s="361"/>
      <c r="AU15" s="362"/>
      <c r="AW15" s="360"/>
      <c r="AX15" s="360"/>
      <c r="AY15" s="360"/>
      <c r="AZ15" s="361"/>
      <c r="BA15" s="362"/>
    </row>
    <row r="16" spans="1:53" s="331" customFormat="1" ht="18" customHeight="1" x14ac:dyDescent="0.25">
      <c r="A16" s="330"/>
      <c r="B16" s="363" t="s">
        <v>6</v>
      </c>
      <c r="C16" s="350"/>
      <c r="D16" s="364">
        <f t="shared" si="1"/>
        <v>14792</v>
      </c>
      <c r="E16" s="365">
        <f t="shared" si="2"/>
        <v>8598</v>
      </c>
      <c r="F16" s="366">
        <f t="shared" si="3"/>
        <v>58.126014061654949</v>
      </c>
      <c r="G16" s="365">
        <f t="shared" si="4"/>
        <v>6194</v>
      </c>
      <c r="H16" s="367">
        <f t="shared" si="3"/>
        <v>41.873985938345051</v>
      </c>
      <c r="I16" s="350"/>
      <c r="J16" s="368">
        <f t="shared" si="5"/>
        <v>6151</v>
      </c>
      <c r="K16" s="369">
        <f t="shared" si="6"/>
        <v>41.583288263926448</v>
      </c>
      <c r="L16" s="370">
        <v>2501</v>
      </c>
      <c r="M16" s="371">
        <v>40.66005527556495</v>
      </c>
      <c r="N16" s="370">
        <v>3650</v>
      </c>
      <c r="O16" s="372">
        <v>59.339944724435057</v>
      </c>
      <c r="P16" s="350"/>
      <c r="Q16" s="368">
        <v>2905</v>
      </c>
      <c r="R16" s="369">
        <v>19.638994050838292</v>
      </c>
      <c r="S16" s="370">
        <v>1772</v>
      </c>
      <c r="T16" s="371">
        <v>60.998278829604132</v>
      </c>
      <c r="U16" s="370">
        <v>1133</v>
      </c>
      <c r="V16" s="372">
        <v>39.001721170395868</v>
      </c>
      <c r="W16" s="350"/>
      <c r="X16" s="368">
        <v>5736</v>
      </c>
      <c r="Y16" s="369">
        <v>38.777717685235267</v>
      </c>
      <c r="Z16" s="370">
        <v>4325</v>
      </c>
      <c r="AA16" s="371">
        <v>75.400976290097631</v>
      </c>
      <c r="AB16" s="370">
        <v>1411</v>
      </c>
      <c r="AC16" s="372">
        <f t="shared" si="0"/>
        <v>24.599023709902372</v>
      </c>
      <c r="AD16" s="359"/>
      <c r="AE16" s="360"/>
      <c r="AF16" s="360"/>
      <c r="AG16" s="360"/>
      <c r="AH16" s="361"/>
      <c r="AI16" s="362"/>
      <c r="AJ16" s="329"/>
      <c r="AK16" s="360"/>
      <c r="AL16" s="360"/>
      <c r="AM16" s="360"/>
      <c r="AN16" s="361"/>
      <c r="AO16" s="362"/>
      <c r="AQ16" s="360"/>
      <c r="AR16" s="360"/>
      <c r="AS16" s="360"/>
      <c r="AT16" s="361"/>
      <c r="AU16" s="362"/>
      <c r="AW16" s="360"/>
      <c r="AX16" s="360"/>
      <c r="AY16" s="360"/>
      <c r="AZ16" s="361"/>
      <c r="BA16" s="362"/>
    </row>
    <row r="17" spans="1:53" s="331" customFormat="1" ht="18" customHeight="1" x14ac:dyDescent="0.25">
      <c r="A17" s="330"/>
      <c r="B17" s="363" t="s">
        <v>5</v>
      </c>
      <c r="C17" s="350"/>
      <c r="D17" s="374">
        <f t="shared" si="1"/>
        <v>7634</v>
      </c>
      <c r="E17" s="375">
        <f t="shared" si="2"/>
        <v>4867</v>
      </c>
      <c r="F17" s="376">
        <f t="shared" si="3"/>
        <v>63.754257270107416</v>
      </c>
      <c r="G17" s="375">
        <f t="shared" si="4"/>
        <v>2767</v>
      </c>
      <c r="H17" s="367">
        <f t="shared" si="3"/>
        <v>36.245742729892591</v>
      </c>
      <c r="I17" s="350"/>
      <c r="J17" s="377">
        <f t="shared" si="5"/>
        <v>1879</v>
      </c>
      <c r="K17" s="378">
        <f t="shared" si="6"/>
        <v>24.613570867173173</v>
      </c>
      <c r="L17" s="375">
        <v>760</v>
      </c>
      <c r="M17" s="376">
        <v>40.447046301224056</v>
      </c>
      <c r="N17" s="375">
        <v>1119</v>
      </c>
      <c r="O17" s="372">
        <v>59.552953698775944</v>
      </c>
      <c r="P17" s="350"/>
      <c r="Q17" s="377">
        <v>1577</v>
      </c>
      <c r="R17" s="378">
        <v>20.657584490437518</v>
      </c>
      <c r="S17" s="375">
        <v>887</v>
      </c>
      <c r="T17" s="376">
        <v>56.246036778693721</v>
      </c>
      <c r="U17" s="375">
        <v>690</v>
      </c>
      <c r="V17" s="372">
        <v>43.753963221306279</v>
      </c>
      <c r="W17" s="350"/>
      <c r="X17" s="377">
        <v>4178</v>
      </c>
      <c r="Y17" s="378">
        <v>54.728844642389305</v>
      </c>
      <c r="Z17" s="375">
        <v>3220</v>
      </c>
      <c r="AA17" s="376">
        <v>77.070368597415026</v>
      </c>
      <c r="AB17" s="375">
        <v>958</v>
      </c>
      <c r="AC17" s="372">
        <f t="shared" si="0"/>
        <v>22.929631402584967</v>
      </c>
      <c r="AD17" s="359"/>
      <c r="AE17" s="360"/>
      <c r="AF17" s="360"/>
      <c r="AG17" s="360"/>
      <c r="AH17" s="361"/>
      <c r="AI17" s="362"/>
      <c r="AJ17" s="329"/>
      <c r="AK17" s="360"/>
      <c r="AL17" s="360"/>
      <c r="AM17" s="360"/>
      <c r="AN17" s="361"/>
      <c r="AO17" s="362"/>
      <c r="AQ17" s="360"/>
      <c r="AR17" s="360"/>
      <c r="AS17" s="360"/>
      <c r="AT17" s="361"/>
      <c r="AU17" s="362"/>
      <c r="AW17" s="360"/>
      <c r="AX17" s="360"/>
      <c r="AY17" s="360"/>
      <c r="AZ17" s="361"/>
      <c r="BA17" s="362"/>
    </row>
    <row r="18" spans="1:53" s="331" customFormat="1" ht="18" customHeight="1" x14ac:dyDescent="0.25">
      <c r="A18" s="330"/>
      <c r="B18" s="363" t="s">
        <v>4</v>
      </c>
      <c r="C18" s="350"/>
      <c r="D18" s="364">
        <f t="shared" si="1"/>
        <v>40887</v>
      </c>
      <c r="E18" s="365">
        <f t="shared" si="2"/>
        <v>25860</v>
      </c>
      <c r="F18" s="366">
        <f t="shared" si="3"/>
        <v>63.247486976300536</v>
      </c>
      <c r="G18" s="365">
        <f t="shared" si="4"/>
        <v>15027</v>
      </c>
      <c r="H18" s="367">
        <f t="shared" si="3"/>
        <v>36.752513023699464</v>
      </c>
      <c r="I18" s="350"/>
      <c r="J18" s="368">
        <f t="shared" si="5"/>
        <v>9395</v>
      </c>
      <c r="K18" s="369">
        <f t="shared" si="6"/>
        <v>22.977963655929759</v>
      </c>
      <c r="L18" s="370">
        <v>3904</v>
      </c>
      <c r="M18" s="371">
        <v>41.554018094731241</v>
      </c>
      <c r="N18" s="370">
        <v>5491</v>
      </c>
      <c r="O18" s="372">
        <v>58.445981905268759</v>
      </c>
      <c r="P18" s="350"/>
      <c r="Q18" s="368">
        <v>6906</v>
      </c>
      <c r="R18" s="369">
        <v>16.890454178589774</v>
      </c>
      <c r="S18" s="370">
        <v>3934</v>
      </c>
      <c r="T18" s="371">
        <v>56.964958007529688</v>
      </c>
      <c r="U18" s="370">
        <v>2972</v>
      </c>
      <c r="V18" s="372">
        <v>43.035041992470312</v>
      </c>
      <c r="W18" s="350"/>
      <c r="X18" s="368">
        <v>24586</v>
      </c>
      <c r="Y18" s="369">
        <v>60.131582165480467</v>
      </c>
      <c r="Z18" s="370">
        <v>18022</v>
      </c>
      <c r="AA18" s="371">
        <v>73.301879118197348</v>
      </c>
      <c r="AB18" s="370">
        <v>6564</v>
      </c>
      <c r="AC18" s="372">
        <f t="shared" si="0"/>
        <v>26.698120881802652</v>
      </c>
      <c r="AD18" s="359"/>
      <c r="AE18" s="360"/>
      <c r="AF18" s="360"/>
      <c r="AG18" s="360"/>
      <c r="AH18" s="361"/>
      <c r="AI18" s="362"/>
      <c r="AJ18" s="329"/>
      <c r="AK18" s="360"/>
      <c r="AL18" s="360"/>
      <c r="AM18" s="360"/>
      <c r="AN18" s="361"/>
      <c r="AO18" s="362"/>
      <c r="AQ18" s="360"/>
      <c r="AR18" s="360"/>
      <c r="AS18" s="360"/>
      <c r="AT18" s="361"/>
      <c r="AU18" s="362"/>
      <c r="AW18" s="360"/>
      <c r="AX18" s="360"/>
      <c r="AY18" s="360"/>
      <c r="AZ18" s="361"/>
      <c r="BA18" s="362"/>
    </row>
    <row r="19" spans="1:53" s="331" customFormat="1" ht="18" customHeight="1" x14ac:dyDescent="0.25">
      <c r="A19" s="330"/>
      <c r="B19" s="363" t="s">
        <v>40</v>
      </c>
      <c r="C19" s="350"/>
      <c r="D19" s="364">
        <f t="shared" si="1"/>
        <v>23936</v>
      </c>
      <c r="E19" s="365">
        <f t="shared" si="2"/>
        <v>14784</v>
      </c>
      <c r="F19" s="366">
        <f t="shared" si="3"/>
        <v>61.764705882352942</v>
      </c>
      <c r="G19" s="365">
        <f t="shared" si="4"/>
        <v>9152</v>
      </c>
      <c r="H19" s="367">
        <f t="shared" si="3"/>
        <v>38.235294117647058</v>
      </c>
      <c r="I19" s="350"/>
      <c r="J19" s="368">
        <f t="shared" si="5"/>
        <v>6318</v>
      </c>
      <c r="K19" s="369">
        <f t="shared" si="6"/>
        <v>26.395387700534762</v>
      </c>
      <c r="L19" s="370">
        <v>2573</v>
      </c>
      <c r="M19" s="371">
        <v>40.724912947135167</v>
      </c>
      <c r="N19" s="370">
        <v>3745</v>
      </c>
      <c r="O19" s="372">
        <v>59.275087052864826</v>
      </c>
      <c r="P19" s="350"/>
      <c r="Q19" s="368">
        <v>4139</v>
      </c>
      <c r="R19" s="369">
        <v>17.291945187165776</v>
      </c>
      <c r="S19" s="370">
        <v>2445</v>
      </c>
      <c r="T19" s="371">
        <v>59.072239671418217</v>
      </c>
      <c r="U19" s="370">
        <v>1694</v>
      </c>
      <c r="V19" s="372">
        <v>40.927760328581783</v>
      </c>
      <c r="W19" s="350"/>
      <c r="X19" s="368">
        <v>13479</v>
      </c>
      <c r="Y19" s="369">
        <v>56.312667112299465</v>
      </c>
      <c r="Z19" s="370">
        <v>9766</v>
      </c>
      <c r="AA19" s="371">
        <v>72.453446101342834</v>
      </c>
      <c r="AB19" s="370">
        <v>3713</v>
      </c>
      <c r="AC19" s="372">
        <f t="shared" si="0"/>
        <v>27.546553898657173</v>
      </c>
      <c r="AD19" s="359"/>
      <c r="AE19" s="360"/>
      <c r="AF19" s="360"/>
      <c r="AG19" s="360"/>
      <c r="AH19" s="361"/>
      <c r="AI19" s="362"/>
      <c r="AJ19" s="329"/>
      <c r="AK19" s="360"/>
      <c r="AL19" s="360"/>
      <c r="AM19" s="360"/>
      <c r="AN19" s="361"/>
      <c r="AO19" s="362"/>
      <c r="AQ19" s="360"/>
      <c r="AR19" s="360"/>
      <c r="AS19" s="360"/>
      <c r="AT19" s="361"/>
      <c r="AU19" s="362"/>
      <c r="AW19" s="360"/>
      <c r="AX19" s="360"/>
      <c r="AY19" s="360"/>
      <c r="AZ19" s="361"/>
      <c r="BA19" s="362"/>
    </row>
    <row r="20" spans="1:53" s="331" customFormat="1" ht="18" customHeight="1" x14ac:dyDescent="0.25">
      <c r="A20" s="330"/>
      <c r="B20" s="363" t="s">
        <v>41</v>
      </c>
      <c r="C20" s="350"/>
      <c r="D20" s="364">
        <f t="shared" si="1"/>
        <v>85181</v>
      </c>
      <c r="E20" s="365">
        <f t="shared" si="2"/>
        <v>54523</v>
      </c>
      <c r="F20" s="366">
        <f t="shared" si="3"/>
        <v>64.008405630363569</v>
      </c>
      <c r="G20" s="365">
        <f t="shared" si="4"/>
        <v>30658</v>
      </c>
      <c r="H20" s="367">
        <f t="shared" si="3"/>
        <v>35.991594369636424</v>
      </c>
      <c r="I20" s="350"/>
      <c r="J20" s="368">
        <f t="shared" si="5"/>
        <v>19759</v>
      </c>
      <c r="K20" s="369">
        <f t="shared" si="6"/>
        <v>23.196487479602261</v>
      </c>
      <c r="L20" s="370">
        <v>8053</v>
      </c>
      <c r="M20" s="371">
        <v>40.756111139227698</v>
      </c>
      <c r="N20" s="370">
        <v>11706</v>
      </c>
      <c r="O20" s="372">
        <v>59.243888860772309</v>
      </c>
      <c r="P20" s="350"/>
      <c r="Q20" s="368">
        <v>16176</v>
      </c>
      <c r="R20" s="369">
        <v>18.990150385649383</v>
      </c>
      <c r="S20" s="370">
        <v>9486</v>
      </c>
      <c r="T20" s="371">
        <v>58.642433234421368</v>
      </c>
      <c r="U20" s="370">
        <v>6690</v>
      </c>
      <c r="V20" s="372">
        <v>41.357566765578632</v>
      </c>
      <c r="W20" s="350"/>
      <c r="X20" s="368">
        <v>49246</v>
      </c>
      <c r="Y20" s="369">
        <v>57.81336213474836</v>
      </c>
      <c r="Z20" s="370">
        <v>36984</v>
      </c>
      <c r="AA20" s="371">
        <v>75.100515777931193</v>
      </c>
      <c r="AB20" s="370">
        <v>12262</v>
      </c>
      <c r="AC20" s="372">
        <f t="shared" si="0"/>
        <v>24.899484222068796</v>
      </c>
      <c r="AD20" s="359"/>
      <c r="AE20" s="360"/>
      <c r="AF20" s="360"/>
      <c r="AG20" s="360"/>
      <c r="AH20" s="361"/>
      <c r="AI20" s="362"/>
      <c r="AJ20" s="329"/>
      <c r="AK20" s="360"/>
      <c r="AL20" s="360"/>
      <c r="AM20" s="360"/>
      <c r="AN20" s="361"/>
      <c r="AO20" s="362"/>
      <c r="AQ20" s="360"/>
      <c r="AR20" s="360"/>
      <c r="AS20" s="360"/>
      <c r="AT20" s="361"/>
      <c r="AU20" s="362"/>
      <c r="AW20" s="360"/>
      <c r="AX20" s="360"/>
      <c r="AY20" s="360"/>
      <c r="AZ20" s="361"/>
      <c r="BA20" s="362"/>
    </row>
    <row r="21" spans="1:53" s="331" customFormat="1" ht="18" customHeight="1" x14ac:dyDescent="0.25">
      <c r="A21" s="330"/>
      <c r="B21" s="363" t="s">
        <v>3</v>
      </c>
      <c r="C21" s="350"/>
      <c r="D21" s="364">
        <f t="shared" si="1"/>
        <v>58090</v>
      </c>
      <c r="E21" s="365">
        <f t="shared" si="2"/>
        <v>36240</v>
      </c>
      <c r="F21" s="366">
        <f t="shared" si="3"/>
        <v>62.385952831812709</v>
      </c>
      <c r="G21" s="365">
        <f t="shared" si="4"/>
        <v>21850</v>
      </c>
      <c r="H21" s="367">
        <f t="shared" si="3"/>
        <v>37.614047168187298</v>
      </c>
      <c r="I21" s="350"/>
      <c r="J21" s="368">
        <f t="shared" si="5"/>
        <v>15302</v>
      </c>
      <c r="K21" s="369">
        <f t="shared" si="6"/>
        <v>26.341883284558442</v>
      </c>
      <c r="L21" s="370">
        <v>6225</v>
      </c>
      <c r="M21" s="371">
        <v>40.680956737681349</v>
      </c>
      <c r="N21" s="370">
        <v>9077</v>
      </c>
      <c r="O21" s="372">
        <v>59.319043262318651</v>
      </c>
      <c r="P21" s="350"/>
      <c r="Q21" s="368">
        <v>11802</v>
      </c>
      <c r="R21" s="369">
        <v>20.31674987089</v>
      </c>
      <c r="S21" s="370">
        <v>7080</v>
      </c>
      <c r="T21" s="371">
        <v>59.989832231825112</v>
      </c>
      <c r="U21" s="370">
        <v>4722</v>
      </c>
      <c r="V21" s="372">
        <v>40.010167768174888</v>
      </c>
      <c r="W21" s="350"/>
      <c r="X21" s="368">
        <v>30986</v>
      </c>
      <c r="Y21" s="369">
        <v>53.341366844551565</v>
      </c>
      <c r="Z21" s="370">
        <v>22935</v>
      </c>
      <c r="AA21" s="371">
        <v>74.01729813464145</v>
      </c>
      <c r="AB21" s="370">
        <v>8051</v>
      </c>
      <c r="AC21" s="372">
        <f t="shared" si="0"/>
        <v>25.98270186535855</v>
      </c>
      <c r="AD21" s="359"/>
      <c r="AE21" s="360"/>
      <c r="AF21" s="360"/>
      <c r="AG21" s="360"/>
      <c r="AH21" s="361"/>
      <c r="AI21" s="373"/>
      <c r="AJ21" s="329"/>
      <c r="AK21" s="360"/>
      <c r="AL21" s="360"/>
      <c r="AM21" s="360"/>
      <c r="AN21" s="361"/>
      <c r="AO21" s="362"/>
      <c r="AQ21" s="360"/>
      <c r="AR21" s="360"/>
      <c r="AS21" s="360"/>
      <c r="AT21" s="361"/>
      <c r="AU21" s="362"/>
      <c r="AW21" s="360"/>
      <c r="AX21" s="360"/>
      <c r="AY21" s="360"/>
      <c r="AZ21" s="361"/>
      <c r="BA21" s="362"/>
    </row>
    <row r="22" spans="1:53" s="331" customFormat="1" ht="18" customHeight="1" x14ac:dyDescent="0.25">
      <c r="A22" s="330"/>
      <c r="B22" s="363" t="s">
        <v>2</v>
      </c>
      <c r="C22" s="350"/>
      <c r="D22" s="364">
        <f t="shared" si="1"/>
        <v>11967</v>
      </c>
      <c r="E22" s="365">
        <f t="shared" si="2"/>
        <v>7635</v>
      </c>
      <c r="F22" s="366">
        <f t="shared" si="3"/>
        <v>63.800451240912516</v>
      </c>
      <c r="G22" s="365">
        <f t="shared" si="4"/>
        <v>4332</v>
      </c>
      <c r="H22" s="367">
        <f t="shared" si="3"/>
        <v>36.199548759087492</v>
      </c>
      <c r="I22" s="350"/>
      <c r="J22" s="368">
        <f t="shared" si="5"/>
        <v>3146</v>
      </c>
      <c r="K22" s="369">
        <f t="shared" si="6"/>
        <v>26.288961310269908</v>
      </c>
      <c r="L22" s="370">
        <v>1319</v>
      </c>
      <c r="M22" s="371">
        <v>41.926255562619197</v>
      </c>
      <c r="N22" s="370">
        <v>1827</v>
      </c>
      <c r="O22" s="372">
        <v>58.073744437380803</v>
      </c>
      <c r="P22" s="350"/>
      <c r="Q22" s="368">
        <v>2241</v>
      </c>
      <c r="R22" s="369">
        <v>18.726497869140136</v>
      </c>
      <c r="S22" s="370">
        <v>1380</v>
      </c>
      <c r="T22" s="371">
        <v>61.579651941097723</v>
      </c>
      <c r="U22" s="370">
        <v>861</v>
      </c>
      <c r="V22" s="372">
        <v>38.420348058902277</v>
      </c>
      <c r="W22" s="350"/>
      <c r="X22" s="368">
        <v>6580</v>
      </c>
      <c r="Y22" s="369">
        <v>54.984540820589956</v>
      </c>
      <c r="Z22" s="370">
        <v>4936</v>
      </c>
      <c r="AA22" s="371">
        <v>75.015197568389056</v>
      </c>
      <c r="AB22" s="370">
        <v>1644</v>
      </c>
      <c r="AC22" s="372">
        <f t="shared" si="0"/>
        <v>24.984802431610941</v>
      </c>
      <c r="AD22" s="359"/>
      <c r="AE22" s="360"/>
      <c r="AF22" s="360"/>
      <c r="AG22" s="360"/>
      <c r="AH22" s="361"/>
      <c r="AI22" s="362"/>
      <c r="AJ22" s="329"/>
      <c r="AK22" s="360"/>
      <c r="AL22" s="360"/>
      <c r="AM22" s="360"/>
      <c r="AN22" s="361"/>
      <c r="AO22" s="362"/>
      <c r="AQ22" s="360"/>
      <c r="AR22" s="360"/>
      <c r="AS22" s="360"/>
      <c r="AT22" s="361"/>
      <c r="AU22" s="362"/>
      <c r="AW22" s="360"/>
      <c r="AX22" s="360"/>
      <c r="AY22" s="360"/>
      <c r="AZ22" s="361"/>
      <c r="BA22" s="362"/>
    </row>
    <row r="23" spans="1:53" s="331" customFormat="1" ht="18" customHeight="1" x14ac:dyDescent="0.25">
      <c r="A23" s="330"/>
      <c r="B23" s="363" t="s">
        <v>35</v>
      </c>
      <c r="C23" s="350"/>
      <c r="D23" s="364">
        <f t="shared" si="1"/>
        <v>25904</v>
      </c>
      <c r="E23" s="365">
        <f t="shared" si="2"/>
        <v>16034</v>
      </c>
      <c r="F23" s="366">
        <f t="shared" si="3"/>
        <v>61.897776405188388</v>
      </c>
      <c r="G23" s="365">
        <f t="shared" si="4"/>
        <v>9870</v>
      </c>
      <c r="H23" s="367">
        <f t="shared" si="3"/>
        <v>38.102223594811612</v>
      </c>
      <c r="I23" s="350"/>
      <c r="J23" s="368">
        <f t="shared" si="5"/>
        <v>7656</v>
      </c>
      <c r="K23" s="369">
        <f t="shared" si="6"/>
        <v>29.555281037677577</v>
      </c>
      <c r="L23" s="370">
        <v>2948</v>
      </c>
      <c r="M23" s="371">
        <v>38.505747126436781</v>
      </c>
      <c r="N23" s="370">
        <v>4708</v>
      </c>
      <c r="O23" s="372">
        <v>61.494252873563212</v>
      </c>
      <c r="P23" s="350"/>
      <c r="Q23" s="368">
        <v>4795</v>
      </c>
      <c r="R23" s="369">
        <v>18.510654725138977</v>
      </c>
      <c r="S23" s="370">
        <v>2823</v>
      </c>
      <c r="T23" s="371">
        <v>58.873826903023982</v>
      </c>
      <c r="U23" s="370">
        <v>1972</v>
      </c>
      <c r="V23" s="372">
        <v>41.126173096976018</v>
      </c>
      <c r="W23" s="350"/>
      <c r="X23" s="368">
        <v>13453</v>
      </c>
      <c r="Y23" s="369">
        <v>51.934064237183442</v>
      </c>
      <c r="Z23" s="370">
        <v>10263</v>
      </c>
      <c r="AA23" s="371">
        <v>76.287816843826661</v>
      </c>
      <c r="AB23" s="370">
        <v>3190</v>
      </c>
      <c r="AC23" s="372">
        <f t="shared" si="0"/>
        <v>23.712183156173346</v>
      </c>
      <c r="AD23" s="359"/>
      <c r="AE23" s="360"/>
      <c r="AF23" s="360"/>
      <c r="AG23" s="360"/>
      <c r="AH23" s="361"/>
      <c r="AI23" s="362"/>
      <c r="AJ23" s="329"/>
      <c r="AK23" s="360"/>
      <c r="AL23" s="360"/>
      <c r="AM23" s="360"/>
      <c r="AN23" s="361"/>
      <c r="AO23" s="362"/>
      <c r="AQ23" s="360"/>
      <c r="AR23" s="360"/>
      <c r="AS23" s="360"/>
      <c r="AT23" s="361"/>
      <c r="AU23" s="362"/>
      <c r="AW23" s="360"/>
      <c r="AX23" s="360"/>
      <c r="AY23" s="360"/>
      <c r="AZ23" s="361"/>
      <c r="BA23" s="362"/>
    </row>
    <row r="24" spans="1:53" s="331" customFormat="1" ht="18" customHeight="1" x14ac:dyDescent="0.25">
      <c r="A24" s="330"/>
      <c r="B24" s="363" t="s">
        <v>42</v>
      </c>
      <c r="C24" s="350"/>
      <c r="D24" s="364">
        <f t="shared" si="1"/>
        <v>68712</v>
      </c>
      <c r="E24" s="365">
        <f t="shared" si="2"/>
        <v>43982</v>
      </c>
      <c r="F24" s="366">
        <f t="shared" si="3"/>
        <v>64.009197811153811</v>
      </c>
      <c r="G24" s="365">
        <f t="shared" si="4"/>
        <v>24730</v>
      </c>
      <c r="H24" s="367">
        <f t="shared" si="3"/>
        <v>35.990802188846196</v>
      </c>
      <c r="I24" s="350"/>
      <c r="J24" s="368">
        <f t="shared" si="5"/>
        <v>20031</v>
      </c>
      <c r="K24" s="369">
        <f t="shared" si="6"/>
        <v>29.152113168005588</v>
      </c>
      <c r="L24" s="370">
        <v>8984</v>
      </c>
      <c r="M24" s="371">
        <v>44.850481753282409</v>
      </c>
      <c r="N24" s="370">
        <v>11047</v>
      </c>
      <c r="O24" s="372">
        <v>55.149518246717591</v>
      </c>
      <c r="P24" s="350"/>
      <c r="Q24" s="368">
        <v>12069</v>
      </c>
      <c r="R24" s="369">
        <v>17.564617534055188</v>
      </c>
      <c r="S24" s="370">
        <v>7457</v>
      </c>
      <c r="T24" s="371">
        <v>61.786394896014585</v>
      </c>
      <c r="U24" s="370">
        <v>4612</v>
      </c>
      <c r="V24" s="372">
        <v>38.213605103985415</v>
      </c>
      <c r="W24" s="350"/>
      <c r="X24" s="368">
        <v>36612</v>
      </c>
      <c r="Y24" s="369">
        <v>53.283269297939228</v>
      </c>
      <c r="Z24" s="370">
        <v>27541</v>
      </c>
      <c r="AA24" s="371">
        <v>75.223970282967329</v>
      </c>
      <c r="AB24" s="370">
        <v>9071</v>
      </c>
      <c r="AC24" s="372">
        <f t="shared" si="0"/>
        <v>24.776029717032667</v>
      </c>
      <c r="AD24" s="359"/>
      <c r="AE24" s="360"/>
      <c r="AF24" s="360"/>
      <c r="AG24" s="360"/>
      <c r="AH24" s="361"/>
      <c r="AI24" s="362"/>
      <c r="AJ24" s="329"/>
      <c r="AK24" s="360"/>
      <c r="AL24" s="360"/>
      <c r="AM24" s="360"/>
      <c r="AN24" s="361"/>
      <c r="AO24" s="362"/>
      <c r="AQ24" s="360"/>
      <c r="AR24" s="360"/>
      <c r="AS24" s="360"/>
      <c r="AT24" s="361"/>
      <c r="AU24" s="362"/>
      <c r="AW24" s="360"/>
      <c r="AX24" s="360"/>
      <c r="AY24" s="360"/>
      <c r="AZ24" s="361"/>
      <c r="BA24" s="362"/>
    </row>
    <row r="25" spans="1:53" ht="18" customHeight="1" x14ac:dyDescent="0.25">
      <c r="A25" s="332"/>
      <c r="B25" s="363" t="s">
        <v>43</v>
      </c>
      <c r="C25" s="350"/>
      <c r="D25" s="364">
        <f t="shared" si="1"/>
        <v>16858</v>
      </c>
      <c r="E25" s="365">
        <f t="shared" si="2"/>
        <v>9281</v>
      </c>
      <c r="F25" s="366">
        <f t="shared" si="3"/>
        <v>55.053980306086139</v>
      </c>
      <c r="G25" s="365">
        <f t="shared" si="4"/>
        <v>7577</v>
      </c>
      <c r="H25" s="367">
        <f t="shared" si="3"/>
        <v>44.946019693913868</v>
      </c>
      <c r="I25" s="350"/>
      <c r="J25" s="368">
        <f t="shared" si="5"/>
        <v>7096</v>
      </c>
      <c r="K25" s="369">
        <f t="shared" si="6"/>
        <v>42.09277494364693</v>
      </c>
      <c r="L25" s="370">
        <v>2621</v>
      </c>
      <c r="M25" s="371">
        <v>36.936302142051858</v>
      </c>
      <c r="N25" s="370">
        <v>4475</v>
      </c>
      <c r="O25" s="372">
        <v>63.063697857948142</v>
      </c>
      <c r="P25" s="350"/>
      <c r="Q25" s="368">
        <v>3129</v>
      </c>
      <c r="R25" s="369">
        <v>18.56092063115435</v>
      </c>
      <c r="S25" s="370">
        <v>1741</v>
      </c>
      <c r="T25" s="371">
        <v>55.640779801853625</v>
      </c>
      <c r="U25" s="370">
        <v>1388</v>
      </c>
      <c r="V25" s="372">
        <v>44.359220198146367</v>
      </c>
      <c r="W25" s="350"/>
      <c r="X25" s="368">
        <v>6633</v>
      </c>
      <c r="Y25" s="369">
        <v>39.346304425198717</v>
      </c>
      <c r="Z25" s="370">
        <v>4919</v>
      </c>
      <c r="AA25" s="371">
        <v>74.159505502789074</v>
      </c>
      <c r="AB25" s="370">
        <v>1714</v>
      </c>
      <c r="AC25" s="372">
        <f t="shared" si="0"/>
        <v>25.840494497210916</v>
      </c>
      <c r="AD25" s="359"/>
      <c r="AE25" s="360"/>
      <c r="AF25" s="360"/>
      <c r="AG25" s="361"/>
      <c r="AH25" s="361"/>
      <c r="AI25" s="362"/>
      <c r="AJ25" s="329"/>
      <c r="AK25" s="360"/>
      <c r="AL25" s="360"/>
      <c r="AM25" s="360"/>
      <c r="AN25" s="361"/>
      <c r="AO25" s="362"/>
      <c r="AQ25" s="360"/>
      <c r="AR25" s="360"/>
      <c r="AS25" s="360"/>
      <c r="AT25" s="361"/>
      <c r="AU25" s="362"/>
      <c r="AW25" s="360"/>
      <c r="AX25" s="360"/>
      <c r="AY25" s="360"/>
      <c r="AZ25" s="361"/>
      <c r="BA25" s="362"/>
    </row>
    <row r="26" spans="1:53" s="331" customFormat="1" ht="18" customHeight="1" x14ac:dyDescent="0.25">
      <c r="B26" s="363" t="s">
        <v>44</v>
      </c>
      <c r="C26" s="350"/>
      <c r="D26" s="379">
        <f t="shared" si="1"/>
        <v>6183</v>
      </c>
      <c r="E26" s="380">
        <f t="shared" si="2"/>
        <v>3975</v>
      </c>
      <c r="F26" s="381">
        <f t="shared" si="3"/>
        <v>64.289180009704026</v>
      </c>
      <c r="G26" s="380">
        <f t="shared" si="4"/>
        <v>2208</v>
      </c>
      <c r="H26" s="367">
        <f t="shared" si="3"/>
        <v>35.710819990295974</v>
      </c>
      <c r="I26" s="350"/>
      <c r="J26" s="377">
        <f t="shared" si="5"/>
        <v>1142</v>
      </c>
      <c r="K26" s="378">
        <f t="shared" si="6"/>
        <v>18.469998382662141</v>
      </c>
      <c r="L26" s="375">
        <v>442</v>
      </c>
      <c r="M26" s="376">
        <v>38.704028021015766</v>
      </c>
      <c r="N26" s="375">
        <v>700</v>
      </c>
      <c r="O26" s="372">
        <v>61.295971978984241</v>
      </c>
      <c r="P26" s="350"/>
      <c r="Q26" s="377">
        <v>877</v>
      </c>
      <c r="R26" s="378">
        <v>14.18405304868187</v>
      </c>
      <c r="S26" s="375">
        <v>478</v>
      </c>
      <c r="T26" s="376">
        <v>54.503990877993161</v>
      </c>
      <c r="U26" s="375">
        <v>399</v>
      </c>
      <c r="V26" s="372">
        <v>45.496009122006839</v>
      </c>
      <c r="W26" s="350"/>
      <c r="X26" s="377">
        <v>4164</v>
      </c>
      <c r="Y26" s="378">
        <v>67.345948568655984</v>
      </c>
      <c r="Z26" s="375">
        <v>3055</v>
      </c>
      <c r="AA26" s="376">
        <v>73.366954851104708</v>
      </c>
      <c r="AB26" s="375">
        <v>1109</v>
      </c>
      <c r="AC26" s="372">
        <f t="shared" si="0"/>
        <v>26.633045148895295</v>
      </c>
      <c r="AD26" s="359"/>
      <c r="AE26" s="360"/>
      <c r="AF26" s="360"/>
      <c r="AG26" s="360"/>
      <c r="AH26" s="361"/>
      <c r="AI26" s="362"/>
      <c r="AJ26" s="329"/>
      <c r="AK26" s="360"/>
      <c r="AL26" s="360"/>
      <c r="AM26" s="360"/>
      <c r="AN26" s="361"/>
      <c r="AO26" s="362"/>
      <c r="AQ26" s="360"/>
      <c r="AR26" s="360"/>
      <c r="AS26" s="360"/>
      <c r="AT26" s="361"/>
      <c r="AU26" s="362"/>
      <c r="AW26" s="360"/>
      <c r="AX26" s="360"/>
      <c r="AY26" s="360"/>
      <c r="AZ26" s="361"/>
      <c r="BA26" s="362"/>
    </row>
    <row r="27" spans="1:53" s="331" customFormat="1" ht="18" customHeight="1" x14ac:dyDescent="0.25">
      <c r="B27" s="363" t="s">
        <v>45</v>
      </c>
      <c r="C27" s="350"/>
      <c r="D27" s="379">
        <f t="shared" si="1"/>
        <v>23305</v>
      </c>
      <c r="E27" s="380">
        <f t="shared" si="2"/>
        <v>14312</v>
      </c>
      <c r="F27" s="381">
        <f t="shared" si="3"/>
        <v>61.411714224415363</v>
      </c>
      <c r="G27" s="380">
        <f t="shared" si="4"/>
        <v>8993</v>
      </c>
      <c r="H27" s="367">
        <f t="shared" si="3"/>
        <v>38.588285775584637</v>
      </c>
      <c r="I27" s="350"/>
      <c r="J27" s="377">
        <f t="shared" si="5"/>
        <v>5894</v>
      </c>
      <c r="K27" s="378">
        <f t="shared" si="6"/>
        <v>25.290710148036904</v>
      </c>
      <c r="L27" s="375">
        <v>2252</v>
      </c>
      <c r="M27" s="376">
        <v>38.208347472005428</v>
      </c>
      <c r="N27" s="375">
        <v>3642</v>
      </c>
      <c r="O27" s="372">
        <v>61.791652527994565</v>
      </c>
      <c r="P27" s="350"/>
      <c r="Q27" s="377">
        <v>4205</v>
      </c>
      <c r="R27" s="378">
        <v>18.043338339412145</v>
      </c>
      <c r="S27" s="375">
        <v>2283</v>
      </c>
      <c r="T27" s="376">
        <v>54.292508917954819</v>
      </c>
      <c r="U27" s="375">
        <v>1922</v>
      </c>
      <c r="V27" s="372">
        <v>45.707491082045181</v>
      </c>
      <c r="W27" s="350"/>
      <c r="X27" s="377">
        <v>13206</v>
      </c>
      <c r="Y27" s="378">
        <v>56.665951512550947</v>
      </c>
      <c r="Z27" s="375">
        <v>9777</v>
      </c>
      <c r="AA27" s="376">
        <v>74.034529759200367</v>
      </c>
      <c r="AB27" s="375">
        <v>3429</v>
      </c>
      <c r="AC27" s="372">
        <f t="shared" si="0"/>
        <v>25.965470240799636</v>
      </c>
      <c r="AD27" s="359"/>
      <c r="AE27" s="360"/>
      <c r="AF27" s="360"/>
      <c r="AG27" s="360"/>
      <c r="AH27" s="361"/>
      <c r="AI27" s="373"/>
      <c r="AJ27" s="329"/>
      <c r="AK27" s="360"/>
      <c r="AL27" s="360"/>
      <c r="AM27" s="360"/>
      <c r="AN27" s="361"/>
      <c r="AO27" s="362"/>
      <c r="AQ27" s="360"/>
      <c r="AR27" s="360"/>
      <c r="AS27" s="360"/>
      <c r="AT27" s="361"/>
      <c r="AU27" s="362"/>
      <c r="AW27" s="360"/>
      <c r="AX27" s="360"/>
      <c r="AY27" s="360"/>
      <c r="AZ27" s="361"/>
      <c r="BA27" s="362"/>
    </row>
    <row r="28" spans="1:53" s="331" customFormat="1" ht="18" customHeight="1" x14ac:dyDescent="0.25">
      <c r="B28" s="363" t="s">
        <v>46</v>
      </c>
      <c r="C28" s="350"/>
      <c r="D28" s="379">
        <f t="shared" si="1"/>
        <v>3990</v>
      </c>
      <c r="E28" s="380">
        <f t="shared" si="2"/>
        <v>2574</v>
      </c>
      <c r="F28" s="381">
        <f t="shared" si="3"/>
        <v>64.511278195488714</v>
      </c>
      <c r="G28" s="380">
        <f t="shared" si="4"/>
        <v>1416</v>
      </c>
      <c r="H28" s="382">
        <f t="shared" si="3"/>
        <v>35.488721804511279</v>
      </c>
      <c r="I28" s="350"/>
      <c r="J28" s="377">
        <f t="shared" si="5"/>
        <v>676</v>
      </c>
      <c r="K28" s="378">
        <f t="shared" si="6"/>
        <v>16.942355889724311</v>
      </c>
      <c r="L28" s="375">
        <v>276</v>
      </c>
      <c r="M28" s="376">
        <v>40.828402366863905</v>
      </c>
      <c r="N28" s="375">
        <v>400</v>
      </c>
      <c r="O28" s="383">
        <v>59.171597633136095</v>
      </c>
      <c r="P28" s="350"/>
      <c r="Q28" s="377">
        <v>683</v>
      </c>
      <c r="R28" s="378">
        <v>17.117794486215541</v>
      </c>
      <c r="S28" s="375">
        <v>380</v>
      </c>
      <c r="T28" s="376">
        <v>55.636896046852122</v>
      </c>
      <c r="U28" s="375">
        <v>303</v>
      </c>
      <c r="V28" s="383">
        <v>44.363103953147878</v>
      </c>
      <c r="W28" s="350"/>
      <c r="X28" s="377">
        <v>2631</v>
      </c>
      <c r="Y28" s="378">
        <v>65.939849624060159</v>
      </c>
      <c r="Z28" s="375">
        <v>1918</v>
      </c>
      <c r="AA28" s="376">
        <v>72.900038008361847</v>
      </c>
      <c r="AB28" s="375">
        <v>713</v>
      </c>
      <c r="AC28" s="383">
        <f t="shared" si="0"/>
        <v>27.09996199163816</v>
      </c>
      <c r="AD28" s="359"/>
      <c r="AE28" s="360"/>
      <c r="AF28" s="360"/>
      <c r="AG28" s="360"/>
      <c r="AH28" s="361"/>
      <c r="AI28" s="362"/>
      <c r="AJ28" s="329"/>
      <c r="AK28" s="360"/>
      <c r="AL28" s="360"/>
      <c r="AM28" s="360"/>
      <c r="AN28" s="361"/>
      <c r="AO28" s="362"/>
      <c r="AQ28" s="360"/>
      <c r="AR28" s="360"/>
      <c r="AS28" s="360"/>
      <c r="AT28" s="361"/>
      <c r="AU28" s="362"/>
      <c r="AW28" s="360"/>
      <c r="AX28" s="360"/>
      <c r="AY28" s="360"/>
      <c r="AZ28" s="361"/>
      <c r="BA28" s="362"/>
    </row>
    <row r="29" spans="1:53" s="331" customFormat="1" ht="18" customHeight="1" x14ac:dyDescent="0.25">
      <c r="B29" s="384" t="s">
        <v>1</v>
      </c>
      <c r="C29" s="350"/>
      <c r="D29" s="385">
        <f t="shared" si="1"/>
        <v>1276</v>
      </c>
      <c r="E29" s="386">
        <f t="shared" si="2"/>
        <v>667</v>
      </c>
      <c r="F29" s="387">
        <f t="shared" si="3"/>
        <v>52.272727272727273</v>
      </c>
      <c r="G29" s="386">
        <f t="shared" si="4"/>
        <v>609</v>
      </c>
      <c r="H29" s="388">
        <f t="shared" si="3"/>
        <v>47.727272727272727</v>
      </c>
      <c r="I29" s="350"/>
      <c r="J29" s="389">
        <f t="shared" si="5"/>
        <v>741</v>
      </c>
      <c r="K29" s="390">
        <f t="shared" si="6"/>
        <v>58.072100313479623</v>
      </c>
      <c r="L29" s="391">
        <v>260</v>
      </c>
      <c r="M29" s="392">
        <v>35.087719298245609</v>
      </c>
      <c r="N29" s="391">
        <v>481</v>
      </c>
      <c r="O29" s="393">
        <v>64.912280701754383</v>
      </c>
      <c r="P29" s="350"/>
      <c r="Q29" s="389">
        <v>181</v>
      </c>
      <c r="R29" s="390">
        <v>14.184952978056426</v>
      </c>
      <c r="S29" s="391">
        <v>134</v>
      </c>
      <c r="T29" s="392">
        <v>74.033149171270722</v>
      </c>
      <c r="U29" s="391">
        <v>47</v>
      </c>
      <c r="V29" s="393">
        <v>25.966850828729282</v>
      </c>
      <c r="W29" s="350"/>
      <c r="X29" s="389">
        <v>354</v>
      </c>
      <c r="Y29" s="390">
        <v>27.742946708463951</v>
      </c>
      <c r="Z29" s="391">
        <v>273</v>
      </c>
      <c r="AA29" s="392">
        <v>77.118644067796609</v>
      </c>
      <c r="AB29" s="391">
        <v>81</v>
      </c>
      <c r="AC29" s="393">
        <f t="shared" si="0"/>
        <v>22.881355932203391</v>
      </c>
      <c r="AD29" s="359"/>
      <c r="AE29" s="360"/>
      <c r="AF29" s="360"/>
      <c r="AG29" s="360"/>
      <c r="AH29" s="361"/>
      <c r="AI29" s="362"/>
      <c r="AJ29" s="329"/>
      <c r="AK29" s="360"/>
      <c r="AL29" s="360"/>
      <c r="AM29" s="360"/>
      <c r="AN29" s="361"/>
      <c r="AO29" s="362"/>
      <c r="AQ29" s="360"/>
      <c r="AR29" s="360"/>
      <c r="AS29" s="360"/>
      <c r="AT29" s="361"/>
      <c r="AU29" s="362"/>
      <c r="AW29" s="360"/>
      <c r="AX29" s="360"/>
      <c r="AY29" s="360"/>
      <c r="AZ29" s="361"/>
      <c r="BA29" s="362"/>
    </row>
    <row r="30" spans="1:53" s="328" customFormat="1" ht="3.75" customHeight="1" x14ac:dyDescent="0.25">
      <c r="A30" s="326"/>
      <c r="B30" s="327"/>
      <c r="D30" s="327"/>
      <c r="E30" s="327"/>
      <c r="F30" s="327"/>
      <c r="G30" s="327"/>
      <c r="H30" s="334"/>
      <c r="J30" s="327"/>
      <c r="K30" s="327"/>
      <c r="L30" s="327"/>
      <c r="M30" s="327"/>
      <c r="N30" s="327"/>
      <c r="O30" s="335"/>
      <c r="Q30" s="327"/>
      <c r="R30" s="327"/>
      <c r="S30" s="327"/>
      <c r="T30" s="327"/>
      <c r="U30" s="327"/>
      <c r="V30" s="335"/>
      <c r="X30" s="327"/>
      <c r="Y30" s="327"/>
      <c r="Z30" s="327"/>
      <c r="AA30" s="327"/>
      <c r="AB30" s="327"/>
      <c r="AC30" s="335"/>
      <c r="AD30" s="359"/>
      <c r="AE30" s="329"/>
      <c r="AF30" s="329"/>
      <c r="AG30" s="360"/>
      <c r="AH30" s="361"/>
      <c r="AI30" s="362"/>
      <c r="AJ30" s="329"/>
      <c r="AK30" s="329"/>
      <c r="AL30" s="329"/>
      <c r="AM30" s="360"/>
      <c r="AN30" s="361"/>
      <c r="AO30" s="362"/>
      <c r="AQ30" s="329"/>
      <c r="AR30" s="329"/>
      <c r="AS30" s="360"/>
      <c r="AT30" s="361"/>
      <c r="AU30" s="362"/>
      <c r="AW30" s="329"/>
      <c r="AX30" s="329"/>
      <c r="AY30" s="360"/>
      <c r="AZ30" s="361"/>
      <c r="BA30" s="362"/>
    </row>
    <row r="31" spans="1:53" s="329" customFormat="1" ht="18" customHeight="1" x14ac:dyDescent="0.25">
      <c r="B31" s="1235" t="s">
        <v>0</v>
      </c>
      <c r="C31" s="320"/>
      <c r="D31" s="1236">
        <f>J31+Q31+X31</f>
        <v>555411</v>
      </c>
      <c r="E31" s="1237">
        <f>L31+S31+Z31</f>
        <v>348499</v>
      </c>
      <c r="F31" s="1238">
        <f>E31/$D31*100</f>
        <v>62.74614654733162</v>
      </c>
      <c r="G31" s="1237">
        <f>N31+U31+AB31</f>
        <v>206912</v>
      </c>
      <c r="H31" s="1239">
        <f>G31/$D31*100</f>
        <v>37.25385345266838</v>
      </c>
      <c r="I31" s="320"/>
      <c r="J31" s="1240">
        <f>SUM(J12:J29)</f>
        <v>153914</v>
      </c>
      <c r="K31" s="1241">
        <f>J31/$D31*100</f>
        <v>27.711730592300114</v>
      </c>
      <c r="L31" s="1237">
        <f>SUM(L12:L29)</f>
        <v>62826</v>
      </c>
      <c r="M31" s="1238">
        <f>L31/$J31*100</f>
        <v>40.818898865600275</v>
      </c>
      <c r="N31" s="1237">
        <f>SUM(N12:N29)</f>
        <v>91088</v>
      </c>
      <c r="O31" s="1242">
        <f>N31/$J31*100</f>
        <v>59.181101134399725</v>
      </c>
      <c r="P31" s="320"/>
      <c r="Q31" s="1240">
        <f>SUM(Q12:Q29)</f>
        <v>104665</v>
      </c>
      <c r="R31" s="1241">
        <f>Q31/$D31*100</f>
        <v>18.844603365795781</v>
      </c>
      <c r="S31" s="1237">
        <f>SUM(S12:S29)</f>
        <v>63094</v>
      </c>
      <c r="T31" s="1238">
        <f>S31/$Q31*100</f>
        <v>60.281851621841106</v>
      </c>
      <c r="U31" s="1237">
        <f>SUM(U12:U29)</f>
        <v>41571</v>
      </c>
      <c r="V31" s="1242">
        <f>U31/$Q31*100</f>
        <v>39.718148378158894</v>
      </c>
      <c r="W31" s="320"/>
      <c r="X31" s="1240">
        <f>SUM(X12:X29)</f>
        <v>296832</v>
      </c>
      <c r="Y31" s="1241">
        <f>X31/$D31*100</f>
        <v>53.443666041904102</v>
      </c>
      <c r="Z31" s="1237">
        <f>SUM(Z12:Z29)</f>
        <v>222579</v>
      </c>
      <c r="AA31" s="1238">
        <f>Z31/$X31*100</f>
        <v>74.984839909443721</v>
      </c>
      <c r="AB31" s="1237">
        <f>SUM(AB12:AB29)</f>
        <v>74253</v>
      </c>
      <c r="AC31" s="1242">
        <f>AB31/$X31*100</f>
        <v>25.015160090556275</v>
      </c>
      <c r="AD31" s="359"/>
      <c r="AE31" s="360"/>
      <c r="AF31" s="360"/>
      <c r="AI31" s="395"/>
      <c r="AK31" s="360"/>
      <c r="AL31" s="360"/>
      <c r="AO31" s="395"/>
      <c r="AQ31" s="360"/>
      <c r="AR31" s="360"/>
      <c r="AU31" s="395"/>
      <c r="AW31" s="360"/>
      <c r="AX31" s="360"/>
      <c r="BA31" s="395"/>
    </row>
    <row r="32" spans="1:53" s="396" customFormat="1" ht="5.25" customHeight="1" x14ac:dyDescent="0.2">
      <c r="B32" s="397" t="s">
        <v>39</v>
      </c>
      <c r="C32" s="398"/>
      <c r="I32" s="398"/>
    </row>
    <row r="33" spans="2:15" s="396" customFormat="1" ht="5.25" customHeight="1" x14ac:dyDescent="0.2">
      <c r="B33" s="397" t="s">
        <v>47</v>
      </c>
      <c r="C33" s="398"/>
      <c r="I33" s="398"/>
    </row>
    <row r="34" spans="2:15" s="394" customFormat="1" ht="13.5" customHeight="1" x14ac:dyDescent="0.2">
      <c r="B34" s="1385"/>
      <c r="C34" s="1385"/>
      <c r="D34" s="1385"/>
      <c r="E34" s="1385"/>
      <c r="F34" s="1385"/>
      <c r="G34" s="1385"/>
      <c r="H34" s="1385"/>
      <c r="I34" s="1385"/>
      <c r="J34" s="1385"/>
      <c r="K34" s="1385"/>
      <c r="L34" s="1385"/>
      <c r="M34" s="1385"/>
      <c r="N34" s="1385"/>
      <c r="O34" s="1385"/>
    </row>
    <row r="35" spans="2:15" s="329" customFormat="1" ht="29.25" customHeight="1" x14ac:dyDescent="0.2">
      <c r="B35" s="1386"/>
      <c r="C35" s="1386"/>
      <c r="D35" s="1386"/>
      <c r="E35" s="1386"/>
      <c r="F35" s="1386"/>
      <c r="G35" s="1386"/>
      <c r="H35" s="1386"/>
      <c r="I35" s="1386"/>
      <c r="J35" s="1386"/>
      <c r="K35" s="1386"/>
      <c r="L35" s="1386"/>
      <c r="M35" s="1386"/>
    </row>
    <row r="36" spans="2:15" s="329" customFormat="1" ht="4.5" customHeight="1" x14ac:dyDescent="0.2">
      <c r="B36" s="1376"/>
      <c r="C36" s="1376"/>
      <c r="D36" s="1376"/>
      <c r="E36" s="399"/>
      <c r="F36" s="399"/>
      <c r="G36" s="399"/>
    </row>
    <row r="37" spans="2:15" s="329" customFormat="1" x14ac:dyDescent="0.2"/>
    <row r="38" spans="2:15" s="329" customFormat="1" x14ac:dyDescent="0.2"/>
    <row r="39" spans="2:15" s="329" customFormat="1" x14ac:dyDescent="0.2"/>
    <row r="40" spans="2:15" s="329" customFormat="1" x14ac:dyDescent="0.2"/>
    <row r="41" spans="2:15" s="329" customFormat="1" x14ac:dyDescent="0.2"/>
    <row r="42" spans="2:15" s="329" customFormat="1" x14ac:dyDescent="0.2"/>
    <row r="43" spans="2:15" s="396" customFormat="1" x14ac:dyDescent="0.2"/>
    <row r="44" spans="2:15" s="396" customFormat="1" x14ac:dyDescent="0.2"/>
    <row r="45" spans="2:15" s="396" customFormat="1" x14ac:dyDescent="0.2"/>
    <row r="46" spans="2:15" s="396" customFormat="1" x14ac:dyDescent="0.2"/>
  </sheetData>
  <mergeCells count="30">
    <mergeCell ref="B36:D36"/>
    <mergeCell ref="R9:R10"/>
    <mergeCell ref="S9:T9"/>
    <mergeCell ref="K9:K10"/>
    <mergeCell ref="L9:M9"/>
    <mergeCell ref="N9:O9"/>
    <mergeCell ref="Q9:Q10"/>
    <mergeCell ref="B34:O34"/>
    <mergeCell ref="B35:M35"/>
    <mergeCell ref="AB9:AC9"/>
    <mergeCell ref="U9:V9"/>
    <mergeCell ref="X9:X10"/>
    <mergeCell ref="Y9:Y10"/>
    <mergeCell ref="Z9:AA9"/>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s>
  <printOptions horizontalCentered="1"/>
  <pageMargins left="0" right="0" top="0.43307086614173229" bottom="0.43307086614173229" header="0" footer="0"/>
  <pageSetup paperSize="9" scale="62" orientation="landscape" r:id="rId1"/>
  <headerFooter alignWithMargins="0"/>
  <rowBreaks count="2" manualBreakCount="2">
    <brk id="34" max="25" man="1"/>
    <brk id="35" max="16383" man="1"/>
  </rowBreaks>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Hoja100">
    <tabColor theme="0"/>
    <pageSetUpPr fitToPage="1"/>
  </sheetPr>
  <dimension ref="A1:BA46"/>
  <sheetViews>
    <sheetView showGridLines="0" zoomScaleNormal="100" workbookViewId="0"/>
  </sheetViews>
  <sheetFormatPr baseColWidth="10" defaultColWidth="11.42578125" defaultRowHeight="15" x14ac:dyDescent="0.2"/>
  <cols>
    <col min="1" max="1" width="1.140625" style="333" customWidth="1"/>
    <col min="2" max="2" width="28.7109375" style="333" customWidth="1"/>
    <col min="3" max="3" width="0.5703125" style="333" customWidth="1"/>
    <col min="4" max="5" width="11.42578125" style="333" bestFit="1" customWidth="1"/>
    <col min="6" max="6" width="7" style="333" customWidth="1"/>
    <col min="7" max="7" width="11.42578125" style="333" bestFit="1" customWidth="1"/>
    <col min="8" max="8" width="7" style="333" customWidth="1"/>
    <col min="9" max="9" width="0.42578125" style="333" customWidth="1"/>
    <col min="10" max="10" width="11.42578125" style="333" bestFit="1" customWidth="1"/>
    <col min="11" max="11" width="6.7109375" style="333" customWidth="1"/>
    <col min="12" max="12" width="11.42578125" style="333" bestFit="1" customWidth="1"/>
    <col min="13" max="13" width="6.85546875" style="333" customWidth="1"/>
    <col min="14" max="14" width="11.42578125" style="333" bestFit="1" customWidth="1"/>
    <col min="15" max="15" width="6.85546875" style="333" customWidth="1"/>
    <col min="16" max="16" width="0.42578125" style="333" customWidth="1"/>
    <col min="17" max="17" width="10.28515625" style="333" bestFit="1" customWidth="1"/>
    <col min="18" max="18" width="6.85546875" style="333" customWidth="1"/>
    <col min="19" max="19" width="10.28515625" style="333" bestFit="1" customWidth="1"/>
    <col min="20" max="20" width="6.85546875" style="333" bestFit="1" customWidth="1"/>
    <col min="21" max="21" width="10.28515625" style="333" bestFit="1" customWidth="1"/>
    <col min="22" max="22" width="6.85546875" style="333" bestFit="1" customWidth="1"/>
    <col min="23" max="23" width="0.42578125" style="333" customWidth="1"/>
    <col min="24" max="24" width="10.28515625" style="333" bestFit="1" customWidth="1"/>
    <col min="25" max="25" width="7" style="333" customWidth="1"/>
    <col min="26" max="26" width="10.28515625" style="333" bestFit="1" customWidth="1"/>
    <col min="27" max="27" width="6.85546875" style="333" bestFit="1" customWidth="1"/>
    <col min="28" max="28" width="10.28515625" style="333" bestFit="1" customWidth="1"/>
    <col min="29" max="29" width="6.85546875" style="333" bestFit="1" customWidth="1"/>
    <col min="30" max="30" width="11.5703125" style="333" bestFit="1" customWidth="1"/>
    <col min="31" max="31" width="6.28515625" style="333" bestFit="1" customWidth="1"/>
    <col min="32" max="32" width="5" style="333" bestFit="1" customWidth="1"/>
    <col min="33" max="33" width="7.42578125" style="333" bestFit="1" customWidth="1"/>
    <col min="34" max="34" width="13.140625" style="333" bestFit="1" customWidth="1"/>
    <col min="35" max="35" width="6.28515625" style="333" bestFit="1" customWidth="1"/>
    <col min="36" max="36" width="3.85546875" style="333" customWidth="1"/>
    <col min="37" max="39" width="2.42578125" style="333" bestFit="1" customWidth="1"/>
    <col min="40" max="40" width="8.42578125" style="333" bestFit="1" customWidth="1"/>
    <col min="41" max="41" width="3.42578125" style="333" bestFit="1" customWidth="1"/>
    <col min="42" max="42" width="3.5703125" style="333" customWidth="1"/>
    <col min="43" max="45" width="2.42578125" style="333" bestFit="1" customWidth="1"/>
    <col min="46" max="46" width="8.42578125" style="333" bestFit="1" customWidth="1"/>
    <col min="47" max="47" width="4.140625" style="333" bestFit="1" customWidth="1"/>
    <col min="48" max="48" width="3.28515625" style="333" customWidth="1"/>
    <col min="49" max="49" width="4.28515625" style="333" bestFit="1" customWidth="1"/>
    <col min="50" max="50" width="2.42578125" style="333" bestFit="1" customWidth="1"/>
    <col min="51" max="51" width="4.28515625" style="333" bestFit="1" customWidth="1"/>
    <col min="52" max="52" width="8.42578125" style="333" bestFit="1" customWidth="1"/>
    <col min="53" max="53" width="4.28515625" style="333" bestFit="1" customWidth="1"/>
    <col min="54" max="16384" width="11.42578125" style="333"/>
  </cols>
  <sheetData>
    <row r="1" spans="1:53" s="340" customFormat="1" ht="15" customHeight="1" x14ac:dyDescent="0.2">
      <c r="A1" s="340" t="s">
        <v>50</v>
      </c>
      <c r="B1" s="311"/>
      <c r="C1" s="341"/>
      <c r="I1" s="341"/>
      <c r="J1" s="342" t="s">
        <v>135</v>
      </c>
      <c r="K1" s="342"/>
      <c r="L1" s="342" t="s">
        <v>135</v>
      </c>
      <c r="M1" s="342"/>
      <c r="N1" s="342" t="s">
        <v>135</v>
      </c>
      <c r="O1" s="342"/>
      <c r="P1" s="342"/>
      <c r="Q1" s="342" t="s">
        <v>16</v>
      </c>
      <c r="R1" s="342"/>
      <c r="S1" s="342" t="s">
        <v>16</v>
      </c>
      <c r="T1" s="342"/>
      <c r="U1" s="342" t="s">
        <v>16</v>
      </c>
      <c r="V1" s="342"/>
      <c r="W1" s="342"/>
      <c r="X1" s="342" t="s">
        <v>15</v>
      </c>
      <c r="Y1" s="342"/>
      <c r="Z1" s="342" t="s">
        <v>15</v>
      </c>
      <c r="AA1" s="342"/>
      <c r="AB1" s="342" t="s">
        <v>15</v>
      </c>
    </row>
    <row r="2" spans="1:53" s="343" customFormat="1" ht="52.5" customHeight="1" x14ac:dyDescent="0.25">
      <c r="B2" s="1387"/>
      <c r="C2" s="1387"/>
    </row>
    <row r="3" spans="1:53" s="345" customFormat="1" ht="4.5" customHeight="1" x14ac:dyDescent="0.2">
      <c r="B3" s="1388"/>
      <c r="C3" s="1388"/>
    </row>
    <row r="4" spans="1:53" s="345" customFormat="1" ht="17.25" customHeight="1" x14ac:dyDescent="0.2">
      <c r="A4" s="1389" t="s">
        <v>422</v>
      </c>
      <c r="B4" s="1389"/>
      <c r="C4" s="1389"/>
      <c r="D4" s="1389"/>
      <c r="E4" s="1389"/>
      <c r="F4" s="1389"/>
      <c r="G4" s="1389"/>
      <c r="H4" s="1389"/>
      <c r="I4" s="1389"/>
      <c r="J4" s="1389"/>
      <c r="K4" s="1389"/>
      <c r="L4" s="1389"/>
      <c r="M4" s="1389"/>
      <c r="N4" s="1389"/>
      <c r="O4" s="1389"/>
      <c r="P4" s="1389"/>
      <c r="Q4" s="1389"/>
      <c r="R4" s="1389"/>
      <c r="S4" s="1389"/>
      <c r="T4" s="1389"/>
      <c r="U4" s="1389"/>
      <c r="V4" s="1389"/>
      <c r="W4" s="1389"/>
      <c r="X4" s="1389"/>
      <c r="Y4" s="1389"/>
      <c r="Z4" s="1389"/>
      <c r="AA4" s="1389"/>
      <c r="AB4" s="1389"/>
      <c r="AC4" s="1389"/>
    </row>
    <row r="5" spans="1:53" s="345" customFormat="1" ht="17.25" customHeight="1" x14ac:dyDescent="0.2">
      <c r="B5" s="1390" t="str">
        <f>porsaad!$B$6</f>
        <v>Situación a 31 de mayo de 2024</v>
      </c>
      <c r="C5" s="1390"/>
      <c r="D5" s="1390"/>
      <c r="E5" s="1390"/>
      <c r="F5" s="1390"/>
      <c r="G5" s="1390"/>
      <c r="H5" s="1390"/>
      <c r="I5" s="1390"/>
      <c r="J5" s="1390"/>
      <c r="K5" s="1390"/>
      <c r="L5" s="1390"/>
      <c r="M5" s="1390"/>
      <c r="N5" s="1390"/>
      <c r="O5" s="1390"/>
      <c r="P5" s="1390"/>
      <c r="Q5" s="1390"/>
      <c r="R5" s="1390"/>
      <c r="S5" s="1390"/>
      <c r="T5" s="1390"/>
      <c r="U5" s="1390"/>
      <c r="V5" s="1390"/>
      <c r="W5" s="1390"/>
      <c r="X5" s="1390"/>
      <c r="Y5" s="1390"/>
      <c r="Z5" s="1390"/>
      <c r="AA5" s="1390"/>
      <c r="AB5" s="1390"/>
      <c r="AC5" s="1390"/>
    </row>
    <row r="6" spans="1:53" s="345" customFormat="1" ht="6" customHeight="1" x14ac:dyDescent="0.2"/>
    <row r="7" spans="1:53" s="322" customFormat="1" ht="12.75" customHeight="1" x14ac:dyDescent="0.2">
      <c r="A7" s="316"/>
      <c r="B7" s="1391" t="s">
        <v>12</v>
      </c>
      <c r="C7" s="317"/>
      <c r="D7" s="1394" t="s">
        <v>263</v>
      </c>
      <c r="E7" s="1395"/>
      <c r="F7" s="1395"/>
      <c r="G7" s="1395"/>
      <c r="H7" s="1395"/>
      <c r="I7" s="318"/>
      <c r="J7" s="1398"/>
      <c r="K7" s="1398"/>
      <c r="L7" s="1398"/>
      <c r="M7" s="1398"/>
      <c r="N7" s="1398"/>
      <c r="O7" s="1398"/>
      <c r="P7" s="318"/>
      <c r="Q7" s="1398"/>
      <c r="R7" s="1398"/>
      <c r="S7" s="1398"/>
      <c r="T7" s="1398"/>
      <c r="U7" s="1398"/>
      <c r="V7" s="1398"/>
      <c r="W7" s="318"/>
      <c r="X7" s="1398"/>
      <c r="Y7" s="1398"/>
      <c r="Z7" s="1398"/>
      <c r="AA7" s="1398"/>
      <c r="AB7" s="1398"/>
      <c r="AC7" s="1399"/>
      <c r="AD7" s="319"/>
      <c r="AE7" s="319"/>
      <c r="AF7" s="320"/>
      <c r="AG7" s="320"/>
      <c r="AH7" s="320"/>
      <c r="AI7" s="320"/>
      <c r="AJ7" s="320"/>
      <c r="AK7" s="320"/>
      <c r="AL7" s="321"/>
    </row>
    <row r="8" spans="1:53" s="322" customFormat="1" ht="33.75" customHeight="1" x14ac:dyDescent="0.2">
      <c r="A8" s="316"/>
      <c r="B8" s="1392"/>
      <c r="C8" s="317"/>
      <c r="D8" s="1396"/>
      <c r="E8" s="1397"/>
      <c r="F8" s="1397"/>
      <c r="G8" s="1397"/>
      <c r="H8" s="1397"/>
      <c r="I8" s="323"/>
      <c r="J8" s="1400" t="s">
        <v>264</v>
      </c>
      <c r="K8" s="1401"/>
      <c r="L8" s="1401"/>
      <c r="M8" s="1401"/>
      <c r="N8" s="1401"/>
      <c r="O8" s="1402"/>
      <c r="P8" s="317"/>
      <c r="Q8" s="1400" t="s">
        <v>265</v>
      </c>
      <c r="R8" s="1401"/>
      <c r="S8" s="1401"/>
      <c r="T8" s="1401"/>
      <c r="U8" s="1401"/>
      <c r="V8" s="1402"/>
      <c r="W8" s="317"/>
      <c r="X8" s="1400" t="s">
        <v>266</v>
      </c>
      <c r="Y8" s="1401"/>
      <c r="Z8" s="1401"/>
      <c r="AA8" s="1401"/>
      <c r="AB8" s="1401"/>
      <c r="AC8" s="1402"/>
      <c r="AD8" s="319"/>
      <c r="AE8" s="319"/>
      <c r="AF8" s="320"/>
      <c r="AG8" s="320"/>
      <c r="AH8" s="320"/>
      <c r="AI8" s="320"/>
      <c r="AJ8" s="320"/>
      <c r="AK8" s="320"/>
      <c r="AL8" s="321"/>
    </row>
    <row r="9" spans="1:53" s="322" customFormat="1" ht="21.75" customHeight="1" x14ac:dyDescent="0.2">
      <c r="A9" s="316"/>
      <c r="B9" s="1392"/>
      <c r="C9" s="317"/>
      <c r="D9" s="1403" t="s">
        <v>9</v>
      </c>
      <c r="E9" s="1404" t="s">
        <v>24</v>
      </c>
      <c r="F9" s="1405"/>
      <c r="G9" s="1404" t="s">
        <v>23</v>
      </c>
      <c r="H9" s="1406"/>
      <c r="I9" s="323"/>
      <c r="J9" s="1383" t="s">
        <v>9</v>
      </c>
      <c r="K9" s="1377" t="s">
        <v>267</v>
      </c>
      <c r="L9" s="1379" t="s">
        <v>24</v>
      </c>
      <c r="M9" s="1380"/>
      <c r="N9" s="1381" t="s">
        <v>23</v>
      </c>
      <c r="O9" s="1382"/>
      <c r="P9" s="317"/>
      <c r="Q9" s="1383" t="s">
        <v>9</v>
      </c>
      <c r="R9" s="1377" t="s">
        <v>267</v>
      </c>
      <c r="S9" s="1379" t="s">
        <v>24</v>
      </c>
      <c r="T9" s="1380"/>
      <c r="U9" s="1381" t="s">
        <v>23</v>
      </c>
      <c r="V9" s="1382"/>
      <c r="W9" s="317"/>
      <c r="X9" s="1383" t="s">
        <v>9</v>
      </c>
      <c r="Y9" s="1377" t="s">
        <v>267</v>
      </c>
      <c r="Z9" s="1379" t="s">
        <v>24</v>
      </c>
      <c r="AA9" s="1380"/>
      <c r="AB9" s="1381" t="s">
        <v>23</v>
      </c>
      <c r="AC9" s="1382"/>
      <c r="AD9" s="319"/>
      <c r="AE9" s="319"/>
      <c r="AF9" s="320"/>
      <c r="AG9" s="320"/>
      <c r="AH9" s="320"/>
      <c r="AI9" s="320"/>
      <c r="AJ9" s="320"/>
      <c r="AK9" s="320"/>
      <c r="AL9" s="321"/>
    </row>
    <row r="10" spans="1:53" s="322" customFormat="1" ht="36.75" customHeight="1" x14ac:dyDescent="0.2">
      <c r="A10" s="316"/>
      <c r="B10" s="1393"/>
      <c r="C10" s="317"/>
      <c r="D10" s="1384"/>
      <c r="E10" s="407" t="s">
        <v>9</v>
      </c>
      <c r="F10" s="403" t="s">
        <v>267</v>
      </c>
      <c r="G10" s="406" t="s">
        <v>9</v>
      </c>
      <c r="H10" s="888" t="s">
        <v>267</v>
      </c>
      <c r="I10" s="346"/>
      <c r="J10" s="1384"/>
      <c r="K10" s="1378"/>
      <c r="L10" s="404" t="s">
        <v>9</v>
      </c>
      <c r="M10" s="403" t="s">
        <v>267</v>
      </c>
      <c r="N10" s="407" t="s">
        <v>9</v>
      </c>
      <c r="O10" s="402" t="s">
        <v>267</v>
      </c>
      <c r="P10" s="347"/>
      <c r="Q10" s="1384"/>
      <c r="R10" s="1378"/>
      <c r="S10" s="404" t="s">
        <v>9</v>
      </c>
      <c r="T10" s="403" t="s">
        <v>267</v>
      </c>
      <c r="U10" s="407" t="s">
        <v>9</v>
      </c>
      <c r="V10" s="402" t="s">
        <v>267</v>
      </c>
      <c r="W10" s="347"/>
      <c r="X10" s="1384"/>
      <c r="Y10" s="1378"/>
      <c r="Z10" s="404" t="s">
        <v>9</v>
      </c>
      <c r="AA10" s="403" t="s">
        <v>267</v>
      </c>
      <c r="AB10" s="407" t="s">
        <v>9</v>
      </c>
      <c r="AC10" s="402" t="s">
        <v>267</v>
      </c>
      <c r="AD10" s="319"/>
      <c r="AE10" s="348"/>
      <c r="AF10" s="329"/>
      <c r="AG10" s="329"/>
      <c r="AH10" s="329"/>
      <c r="AI10" s="329"/>
      <c r="AJ10" s="320"/>
      <c r="AK10" s="320"/>
      <c r="AL10" s="320"/>
    </row>
    <row r="11" spans="1:53" s="328" customFormat="1" ht="4.5" customHeight="1" x14ac:dyDescent="0.2">
      <c r="A11" s="326"/>
      <c r="B11" s="327"/>
      <c r="D11" s="327"/>
      <c r="E11" s="327"/>
      <c r="F11" s="327"/>
      <c r="G11" s="327"/>
      <c r="H11" s="327"/>
      <c r="J11" s="327"/>
      <c r="K11" s="327"/>
      <c r="L11" s="327"/>
      <c r="M11" s="327"/>
      <c r="N11" s="327"/>
      <c r="O11" s="327"/>
      <c r="Q11" s="327"/>
      <c r="R11" s="327"/>
      <c r="S11" s="327"/>
      <c r="T11" s="327"/>
      <c r="U11" s="327"/>
      <c r="V11" s="327"/>
      <c r="X11" s="327"/>
      <c r="Y11" s="327"/>
      <c r="Z11" s="327"/>
      <c r="AA11" s="327"/>
      <c r="AB11" s="327"/>
      <c r="AC11" s="327"/>
      <c r="AD11" s="319"/>
      <c r="AE11" s="348"/>
      <c r="AF11" s="329"/>
      <c r="AG11" s="329"/>
      <c r="AH11" s="329"/>
      <c r="AI11" s="329"/>
      <c r="AJ11" s="329"/>
      <c r="AK11" s="329"/>
      <c r="AL11" s="329"/>
    </row>
    <row r="12" spans="1:53" s="331" customFormat="1" ht="18" customHeight="1" x14ac:dyDescent="0.25">
      <c r="A12" s="330"/>
      <c r="B12" s="349" t="s">
        <v>8</v>
      </c>
      <c r="C12" s="350"/>
      <c r="D12" s="351">
        <f>J12+Q12+X12</f>
        <v>78983</v>
      </c>
      <c r="E12" s="352">
        <f>L12+S12+Z12</f>
        <v>51968</v>
      </c>
      <c r="F12" s="353">
        <f>E12/$D12*100</f>
        <v>65.796437208006779</v>
      </c>
      <c r="G12" s="352">
        <f>N12+U12+AB12</f>
        <v>27015</v>
      </c>
      <c r="H12" s="354">
        <f>G12/$D12*100</f>
        <v>34.203562791993214</v>
      </c>
      <c r="I12" s="350"/>
      <c r="J12" s="355">
        <f>L12+N12</f>
        <v>19158</v>
      </c>
      <c r="K12" s="356">
        <f>J12/$D12*100</f>
        <v>24.255852525226949</v>
      </c>
      <c r="L12" s="357">
        <v>8315</v>
      </c>
      <c r="M12" s="353">
        <v>43.402234053659043</v>
      </c>
      <c r="N12" s="357">
        <v>10843</v>
      </c>
      <c r="O12" s="358">
        <v>56.597765946340949</v>
      </c>
      <c r="P12" s="350"/>
      <c r="Q12" s="355">
        <v>19794</v>
      </c>
      <c r="R12" s="356">
        <v>25.061089095121737</v>
      </c>
      <c r="S12" s="357">
        <v>14543</v>
      </c>
      <c r="T12" s="353">
        <v>73.471759118924922</v>
      </c>
      <c r="U12" s="357">
        <v>5251</v>
      </c>
      <c r="V12" s="358">
        <v>26.528240881075071</v>
      </c>
      <c r="W12" s="350"/>
      <c r="X12" s="355">
        <v>40031</v>
      </c>
      <c r="Y12" s="356">
        <v>50.683058379651314</v>
      </c>
      <c r="Z12" s="357">
        <v>29110</v>
      </c>
      <c r="AA12" s="353">
        <v>72.718643051634984</v>
      </c>
      <c r="AB12" s="357">
        <v>10921</v>
      </c>
      <c r="AC12" s="358">
        <f t="shared" ref="AC12:AC29" si="0">AB12/$X12*100</f>
        <v>27.281356948365016</v>
      </c>
      <c r="AD12" s="359"/>
      <c r="AE12" s="360"/>
      <c r="AF12" s="360"/>
      <c r="AG12" s="360"/>
      <c r="AH12" s="361"/>
      <c r="AI12" s="362"/>
      <c r="AJ12" s="329"/>
      <c r="AK12" s="360"/>
      <c r="AL12" s="360"/>
      <c r="AM12" s="360"/>
      <c r="AN12" s="361"/>
      <c r="AO12" s="362"/>
      <c r="AQ12" s="360"/>
      <c r="AR12" s="360"/>
      <c r="AS12" s="360"/>
      <c r="AT12" s="361"/>
      <c r="AU12" s="362"/>
      <c r="AW12" s="360"/>
      <c r="AX12" s="360"/>
      <c r="AY12" s="360"/>
      <c r="AZ12" s="361"/>
      <c r="BA12" s="362"/>
    </row>
    <row r="13" spans="1:53" s="331" customFormat="1" ht="18" customHeight="1" x14ac:dyDescent="0.25">
      <c r="A13" s="330"/>
      <c r="B13" s="363" t="s">
        <v>7</v>
      </c>
      <c r="C13" s="350"/>
      <c r="D13" s="364">
        <f t="shared" ref="D13:D29" si="1">J13+Q13+X13</f>
        <v>14240</v>
      </c>
      <c r="E13" s="365">
        <f t="shared" ref="E13:E29" si="2">L13+S13+Z13</f>
        <v>9165</v>
      </c>
      <c r="F13" s="366">
        <f t="shared" ref="F13:H29" si="3">E13/$D13*100</f>
        <v>64.360955056179776</v>
      </c>
      <c r="G13" s="365">
        <f t="shared" ref="G13:G29" si="4">N13+U13+AB13</f>
        <v>5075</v>
      </c>
      <c r="H13" s="367">
        <f t="shared" si="3"/>
        <v>35.639044943820224</v>
      </c>
      <c r="I13" s="350"/>
      <c r="J13" s="368">
        <f t="shared" ref="J13:J29" si="5">L13+N13</f>
        <v>2874</v>
      </c>
      <c r="K13" s="369">
        <f t="shared" ref="K13:K29" si="6">J13/$D13*100</f>
        <v>20.182584269662922</v>
      </c>
      <c r="L13" s="370">
        <v>1270</v>
      </c>
      <c r="M13" s="371">
        <v>44.189283228949201</v>
      </c>
      <c r="N13" s="370">
        <v>1604</v>
      </c>
      <c r="O13" s="372">
        <v>55.810716771050807</v>
      </c>
      <c r="P13" s="350"/>
      <c r="Q13" s="368">
        <v>3053</v>
      </c>
      <c r="R13" s="369">
        <v>21.439606741573034</v>
      </c>
      <c r="S13" s="370">
        <v>1955</v>
      </c>
      <c r="T13" s="371">
        <v>64.035375040943336</v>
      </c>
      <c r="U13" s="370">
        <v>1098</v>
      </c>
      <c r="V13" s="372">
        <v>35.964624959056671</v>
      </c>
      <c r="W13" s="350"/>
      <c r="X13" s="368">
        <v>8313</v>
      </c>
      <c r="Y13" s="369">
        <v>58.377808988764045</v>
      </c>
      <c r="Z13" s="370">
        <v>5940</v>
      </c>
      <c r="AA13" s="371">
        <v>71.454348610609884</v>
      </c>
      <c r="AB13" s="370">
        <v>2373</v>
      </c>
      <c r="AC13" s="372">
        <f t="shared" si="0"/>
        <v>28.545651389390116</v>
      </c>
      <c r="AD13" s="359"/>
      <c r="AE13" s="360"/>
      <c r="AF13" s="360"/>
      <c r="AG13" s="360"/>
      <c r="AH13" s="361"/>
      <c r="AI13" s="362"/>
      <c r="AJ13" s="329"/>
      <c r="AK13" s="360"/>
      <c r="AL13" s="360"/>
      <c r="AM13" s="360"/>
      <c r="AN13" s="361"/>
      <c r="AO13" s="362"/>
      <c r="AQ13" s="360"/>
      <c r="AR13" s="360"/>
      <c r="AS13" s="360"/>
      <c r="AT13" s="361"/>
      <c r="AU13" s="362"/>
      <c r="AW13" s="360"/>
      <c r="AX13" s="360"/>
      <c r="AY13" s="360"/>
      <c r="AZ13" s="361"/>
      <c r="BA13" s="362"/>
    </row>
    <row r="14" spans="1:53" s="331" customFormat="1" ht="18" customHeight="1" x14ac:dyDescent="0.25">
      <c r="A14" s="330"/>
      <c r="B14" s="363" t="s">
        <v>37</v>
      </c>
      <c r="C14" s="350"/>
      <c r="D14" s="364">
        <f t="shared" si="1"/>
        <v>13174</v>
      </c>
      <c r="E14" s="365">
        <f t="shared" si="2"/>
        <v>8454</v>
      </c>
      <c r="F14" s="366">
        <f t="shared" si="3"/>
        <v>64.171853651131016</v>
      </c>
      <c r="G14" s="365">
        <f t="shared" si="4"/>
        <v>4720</v>
      </c>
      <c r="H14" s="367">
        <f t="shared" si="3"/>
        <v>35.828146348868984</v>
      </c>
      <c r="I14" s="350"/>
      <c r="J14" s="368">
        <f t="shared" si="5"/>
        <v>3218</v>
      </c>
      <c r="K14" s="369">
        <f t="shared" si="6"/>
        <v>24.426901472597539</v>
      </c>
      <c r="L14" s="370">
        <v>1387</v>
      </c>
      <c r="M14" s="371">
        <v>43.101305158483534</v>
      </c>
      <c r="N14" s="370">
        <v>1831</v>
      </c>
      <c r="O14" s="372">
        <v>56.898694841516473</v>
      </c>
      <c r="P14" s="350"/>
      <c r="Q14" s="368">
        <v>2957</v>
      </c>
      <c r="R14" s="369">
        <v>22.445726430848641</v>
      </c>
      <c r="S14" s="370">
        <v>1756</v>
      </c>
      <c r="T14" s="371">
        <v>59.384511329049715</v>
      </c>
      <c r="U14" s="370">
        <v>1201</v>
      </c>
      <c r="V14" s="372">
        <v>40.615488670950292</v>
      </c>
      <c r="W14" s="350"/>
      <c r="X14" s="368">
        <v>6999</v>
      </c>
      <c r="Y14" s="369">
        <v>53.127372096553813</v>
      </c>
      <c r="Z14" s="370">
        <v>5311</v>
      </c>
      <c r="AA14" s="371">
        <v>75.882268895556507</v>
      </c>
      <c r="AB14" s="370">
        <v>1688</v>
      </c>
      <c r="AC14" s="372">
        <f t="shared" si="0"/>
        <v>24.117731104443489</v>
      </c>
      <c r="AD14" s="359"/>
      <c r="AE14" s="360"/>
      <c r="AF14" s="360"/>
      <c r="AG14" s="360"/>
      <c r="AH14" s="361"/>
      <c r="AI14" s="373"/>
      <c r="AJ14" s="329"/>
      <c r="AK14" s="360"/>
      <c r="AL14" s="360"/>
      <c r="AM14" s="360"/>
      <c r="AN14" s="361"/>
      <c r="AO14" s="362"/>
      <c r="AQ14" s="360"/>
      <c r="AR14" s="360"/>
      <c r="AS14" s="360"/>
      <c r="AT14" s="361"/>
      <c r="AU14" s="362"/>
      <c r="AW14" s="360"/>
      <c r="AX14" s="360"/>
      <c r="AY14" s="360"/>
      <c r="AZ14" s="361"/>
      <c r="BA14" s="362"/>
    </row>
    <row r="15" spans="1:53" s="331" customFormat="1" ht="18" customHeight="1" x14ac:dyDescent="0.25">
      <c r="A15" s="330"/>
      <c r="B15" s="363" t="s">
        <v>38</v>
      </c>
      <c r="C15" s="350"/>
      <c r="D15" s="364">
        <f t="shared" si="1"/>
        <v>12004</v>
      </c>
      <c r="E15" s="365">
        <f t="shared" si="2"/>
        <v>7571</v>
      </c>
      <c r="F15" s="366">
        <f t="shared" si="3"/>
        <v>63.070643118960348</v>
      </c>
      <c r="G15" s="365">
        <f t="shared" si="4"/>
        <v>4433</v>
      </c>
      <c r="H15" s="367">
        <f t="shared" si="3"/>
        <v>36.929356881039652</v>
      </c>
      <c r="I15" s="350"/>
      <c r="J15" s="368">
        <f t="shared" si="5"/>
        <v>3289</v>
      </c>
      <c r="K15" s="369">
        <f t="shared" si="6"/>
        <v>27.399200266577807</v>
      </c>
      <c r="L15" s="370">
        <v>1512</v>
      </c>
      <c r="M15" s="371">
        <v>45.971419884463359</v>
      </c>
      <c r="N15" s="370">
        <v>1777</v>
      </c>
      <c r="O15" s="372">
        <v>54.028580115536641</v>
      </c>
      <c r="P15" s="350"/>
      <c r="Q15" s="368">
        <v>3031</v>
      </c>
      <c r="R15" s="369">
        <v>25.249916694435186</v>
      </c>
      <c r="S15" s="370">
        <v>1914</v>
      </c>
      <c r="T15" s="371">
        <v>63.147476080501484</v>
      </c>
      <c r="U15" s="370">
        <v>1117</v>
      </c>
      <c r="V15" s="372">
        <v>36.852523919498516</v>
      </c>
      <c r="W15" s="350"/>
      <c r="X15" s="368">
        <v>5684</v>
      </c>
      <c r="Y15" s="369">
        <v>47.350883038987</v>
      </c>
      <c r="Z15" s="370">
        <v>4145</v>
      </c>
      <c r="AA15" s="371">
        <v>72.923997185080921</v>
      </c>
      <c r="AB15" s="370">
        <v>1539</v>
      </c>
      <c r="AC15" s="372">
        <f t="shared" si="0"/>
        <v>27.076002814919072</v>
      </c>
      <c r="AD15" s="359"/>
      <c r="AE15" s="360"/>
      <c r="AF15" s="360"/>
      <c r="AG15" s="360"/>
      <c r="AH15" s="361"/>
      <c r="AI15" s="362"/>
      <c r="AJ15" s="329"/>
      <c r="AK15" s="360"/>
      <c r="AL15" s="360"/>
      <c r="AM15" s="360"/>
      <c r="AN15" s="361"/>
      <c r="AO15" s="362"/>
      <c r="AQ15" s="360"/>
      <c r="AR15" s="360"/>
      <c r="AS15" s="360"/>
      <c r="AT15" s="361"/>
      <c r="AU15" s="362"/>
      <c r="AW15" s="360"/>
      <c r="AX15" s="360"/>
      <c r="AY15" s="360"/>
      <c r="AZ15" s="361"/>
      <c r="BA15" s="362"/>
    </row>
    <row r="16" spans="1:53" s="331" customFormat="1" ht="18" customHeight="1" x14ac:dyDescent="0.25">
      <c r="A16" s="330"/>
      <c r="B16" s="363" t="s">
        <v>6</v>
      </c>
      <c r="C16" s="350"/>
      <c r="D16" s="364">
        <f t="shared" si="1"/>
        <v>13153</v>
      </c>
      <c r="E16" s="365">
        <f t="shared" si="2"/>
        <v>7606</v>
      </c>
      <c r="F16" s="366">
        <f t="shared" si="3"/>
        <v>57.827111685547031</v>
      </c>
      <c r="G16" s="365">
        <f t="shared" si="4"/>
        <v>5547</v>
      </c>
      <c r="H16" s="367">
        <f t="shared" si="3"/>
        <v>42.172888314452976</v>
      </c>
      <c r="I16" s="350"/>
      <c r="J16" s="368">
        <f t="shared" si="5"/>
        <v>5418</v>
      </c>
      <c r="K16" s="369">
        <f t="shared" si="6"/>
        <v>41.192123469930813</v>
      </c>
      <c r="L16" s="370">
        <v>2262</v>
      </c>
      <c r="M16" s="371">
        <v>41.749723145071982</v>
      </c>
      <c r="N16" s="370">
        <v>3156</v>
      </c>
      <c r="O16" s="372">
        <v>58.250276854928018</v>
      </c>
      <c r="P16" s="350"/>
      <c r="Q16" s="368">
        <v>3027</v>
      </c>
      <c r="R16" s="369">
        <v>23.013761119136319</v>
      </c>
      <c r="S16" s="370">
        <v>1901</v>
      </c>
      <c r="T16" s="371">
        <v>62.801453584407007</v>
      </c>
      <c r="U16" s="370">
        <v>1126</v>
      </c>
      <c r="V16" s="372">
        <v>37.198546415593</v>
      </c>
      <c r="W16" s="350"/>
      <c r="X16" s="368">
        <v>4708</v>
      </c>
      <c r="Y16" s="369">
        <v>35.794115410932868</v>
      </c>
      <c r="Z16" s="370">
        <v>3443</v>
      </c>
      <c r="AA16" s="371">
        <v>73.130841121495322</v>
      </c>
      <c r="AB16" s="370">
        <v>1265</v>
      </c>
      <c r="AC16" s="372">
        <f t="shared" si="0"/>
        <v>26.869158878504674</v>
      </c>
      <c r="AD16" s="359"/>
      <c r="AE16" s="360"/>
      <c r="AF16" s="360"/>
      <c r="AG16" s="360"/>
      <c r="AH16" s="361"/>
      <c r="AI16" s="362"/>
      <c r="AJ16" s="329"/>
      <c r="AK16" s="360"/>
      <c r="AL16" s="360"/>
      <c r="AM16" s="360"/>
      <c r="AN16" s="361"/>
      <c r="AO16" s="362"/>
      <c r="AQ16" s="360"/>
      <c r="AR16" s="360"/>
      <c r="AS16" s="360"/>
      <c r="AT16" s="361"/>
      <c r="AU16" s="362"/>
      <c r="AW16" s="360"/>
      <c r="AX16" s="360"/>
      <c r="AY16" s="360"/>
      <c r="AZ16" s="361"/>
      <c r="BA16" s="362"/>
    </row>
    <row r="17" spans="1:53" s="331" customFormat="1" ht="18" customHeight="1" x14ac:dyDescent="0.25">
      <c r="A17" s="330"/>
      <c r="B17" s="363" t="s">
        <v>5</v>
      </c>
      <c r="C17" s="350"/>
      <c r="D17" s="374">
        <f t="shared" si="1"/>
        <v>4849</v>
      </c>
      <c r="E17" s="375">
        <f t="shared" si="2"/>
        <v>2860</v>
      </c>
      <c r="F17" s="376">
        <f t="shared" si="3"/>
        <v>58.981233243967822</v>
      </c>
      <c r="G17" s="375">
        <f t="shared" si="4"/>
        <v>1989</v>
      </c>
      <c r="H17" s="367">
        <f t="shared" si="3"/>
        <v>41.018766756032171</v>
      </c>
      <c r="I17" s="350"/>
      <c r="J17" s="377">
        <f t="shared" si="5"/>
        <v>1417</v>
      </c>
      <c r="K17" s="378">
        <f t="shared" si="6"/>
        <v>29.222520107238601</v>
      </c>
      <c r="L17" s="375">
        <v>605</v>
      </c>
      <c r="M17" s="376">
        <v>42.695836273817925</v>
      </c>
      <c r="N17" s="375">
        <v>812</v>
      </c>
      <c r="O17" s="372">
        <v>57.304163726182075</v>
      </c>
      <c r="P17" s="350"/>
      <c r="Q17" s="377">
        <v>1179</v>
      </c>
      <c r="R17" s="378">
        <v>24.314291606516807</v>
      </c>
      <c r="S17" s="375">
        <v>656</v>
      </c>
      <c r="T17" s="376">
        <v>55.640373197625102</v>
      </c>
      <c r="U17" s="375">
        <v>523</v>
      </c>
      <c r="V17" s="372">
        <v>44.359626802374898</v>
      </c>
      <c r="W17" s="350"/>
      <c r="X17" s="377">
        <v>2253</v>
      </c>
      <c r="Y17" s="378">
        <v>46.463188286244588</v>
      </c>
      <c r="Z17" s="375">
        <v>1599</v>
      </c>
      <c r="AA17" s="376">
        <v>70.97203728362183</v>
      </c>
      <c r="AB17" s="375">
        <v>654</v>
      </c>
      <c r="AC17" s="372">
        <f t="shared" si="0"/>
        <v>29.027962716378163</v>
      </c>
      <c r="AD17" s="359"/>
      <c r="AE17" s="360"/>
      <c r="AF17" s="360"/>
      <c r="AG17" s="360"/>
      <c r="AH17" s="361"/>
      <c r="AI17" s="362"/>
      <c r="AJ17" s="329"/>
      <c r="AK17" s="360"/>
      <c r="AL17" s="360"/>
      <c r="AM17" s="360"/>
      <c r="AN17" s="361"/>
      <c r="AO17" s="362"/>
      <c r="AQ17" s="360"/>
      <c r="AR17" s="360"/>
      <c r="AS17" s="360"/>
      <c r="AT17" s="361"/>
      <c r="AU17" s="362"/>
      <c r="AW17" s="360"/>
      <c r="AX17" s="360"/>
      <c r="AY17" s="360"/>
      <c r="AZ17" s="361"/>
      <c r="BA17" s="362"/>
    </row>
    <row r="18" spans="1:53" s="331" customFormat="1" ht="18" customHeight="1" x14ac:dyDescent="0.25">
      <c r="A18" s="330"/>
      <c r="B18" s="363" t="s">
        <v>4</v>
      </c>
      <c r="C18" s="350"/>
      <c r="D18" s="364">
        <f t="shared" si="1"/>
        <v>48927</v>
      </c>
      <c r="E18" s="365">
        <f t="shared" si="2"/>
        <v>30424</v>
      </c>
      <c r="F18" s="366">
        <f t="shared" si="3"/>
        <v>62.182435056308385</v>
      </c>
      <c r="G18" s="365">
        <f t="shared" si="4"/>
        <v>18503</v>
      </c>
      <c r="H18" s="367">
        <f t="shared" si="3"/>
        <v>37.817564943691622</v>
      </c>
      <c r="I18" s="350"/>
      <c r="J18" s="368">
        <f t="shared" si="5"/>
        <v>9463</v>
      </c>
      <c r="K18" s="369">
        <f t="shared" si="6"/>
        <v>19.34105912890633</v>
      </c>
      <c r="L18" s="370">
        <v>3988</v>
      </c>
      <c r="M18" s="371">
        <v>42.143083588713935</v>
      </c>
      <c r="N18" s="370">
        <v>5475</v>
      </c>
      <c r="O18" s="372">
        <v>57.856916411286065</v>
      </c>
      <c r="P18" s="350"/>
      <c r="Q18" s="368">
        <v>9456</v>
      </c>
      <c r="R18" s="369">
        <v>19.326752100067448</v>
      </c>
      <c r="S18" s="370">
        <v>5549</v>
      </c>
      <c r="T18" s="371">
        <v>58.68231810490694</v>
      </c>
      <c r="U18" s="370">
        <v>3907</v>
      </c>
      <c r="V18" s="372">
        <v>41.31768189509306</v>
      </c>
      <c r="W18" s="350"/>
      <c r="X18" s="368">
        <v>30008</v>
      </c>
      <c r="Y18" s="369">
        <v>61.332188771026217</v>
      </c>
      <c r="Z18" s="370">
        <v>20887</v>
      </c>
      <c r="AA18" s="371">
        <v>69.604772060783787</v>
      </c>
      <c r="AB18" s="370">
        <v>9121</v>
      </c>
      <c r="AC18" s="372">
        <f t="shared" si="0"/>
        <v>30.395227939216205</v>
      </c>
      <c r="AD18" s="359"/>
      <c r="AE18" s="360"/>
      <c r="AF18" s="360"/>
      <c r="AG18" s="360"/>
      <c r="AH18" s="361"/>
      <c r="AI18" s="362"/>
      <c r="AJ18" s="329"/>
      <c r="AK18" s="360"/>
      <c r="AL18" s="360"/>
      <c r="AM18" s="360"/>
      <c r="AN18" s="361"/>
      <c r="AO18" s="362"/>
      <c r="AQ18" s="360"/>
      <c r="AR18" s="360"/>
      <c r="AS18" s="360"/>
      <c r="AT18" s="361"/>
      <c r="AU18" s="362"/>
      <c r="AW18" s="360"/>
      <c r="AX18" s="360"/>
      <c r="AY18" s="360"/>
      <c r="AZ18" s="361"/>
      <c r="BA18" s="362"/>
    </row>
    <row r="19" spans="1:53" s="331" customFormat="1" ht="18" customHeight="1" x14ac:dyDescent="0.25">
      <c r="A19" s="330"/>
      <c r="B19" s="363" t="s">
        <v>40</v>
      </c>
      <c r="C19" s="350"/>
      <c r="D19" s="364">
        <f t="shared" si="1"/>
        <v>26710</v>
      </c>
      <c r="E19" s="365">
        <f t="shared" si="2"/>
        <v>17445</v>
      </c>
      <c r="F19" s="366">
        <f t="shared" si="3"/>
        <v>65.312616997379251</v>
      </c>
      <c r="G19" s="365">
        <f t="shared" si="4"/>
        <v>9265</v>
      </c>
      <c r="H19" s="367">
        <f t="shared" si="3"/>
        <v>34.687383002620741</v>
      </c>
      <c r="I19" s="350"/>
      <c r="J19" s="368">
        <f t="shared" si="5"/>
        <v>5143</v>
      </c>
      <c r="K19" s="369">
        <f t="shared" si="6"/>
        <v>19.254960688880569</v>
      </c>
      <c r="L19" s="370">
        <v>2211</v>
      </c>
      <c r="M19" s="371">
        <v>42.990472486875362</v>
      </c>
      <c r="N19" s="370">
        <v>2932</v>
      </c>
      <c r="O19" s="372">
        <v>57.009527513124638</v>
      </c>
      <c r="P19" s="350"/>
      <c r="Q19" s="368">
        <v>5434</v>
      </c>
      <c r="R19" s="369">
        <v>20.344440284537626</v>
      </c>
      <c r="S19" s="370">
        <v>3614</v>
      </c>
      <c r="T19" s="371">
        <v>66.507177033492823</v>
      </c>
      <c r="U19" s="370">
        <v>1820</v>
      </c>
      <c r="V19" s="372">
        <v>33.492822966507177</v>
      </c>
      <c r="W19" s="350"/>
      <c r="X19" s="368">
        <v>16133</v>
      </c>
      <c r="Y19" s="369">
        <v>60.400599026581801</v>
      </c>
      <c r="Z19" s="370">
        <v>11620</v>
      </c>
      <c r="AA19" s="371">
        <v>72.026281534742452</v>
      </c>
      <c r="AB19" s="370">
        <v>4513</v>
      </c>
      <c r="AC19" s="372">
        <f t="shared" si="0"/>
        <v>27.973718465257548</v>
      </c>
      <c r="AD19" s="359"/>
      <c r="AE19" s="360"/>
      <c r="AF19" s="360"/>
      <c r="AG19" s="360"/>
      <c r="AH19" s="361"/>
      <c r="AI19" s="362"/>
      <c r="AJ19" s="329"/>
      <c r="AK19" s="360"/>
      <c r="AL19" s="360"/>
      <c r="AM19" s="360"/>
      <c r="AN19" s="361"/>
      <c r="AO19" s="362"/>
      <c r="AQ19" s="360"/>
      <c r="AR19" s="360"/>
      <c r="AS19" s="360"/>
      <c r="AT19" s="361"/>
      <c r="AU19" s="362"/>
      <c r="AW19" s="360"/>
      <c r="AX19" s="360"/>
      <c r="AY19" s="360"/>
      <c r="AZ19" s="361"/>
      <c r="BA19" s="362"/>
    </row>
    <row r="20" spans="1:53" s="331" customFormat="1" ht="18" customHeight="1" x14ac:dyDescent="0.25">
      <c r="A20" s="330"/>
      <c r="B20" s="363" t="s">
        <v>41</v>
      </c>
      <c r="C20" s="350"/>
      <c r="D20" s="364">
        <f t="shared" si="1"/>
        <v>81543</v>
      </c>
      <c r="E20" s="365">
        <f t="shared" si="2"/>
        <v>51306</v>
      </c>
      <c r="F20" s="366">
        <f t="shared" si="3"/>
        <v>62.91895073764762</v>
      </c>
      <c r="G20" s="365">
        <f t="shared" si="4"/>
        <v>30237</v>
      </c>
      <c r="H20" s="367">
        <f t="shared" si="3"/>
        <v>37.08104926235238</v>
      </c>
      <c r="I20" s="350"/>
      <c r="J20" s="368">
        <f t="shared" si="5"/>
        <v>23857</v>
      </c>
      <c r="K20" s="369">
        <f t="shared" si="6"/>
        <v>29.256956452423879</v>
      </c>
      <c r="L20" s="370">
        <v>10658</v>
      </c>
      <c r="M20" s="371">
        <v>44.674519009095867</v>
      </c>
      <c r="N20" s="370">
        <v>13199</v>
      </c>
      <c r="O20" s="372">
        <v>55.32548099090414</v>
      </c>
      <c r="P20" s="350"/>
      <c r="Q20" s="368">
        <v>19077</v>
      </c>
      <c r="R20" s="369">
        <v>23.395018579154556</v>
      </c>
      <c r="S20" s="370">
        <v>12425</v>
      </c>
      <c r="T20" s="371">
        <v>65.130785762960627</v>
      </c>
      <c r="U20" s="370">
        <v>6652</v>
      </c>
      <c r="V20" s="372">
        <v>34.869214237039365</v>
      </c>
      <c r="W20" s="350"/>
      <c r="X20" s="368">
        <v>38609</v>
      </c>
      <c r="Y20" s="369">
        <v>47.348024968421569</v>
      </c>
      <c r="Z20" s="370">
        <v>28223</v>
      </c>
      <c r="AA20" s="371">
        <v>73.099536377528551</v>
      </c>
      <c r="AB20" s="370">
        <v>10386</v>
      </c>
      <c r="AC20" s="372">
        <f t="shared" si="0"/>
        <v>26.900463622471442</v>
      </c>
      <c r="AD20" s="359"/>
      <c r="AE20" s="360"/>
      <c r="AF20" s="360"/>
      <c r="AG20" s="360"/>
      <c r="AH20" s="361"/>
      <c r="AI20" s="362"/>
      <c r="AJ20" s="329"/>
      <c r="AK20" s="360"/>
      <c r="AL20" s="360"/>
      <c r="AM20" s="360"/>
      <c r="AN20" s="361"/>
      <c r="AO20" s="362"/>
      <c r="AQ20" s="360"/>
      <c r="AR20" s="360"/>
      <c r="AS20" s="360"/>
      <c r="AT20" s="361"/>
      <c r="AU20" s="362"/>
      <c r="AW20" s="360"/>
      <c r="AX20" s="360"/>
      <c r="AY20" s="360"/>
      <c r="AZ20" s="361"/>
      <c r="BA20" s="362"/>
    </row>
    <row r="21" spans="1:53" s="331" customFormat="1" ht="18" customHeight="1" x14ac:dyDescent="0.25">
      <c r="A21" s="330"/>
      <c r="B21" s="363" t="s">
        <v>3</v>
      </c>
      <c r="C21" s="350"/>
      <c r="D21" s="364">
        <f t="shared" si="1"/>
        <v>51097</v>
      </c>
      <c r="E21" s="365">
        <f t="shared" si="2"/>
        <v>31166</v>
      </c>
      <c r="F21" s="366">
        <f t="shared" si="3"/>
        <v>60.993796113274755</v>
      </c>
      <c r="G21" s="365">
        <f t="shared" si="4"/>
        <v>19931</v>
      </c>
      <c r="H21" s="367">
        <f t="shared" si="3"/>
        <v>39.006203886725253</v>
      </c>
      <c r="I21" s="350"/>
      <c r="J21" s="368">
        <f t="shared" si="5"/>
        <v>15591</v>
      </c>
      <c r="K21" s="369">
        <f t="shared" si="6"/>
        <v>30.512554553104881</v>
      </c>
      <c r="L21" s="370">
        <v>6109</v>
      </c>
      <c r="M21" s="371">
        <v>39.182861907510741</v>
      </c>
      <c r="N21" s="370">
        <v>9482</v>
      </c>
      <c r="O21" s="372">
        <v>60.817138092489252</v>
      </c>
      <c r="P21" s="350"/>
      <c r="Q21" s="368">
        <v>11514</v>
      </c>
      <c r="R21" s="369">
        <v>22.533612540853671</v>
      </c>
      <c r="S21" s="370">
        <v>7575</v>
      </c>
      <c r="T21" s="371">
        <v>65.789473684210535</v>
      </c>
      <c r="U21" s="370">
        <v>3939</v>
      </c>
      <c r="V21" s="372">
        <v>34.210526315789473</v>
      </c>
      <c r="W21" s="350"/>
      <c r="X21" s="368">
        <v>23992</v>
      </c>
      <c r="Y21" s="369">
        <v>46.953832906041448</v>
      </c>
      <c r="Z21" s="370">
        <v>17482</v>
      </c>
      <c r="AA21" s="371">
        <v>72.865955318439475</v>
      </c>
      <c r="AB21" s="370">
        <v>6510</v>
      </c>
      <c r="AC21" s="372">
        <f t="shared" si="0"/>
        <v>27.134044681560521</v>
      </c>
      <c r="AD21" s="359"/>
      <c r="AE21" s="360"/>
      <c r="AF21" s="360"/>
      <c r="AG21" s="360"/>
      <c r="AH21" s="361"/>
      <c r="AI21" s="373"/>
      <c r="AJ21" s="329"/>
      <c r="AK21" s="360"/>
      <c r="AL21" s="360"/>
      <c r="AM21" s="360"/>
      <c r="AN21" s="361"/>
      <c r="AO21" s="362"/>
      <c r="AQ21" s="360"/>
      <c r="AR21" s="360"/>
      <c r="AS21" s="360"/>
      <c r="AT21" s="361"/>
      <c r="AU21" s="362"/>
      <c r="AW21" s="360"/>
      <c r="AX21" s="360"/>
      <c r="AY21" s="360"/>
      <c r="AZ21" s="361"/>
      <c r="BA21" s="362"/>
    </row>
    <row r="22" spans="1:53" s="331" customFormat="1" ht="18" customHeight="1" x14ac:dyDescent="0.25">
      <c r="A22" s="330"/>
      <c r="B22" s="363" t="s">
        <v>2</v>
      </c>
      <c r="C22" s="350"/>
      <c r="D22" s="364">
        <f t="shared" si="1"/>
        <v>11572</v>
      </c>
      <c r="E22" s="365">
        <f t="shared" si="2"/>
        <v>7342</v>
      </c>
      <c r="F22" s="366">
        <f t="shared" si="3"/>
        <v>63.446249567922578</v>
      </c>
      <c r="G22" s="365">
        <f t="shared" si="4"/>
        <v>4230</v>
      </c>
      <c r="H22" s="367">
        <f t="shared" si="3"/>
        <v>36.553750432077429</v>
      </c>
      <c r="I22" s="350"/>
      <c r="J22" s="368">
        <f t="shared" si="5"/>
        <v>3037</v>
      </c>
      <c r="K22" s="369">
        <f t="shared" si="6"/>
        <v>26.244382993432424</v>
      </c>
      <c r="L22" s="370">
        <v>1310</v>
      </c>
      <c r="M22" s="371">
        <v>43.134672374053338</v>
      </c>
      <c r="N22" s="370">
        <v>1727</v>
      </c>
      <c r="O22" s="372">
        <v>56.865327625946662</v>
      </c>
      <c r="P22" s="350"/>
      <c r="Q22" s="368">
        <v>2533</v>
      </c>
      <c r="R22" s="369">
        <v>21.889042516418939</v>
      </c>
      <c r="S22" s="370">
        <v>1716</v>
      </c>
      <c r="T22" s="371">
        <v>67.745756020529015</v>
      </c>
      <c r="U22" s="370">
        <v>817</v>
      </c>
      <c r="V22" s="372">
        <v>32.254243979470978</v>
      </c>
      <c r="W22" s="350"/>
      <c r="X22" s="368">
        <v>6002</v>
      </c>
      <c r="Y22" s="369">
        <v>51.866574490148629</v>
      </c>
      <c r="Z22" s="370">
        <v>4316</v>
      </c>
      <c r="AA22" s="371">
        <v>71.909363545484837</v>
      </c>
      <c r="AB22" s="370">
        <v>1686</v>
      </c>
      <c r="AC22" s="372">
        <f t="shared" si="0"/>
        <v>28.09063645451516</v>
      </c>
      <c r="AD22" s="359"/>
      <c r="AE22" s="360"/>
      <c r="AF22" s="360"/>
      <c r="AG22" s="360"/>
      <c r="AH22" s="361"/>
      <c r="AI22" s="362"/>
      <c r="AJ22" s="329"/>
      <c r="AK22" s="360"/>
      <c r="AL22" s="360"/>
      <c r="AM22" s="360"/>
      <c r="AN22" s="361"/>
      <c r="AO22" s="362"/>
      <c r="AQ22" s="360"/>
      <c r="AR22" s="360"/>
      <c r="AS22" s="360"/>
      <c r="AT22" s="361"/>
      <c r="AU22" s="362"/>
      <c r="AW22" s="360"/>
      <c r="AX22" s="360"/>
      <c r="AY22" s="360"/>
      <c r="AZ22" s="361"/>
      <c r="BA22" s="362"/>
    </row>
    <row r="23" spans="1:53" s="331" customFormat="1" ht="18" customHeight="1" x14ac:dyDescent="0.25">
      <c r="A23" s="330"/>
      <c r="B23" s="363" t="s">
        <v>35</v>
      </c>
      <c r="C23" s="350"/>
      <c r="D23" s="364">
        <f t="shared" si="1"/>
        <v>22704</v>
      </c>
      <c r="E23" s="365">
        <f t="shared" si="2"/>
        <v>13179</v>
      </c>
      <c r="F23" s="366">
        <f t="shared" si="3"/>
        <v>58.04704016913319</v>
      </c>
      <c r="G23" s="365">
        <f t="shared" si="4"/>
        <v>9525</v>
      </c>
      <c r="H23" s="367">
        <f t="shared" si="3"/>
        <v>41.95295983086681</v>
      </c>
      <c r="I23" s="350"/>
      <c r="J23" s="368">
        <f t="shared" si="5"/>
        <v>8135</v>
      </c>
      <c r="K23" s="369">
        <f t="shared" si="6"/>
        <v>35.830690627202259</v>
      </c>
      <c r="L23" s="370">
        <v>2953</v>
      </c>
      <c r="M23" s="371">
        <v>36.299938537185007</v>
      </c>
      <c r="N23" s="370">
        <v>5182</v>
      </c>
      <c r="O23" s="372">
        <v>63.700061462814993</v>
      </c>
      <c r="P23" s="350"/>
      <c r="Q23" s="368">
        <v>4155</v>
      </c>
      <c r="R23" s="369">
        <v>18.300739957716701</v>
      </c>
      <c r="S23" s="370">
        <v>2516</v>
      </c>
      <c r="T23" s="371">
        <v>60.553549939831527</v>
      </c>
      <c r="U23" s="370">
        <v>1639</v>
      </c>
      <c r="V23" s="372">
        <v>39.446450060168473</v>
      </c>
      <c r="W23" s="350"/>
      <c r="X23" s="368">
        <v>10414</v>
      </c>
      <c r="Y23" s="369">
        <v>45.868569415081048</v>
      </c>
      <c r="Z23" s="370">
        <v>7710</v>
      </c>
      <c r="AA23" s="371">
        <v>74.034952947954679</v>
      </c>
      <c r="AB23" s="370">
        <v>2704</v>
      </c>
      <c r="AC23" s="372">
        <f t="shared" si="0"/>
        <v>25.965047052045325</v>
      </c>
      <c r="AD23" s="359"/>
      <c r="AE23" s="360"/>
      <c r="AF23" s="360"/>
      <c r="AG23" s="360"/>
      <c r="AH23" s="361"/>
      <c r="AI23" s="362"/>
      <c r="AJ23" s="329"/>
      <c r="AK23" s="360"/>
      <c r="AL23" s="360"/>
      <c r="AM23" s="360"/>
      <c r="AN23" s="361"/>
      <c r="AO23" s="362"/>
      <c r="AQ23" s="360"/>
      <c r="AR23" s="360"/>
      <c r="AS23" s="360"/>
      <c r="AT23" s="361"/>
      <c r="AU23" s="362"/>
      <c r="AW23" s="360"/>
      <c r="AX23" s="360"/>
      <c r="AY23" s="360"/>
      <c r="AZ23" s="361"/>
      <c r="BA23" s="362"/>
    </row>
    <row r="24" spans="1:53" s="331" customFormat="1" ht="18" customHeight="1" x14ac:dyDescent="0.25">
      <c r="A24" s="330"/>
      <c r="B24" s="363" t="s">
        <v>42</v>
      </c>
      <c r="C24" s="350"/>
      <c r="D24" s="364">
        <f t="shared" si="1"/>
        <v>53017</v>
      </c>
      <c r="E24" s="365">
        <f t="shared" si="2"/>
        <v>35226</v>
      </c>
      <c r="F24" s="366">
        <f t="shared" si="3"/>
        <v>66.442839089348709</v>
      </c>
      <c r="G24" s="365">
        <f t="shared" si="4"/>
        <v>17791</v>
      </c>
      <c r="H24" s="367">
        <f t="shared" si="3"/>
        <v>33.557160910651298</v>
      </c>
      <c r="I24" s="350"/>
      <c r="J24" s="368">
        <f t="shared" si="5"/>
        <v>13022</v>
      </c>
      <c r="K24" s="369">
        <f t="shared" si="6"/>
        <v>24.561932964898052</v>
      </c>
      <c r="L24" s="370">
        <v>6013</v>
      </c>
      <c r="M24" s="371">
        <v>46.175702657041931</v>
      </c>
      <c r="N24" s="370">
        <v>7009</v>
      </c>
      <c r="O24" s="372">
        <v>53.824297342958069</v>
      </c>
      <c r="P24" s="350"/>
      <c r="Q24" s="368">
        <v>11052</v>
      </c>
      <c r="R24" s="369">
        <v>20.846143689759888</v>
      </c>
      <c r="S24" s="370">
        <v>7669</v>
      </c>
      <c r="T24" s="371">
        <v>69.390155627940644</v>
      </c>
      <c r="U24" s="370">
        <v>3383</v>
      </c>
      <c r="V24" s="372">
        <v>30.609844372059356</v>
      </c>
      <c r="W24" s="350"/>
      <c r="X24" s="368">
        <v>28943</v>
      </c>
      <c r="Y24" s="369">
        <v>54.591923345342067</v>
      </c>
      <c r="Z24" s="370">
        <v>21544</v>
      </c>
      <c r="AA24" s="371">
        <v>74.43596033583249</v>
      </c>
      <c r="AB24" s="370">
        <v>7399</v>
      </c>
      <c r="AC24" s="372">
        <f t="shared" si="0"/>
        <v>25.564039664167503</v>
      </c>
      <c r="AD24" s="359"/>
      <c r="AE24" s="360"/>
      <c r="AF24" s="360"/>
      <c r="AG24" s="360"/>
      <c r="AH24" s="361"/>
      <c r="AI24" s="362"/>
      <c r="AJ24" s="329"/>
      <c r="AK24" s="360"/>
      <c r="AL24" s="360"/>
      <c r="AM24" s="360"/>
      <c r="AN24" s="361"/>
      <c r="AO24" s="362"/>
      <c r="AQ24" s="360"/>
      <c r="AR24" s="360"/>
      <c r="AS24" s="360"/>
      <c r="AT24" s="361"/>
      <c r="AU24" s="362"/>
      <c r="AW24" s="360"/>
      <c r="AX24" s="360"/>
      <c r="AY24" s="360"/>
      <c r="AZ24" s="361"/>
      <c r="BA24" s="362"/>
    </row>
    <row r="25" spans="1:53" ht="18" customHeight="1" x14ac:dyDescent="0.25">
      <c r="A25" s="332"/>
      <c r="B25" s="363" t="s">
        <v>43</v>
      </c>
      <c r="C25" s="350"/>
      <c r="D25" s="364">
        <f t="shared" si="1"/>
        <v>12521</v>
      </c>
      <c r="E25" s="365">
        <f t="shared" si="2"/>
        <v>7931</v>
      </c>
      <c r="F25" s="366">
        <f t="shared" si="3"/>
        <v>63.341586135292701</v>
      </c>
      <c r="G25" s="365">
        <f t="shared" si="4"/>
        <v>4590</v>
      </c>
      <c r="H25" s="367">
        <f t="shared" si="3"/>
        <v>36.658413864707292</v>
      </c>
      <c r="I25" s="350"/>
      <c r="J25" s="368">
        <f t="shared" si="5"/>
        <v>3590</v>
      </c>
      <c r="K25" s="369">
        <f t="shared" si="6"/>
        <v>28.671831323376729</v>
      </c>
      <c r="L25" s="370">
        <v>1441</v>
      </c>
      <c r="M25" s="371">
        <v>40.139275766016716</v>
      </c>
      <c r="N25" s="370">
        <v>2149</v>
      </c>
      <c r="O25" s="372">
        <v>59.860724233983284</v>
      </c>
      <c r="P25" s="350"/>
      <c r="Q25" s="368">
        <v>3242</v>
      </c>
      <c r="R25" s="369">
        <v>25.892500598993688</v>
      </c>
      <c r="S25" s="370">
        <v>2315</v>
      </c>
      <c r="T25" s="371">
        <v>71.406539173349785</v>
      </c>
      <c r="U25" s="370">
        <v>927</v>
      </c>
      <c r="V25" s="372">
        <v>28.593460826650212</v>
      </c>
      <c r="W25" s="350"/>
      <c r="X25" s="368">
        <v>5689</v>
      </c>
      <c r="Y25" s="369">
        <v>45.435668077629579</v>
      </c>
      <c r="Z25" s="370">
        <v>4175</v>
      </c>
      <c r="AA25" s="371">
        <v>73.387238530497456</v>
      </c>
      <c r="AB25" s="370">
        <v>1514</v>
      </c>
      <c r="AC25" s="372">
        <f t="shared" si="0"/>
        <v>26.612761469502548</v>
      </c>
      <c r="AD25" s="359"/>
      <c r="AE25" s="360"/>
      <c r="AF25" s="360"/>
      <c r="AG25" s="361"/>
      <c r="AH25" s="361"/>
      <c r="AI25" s="362"/>
      <c r="AJ25" s="329"/>
      <c r="AK25" s="360"/>
      <c r="AL25" s="360"/>
      <c r="AM25" s="360"/>
      <c r="AN25" s="361"/>
      <c r="AO25" s="362"/>
      <c r="AQ25" s="360"/>
      <c r="AR25" s="360"/>
      <c r="AS25" s="360"/>
      <c r="AT25" s="361"/>
      <c r="AU25" s="362"/>
      <c r="AW25" s="360"/>
      <c r="AX25" s="360"/>
      <c r="AY25" s="360"/>
      <c r="AZ25" s="361"/>
      <c r="BA25" s="362"/>
    </row>
    <row r="26" spans="1:53" s="331" customFormat="1" ht="18" customHeight="1" x14ac:dyDescent="0.25">
      <c r="B26" s="363" t="s">
        <v>44</v>
      </c>
      <c r="C26" s="350"/>
      <c r="D26" s="379">
        <f t="shared" si="1"/>
        <v>6597</v>
      </c>
      <c r="E26" s="380">
        <f t="shared" si="2"/>
        <v>4065</v>
      </c>
      <c r="F26" s="381">
        <f t="shared" si="3"/>
        <v>61.618917689859032</v>
      </c>
      <c r="G26" s="380">
        <f t="shared" si="4"/>
        <v>2532</v>
      </c>
      <c r="H26" s="367">
        <f t="shared" si="3"/>
        <v>38.381082310140975</v>
      </c>
      <c r="I26" s="350"/>
      <c r="J26" s="377">
        <f t="shared" si="5"/>
        <v>1574</v>
      </c>
      <c r="K26" s="378">
        <f t="shared" si="6"/>
        <v>23.85932999848416</v>
      </c>
      <c r="L26" s="375">
        <v>643</v>
      </c>
      <c r="M26" s="376">
        <v>40.851334180432019</v>
      </c>
      <c r="N26" s="375">
        <v>931</v>
      </c>
      <c r="O26" s="372">
        <v>59.148665819567981</v>
      </c>
      <c r="P26" s="350"/>
      <c r="Q26" s="377">
        <v>1317</v>
      </c>
      <c r="R26" s="378">
        <v>19.963619827194179</v>
      </c>
      <c r="S26" s="375">
        <v>749</v>
      </c>
      <c r="T26" s="376">
        <v>56.871678056188301</v>
      </c>
      <c r="U26" s="375">
        <v>568</v>
      </c>
      <c r="V26" s="372">
        <v>43.128321943811692</v>
      </c>
      <c r="W26" s="350"/>
      <c r="X26" s="377">
        <v>3706</v>
      </c>
      <c r="Y26" s="378">
        <v>56.177050174321664</v>
      </c>
      <c r="Z26" s="375">
        <v>2673</v>
      </c>
      <c r="AA26" s="376">
        <v>72.126281705342691</v>
      </c>
      <c r="AB26" s="375">
        <v>1033</v>
      </c>
      <c r="AC26" s="372">
        <f t="shared" si="0"/>
        <v>27.873718294657312</v>
      </c>
      <c r="AD26" s="359"/>
      <c r="AE26" s="360"/>
      <c r="AF26" s="360"/>
      <c r="AG26" s="360"/>
      <c r="AH26" s="361"/>
      <c r="AI26" s="362"/>
      <c r="AJ26" s="329"/>
      <c r="AK26" s="360"/>
      <c r="AL26" s="360"/>
      <c r="AM26" s="360"/>
      <c r="AN26" s="361"/>
      <c r="AO26" s="362"/>
      <c r="AQ26" s="360"/>
      <c r="AR26" s="360"/>
      <c r="AS26" s="360"/>
      <c r="AT26" s="361"/>
      <c r="AU26" s="362"/>
      <c r="AW26" s="360"/>
      <c r="AX26" s="360"/>
      <c r="AY26" s="360"/>
      <c r="AZ26" s="361"/>
      <c r="BA26" s="362"/>
    </row>
    <row r="27" spans="1:53" s="331" customFormat="1" ht="18" customHeight="1" x14ac:dyDescent="0.25">
      <c r="B27" s="363" t="s">
        <v>45</v>
      </c>
      <c r="C27" s="350"/>
      <c r="D27" s="379">
        <f t="shared" si="1"/>
        <v>28532</v>
      </c>
      <c r="E27" s="380">
        <f t="shared" si="2"/>
        <v>16977</v>
      </c>
      <c r="F27" s="381">
        <f t="shared" si="3"/>
        <v>59.501612224870328</v>
      </c>
      <c r="G27" s="380">
        <f t="shared" si="4"/>
        <v>11555</v>
      </c>
      <c r="H27" s="367">
        <f t="shared" si="3"/>
        <v>40.498387775129679</v>
      </c>
      <c r="I27" s="350"/>
      <c r="J27" s="377">
        <f t="shared" si="5"/>
        <v>8292</v>
      </c>
      <c r="K27" s="378">
        <f t="shared" si="6"/>
        <v>29.06210570587411</v>
      </c>
      <c r="L27" s="375">
        <v>3238</v>
      </c>
      <c r="M27" s="376">
        <v>39.049686444766039</v>
      </c>
      <c r="N27" s="375">
        <v>5054</v>
      </c>
      <c r="O27" s="372">
        <v>60.950313555233961</v>
      </c>
      <c r="P27" s="350"/>
      <c r="Q27" s="377">
        <v>5786</v>
      </c>
      <c r="R27" s="378">
        <v>20.278984999299034</v>
      </c>
      <c r="S27" s="375">
        <v>3360</v>
      </c>
      <c r="T27" s="376">
        <v>58.071206360179737</v>
      </c>
      <c r="U27" s="375">
        <v>2426</v>
      </c>
      <c r="V27" s="372">
        <v>41.928793639820256</v>
      </c>
      <c r="W27" s="350"/>
      <c r="X27" s="377">
        <v>14454</v>
      </c>
      <c r="Y27" s="378">
        <v>50.658909294826856</v>
      </c>
      <c r="Z27" s="375">
        <v>10379</v>
      </c>
      <c r="AA27" s="376">
        <v>71.807112218071126</v>
      </c>
      <c r="AB27" s="375">
        <v>4075</v>
      </c>
      <c r="AC27" s="372">
        <f t="shared" si="0"/>
        <v>28.192887781928878</v>
      </c>
      <c r="AD27" s="359"/>
      <c r="AE27" s="360"/>
      <c r="AF27" s="360"/>
      <c r="AG27" s="360"/>
      <c r="AH27" s="361"/>
      <c r="AI27" s="373"/>
      <c r="AJ27" s="329"/>
      <c r="AK27" s="360"/>
      <c r="AL27" s="360"/>
      <c r="AM27" s="360"/>
      <c r="AN27" s="361"/>
      <c r="AO27" s="362"/>
      <c r="AQ27" s="360"/>
      <c r="AR27" s="360"/>
      <c r="AS27" s="360"/>
      <c r="AT27" s="361"/>
      <c r="AU27" s="362"/>
      <c r="AW27" s="360"/>
      <c r="AX27" s="360"/>
      <c r="AY27" s="360"/>
      <c r="AZ27" s="361"/>
      <c r="BA27" s="362"/>
    </row>
    <row r="28" spans="1:53" s="331" customFormat="1" ht="18" customHeight="1" x14ac:dyDescent="0.25">
      <c r="B28" s="363" t="s">
        <v>46</v>
      </c>
      <c r="C28" s="350"/>
      <c r="D28" s="379">
        <f t="shared" si="1"/>
        <v>2931</v>
      </c>
      <c r="E28" s="380">
        <f t="shared" si="2"/>
        <v>1981</v>
      </c>
      <c r="F28" s="381">
        <f t="shared" si="3"/>
        <v>67.587853974752647</v>
      </c>
      <c r="G28" s="380">
        <f t="shared" si="4"/>
        <v>950</v>
      </c>
      <c r="H28" s="382">
        <f t="shared" si="3"/>
        <v>32.41214602524736</v>
      </c>
      <c r="I28" s="350"/>
      <c r="J28" s="377">
        <f t="shared" si="5"/>
        <v>389</v>
      </c>
      <c r="K28" s="378">
        <f t="shared" si="6"/>
        <v>13.271920846127601</v>
      </c>
      <c r="L28" s="375">
        <v>172</v>
      </c>
      <c r="M28" s="376">
        <v>44.2159383033419</v>
      </c>
      <c r="N28" s="375">
        <v>217</v>
      </c>
      <c r="O28" s="383">
        <v>55.784061696658092</v>
      </c>
      <c r="P28" s="350"/>
      <c r="Q28" s="377">
        <v>621</v>
      </c>
      <c r="R28" s="378">
        <v>21.187308085977481</v>
      </c>
      <c r="S28" s="375">
        <v>405</v>
      </c>
      <c r="T28" s="376">
        <v>65.217391304347828</v>
      </c>
      <c r="U28" s="375">
        <v>216</v>
      </c>
      <c r="V28" s="383">
        <v>34.782608695652172</v>
      </c>
      <c r="W28" s="350"/>
      <c r="X28" s="377">
        <v>1921</v>
      </c>
      <c r="Y28" s="378">
        <v>65.540771067894923</v>
      </c>
      <c r="Z28" s="375">
        <v>1404</v>
      </c>
      <c r="AA28" s="376">
        <v>73.086933888599688</v>
      </c>
      <c r="AB28" s="375">
        <v>517</v>
      </c>
      <c r="AC28" s="383">
        <f t="shared" si="0"/>
        <v>26.913066111400312</v>
      </c>
      <c r="AD28" s="359"/>
      <c r="AE28" s="360"/>
      <c r="AF28" s="360"/>
      <c r="AG28" s="360"/>
      <c r="AH28" s="361"/>
      <c r="AI28" s="362"/>
      <c r="AJ28" s="329"/>
      <c r="AK28" s="360"/>
      <c r="AL28" s="360"/>
      <c r="AM28" s="360"/>
      <c r="AN28" s="361"/>
      <c r="AO28" s="362"/>
      <c r="AQ28" s="360"/>
      <c r="AR28" s="360"/>
      <c r="AS28" s="360"/>
      <c r="AT28" s="361"/>
      <c r="AU28" s="362"/>
      <c r="AW28" s="360"/>
      <c r="AX28" s="360"/>
      <c r="AY28" s="360"/>
      <c r="AZ28" s="361"/>
      <c r="BA28" s="362"/>
    </row>
    <row r="29" spans="1:53" s="331" customFormat="1" ht="18" customHeight="1" x14ac:dyDescent="0.25">
      <c r="B29" s="384" t="s">
        <v>1</v>
      </c>
      <c r="C29" s="350"/>
      <c r="D29" s="385">
        <f t="shared" si="1"/>
        <v>1067</v>
      </c>
      <c r="E29" s="386">
        <f t="shared" si="2"/>
        <v>577</v>
      </c>
      <c r="F29" s="387">
        <f t="shared" si="3"/>
        <v>54.076850984067484</v>
      </c>
      <c r="G29" s="386">
        <f t="shared" si="4"/>
        <v>490</v>
      </c>
      <c r="H29" s="388">
        <f t="shared" si="3"/>
        <v>45.923149015932516</v>
      </c>
      <c r="I29" s="350"/>
      <c r="J29" s="389">
        <f t="shared" si="5"/>
        <v>586</v>
      </c>
      <c r="K29" s="390">
        <f t="shared" si="6"/>
        <v>54.9203373945642</v>
      </c>
      <c r="L29" s="391">
        <v>214</v>
      </c>
      <c r="M29" s="392">
        <v>36.518771331058019</v>
      </c>
      <c r="N29" s="391">
        <v>372</v>
      </c>
      <c r="O29" s="393">
        <v>63.481228668941981</v>
      </c>
      <c r="P29" s="350"/>
      <c r="Q29" s="389">
        <v>188</v>
      </c>
      <c r="R29" s="390">
        <v>17.619493908153704</v>
      </c>
      <c r="S29" s="391">
        <v>133</v>
      </c>
      <c r="T29" s="392">
        <v>70.744680851063833</v>
      </c>
      <c r="U29" s="391">
        <v>55</v>
      </c>
      <c r="V29" s="393">
        <v>29.25531914893617</v>
      </c>
      <c r="W29" s="350"/>
      <c r="X29" s="389">
        <v>293</v>
      </c>
      <c r="Y29" s="390">
        <v>27.4601686972821</v>
      </c>
      <c r="Z29" s="391">
        <v>230</v>
      </c>
      <c r="AA29" s="392">
        <v>78.49829351535837</v>
      </c>
      <c r="AB29" s="391">
        <v>63</v>
      </c>
      <c r="AC29" s="393">
        <f t="shared" si="0"/>
        <v>21.501706484641637</v>
      </c>
      <c r="AD29" s="359"/>
      <c r="AE29" s="360"/>
      <c r="AF29" s="360"/>
      <c r="AG29" s="360"/>
      <c r="AH29" s="361"/>
      <c r="AI29" s="362"/>
      <c r="AJ29" s="329"/>
      <c r="AK29" s="360"/>
      <c r="AL29" s="360"/>
      <c r="AM29" s="360"/>
      <c r="AN29" s="361"/>
      <c r="AO29" s="362"/>
      <c r="AQ29" s="360"/>
      <c r="AR29" s="360"/>
      <c r="AS29" s="360"/>
      <c r="AT29" s="361"/>
      <c r="AU29" s="362"/>
      <c r="AW29" s="360"/>
      <c r="AX29" s="360"/>
      <c r="AY29" s="360"/>
      <c r="AZ29" s="361"/>
      <c r="BA29" s="362"/>
    </row>
    <row r="30" spans="1:53" s="328" customFormat="1" ht="3.75" customHeight="1" x14ac:dyDescent="0.25">
      <c r="A30" s="326"/>
      <c r="B30" s="327"/>
      <c r="D30" s="327"/>
      <c r="E30" s="327"/>
      <c r="F30" s="327"/>
      <c r="G30" s="327"/>
      <c r="H30" s="334"/>
      <c r="J30" s="327"/>
      <c r="K30" s="327"/>
      <c r="L30" s="327"/>
      <c r="M30" s="327"/>
      <c r="N30" s="327"/>
      <c r="O30" s="335"/>
      <c r="Q30" s="327"/>
      <c r="R30" s="327"/>
      <c r="S30" s="327"/>
      <c r="T30" s="327"/>
      <c r="U30" s="327"/>
      <c r="V30" s="335"/>
      <c r="X30" s="327"/>
      <c r="Y30" s="327"/>
      <c r="Z30" s="327"/>
      <c r="AA30" s="327"/>
      <c r="AB30" s="327"/>
      <c r="AC30" s="335"/>
      <c r="AD30" s="359"/>
      <c r="AE30" s="329"/>
      <c r="AF30" s="329"/>
      <c r="AG30" s="360"/>
      <c r="AH30" s="361"/>
      <c r="AI30" s="362"/>
      <c r="AJ30" s="329"/>
      <c r="AK30" s="329"/>
      <c r="AL30" s="329"/>
      <c r="AM30" s="360"/>
      <c r="AN30" s="361"/>
      <c r="AO30" s="362"/>
      <c r="AQ30" s="329"/>
      <c r="AR30" s="329"/>
      <c r="AS30" s="360"/>
      <c r="AT30" s="361"/>
      <c r="AU30" s="362"/>
      <c r="AW30" s="329"/>
      <c r="AX30" s="329"/>
      <c r="AY30" s="360"/>
      <c r="AZ30" s="361"/>
      <c r="BA30" s="362"/>
    </row>
    <row r="31" spans="1:53" s="329" customFormat="1" ht="18" customHeight="1" x14ac:dyDescent="0.25">
      <c r="B31" s="1235" t="s">
        <v>0</v>
      </c>
      <c r="C31" s="320"/>
      <c r="D31" s="1236">
        <f>J31+Q31+X31</f>
        <v>483621</v>
      </c>
      <c r="E31" s="1237">
        <f>L31+S31+Z31</f>
        <v>305243</v>
      </c>
      <c r="F31" s="1238">
        <f>E31/$D31*100</f>
        <v>63.116159141145644</v>
      </c>
      <c r="G31" s="1237">
        <f>N31+U31+AB31</f>
        <v>178378</v>
      </c>
      <c r="H31" s="1239">
        <f>G31/$D31*100</f>
        <v>36.883840858854349</v>
      </c>
      <c r="I31" s="320"/>
      <c r="J31" s="1240">
        <f>SUM(J12:J29)</f>
        <v>128053</v>
      </c>
      <c r="K31" s="1241">
        <f>J31/$D31*100</f>
        <v>26.47796518348045</v>
      </c>
      <c r="L31" s="1237">
        <f>SUM(L12:L29)</f>
        <v>54301</v>
      </c>
      <c r="M31" s="1238">
        <f>L31/$J31*100</f>
        <v>42.405097889155272</v>
      </c>
      <c r="N31" s="1237">
        <f>SUM(N12:N29)</f>
        <v>73752</v>
      </c>
      <c r="O31" s="1242">
        <f>N31/$J31*100</f>
        <v>57.594902110844728</v>
      </c>
      <c r="P31" s="320"/>
      <c r="Q31" s="1240">
        <f>SUM(Q12:Q29)</f>
        <v>107416</v>
      </c>
      <c r="R31" s="1241">
        <f>Q31/$D31*100</f>
        <v>22.210780756005217</v>
      </c>
      <c r="S31" s="1237">
        <f>SUM(S12:S29)</f>
        <v>70751</v>
      </c>
      <c r="T31" s="1238">
        <f>S31/$Q31*100</f>
        <v>65.866351381544646</v>
      </c>
      <c r="U31" s="1237">
        <f>SUM(U12:U29)</f>
        <v>36665</v>
      </c>
      <c r="V31" s="1242">
        <f>U31/$Q31*100</f>
        <v>34.133648618455354</v>
      </c>
      <c r="W31" s="320"/>
      <c r="X31" s="1240">
        <f>SUM(X12:X29)</f>
        <v>248152</v>
      </c>
      <c r="Y31" s="1241">
        <f>X31/$D31*100</f>
        <v>51.311254060514329</v>
      </c>
      <c r="Z31" s="1237">
        <f>SUM(Z12:Z29)</f>
        <v>180191</v>
      </c>
      <c r="AA31" s="1238">
        <f>Z31/$X31*100</f>
        <v>72.613156452496852</v>
      </c>
      <c r="AB31" s="1237">
        <f>SUM(AB12:AB29)</f>
        <v>67961</v>
      </c>
      <c r="AC31" s="1242">
        <f>AB31/$X31*100</f>
        <v>27.386843547503144</v>
      </c>
      <c r="AD31" s="359"/>
      <c r="AE31" s="360"/>
      <c r="AF31" s="360"/>
      <c r="AI31" s="395"/>
      <c r="AK31" s="360"/>
      <c r="AL31" s="360"/>
      <c r="AO31" s="395"/>
      <c r="AQ31" s="360"/>
      <c r="AR31" s="360"/>
      <c r="AU31" s="395"/>
      <c r="AW31" s="360"/>
      <c r="AX31" s="360"/>
      <c r="BA31" s="395"/>
    </row>
    <row r="32" spans="1:53" s="396" customFormat="1" ht="5.25" customHeight="1" x14ac:dyDescent="0.2">
      <c r="B32" s="397" t="s">
        <v>39</v>
      </c>
      <c r="C32" s="398"/>
      <c r="I32" s="398"/>
    </row>
    <row r="33" spans="2:15" s="396" customFormat="1" ht="5.25" customHeight="1" x14ac:dyDescent="0.2">
      <c r="B33" s="397" t="s">
        <v>47</v>
      </c>
      <c r="C33" s="398"/>
      <c r="I33" s="398"/>
    </row>
    <row r="34" spans="2:15" s="394" customFormat="1" ht="13.5" customHeight="1" x14ac:dyDescent="0.2">
      <c r="B34" s="1385"/>
      <c r="C34" s="1385"/>
      <c r="D34" s="1385"/>
      <c r="E34" s="1385"/>
      <c r="F34" s="1385"/>
      <c r="G34" s="1385"/>
      <c r="H34" s="1385"/>
      <c r="I34" s="1385"/>
      <c r="J34" s="1385"/>
      <c r="K34" s="1385"/>
      <c r="L34" s="1385"/>
      <c r="M34" s="1385"/>
      <c r="N34" s="1385"/>
      <c r="O34" s="1385"/>
    </row>
    <row r="35" spans="2:15" s="329" customFormat="1" ht="29.25" customHeight="1" x14ac:dyDescent="0.2">
      <c r="B35" s="1386"/>
      <c r="C35" s="1386"/>
      <c r="D35" s="1386"/>
      <c r="E35" s="1386"/>
      <c r="F35" s="1386"/>
      <c r="G35" s="1386"/>
      <c r="H35" s="1386"/>
      <c r="I35" s="1386"/>
      <c r="J35" s="1386"/>
      <c r="K35" s="1386"/>
      <c r="L35" s="1386"/>
      <c r="M35" s="1386"/>
    </row>
    <row r="36" spans="2:15" s="329" customFormat="1" ht="4.5" customHeight="1" x14ac:dyDescent="0.2">
      <c r="B36" s="1376"/>
      <c r="C36" s="1376"/>
      <c r="D36" s="1376"/>
      <c r="E36" s="399"/>
      <c r="F36" s="399"/>
      <c r="G36" s="399"/>
    </row>
    <row r="37" spans="2:15" s="329" customFormat="1" x14ac:dyDescent="0.2"/>
    <row r="38" spans="2:15" s="329" customFormat="1" x14ac:dyDescent="0.2"/>
    <row r="39" spans="2:15" s="329" customFormat="1" x14ac:dyDescent="0.2"/>
    <row r="40" spans="2:15" s="329" customFormat="1" x14ac:dyDescent="0.2"/>
    <row r="41" spans="2:15" s="329" customFormat="1" x14ac:dyDescent="0.2"/>
    <row r="42" spans="2:15" s="329" customFormat="1" x14ac:dyDescent="0.2"/>
    <row r="43" spans="2:15" s="396" customFormat="1" x14ac:dyDescent="0.2"/>
    <row r="44" spans="2:15" s="396" customFormat="1" x14ac:dyDescent="0.2"/>
    <row r="45" spans="2:15" s="396" customFormat="1" x14ac:dyDescent="0.2"/>
    <row r="46" spans="2:15" s="396" customFormat="1" x14ac:dyDescent="0.2"/>
  </sheetData>
  <mergeCells count="30">
    <mergeCell ref="B36:D36"/>
    <mergeCell ref="R9:R10"/>
    <mergeCell ref="S9:T9"/>
    <mergeCell ref="K9:K10"/>
    <mergeCell ref="L9:M9"/>
    <mergeCell ref="N9:O9"/>
    <mergeCell ref="Q9:Q10"/>
    <mergeCell ref="B34:O34"/>
    <mergeCell ref="B35:M35"/>
    <mergeCell ref="AB9:AC9"/>
    <mergeCell ref="U9:V9"/>
    <mergeCell ref="X9:X10"/>
    <mergeCell ref="Y9:Y10"/>
    <mergeCell ref="Z9:AA9"/>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s>
  <printOptions horizontalCentered="1"/>
  <pageMargins left="0" right="0" top="0.43307086614173229" bottom="0.43307086614173229" header="0" footer="0"/>
  <pageSetup paperSize="9" scale="62" orientation="landscape" r:id="rId1"/>
  <headerFooter alignWithMargins="0"/>
  <rowBreaks count="2" manualBreakCount="2">
    <brk id="34" max="25" man="1"/>
    <brk id="35" max="16383" man="1"/>
  </rowBreaks>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Hoja101">
    <tabColor theme="0"/>
    <pageSetUpPr fitToPage="1"/>
  </sheetPr>
  <dimension ref="A1:AL36"/>
  <sheetViews>
    <sheetView showGridLines="0" zoomScale="98" zoomScaleNormal="98" workbookViewId="0"/>
  </sheetViews>
  <sheetFormatPr baseColWidth="10" defaultColWidth="11.42578125" defaultRowHeight="15" x14ac:dyDescent="0.2"/>
  <cols>
    <col min="1" max="1" width="1.140625" style="333" customWidth="1"/>
    <col min="2" max="2" width="28.7109375" style="333" customWidth="1"/>
    <col min="3" max="3" width="0.5703125" style="333" customWidth="1"/>
    <col min="4" max="4" width="16.140625" style="333" customWidth="1"/>
    <col min="5" max="5" width="8.7109375" style="333" customWidth="1"/>
    <col min="6" max="6" width="0.42578125" style="333" customWidth="1"/>
    <col min="7" max="7" width="16.140625" style="333" customWidth="1"/>
    <col min="8" max="8" width="8.7109375" style="333" customWidth="1"/>
    <col min="9" max="9" width="0.42578125" style="333" customWidth="1"/>
    <col min="10" max="10" width="16.140625" style="333" customWidth="1"/>
    <col min="11" max="11" width="8.7109375" style="333" customWidth="1"/>
    <col min="12" max="12" width="0.42578125" style="333" customWidth="1"/>
    <col min="13" max="13" width="16.140625" style="333" customWidth="1"/>
    <col min="14" max="14" width="8.7109375" style="333" customWidth="1"/>
    <col min="15" max="15" width="11.42578125" style="333"/>
    <col min="16" max="18" width="2.42578125" style="333" bestFit="1" customWidth="1"/>
    <col min="19" max="19" width="13" style="333" bestFit="1" customWidth="1"/>
    <col min="20" max="20" width="3.42578125" style="333" bestFit="1" customWidth="1"/>
    <col min="21" max="21" width="3.85546875" style="333" customWidth="1"/>
    <col min="22" max="24" width="2.42578125" style="333" bestFit="1" customWidth="1"/>
    <col min="25" max="25" width="8.42578125" style="333" bestFit="1" customWidth="1"/>
    <col min="26" max="26" width="3.42578125" style="333" bestFit="1" customWidth="1"/>
    <col min="27" max="27" width="3.5703125" style="333" customWidth="1"/>
    <col min="28" max="30" width="2.42578125" style="333" bestFit="1" customWidth="1"/>
    <col min="31" max="31" width="8.42578125" style="333" bestFit="1" customWidth="1"/>
    <col min="32" max="32" width="4.140625" style="333" bestFit="1" customWidth="1"/>
    <col min="33" max="33" width="3.28515625" style="333" customWidth="1"/>
    <col min="34" max="34" width="4.28515625" style="333" bestFit="1" customWidth="1"/>
    <col min="35" max="35" width="2.42578125" style="333" bestFit="1" customWidth="1"/>
    <col min="36" max="36" width="4.28515625" style="333" bestFit="1" customWidth="1"/>
    <col min="37" max="37" width="8.42578125" style="333" bestFit="1" customWidth="1"/>
    <col min="38" max="38" width="4.28515625" style="333" bestFit="1" customWidth="1"/>
    <col min="39" max="16384" width="11.42578125" style="333"/>
  </cols>
  <sheetData>
    <row r="1" spans="1:38" s="340" customFormat="1" ht="15" customHeight="1" x14ac:dyDescent="0.2">
      <c r="B1" s="311"/>
      <c r="C1" s="341"/>
      <c r="F1" s="341"/>
      <c r="G1" s="342" t="s">
        <v>135</v>
      </c>
      <c r="H1" s="342"/>
      <c r="I1" s="342"/>
      <c r="J1" s="342" t="s">
        <v>16</v>
      </c>
      <c r="K1" s="342"/>
      <c r="L1" s="342"/>
      <c r="M1" s="342" t="s">
        <v>15</v>
      </c>
      <c r="N1" s="342"/>
    </row>
    <row r="2" spans="1:38" s="343" customFormat="1" ht="52.5" customHeight="1" x14ac:dyDescent="0.25">
      <c r="B2" s="1387"/>
      <c r="C2" s="1387"/>
    </row>
    <row r="3" spans="1:38" s="345" customFormat="1" ht="4.5" customHeight="1" x14ac:dyDescent="0.2">
      <c r="B3" s="1388"/>
      <c r="C3" s="1388"/>
    </row>
    <row r="4" spans="1:38" s="492" customFormat="1" ht="17.25" customHeight="1" x14ac:dyDescent="0.2">
      <c r="A4" s="1414" t="s">
        <v>427</v>
      </c>
      <c r="B4" s="1414"/>
      <c r="C4" s="1414"/>
      <c r="D4" s="1414"/>
      <c r="E4" s="1414"/>
      <c r="F4" s="1414"/>
      <c r="G4" s="1414"/>
      <c r="H4" s="1414"/>
      <c r="I4" s="1414"/>
      <c r="J4" s="1414"/>
      <c r="K4" s="1414"/>
      <c r="L4" s="1414"/>
      <c r="M4" s="1414"/>
      <c r="N4" s="1414"/>
    </row>
    <row r="5" spans="1:38" s="492" customFormat="1" ht="17.25" customHeight="1" x14ac:dyDescent="0.2">
      <c r="B5" s="1415" t="str">
        <f>porsaad!$B$6</f>
        <v>Situación a 31 de mayo de 2024</v>
      </c>
      <c r="C5" s="1415"/>
      <c r="D5" s="1415"/>
      <c r="E5" s="1415"/>
      <c r="F5" s="1415"/>
      <c r="G5" s="1415"/>
      <c r="H5" s="1415"/>
      <c r="I5" s="1415"/>
      <c r="J5" s="1415"/>
      <c r="K5" s="1415"/>
      <c r="L5" s="1415"/>
      <c r="M5" s="1415"/>
      <c r="N5" s="1415"/>
    </row>
    <row r="6" spans="1:38" s="492" customFormat="1" ht="6" customHeight="1" x14ac:dyDescent="0.2"/>
    <row r="7" spans="1:38" s="437" customFormat="1" ht="12.75" customHeight="1" x14ac:dyDescent="0.2">
      <c r="A7" s="488"/>
      <c r="B7" s="1391" t="s">
        <v>12</v>
      </c>
      <c r="D7" s="1394" t="s">
        <v>251</v>
      </c>
      <c r="E7" s="1395"/>
      <c r="F7" s="489"/>
      <c r="G7" s="1425"/>
      <c r="H7" s="1425"/>
      <c r="I7" s="489"/>
      <c r="J7" s="1425"/>
      <c r="K7" s="1425"/>
      <c r="L7" s="489"/>
      <c r="M7" s="1425"/>
      <c r="N7" s="1426"/>
      <c r="O7" s="488"/>
      <c r="P7" s="488"/>
      <c r="W7" s="490"/>
    </row>
    <row r="8" spans="1:38" s="437" customFormat="1" ht="45.75" customHeight="1" x14ac:dyDescent="0.2">
      <c r="A8" s="488"/>
      <c r="B8" s="1392"/>
      <c r="D8" s="1423"/>
      <c r="E8" s="1424"/>
      <c r="F8" s="491"/>
      <c r="G8" s="1547" t="s">
        <v>268</v>
      </c>
      <c r="H8" s="1548"/>
      <c r="I8" s="746"/>
      <c r="J8" s="1547" t="s">
        <v>269</v>
      </c>
      <c r="K8" s="1548"/>
      <c r="L8" s="746"/>
      <c r="M8" s="1547" t="s">
        <v>270</v>
      </c>
      <c r="N8" s="1548"/>
      <c r="O8" s="488"/>
      <c r="P8" s="488"/>
      <c r="W8" s="490"/>
    </row>
    <row r="9" spans="1:38" s="437" customFormat="1" ht="6" customHeight="1" x14ac:dyDescent="0.2">
      <c r="A9" s="488"/>
      <c r="B9" s="1392"/>
      <c r="D9" s="1427" t="s">
        <v>9</v>
      </c>
      <c r="E9" s="1434" t="s">
        <v>218</v>
      </c>
      <c r="G9" s="1429" t="s">
        <v>9</v>
      </c>
      <c r="H9" s="1431" t="s">
        <v>218</v>
      </c>
      <c r="J9" s="1429" t="s">
        <v>9</v>
      </c>
      <c r="K9" s="1431" t="s">
        <v>218</v>
      </c>
      <c r="M9" s="1429" t="s">
        <v>9</v>
      </c>
      <c r="N9" s="1431" t="s">
        <v>218</v>
      </c>
      <c r="O9" s="488"/>
      <c r="P9" s="488"/>
      <c r="W9" s="490"/>
    </row>
    <row r="10" spans="1:38" s="437" customFormat="1" ht="27.75" customHeight="1" x14ac:dyDescent="0.2">
      <c r="A10" s="488"/>
      <c r="B10" s="1393"/>
      <c r="D10" s="1428"/>
      <c r="E10" s="1435"/>
      <c r="F10" s="493"/>
      <c r="G10" s="1430"/>
      <c r="H10" s="1432"/>
      <c r="I10" s="494"/>
      <c r="J10" s="1430"/>
      <c r="K10" s="1432"/>
      <c r="L10" s="494"/>
      <c r="M10" s="1430"/>
      <c r="N10" s="1432"/>
      <c r="O10" s="488"/>
      <c r="P10" s="495"/>
      <c r="Q10" s="496"/>
      <c r="R10" s="496"/>
      <c r="S10" s="496"/>
      <c r="T10" s="496"/>
    </row>
    <row r="11" spans="1:38" s="328" customFormat="1" ht="4.5" customHeight="1" x14ac:dyDescent="0.2">
      <c r="A11" s="326"/>
      <c r="B11" s="327"/>
      <c r="D11" s="327"/>
      <c r="E11" s="327"/>
      <c r="G11" s="327"/>
      <c r="H11" s="327"/>
      <c r="J11" s="327"/>
      <c r="K11" s="327"/>
      <c r="M11" s="327"/>
      <c r="N11" s="327"/>
      <c r="O11" s="319"/>
      <c r="P11" s="348"/>
      <c r="Q11" s="329"/>
      <c r="R11" s="329"/>
      <c r="S11" s="329"/>
      <c r="T11" s="329"/>
      <c r="U11" s="329"/>
      <c r="V11" s="329"/>
      <c r="W11" s="329"/>
    </row>
    <row r="12" spans="1:38" s="331" customFormat="1" ht="18" customHeight="1" x14ac:dyDescent="0.25">
      <c r="A12" s="330"/>
      <c r="B12" s="349" t="s">
        <v>8</v>
      </c>
      <c r="C12" s="350"/>
      <c r="D12" s="497">
        <f t="shared" ref="D12:D29" si="0">G12+J12+M12</f>
        <v>286788</v>
      </c>
      <c r="E12" s="498">
        <f>D12/'20pobl'!D12*100</f>
        <v>3.3409027128729272</v>
      </c>
      <c r="F12" s="350"/>
      <c r="G12" s="355">
        <v>87121</v>
      </c>
      <c r="H12" s="498">
        <v>1.2417284970140849</v>
      </c>
      <c r="I12" s="350"/>
      <c r="J12" s="355">
        <v>59106</v>
      </c>
      <c r="K12" s="498">
        <v>5.1578121577624172</v>
      </c>
      <c r="L12" s="350"/>
      <c r="M12" s="355">
        <v>140561</v>
      </c>
      <c r="N12" s="498">
        <f>M12/'20pobl'!X12*100</f>
        <v>33.301270585113571</v>
      </c>
      <c r="O12" s="359"/>
      <c r="P12" s="360"/>
      <c r="Q12" s="360"/>
      <c r="R12" s="360"/>
      <c r="S12" s="361"/>
      <c r="T12" s="362"/>
      <c r="U12" s="329"/>
      <c r="V12" s="360"/>
      <c r="W12" s="360"/>
      <c r="X12" s="360"/>
      <c r="Y12" s="361"/>
      <c r="Z12" s="362"/>
      <c r="AB12" s="360"/>
      <c r="AC12" s="360"/>
      <c r="AD12" s="360"/>
      <c r="AE12" s="361"/>
      <c r="AF12" s="362"/>
      <c r="AH12" s="360"/>
      <c r="AI12" s="360"/>
      <c r="AJ12" s="360"/>
      <c r="AK12" s="361"/>
      <c r="AL12" s="362"/>
    </row>
    <row r="13" spans="1:38" s="331" customFormat="1" ht="18" customHeight="1" x14ac:dyDescent="0.25">
      <c r="A13" s="330"/>
      <c r="B13" s="363" t="s">
        <v>7</v>
      </c>
      <c r="C13" s="350"/>
      <c r="D13" s="499">
        <f t="shared" si="0"/>
        <v>40938</v>
      </c>
      <c r="E13" s="500">
        <f>D13/'20pobl'!D13*100</f>
        <v>3.0521386516999689</v>
      </c>
      <c r="F13" s="350"/>
      <c r="G13" s="368">
        <v>8427</v>
      </c>
      <c r="H13" s="501">
        <v>0.80699916398449012</v>
      </c>
      <c r="I13" s="350"/>
      <c r="J13" s="368">
        <v>7387</v>
      </c>
      <c r="K13" s="501">
        <v>3.6752523719731531</v>
      </c>
      <c r="L13" s="350"/>
      <c r="M13" s="368">
        <v>25124</v>
      </c>
      <c r="N13" s="501">
        <f>M13/'20pobl'!X13*100</f>
        <v>26.155303621807885</v>
      </c>
      <c r="O13" s="359"/>
      <c r="P13" s="360"/>
      <c r="Q13" s="360"/>
      <c r="R13" s="360"/>
      <c r="S13" s="361"/>
      <c r="T13" s="362"/>
      <c r="U13" s="329"/>
      <c r="V13" s="360"/>
      <c r="W13" s="360"/>
      <c r="X13" s="360"/>
      <c r="Y13" s="361"/>
      <c r="Z13" s="362"/>
      <c r="AB13" s="360"/>
      <c r="AC13" s="360"/>
      <c r="AD13" s="360"/>
      <c r="AE13" s="361"/>
      <c r="AF13" s="362"/>
      <c r="AH13" s="360"/>
      <c r="AI13" s="360"/>
      <c r="AJ13" s="360"/>
      <c r="AK13" s="361"/>
      <c r="AL13" s="362"/>
    </row>
    <row r="14" spans="1:38" s="331" customFormat="1" ht="18" customHeight="1" x14ac:dyDescent="0.25">
      <c r="A14" s="330"/>
      <c r="B14" s="363" t="s">
        <v>37</v>
      </c>
      <c r="C14" s="350"/>
      <c r="D14" s="499">
        <f t="shared" si="0"/>
        <v>31581</v>
      </c>
      <c r="E14" s="500">
        <f>D14/'20pobl'!D14*100</f>
        <v>3.1390771922151761</v>
      </c>
      <c r="F14" s="350"/>
      <c r="G14" s="368">
        <v>7674</v>
      </c>
      <c r="H14" s="501">
        <v>1.0528554278854398</v>
      </c>
      <c r="I14" s="350"/>
      <c r="J14" s="368">
        <v>6493</v>
      </c>
      <c r="K14" s="501">
        <v>3.3591664424808063</v>
      </c>
      <c r="L14" s="350"/>
      <c r="M14" s="368">
        <v>17414</v>
      </c>
      <c r="N14" s="501">
        <f>M14/'20pobl'!X14*100</f>
        <v>20.757393346286339</v>
      </c>
      <c r="O14" s="359"/>
      <c r="P14" s="360"/>
      <c r="Q14" s="360"/>
      <c r="R14" s="360"/>
      <c r="S14" s="361"/>
      <c r="T14" s="373"/>
      <c r="U14" s="329"/>
      <c r="V14" s="360"/>
      <c r="W14" s="360"/>
      <c r="X14" s="360"/>
      <c r="Y14" s="361"/>
      <c r="Z14" s="362"/>
      <c r="AB14" s="360"/>
      <c r="AC14" s="360"/>
      <c r="AD14" s="360"/>
      <c r="AE14" s="361"/>
      <c r="AF14" s="362"/>
      <c r="AH14" s="360"/>
      <c r="AI14" s="360"/>
      <c r="AJ14" s="360"/>
      <c r="AK14" s="361"/>
      <c r="AL14" s="362"/>
    </row>
    <row r="15" spans="1:38" s="331" customFormat="1" ht="18" customHeight="1" x14ac:dyDescent="0.25">
      <c r="A15" s="330"/>
      <c r="B15" s="363" t="s">
        <v>38</v>
      </c>
      <c r="C15" s="350"/>
      <c r="D15" s="499">
        <f t="shared" si="0"/>
        <v>29759</v>
      </c>
      <c r="E15" s="500">
        <f>D15/'20pobl'!D15*100</f>
        <v>2.4596125649430616</v>
      </c>
      <c r="F15" s="350"/>
      <c r="G15" s="368">
        <v>8050</v>
      </c>
      <c r="H15" s="501">
        <v>0.7967772586903159</v>
      </c>
      <c r="I15" s="350"/>
      <c r="J15" s="368">
        <v>6429</v>
      </c>
      <c r="K15" s="501">
        <v>4.3723985962621397</v>
      </c>
      <c r="L15" s="350"/>
      <c r="M15" s="368">
        <v>15280</v>
      </c>
      <c r="N15" s="501">
        <f>M15/'20pobl'!X15*100</f>
        <v>29.07706945765937</v>
      </c>
      <c r="O15" s="359"/>
      <c r="P15" s="360"/>
      <c r="Q15" s="360"/>
      <c r="R15" s="360"/>
      <c r="S15" s="361"/>
      <c r="T15" s="362"/>
      <c r="U15" s="329"/>
      <c r="V15" s="360"/>
      <c r="W15" s="360"/>
      <c r="X15" s="360"/>
      <c r="Y15" s="361"/>
      <c r="Z15" s="362"/>
      <c r="AB15" s="360"/>
      <c r="AC15" s="360"/>
      <c r="AD15" s="360"/>
      <c r="AE15" s="361"/>
      <c r="AF15" s="362"/>
      <c r="AH15" s="360"/>
      <c r="AI15" s="360"/>
      <c r="AJ15" s="360"/>
      <c r="AK15" s="361"/>
      <c r="AL15" s="362"/>
    </row>
    <row r="16" spans="1:38" s="331" customFormat="1" ht="18" customHeight="1" x14ac:dyDescent="0.25">
      <c r="A16" s="330"/>
      <c r="B16" s="363" t="s">
        <v>6</v>
      </c>
      <c r="C16" s="350"/>
      <c r="D16" s="499">
        <f t="shared" si="0"/>
        <v>41709</v>
      </c>
      <c r="E16" s="500">
        <f>D16/'20pobl'!D16*100</f>
        <v>1.8847129889707079</v>
      </c>
      <c r="F16" s="350"/>
      <c r="G16" s="368">
        <v>16578</v>
      </c>
      <c r="H16" s="501">
        <v>0.90765296317648969</v>
      </c>
      <c r="I16" s="350"/>
      <c r="J16" s="368">
        <v>8339</v>
      </c>
      <c r="K16" s="501">
        <v>2.8937478528522798</v>
      </c>
      <c r="L16" s="350"/>
      <c r="M16" s="368">
        <v>16792</v>
      </c>
      <c r="N16" s="501">
        <f>M16/'20pobl'!X16*100</f>
        <v>17.069550897594894</v>
      </c>
      <c r="O16" s="359"/>
      <c r="P16" s="360"/>
      <c r="Q16" s="360"/>
      <c r="R16" s="360"/>
      <c r="S16" s="361"/>
      <c r="T16" s="362"/>
      <c r="U16" s="329"/>
      <c r="V16" s="360"/>
      <c r="W16" s="360"/>
      <c r="X16" s="360"/>
      <c r="Y16" s="361"/>
      <c r="Z16" s="362"/>
      <c r="AB16" s="360"/>
      <c r="AC16" s="360"/>
      <c r="AD16" s="360"/>
      <c r="AE16" s="361"/>
      <c r="AF16" s="362"/>
      <c r="AH16" s="360"/>
      <c r="AI16" s="360"/>
      <c r="AJ16" s="360"/>
      <c r="AK16" s="361"/>
      <c r="AL16" s="362"/>
    </row>
    <row r="17" spans="1:38" s="331" customFormat="1" ht="18" customHeight="1" x14ac:dyDescent="0.25">
      <c r="A17" s="330"/>
      <c r="B17" s="363" t="s">
        <v>5</v>
      </c>
      <c r="C17" s="350"/>
      <c r="D17" s="377">
        <f t="shared" si="0"/>
        <v>17670</v>
      </c>
      <c r="E17" s="502">
        <f>D17/'20pobl'!D17*100</f>
        <v>3.0031254939351144</v>
      </c>
      <c r="F17" s="350"/>
      <c r="G17" s="377">
        <v>4582</v>
      </c>
      <c r="H17" s="502">
        <v>1.0177382311522964</v>
      </c>
      <c r="I17" s="350"/>
      <c r="J17" s="377">
        <v>3719</v>
      </c>
      <c r="K17" s="502">
        <v>3.8145545925432076</v>
      </c>
      <c r="L17" s="350"/>
      <c r="M17" s="377">
        <v>9369</v>
      </c>
      <c r="N17" s="502">
        <f>M17/'20pobl'!X17*100</f>
        <v>23.032105806578496</v>
      </c>
      <c r="O17" s="359"/>
      <c r="P17" s="360"/>
      <c r="Q17" s="360"/>
      <c r="R17" s="360"/>
      <c r="S17" s="361"/>
      <c r="T17" s="362"/>
      <c r="U17" s="329"/>
      <c r="V17" s="360"/>
      <c r="W17" s="360"/>
      <c r="X17" s="360"/>
      <c r="Y17" s="361"/>
      <c r="Z17" s="362"/>
      <c r="AB17" s="360"/>
      <c r="AC17" s="360"/>
      <c r="AD17" s="360"/>
      <c r="AE17" s="361"/>
      <c r="AF17" s="362"/>
      <c r="AH17" s="360"/>
      <c r="AI17" s="360"/>
      <c r="AJ17" s="360"/>
      <c r="AK17" s="361"/>
      <c r="AL17" s="362"/>
    </row>
    <row r="18" spans="1:38" s="331" customFormat="1" ht="18" customHeight="1" x14ac:dyDescent="0.25">
      <c r="A18" s="330"/>
      <c r="B18" s="363" t="s">
        <v>4</v>
      </c>
      <c r="C18" s="350"/>
      <c r="D18" s="499">
        <f t="shared" si="0"/>
        <v>124604</v>
      </c>
      <c r="E18" s="500">
        <f>D18/'20pobl'!D18*100</f>
        <v>5.2273290758118778</v>
      </c>
      <c r="F18" s="350"/>
      <c r="G18" s="368">
        <v>25657</v>
      </c>
      <c r="H18" s="501">
        <v>1.4639668554754255</v>
      </c>
      <c r="I18" s="350"/>
      <c r="J18" s="368">
        <v>21459</v>
      </c>
      <c r="K18" s="501">
        <v>5.1865780766228147</v>
      </c>
      <c r="L18" s="350"/>
      <c r="M18" s="368">
        <v>77488</v>
      </c>
      <c r="N18" s="501">
        <f>M18/'20pobl'!X18*100</f>
        <v>35.643874054141079</v>
      </c>
      <c r="O18" s="359"/>
      <c r="P18" s="360"/>
      <c r="Q18" s="360"/>
      <c r="R18" s="360"/>
      <c r="S18" s="361"/>
      <c r="T18" s="362"/>
      <c r="U18" s="329"/>
      <c r="V18" s="360"/>
      <c r="W18" s="360"/>
      <c r="X18" s="360"/>
      <c r="Y18" s="361"/>
      <c r="Z18" s="362"/>
      <c r="AB18" s="360"/>
      <c r="AC18" s="360"/>
      <c r="AD18" s="360"/>
      <c r="AE18" s="361"/>
      <c r="AF18" s="362"/>
      <c r="AH18" s="360"/>
      <c r="AI18" s="360"/>
      <c r="AJ18" s="360"/>
      <c r="AK18" s="361"/>
      <c r="AL18" s="362"/>
    </row>
    <row r="19" spans="1:38" s="331" customFormat="1" ht="18" customHeight="1" x14ac:dyDescent="0.25">
      <c r="A19" s="330"/>
      <c r="B19" s="363" t="s">
        <v>40</v>
      </c>
      <c r="C19" s="350"/>
      <c r="D19" s="499">
        <f t="shared" si="0"/>
        <v>72771</v>
      </c>
      <c r="E19" s="500">
        <f>D19/'20pobl'!D19*100</f>
        <v>3.4917465018238212</v>
      </c>
      <c r="F19" s="350"/>
      <c r="G19" s="368">
        <v>16778</v>
      </c>
      <c r="H19" s="501">
        <v>0.99889858006132237</v>
      </c>
      <c r="I19" s="350"/>
      <c r="J19" s="368">
        <v>12667</v>
      </c>
      <c r="K19" s="501">
        <v>4.6326299235636181</v>
      </c>
      <c r="L19" s="350"/>
      <c r="M19" s="368">
        <v>43326</v>
      </c>
      <c r="N19" s="501">
        <f>M19/'20pobl'!X19*100</f>
        <v>33.07176770529594</v>
      </c>
      <c r="O19" s="359"/>
      <c r="P19" s="360"/>
      <c r="Q19" s="360"/>
      <c r="R19" s="360"/>
      <c r="S19" s="361"/>
      <c r="T19" s="362"/>
      <c r="U19" s="329"/>
      <c r="V19" s="360"/>
      <c r="W19" s="360"/>
      <c r="X19" s="360"/>
      <c r="Y19" s="361"/>
      <c r="Z19" s="362"/>
      <c r="AB19" s="360"/>
      <c r="AC19" s="360"/>
      <c r="AD19" s="360"/>
      <c r="AE19" s="361"/>
      <c r="AF19" s="362"/>
      <c r="AH19" s="360"/>
      <c r="AI19" s="360"/>
      <c r="AJ19" s="360"/>
      <c r="AK19" s="361"/>
      <c r="AL19" s="362"/>
    </row>
    <row r="20" spans="1:38" s="331" customFormat="1" ht="18" customHeight="1" x14ac:dyDescent="0.25">
      <c r="A20" s="330"/>
      <c r="B20" s="363" t="s">
        <v>41</v>
      </c>
      <c r="C20" s="350"/>
      <c r="D20" s="499">
        <f t="shared" si="0"/>
        <v>211192</v>
      </c>
      <c r="E20" s="500">
        <f>D20/'20pobl'!D20*100</f>
        <v>2.6726523523332113</v>
      </c>
      <c r="F20" s="350"/>
      <c r="G20" s="368">
        <v>56212</v>
      </c>
      <c r="H20" s="501">
        <v>0.88206139876685263</v>
      </c>
      <c r="I20" s="350"/>
      <c r="J20" s="368">
        <v>42325</v>
      </c>
      <c r="K20" s="501">
        <v>3.932899576092431</v>
      </c>
      <c r="L20" s="350"/>
      <c r="M20" s="368">
        <v>112655</v>
      </c>
      <c r="N20" s="501">
        <f>M20/'20pobl'!X20*100</f>
        <v>24.869422013042346</v>
      </c>
      <c r="O20" s="359"/>
      <c r="P20" s="360"/>
      <c r="Q20" s="360"/>
      <c r="R20" s="360"/>
      <c r="S20" s="361"/>
      <c r="T20" s="362"/>
      <c r="U20" s="329"/>
      <c r="V20" s="360"/>
      <c r="W20" s="360"/>
      <c r="X20" s="360"/>
      <c r="Y20" s="361"/>
      <c r="Z20" s="362"/>
      <c r="AB20" s="360"/>
      <c r="AC20" s="360"/>
      <c r="AD20" s="360"/>
      <c r="AE20" s="361"/>
      <c r="AF20" s="362"/>
      <c r="AH20" s="360"/>
      <c r="AI20" s="360"/>
      <c r="AJ20" s="360"/>
      <c r="AK20" s="361"/>
      <c r="AL20" s="362"/>
    </row>
    <row r="21" spans="1:38" s="331" customFormat="1" ht="18" customHeight="1" x14ac:dyDescent="0.25">
      <c r="A21" s="330"/>
      <c r="B21" s="363" t="s">
        <v>3</v>
      </c>
      <c r="C21" s="350"/>
      <c r="D21" s="499">
        <f t="shared" si="0"/>
        <v>154633</v>
      </c>
      <c r="E21" s="500">
        <f>D21/'20pobl'!D21*100</f>
        <v>2.9644788969737519</v>
      </c>
      <c r="F21" s="350"/>
      <c r="G21" s="368">
        <v>40780</v>
      </c>
      <c r="H21" s="501">
        <v>0.97825176957301152</v>
      </c>
      <c r="I21" s="350"/>
      <c r="J21" s="368">
        <v>31271</v>
      </c>
      <c r="K21" s="501">
        <v>4.1403407496067661</v>
      </c>
      <c r="L21" s="350"/>
      <c r="M21" s="368">
        <v>82582</v>
      </c>
      <c r="N21" s="501">
        <f>M21/'20pobl'!X21*100</f>
        <v>28.256540453982442</v>
      </c>
      <c r="O21" s="359"/>
      <c r="P21" s="360"/>
      <c r="Q21" s="360"/>
      <c r="R21" s="360"/>
      <c r="S21" s="361"/>
      <c r="T21" s="373"/>
      <c r="U21" s="329"/>
      <c r="V21" s="360"/>
      <c r="W21" s="360"/>
      <c r="X21" s="360"/>
      <c r="Y21" s="361"/>
      <c r="Z21" s="362"/>
      <c r="AB21" s="360"/>
      <c r="AC21" s="360"/>
      <c r="AD21" s="360"/>
      <c r="AE21" s="361"/>
      <c r="AF21" s="362"/>
      <c r="AH21" s="360"/>
      <c r="AI21" s="360"/>
      <c r="AJ21" s="360"/>
      <c r="AK21" s="361"/>
      <c r="AL21" s="362"/>
    </row>
    <row r="22" spans="1:38" s="331" customFormat="1" ht="18" customHeight="1" x14ac:dyDescent="0.25">
      <c r="A22" s="330"/>
      <c r="B22" s="363" t="s">
        <v>2</v>
      </c>
      <c r="C22" s="350"/>
      <c r="D22" s="499">
        <f t="shared" si="0"/>
        <v>35701</v>
      </c>
      <c r="E22" s="500">
        <f>D22/'20pobl'!D22*100</f>
        <v>3.3862085580467154</v>
      </c>
      <c r="F22" s="350"/>
      <c r="G22" s="368">
        <v>8822</v>
      </c>
      <c r="H22" s="501">
        <v>1.0705803972870216</v>
      </c>
      <c r="I22" s="350"/>
      <c r="J22" s="368">
        <v>6663</v>
      </c>
      <c r="K22" s="501">
        <v>4.2383339270266145</v>
      </c>
      <c r="L22" s="350"/>
      <c r="M22" s="368">
        <v>20216</v>
      </c>
      <c r="N22" s="501">
        <f>M22/'20pobl'!X22*100</f>
        <v>27.67078662450896</v>
      </c>
      <c r="O22" s="359"/>
      <c r="P22" s="360"/>
      <c r="Q22" s="360"/>
      <c r="R22" s="360"/>
      <c r="S22" s="361"/>
      <c r="T22" s="362"/>
      <c r="U22" s="329"/>
      <c r="V22" s="360"/>
      <c r="W22" s="360"/>
      <c r="X22" s="360"/>
      <c r="Y22" s="361"/>
      <c r="Z22" s="362"/>
      <c r="AB22" s="360"/>
      <c r="AC22" s="360"/>
      <c r="AD22" s="360"/>
      <c r="AE22" s="361"/>
      <c r="AF22" s="362"/>
      <c r="AH22" s="360"/>
      <c r="AI22" s="360"/>
      <c r="AJ22" s="360"/>
      <c r="AK22" s="361"/>
      <c r="AL22" s="362"/>
    </row>
    <row r="23" spans="1:38" s="331" customFormat="1" ht="18" customHeight="1" x14ac:dyDescent="0.25">
      <c r="A23" s="330"/>
      <c r="B23" s="363" t="s">
        <v>35</v>
      </c>
      <c r="C23" s="350"/>
      <c r="D23" s="499">
        <f t="shared" si="0"/>
        <v>74500</v>
      </c>
      <c r="E23" s="500">
        <f>D23/'20pobl'!D23*100</f>
        <v>2.7598480268383181</v>
      </c>
      <c r="F23" s="350"/>
      <c r="G23" s="368">
        <v>21002</v>
      </c>
      <c r="H23" s="501">
        <v>1.0556835100848387</v>
      </c>
      <c r="I23" s="350"/>
      <c r="J23" s="368">
        <v>13230</v>
      </c>
      <c r="K23" s="501">
        <v>2.7961179822299624</v>
      </c>
      <c r="L23" s="350"/>
      <c r="M23" s="368">
        <v>40268</v>
      </c>
      <c r="N23" s="501">
        <f>M23/'20pobl'!X23*100</f>
        <v>17.00176485986675</v>
      </c>
      <c r="O23" s="359"/>
      <c r="P23" s="360"/>
      <c r="Q23" s="360"/>
      <c r="R23" s="360"/>
      <c r="S23" s="361"/>
      <c r="T23" s="362"/>
      <c r="U23" s="329"/>
      <c r="V23" s="360"/>
      <c r="W23" s="360"/>
      <c r="X23" s="360"/>
      <c r="Y23" s="361"/>
      <c r="Z23" s="362"/>
      <c r="AB23" s="360"/>
      <c r="AC23" s="360"/>
      <c r="AD23" s="360"/>
      <c r="AE23" s="361"/>
      <c r="AF23" s="362"/>
      <c r="AH23" s="360"/>
      <c r="AI23" s="360"/>
      <c r="AJ23" s="360"/>
      <c r="AK23" s="361"/>
      <c r="AL23" s="362"/>
    </row>
    <row r="24" spans="1:38" s="331" customFormat="1" ht="18" customHeight="1" x14ac:dyDescent="0.25">
      <c r="A24" s="330"/>
      <c r="B24" s="363" t="s">
        <v>42</v>
      </c>
      <c r="C24" s="350"/>
      <c r="D24" s="499">
        <f t="shared" si="0"/>
        <v>183203</v>
      </c>
      <c r="E24" s="500">
        <f>D24/'20pobl'!D24*100</f>
        <v>2.6659718567040311</v>
      </c>
      <c r="F24" s="350"/>
      <c r="G24" s="368">
        <v>48358</v>
      </c>
      <c r="H24" s="501">
        <v>0.86270920805335605</v>
      </c>
      <c r="I24" s="350"/>
      <c r="J24" s="368">
        <v>32477</v>
      </c>
      <c r="K24" s="501">
        <v>3.6458649064313695</v>
      </c>
      <c r="L24" s="350"/>
      <c r="M24" s="368">
        <v>102368</v>
      </c>
      <c r="N24" s="501">
        <f>M24/'20pobl'!X24*100</f>
        <v>27.243791051449374</v>
      </c>
      <c r="O24" s="359"/>
      <c r="P24" s="360"/>
      <c r="Q24" s="360"/>
      <c r="R24" s="360"/>
      <c r="S24" s="361"/>
      <c r="T24" s="362"/>
      <c r="U24" s="329"/>
      <c r="V24" s="360"/>
      <c r="W24" s="360"/>
      <c r="X24" s="360"/>
      <c r="Y24" s="361"/>
      <c r="Z24" s="362"/>
      <c r="AB24" s="360"/>
      <c r="AC24" s="360"/>
      <c r="AD24" s="360"/>
      <c r="AE24" s="361"/>
      <c r="AF24" s="362"/>
      <c r="AH24" s="360"/>
      <c r="AI24" s="360"/>
      <c r="AJ24" s="360"/>
      <c r="AK24" s="361"/>
      <c r="AL24" s="362"/>
    </row>
    <row r="25" spans="1:38" ht="18" customHeight="1" x14ac:dyDescent="0.25">
      <c r="A25" s="332"/>
      <c r="B25" s="363" t="s">
        <v>43</v>
      </c>
      <c r="C25" s="350"/>
      <c r="D25" s="499">
        <f t="shared" si="0"/>
        <v>42782</v>
      </c>
      <c r="E25" s="500">
        <f>D25/'20pobl'!D25*100</f>
        <v>2.7571193252269137</v>
      </c>
      <c r="F25" s="350"/>
      <c r="G25" s="368">
        <v>15791</v>
      </c>
      <c r="H25" s="501">
        <v>1.2165273924743401</v>
      </c>
      <c r="I25" s="350"/>
      <c r="J25" s="368">
        <v>8364</v>
      </c>
      <c r="K25" s="501">
        <v>4.5869345851796606</v>
      </c>
      <c r="L25" s="350"/>
      <c r="M25" s="368">
        <v>18627</v>
      </c>
      <c r="N25" s="501">
        <f>M25/'20pobl'!X25*100</f>
        <v>26.121527436929419</v>
      </c>
      <c r="O25" s="359"/>
      <c r="P25" s="360"/>
      <c r="Q25" s="360"/>
      <c r="R25" s="360"/>
      <c r="S25" s="361"/>
      <c r="T25" s="362"/>
      <c r="U25" s="329"/>
      <c r="V25" s="360"/>
      <c r="W25" s="360"/>
      <c r="X25" s="360"/>
      <c r="Y25" s="361"/>
      <c r="Z25" s="362"/>
      <c r="AB25" s="360"/>
      <c r="AC25" s="360"/>
      <c r="AD25" s="360"/>
      <c r="AE25" s="361"/>
      <c r="AF25" s="362"/>
      <c r="AH25" s="360"/>
      <c r="AI25" s="360"/>
      <c r="AJ25" s="360"/>
      <c r="AK25" s="361"/>
      <c r="AL25" s="362"/>
    </row>
    <row r="26" spans="1:38" s="331" customFormat="1" ht="18" customHeight="1" x14ac:dyDescent="0.25">
      <c r="B26" s="363" t="s">
        <v>44</v>
      </c>
      <c r="C26" s="350"/>
      <c r="D26" s="503">
        <f t="shared" si="0"/>
        <v>16091</v>
      </c>
      <c r="E26" s="504">
        <f>D26/'20pobl'!D26*100</f>
        <v>2.3939418735261957</v>
      </c>
      <c r="F26" s="350"/>
      <c r="G26" s="377">
        <v>3363</v>
      </c>
      <c r="H26" s="502">
        <v>0.62892611287007616</v>
      </c>
      <c r="I26" s="350"/>
      <c r="J26" s="377">
        <v>2693</v>
      </c>
      <c r="K26" s="502">
        <v>2.8140314945819709</v>
      </c>
      <c r="L26" s="350"/>
      <c r="M26" s="377">
        <v>10035</v>
      </c>
      <c r="N26" s="502">
        <f>M26/'20pobl'!X26*100</f>
        <v>24.044566910267161</v>
      </c>
      <c r="O26" s="359"/>
      <c r="P26" s="360"/>
      <c r="Q26" s="360"/>
      <c r="R26" s="360"/>
      <c r="S26" s="361"/>
      <c r="T26" s="362"/>
      <c r="U26" s="329"/>
      <c r="V26" s="360"/>
      <c r="W26" s="360"/>
      <c r="X26" s="360"/>
      <c r="Y26" s="361"/>
      <c r="Z26" s="362"/>
      <c r="AB26" s="360"/>
      <c r="AC26" s="360"/>
      <c r="AD26" s="360"/>
      <c r="AE26" s="361"/>
      <c r="AF26" s="362"/>
      <c r="AH26" s="360"/>
      <c r="AI26" s="360"/>
      <c r="AJ26" s="360"/>
      <c r="AK26" s="361"/>
      <c r="AL26" s="362"/>
    </row>
    <row r="27" spans="1:38" s="331" customFormat="1" ht="18" customHeight="1" x14ac:dyDescent="0.25">
      <c r="B27" s="363" t="s">
        <v>45</v>
      </c>
      <c r="C27" s="350"/>
      <c r="D27" s="503">
        <f t="shared" si="0"/>
        <v>68945</v>
      </c>
      <c r="E27" s="504">
        <f>D27/'20pobl'!D27*100</f>
        <v>3.1108125156228708</v>
      </c>
      <c r="F27" s="350"/>
      <c r="G27" s="377">
        <v>17548</v>
      </c>
      <c r="H27" s="502">
        <v>1.034634428775431</v>
      </c>
      <c r="I27" s="350"/>
      <c r="J27" s="377">
        <v>12574</v>
      </c>
      <c r="K27" s="502">
        <v>3.4800562388601666</v>
      </c>
      <c r="L27" s="350"/>
      <c r="M27" s="377">
        <v>38823</v>
      </c>
      <c r="N27" s="502">
        <f>M27/'20pobl'!X27*100</f>
        <v>24.428042887345214</v>
      </c>
      <c r="O27" s="359"/>
      <c r="P27" s="360"/>
      <c r="Q27" s="360"/>
      <c r="R27" s="360"/>
      <c r="S27" s="361"/>
      <c r="T27" s="373"/>
      <c r="U27" s="329"/>
      <c r="V27" s="360"/>
      <c r="W27" s="360"/>
      <c r="X27" s="360"/>
      <c r="Y27" s="361"/>
      <c r="Z27" s="362"/>
      <c r="AB27" s="360"/>
      <c r="AC27" s="360"/>
      <c r="AD27" s="360"/>
      <c r="AE27" s="361"/>
      <c r="AF27" s="362"/>
      <c r="AH27" s="360"/>
      <c r="AI27" s="360"/>
      <c r="AJ27" s="360"/>
      <c r="AK27" s="361"/>
      <c r="AL27" s="362"/>
    </row>
    <row r="28" spans="1:38" s="331" customFormat="1" ht="18" customHeight="1" x14ac:dyDescent="0.25">
      <c r="B28" s="363" t="s">
        <v>46</v>
      </c>
      <c r="C28" s="350"/>
      <c r="D28" s="503">
        <f t="shared" si="0"/>
        <v>9275</v>
      </c>
      <c r="E28" s="504">
        <f>D28/'20pobl'!D28*100</f>
        <v>2.8779143731266403</v>
      </c>
      <c r="F28" s="350"/>
      <c r="G28" s="377">
        <v>1586</v>
      </c>
      <c r="H28" s="502">
        <v>0.6291129348951412</v>
      </c>
      <c r="I28" s="350"/>
      <c r="J28" s="377">
        <v>1657</v>
      </c>
      <c r="K28" s="502">
        <v>3.4448348267187789</v>
      </c>
      <c r="L28" s="350"/>
      <c r="M28" s="377">
        <v>6032</v>
      </c>
      <c r="N28" s="502">
        <f>M28/'20pobl'!X28*100</f>
        <v>27.318840579710148</v>
      </c>
      <c r="O28" s="359"/>
      <c r="P28" s="360"/>
      <c r="Q28" s="360"/>
      <c r="R28" s="360"/>
      <c r="S28" s="361"/>
      <c r="T28" s="362"/>
      <c r="U28" s="329"/>
      <c r="V28" s="360"/>
      <c r="W28" s="360"/>
      <c r="X28" s="360"/>
      <c r="Y28" s="361"/>
      <c r="Z28" s="362"/>
      <c r="AB28" s="360"/>
      <c r="AC28" s="360"/>
      <c r="AD28" s="360"/>
      <c r="AE28" s="361"/>
      <c r="AF28" s="362"/>
      <c r="AH28" s="360"/>
      <c r="AI28" s="360"/>
      <c r="AJ28" s="360"/>
      <c r="AK28" s="361"/>
      <c r="AL28" s="362"/>
    </row>
    <row r="29" spans="1:38" s="331" customFormat="1" ht="18" customHeight="1" x14ac:dyDescent="0.25">
      <c r="B29" s="384" t="s">
        <v>1</v>
      </c>
      <c r="C29" s="350"/>
      <c r="D29" s="505">
        <f t="shared" si="0"/>
        <v>3526</v>
      </c>
      <c r="E29" s="506">
        <f>D29/'20pobl'!D29*100</f>
        <v>2.0920229018956364</v>
      </c>
      <c r="F29" s="350"/>
      <c r="G29" s="389">
        <v>1971</v>
      </c>
      <c r="H29" s="507">
        <v>1.3323058828300853</v>
      </c>
      <c r="I29" s="350"/>
      <c r="J29" s="389">
        <v>541</v>
      </c>
      <c r="K29" s="507">
        <v>3.4364479451184655</v>
      </c>
      <c r="L29" s="350"/>
      <c r="M29" s="389">
        <v>1014</v>
      </c>
      <c r="N29" s="507">
        <f>M29/'20pobl'!X29*100</f>
        <v>20.851326341764342</v>
      </c>
      <c r="O29" s="359"/>
      <c r="P29" s="360"/>
      <c r="Q29" s="360"/>
      <c r="R29" s="360"/>
      <c r="S29" s="361"/>
      <c r="T29" s="362"/>
      <c r="U29" s="329"/>
      <c r="V29" s="360"/>
      <c r="W29" s="360"/>
      <c r="X29" s="360"/>
      <c r="Y29" s="361"/>
      <c r="Z29" s="362"/>
      <c r="AB29" s="360"/>
      <c r="AC29" s="360"/>
      <c r="AD29" s="360"/>
      <c r="AE29" s="361"/>
      <c r="AF29" s="362"/>
      <c r="AH29" s="360"/>
      <c r="AI29" s="360"/>
      <c r="AJ29" s="360"/>
      <c r="AK29" s="361"/>
      <c r="AL29" s="362"/>
    </row>
    <row r="30" spans="1:38" s="328" customFormat="1" ht="3.75" customHeight="1" x14ac:dyDescent="0.25">
      <c r="A30" s="326"/>
      <c r="B30" s="327"/>
      <c r="D30" s="327"/>
      <c r="E30" s="327"/>
      <c r="G30" s="327"/>
      <c r="H30" s="327"/>
      <c r="J30" s="327"/>
      <c r="K30" s="327"/>
      <c r="M30" s="327"/>
      <c r="N30" s="327"/>
      <c r="O30" s="359"/>
      <c r="P30" s="329"/>
      <c r="Q30" s="329"/>
      <c r="R30" s="360"/>
      <c r="S30" s="361"/>
      <c r="T30" s="362"/>
      <c r="U30" s="329"/>
      <c r="V30" s="329"/>
      <c r="W30" s="329"/>
      <c r="X30" s="360"/>
      <c r="Y30" s="361"/>
      <c r="Z30" s="362"/>
      <c r="AB30" s="329"/>
      <c r="AC30" s="329"/>
      <c r="AD30" s="360"/>
      <c r="AE30" s="361"/>
      <c r="AF30" s="362"/>
      <c r="AH30" s="329"/>
      <c r="AI30" s="329"/>
      <c r="AJ30" s="360"/>
      <c r="AK30" s="361"/>
      <c r="AL30" s="362"/>
    </row>
    <row r="31" spans="1:38" s="329" customFormat="1" ht="18" customHeight="1" x14ac:dyDescent="0.25">
      <c r="B31" s="1243" t="s">
        <v>0</v>
      </c>
      <c r="C31" s="320"/>
      <c r="D31" s="1249">
        <f>G31+J31+M31</f>
        <v>1445668</v>
      </c>
      <c r="E31" s="1250">
        <f>D31/'20pobl'!D31*100</f>
        <v>3.0064617795008339</v>
      </c>
      <c r="F31" s="320"/>
      <c r="G31" s="1249">
        <f>SUM(G12:G29)</f>
        <v>390300</v>
      </c>
      <c r="H31" s="1250">
        <f>G31/'20pobl'!J31*100</f>
        <v>1.0164701764446904</v>
      </c>
      <c r="I31" s="320"/>
      <c r="J31" s="1249">
        <f>SUM(J12:J29)</f>
        <v>277394</v>
      </c>
      <c r="K31" s="1250">
        <f>J31/'20pobl'!Q31*100</f>
        <v>4.0697942259315765</v>
      </c>
      <c r="L31" s="320"/>
      <c r="M31" s="1249">
        <f>SUM(M12:M29)</f>
        <v>777974</v>
      </c>
      <c r="N31" s="1250">
        <f>M31/'20pobl'!X31*100</f>
        <v>27.089608315743067</v>
      </c>
      <c r="O31" s="359"/>
      <c r="P31" s="360"/>
      <c r="Q31" s="360"/>
      <c r="T31" s="395"/>
      <c r="V31" s="360"/>
      <c r="W31" s="360"/>
      <c r="Z31" s="395"/>
      <c r="AB31" s="360"/>
      <c r="AC31" s="360"/>
      <c r="AF31" s="395"/>
      <c r="AH31" s="360"/>
      <c r="AI31" s="360"/>
      <c r="AL31" s="395"/>
    </row>
    <row r="32" spans="1:38" s="496" customFormat="1" ht="5.25" customHeight="1" x14ac:dyDescent="0.2">
      <c r="B32" s="397" t="s">
        <v>39</v>
      </c>
      <c r="C32" s="509"/>
      <c r="F32" s="509"/>
    </row>
    <row r="33" spans="2:14" s="496" customFormat="1" ht="5.25" customHeight="1" x14ac:dyDescent="0.2">
      <c r="B33" s="397" t="s">
        <v>47</v>
      </c>
      <c r="C33" s="509"/>
      <c r="F33" s="509"/>
    </row>
    <row r="34" spans="2:14" s="496" customFormat="1" ht="13.5" customHeight="1" x14ac:dyDescent="0.2">
      <c r="B34" s="1419" t="str">
        <f>'24solcasaad_pobl'!B34:N34</f>
        <v xml:space="preserve">(1) Cifras INE de población referidas al 01/01/2023. Publicado Censo de Población Anual el 13/12/2023 </v>
      </c>
      <c r="C34" s="1436"/>
      <c r="D34" s="1436"/>
      <c r="E34" s="1436"/>
      <c r="F34" s="1436"/>
      <c r="G34" s="1436"/>
      <c r="H34" s="1436"/>
      <c r="I34" s="1436"/>
      <c r="J34" s="1436"/>
      <c r="K34" s="1436"/>
      <c r="L34" s="1436"/>
      <c r="M34" s="1436"/>
      <c r="N34" s="1436"/>
    </row>
    <row r="35" spans="2:14" ht="29.25" customHeight="1" x14ac:dyDescent="0.2">
      <c r="B35" s="1433"/>
      <c r="C35" s="1433"/>
      <c r="D35" s="1433"/>
      <c r="E35" s="510"/>
    </row>
    <row r="36" spans="2:14" ht="4.5" customHeight="1" x14ac:dyDescent="0.2">
      <c r="B36" s="1413"/>
      <c r="C36" s="1413"/>
      <c r="D36" s="1413"/>
      <c r="E36" s="452"/>
    </row>
  </sheetData>
  <mergeCells count="23">
    <mergeCell ref="B34:N34"/>
    <mergeCell ref="B35:D35"/>
    <mergeCell ref="B36:D36"/>
    <mergeCell ref="J8:K8"/>
    <mergeCell ref="M8:N8"/>
    <mergeCell ref="D9:D10"/>
    <mergeCell ref="E9:E10"/>
    <mergeCell ref="G9:G10"/>
    <mergeCell ref="H9:H10"/>
    <mergeCell ref="J9:J10"/>
    <mergeCell ref="K9:K10"/>
    <mergeCell ref="M9:M10"/>
    <mergeCell ref="N9:N10"/>
    <mergeCell ref="B2:C2"/>
    <mergeCell ref="B3:C3"/>
    <mergeCell ref="A4:N4"/>
    <mergeCell ref="B5:N5"/>
    <mergeCell ref="B7:B10"/>
    <mergeCell ref="D7:E8"/>
    <mergeCell ref="G7:H7"/>
    <mergeCell ref="J7:K7"/>
    <mergeCell ref="M7:N7"/>
    <mergeCell ref="G8:H8"/>
  </mergeCells>
  <printOptions horizontalCentered="1"/>
  <pageMargins left="0" right="0" top="0.43307086614173229" bottom="0.43307086614173229" header="0" footer="0"/>
  <pageSetup paperSize="9" scale="94" orientation="landscape" r:id="rId1"/>
  <headerFooter alignWithMargins="0"/>
  <rowBreaks count="2" manualBreakCount="2">
    <brk id="34" max="25" man="1"/>
    <brk id="35" max="1638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Hoja108">
    <tabColor theme="0"/>
    <pageSetUpPr fitToPage="1"/>
  </sheetPr>
  <dimension ref="A1:AB28"/>
  <sheetViews>
    <sheetView zoomScaleNormal="100" workbookViewId="0">
      <selection activeCell="J27" sqref="J27"/>
    </sheetView>
  </sheetViews>
  <sheetFormatPr baseColWidth="10" defaultColWidth="11.42578125" defaultRowHeight="15" x14ac:dyDescent="0.25"/>
  <cols>
    <col min="1" max="1" width="1.85546875" style="220" customWidth="1"/>
    <col min="2" max="2" width="24.5703125" style="220" customWidth="1"/>
    <col min="3" max="3" width="1" style="220" customWidth="1"/>
    <col min="4" max="10" width="10.85546875" style="220" customWidth="1"/>
    <col min="11" max="11" width="7.140625" style="220" customWidth="1"/>
    <col min="12" max="12" width="1.140625" style="220" customWidth="1"/>
    <col min="13" max="13" width="7.140625" style="220" customWidth="1"/>
    <col min="14" max="14" width="7.7109375" style="220" customWidth="1"/>
    <col min="15" max="22" width="8.28515625" style="220" customWidth="1"/>
    <col min="23" max="23" width="11.140625" style="220" customWidth="1"/>
    <col min="24" max="24" width="7.7109375" style="220" customWidth="1"/>
    <col min="25" max="25" width="11.42578125" style="220" customWidth="1"/>
    <col min="26" max="26" width="11.42578125" style="220"/>
    <col min="27" max="27" width="11.85546875" style="220" bestFit="1" customWidth="1"/>
    <col min="28" max="16384" width="11.42578125" style="220"/>
  </cols>
  <sheetData>
    <row r="1" spans="1:26" x14ac:dyDescent="0.25">
      <c r="A1" s="219"/>
      <c r="B1" s="219"/>
      <c r="J1" s="221"/>
      <c r="K1" s="221"/>
    </row>
    <row r="2" spans="1:26" ht="48.75" customHeight="1" x14ac:dyDescent="0.25">
      <c r="A2" s="219"/>
      <c r="B2" s="219"/>
      <c r="J2" s="221"/>
      <c r="K2" s="221"/>
    </row>
    <row r="3" spans="1:26" ht="24" customHeight="1" x14ac:dyDescent="0.25">
      <c r="A3" s="219"/>
      <c r="B3" s="1362" t="s">
        <v>365</v>
      </c>
      <c r="C3" s="1362"/>
      <c r="D3" s="1362"/>
      <c r="E3" s="1362"/>
      <c r="F3" s="1362"/>
      <c r="G3" s="1362"/>
      <c r="H3" s="1362"/>
      <c r="I3" s="1362"/>
      <c r="J3" s="1362"/>
      <c r="K3" s="1362"/>
      <c r="L3" s="1362"/>
      <c r="M3" s="1362"/>
      <c r="N3" s="1362"/>
      <c r="O3" s="1362"/>
      <c r="P3" s="1362"/>
      <c r="Q3" s="1362"/>
      <c r="R3" s="1362"/>
      <c r="S3" s="1362"/>
      <c r="T3" s="1362"/>
      <c r="U3" s="1362"/>
      <c r="V3" s="1362"/>
      <c r="W3" s="1362"/>
    </row>
    <row r="5" spans="1:26" x14ac:dyDescent="0.25">
      <c r="B5" s="219"/>
      <c r="C5" s="219"/>
      <c r="D5" s="1363" t="s">
        <v>366</v>
      </c>
      <c r="E5" s="1363"/>
      <c r="F5" s="1363"/>
      <c r="G5" s="1363"/>
      <c r="H5" s="1363"/>
      <c r="I5" s="1363"/>
      <c r="J5" s="1363"/>
      <c r="K5" s="1363"/>
      <c r="L5" s="219"/>
      <c r="M5" s="1364" t="s">
        <v>340</v>
      </c>
      <c r="N5" s="1364"/>
      <c r="O5" s="1364"/>
      <c r="P5" s="1364"/>
      <c r="Q5" s="1364"/>
      <c r="R5" s="1364"/>
      <c r="S5" s="1364"/>
      <c r="T5" s="1364"/>
      <c r="U5" s="1364"/>
      <c r="V5" s="1364"/>
      <c r="W5" s="1364"/>
      <c r="X5" s="1364"/>
    </row>
    <row r="6" spans="1:26" ht="21" customHeight="1" x14ac:dyDescent="0.25">
      <c r="B6" s="219"/>
      <c r="C6" s="219"/>
      <c r="D6" s="1364"/>
      <c r="E6" s="1364"/>
      <c r="F6" s="1364"/>
      <c r="G6" s="1364"/>
      <c r="H6" s="1364"/>
      <c r="I6" s="1364"/>
      <c r="J6" s="1364"/>
      <c r="K6" s="1364"/>
      <c r="L6" s="219"/>
      <c r="M6" s="1365">
        <v>43830</v>
      </c>
      <c r="N6" s="1366"/>
      <c r="O6" s="1367">
        <v>44196</v>
      </c>
      <c r="P6" s="1368"/>
      <c r="Q6" s="1367">
        <v>44561</v>
      </c>
      <c r="R6" s="1368"/>
      <c r="S6" s="1371">
        <v>44926</v>
      </c>
      <c r="T6" s="1372"/>
      <c r="U6" s="1369">
        <v>45291</v>
      </c>
      <c r="V6" s="1373"/>
      <c r="W6" s="1369">
        <f>J7</f>
        <v>45443</v>
      </c>
      <c r="X6" s="1370"/>
    </row>
    <row r="7" spans="1:26" x14ac:dyDescent="0.25">
      <c r="B7" s="225"/>
      <c r="C7" s="219"/>
      <c r="D7" s="226">
        <v>43465</v>
      </c>
      <c r="E7" s="227">
        <v>43830</v>
      </c>
      <c r="F7" s="228">
        <v>44196</v>
      </c>
      <c r="G7" s="228">
        <v>44561</v>
      </c>
      <c r="H7" s="228">
        <v>44926</v>
      </c>
      <c r="I7" s="228">
        <v>45291</v>
      </c>
      <c r="J7" s="228">
        <f>EVO!J7</f>
        <v>45443</v>
      </c>
      <c r="K7" s="229"/>
      <c r="L7" s="219"/>
      <c r="M7" s="230" t="s">
        <v>28</v>
      </c>
      <c r="N7" s="231" t="s">
        <v>341</v>
      </c>
      <c r="O7" s="232" t="s">
        <v>28</v>
      </c>
      <c r="P7" s="233" t="s">
        <v>341</v>
      </c>
      <c r="Q7" s="231" t="s">
        <v>28</v>
      </c>
      <c r="R7" s="232" t="s">
        <v>341</v>
      </c>
      <c r="S7" s="232" t="s">
        <v>28</v>
      </c>
      <c r="T7" s="232" t="s">
        <v>341</v>
      </c>
      <c r="U7" s="232" t="s">
        <v>28</v>
      </c>
      <c r="V7" s="227" t="s">
        <v>341</v>
      </c>
      <c r="W7" s="231" t="s">
        <v>28</v>
      </c>
      <c r="X7" s="229" t="s">
        <v>341</v>
      </c>
    </row>
    <row r="8" spans="1:26" ht="8.25" customHeight="1" x14ac:dyDescent="0.25">
      <c r="B8" s="225"/>
      <c r="C8" s="219"/>
      <c r="D8" s="234"/>
      <c r="E8" s="234"/>
      <c r="F8" s="234"/>
      <c r="G8" s="297"/>
      <c r="H8" s="297"/>
      <c r="I8" s="297"/>
      <c r="J8" s="234"/>
      <c r="K8" s="234"/>
      <c r="L8" s="219"/>
    </row>
    <row r="9" spans="1:26" ht="15" customHeight="1" x14ac:dyDescent="0.25">
      <c r="B9" s="298" t="s">
        <v>8</v>
      </c>
      <c r="C9" s="219"/>
      <c r="D9" s="299">
        <v>388846</v>
      </c>
      <c r="E9" s="300">
        <v>410355</v>
      </c>
      <c r="F9" s="300">
        <v>396745</v>
      </c>
      <c r="G9" s="254">
        <v>402114</v>
      </c>
      <c r="H9" s="254">
        <v>422621</v>
      </c>
      <c r="I9" s="254">
        <v>420976</v>
      </c>
      <c r="J9" s="301">
        <v>409871</v>
      </c>
      <c r="K9" s="302"/>
      <c r="L9" s="222"/>
      <c r="M9" s="278">
        <v>5.5314957592465852E-2</v>
      </c>
      <c r="N9" s="279">
        <v>21509</v>
      </c>
      <c r="O9" s="280">
        <v>-3.3166404698370955E-2</v>
      </c>
      <c r="P9" s="279">
        <v>-13610</v>
      </c>
      <c r="Q9" s="280">
        <f t="shared" ref="Q9:Q27" si="0">G9/F9-1</f>
        <v>1.3532621709158255E-2</v>
      </c>
      <c r="R9" s="279">
        <f t="shared" ref="R9:R27" si="1">G9-F9</f>
        <v>5369</v>
      </c>
      <c r="S9" s="280">
        <f>H9/G9-1</f>
        <v>5.0997975698433784E-2</v>
      </c>
      <c r="T9" s="279">
        <f>H9-G9</f>
        <v>20507</v>
      </c>
      <c r="U9" s="280">
        <f>I9/H9-1</f>
        <v>-3.8923763845147841E-3</v>
      </c>
      <c r="V9" s="279">
        <f>I9-H9</f>
        <v>-1645</v>
      </c>
      <c r="W9" s="280">
        <f>[1]Cuadro_CCAA2!O5</f>
        <v>-4.7221544219347544E-2</v>
      </c>
      <c r="X9" s="279">
        <f>[1]Cuadro_CCAA2!P5</f>
        <v>-20314</v>
      </c>
    </row>
    <row r="10" spans="1:26" x14ac:dyDescent="0.25">
      <c r="B10" s="303" t="s">
        <v>7</v>
      </c>
      <c r="C10" s="219"/>
      <c r="D10" s="253">
        <v>49707</v>
      </c>
      <c r="E10" s="254">
        <v>51252</v>
      </c>
      <c r="F10" s="254">
        <v>47953</v>
      </c>
      <c r="G10" s="254">
        <v>48669</v>
      </c>
      <c r="H10" s="254">
        <v>51170</v>
      </c>
      <c r="I10" s="254">
        <v>54128</v>
      </c>
      <c r="J10" s="257">
        <v>56234</v>
      </c>
      <c r="L10" s="222"/>
      <c r="M10" s="256">
        <v>3.1082141348301118E-2</v>
      </c>
      <c r="N10" s="257">
        <v>1545</v>
      </c>
      <c r="O10" s="258">
        <v>-6.4368219776789193E-2</v>
      </c>
      <c r="P10" s="257">
        <v>-3299</v>
      </c>
      <c r="Q10" s="258">
        <f t="shared" si="0"/>
        <v>1.4931286885075057E-2</v>
      </c>
      <c r="R10" s="257">
        <f t="shared" si="1"/>
        <v>716</v>
      </c>
      <c r="S10" s="258">
        <f t="shared" ref="S10:S25" si="2">H10/G10-1</f>
        <v>5.1387947153218594E-2</v>
      </c>
      <c r="T10" s="257">
        <f t="shared" ref="T10:T26" si="3">H10-G10</f>
        <v>2501</v>
      </c>
      <c r="U10" s="258">
        <f t="shared" ref="U10:U27" si="4">I10/H10-1</f>
        <v>5.7807308970099669E-2</v>
      </c>
      <c r="V10" s="257">
        <f t="shared" ref="V10:V27" si="5">I10-H10</f>
        <v>2958</v>
      </c>
      <c r="W10" s="258">
        <f>[1]Cuadro_CCAA2!O6</f>
        <v>7.6022272822946269E-2</v>
      </c>
      <c r="X10" s="257">
        <f>[1]Cuadro_CCAA2!P6</f>
        <v>3973</v>
      </c>
    </row>
    <row r="11" spans="1:26" x14ac:dyDescent="0.25">
      <c r="B11" s="303" t="s">
        <v>37</v>
      </c>
      <c r="C11" s="219"/>
      <c r="D11" s="253">
        <v>38844</v>
      </c>
      <c r="E11" s="254">
        <v>40697</v>
      </c>
      <c r="F11" s="254">
        <v>39355</v>
      </c>
      <c r="G11" s="254">
        <v>41002</v>
      </c>
      <c r="H11" s="254">
        <v>43882</v>
      </c>
      <c r="I11" s="254">
        <v>46871</v>
      </c>
      <c r="J11" s="257">
        <v>47942</v>
      </c>
      <c r="L11" s="222"/>
      <c r="M11" s="256">
        <v>4.7703635053032656E-2</v>
      </c>
      <c r="N11" s="257">
        <v>1853</v>
      </c>
      <c r="O11" s="258">
        <v>-3.2975403592402364E-2</v>
      </c>
      <c r="P11" s="257">
        <v>-1342</v>
      </c>
      <c r="Q11" s="258">
        <f t="shared" si="0"/>
        <v>4.1849828484309404E-2</v>
      </c>
      <c r="R11" s="257">
        <f t="shared" si="1"/>
        <v>1647</v>
      </c>
      <c r="S11" s="258">
        <f t="shared" si="2"/>
        <v>7.024047607433781E-2</v>
      </c>
      <c r="T11" s="257">
        <f t="shared" si="3"/>
        <v>2880</v>
      </c>
      <c r="U11" s="258">
        <f t="shared" si="4"/>
        <v>6.8114488856478639E-2</v>
      </c>
      <c r="V11" s="257">
        <f t="shared" si="5"/>
        <v>2989</v>
      </c>
      <c r="W11" s="258">
        <f>[1]Cuadro_CCAA2!O7</f>
        <v>7.1784668350808101E-2</v>
      </c>
      <c r="X11" s="257">
        <f>[1]Cuadro_CCAA2!P7</f>
        <v>3211</v>
      </c>
    </row>
    <row r="12" spans="1:26" x14ac:dyDescent="0.25">
      <c r="B12" s="303" t="s">
        <v>38</v>
      </c>
      <c r="C12" s="219"/>
      <c r="D12" s="253">
        <v>27993</v>
      </c>
      <c r="E12" s="254">
        <v>32479</v>
      </c>
      <c r="F12" s="254">
        <v>32836</v>
      </c>
      <c r="G12" s="254">
        <v>35355</v>
      </c>
      <c r="H12" s="254">
        <v>39461</v>
      </c>
      <c r="I12" s="254">
        <v>43584</v>
      </c>
      <c r="J12" s="257">
        <v>44957</v>
      </c>
      <c r="L12" s="222"/>
      <c r="M12" s="256">
        <v>0.16025434930161109</v>
      </c>
      <c r="N12" s="257">
        <v>4486</v>
      </c>
      <c r="O12" s="258">
        <v>1.0991717725299388E-2</v>
      </c>
      <c r="P12" s="257">
        <v>357</v>
      </c>
      <c r="Q12" s="258">
        <f t="shared" si="0"/>
        <v>7.6714581556827977E-2</v>
      </c>
      <c r="R12" s="257">
        <f t="shared" si="1"/>
        <v>2519</v>
      </c>
      <c r="S12" s="258">
        <f t="shared" si="2"/>
        <v>0.11613633149483804</v>
      </c>
      <c r="T12" s="257">
        <f t="shared" si="3"/>
        <v>4106</v>
      </c>
      <c r="U12" s="258">
        <f t="shared" si="4"/>
        <v>0.10448290717417197</v>
      </c>
      <c r="V12" s="257">
        <f t="shared" si="5"/>
        <v>4123</v>
      </c>
      <c r="W12" s="258">
        <f>[1]Cuadro_CCAA2!O8</f>
        <v>8.3562304169679358E-2</v>
      </c>
      <c r="X12" s="257">
        <f>[1]Cuadro_CCAA2!P8</f>
        <v>3467</v>
      </c>
    </row>
    <row r="13" spans="1:26" x14ac:dyDescent="0.25">
      <c r="B13" s="303" t="s">
        <v>6</v>
      </c>
      <c r="C13" s="219"/>
      <c r="D13" s="253">
        <v>48834</v>
      </c>
      <c r="E13" s="254">
        <v>53168</v>
      </c>
      <c r="F13" s="254">
        <v>54714</v>
      </c>
      <c r="G13" s="254">
        <v>58012</v>
      </c>
      <c r="H13" s="254">
        <v>57712</v>
      </c>
      <c r="I13" s="254">
        <v>63120</v>
      </c>
      <c r="J13" s="257">
        <v>67784</v>
      </c>
      <c r="K13" s="304"/>
      <c r="L13" s="219"/>
      <c r="M13" s="256">
        <v>8.8749641643117494E-2</v>
      </c>
      <c r="N13" s="257">
        <v>4334</v>
      </c>
      <c r="O13" s="258">
        <v>2.907764068612706E-2</v>
      </c>
      <c r="P13" s="257">
        <v>1546</v>
      </c>
      <c r="Q13" s="258">
        <f t="shared" si="0"/>
        <v>6.0277077164893722E-2</v>
      </c>
      <c r="R13" s="257">
        <f t="shared" si="1"/>
        <v>3298</v>
      </c>
      <c r="S13" s="258">
        <f t="shared" si="2"/>
        <v>-5.1713438598910422E-3</v>
      </c>
      <c r="T13" s="257">
        <f t="shared" si="3"/>
        <v>-300</v>
      </c>
      <c r="U13" s="258">
        <f t="shared" si="4"/>
        <v>9.3706681452730756E-2</v>
      </c>
      <c r="V13" s="257">
        <f t="shared" si="5"/>
        <v>5408</v>
      </c>
      <c r="W13" s="258">
        <f>[1]Cuadro_CCAA2!O9</f>
        <v>0.17265241159781319</v>
      </c>
      <c r="X13" s="257">
        <f>[1]Cuadro_CCAA2!P9</f>
        <v>9980</v>
      </c>
      <c r="Z13" s="224"/>
    </row>
    <row r="14" spans="1:26" x14ac:dyDescent="0.25">
      <c r="B14" s="303" t="s">
        <v>5</v>
      </c>
      <c r="C14" s="219"/>
      <c r="D14" s="253">
        <v>24752</v>
      </c>
      <c r="E14" s="254">
        <v>25483</v>
      </c>
      <c r="F14" s="254">
        <v>25356</v>
      </c>
      <c r="G14" s="254">
        <v>23258</v>
      </c>
      <c r="H14" s="254">
        <v>23164</v>
      </c>
      <c r="I14" s="254">
        <v>23876</v>
      </c>
      <c r="J14" s="257">
        <v>23669</v>
      </c>
      <c r="K14" s="304"/>
      <c r="L14" s="219"/>
      <c r="M14" s="256">
        <v>2.9532967032966928E-2</v>
      </c>
      <c r="N14" s="257">
        <v>731</v>
      </c>
      <c r="O14" s="258">
        <v>-4.9837146332849525E-3</v>
      </c>
      <c r="P14" s="257">
        <v>-127</v>
      </c>
      <c r="Q14" s="258">
        <f t="shared" si="0"/>
        <v>-8.274175737498024E-2</v>
      </c>
      <c r="R14" s="257">
        <f t="shared" si="1"/>
        <v>-2098</v>
      </c>
      <c r="S14" s="258">
        <f t="shared" si="2"/>
        <v>-4.0416200877118058E-3</v>
      </c>
      <c r="T14" s="257">
        <f t="shared" si="3"/>
        <v>-94</v>
      </c>
      <c r="U14" s="258">
        <f t="shared" si="4"/>
        <v>3.0737351061992824E-2</v>
      </c>
      <c r="V14" s="257">
        <f t="shared" si="5"/>
        <v>712</v>
      </c>
      <c r="W14" s="258">
        <f>[1]Cuadro_CCAA2!O10</f>
        <v>5.0957577816468369E-3</v>
      </c>
      <c r="X14" s="257">
        <f>[1]Cuadro_CCAA2!P10</f>
        <v>120</v>
      </c>
      <c r="Z14" s="224"/>
    </row>
    <row r="15" spans="1:26" x14ac:dyDescent="0.25">
      <c r="B15" s="303" t="s">
        <v>4</v>
      </c>
      <c r="C15" s="219"/>
      <c r="D15" s="253">
        <v>129374</v>
      </c>
      <c r="E15" s="254">
        <v>146192</v>
      </c>
      <c r="F15" s="254">
        <v>140933</v>
      </c>
      <c r="G15" s="254">
        <v>142154</v>
      </c>
      <c r="H15" s="254">
        <v>146929</v>
      </c>
      <c r="I15" s="254">
        <v>156550</v>
      </c>
      <c r="J15" s="257">
        <v>159928</v>
      </c>
      <c r="K15" s="304"/>
      <c r="L15" s="219"/>
      <c r="M15" s="256">
        <v>0.12999520769242667</v>
      </c>
      <c r="N15" s="257">
        <v>16818</v>
      </c>
      <c r="O15" s="258">
        <v>-3.5973240669804118E-2</v>
      </c>
      <c r="P15" s="257">
        <v>-5259</v>
      </c>
      <c r="Q15" s="258">
        <f t="shared" si="0"/>
        <v>8.6636912575479563E-3</v>
      </c>
      <c r="R15" s="257">
        <f t="shared" si="1"/>
        <v>1221</v>
      </c>
      <c r="S15" s="258">
        <f t="shared" si="2"/>
        <v>3.3590331612195268E-2</v>
      </c>
      <c r="T15" s="257">
        <f t="shared" si="3"/>
        <v>4775</v>
      </c>
      <c r="U15" s="258">
        <f t="shared" si="4"/>
        <v>6.5480606279223252E-2</v>
      </c>
      <c r="V15" s="257">
        <f t="shared" si="5"/>
        <v>9621</v>
      </c>
      <c r="W15" s="258">
        <f>[1]Cuadro_CCAA2!O11</f>
        <v>6.0917443364622459E-2</v>
      </c>
      <c r="X15" s="257">
        <f>[1]Cuadro_CCAA2!P11</f>
        <v>9183</v>
      </c>
      <c r="Z15" s="224"/>
    </row>
    <row r="16" spans="1:26" x14ac:dyDescent="0.25">
      <c r="B16" s="303" t="s">
        <v>40</v>
      </c>
      <c r="C16" s="219"/>
      <c r="D16" s="253">
        <v>86579</v>
      </c>
      <c r="E16" s="254">
        <v>89837</v>
      </c>
      <c r="F16" s="254">
        <v>84968</v>
      </c>
      <c r="G16" s="254">
        <v>87354</v>
      </c>
      <c r="H16" s="254">
        <v>89947</v>
      </c>
      <c r="I16" s="254">
        <v>94676</v>
      </c>
      <c r="J16" s="257">
        <v>97887</v>
      </c>
      <c r="L16" s="222"/>
      <c r="M16" s="256">
        <v>3.763037226117194E-2</v>
      </c>
      <c r="N16" s="257">
        <v>3258</v>
      </c>
      <c r="O16" s="258">
        <v>-5.4198158887763359E-2</v>
      </c>
      <c r="P16" s="257">
        <v>-4869</v>
      </c>
      <c r="Q16" s="258">
        <f t="shared" si="0"/>
        <v>2.8081159966104829E-2</v>
      </c>
      <c r="R16" s="257">
        <f t="shared" si="1"/>
        <v>2386</v>
      </c>
      <c r="S16" s="258">
        <f t="shared" si="2"/>
        <v>2.9683815280353576E-2</v>
      </c>
      <c r="T16" s="257">
        <f t="shared" si="3"/>
        <v>2593</v>
      </c>
      <c r="U16" s="258">
        <f t="shared" si="4"/>
        <v>5.2575405516581908E-2</v>
      </c>
      <c r="V16" s="257">
        <f t="shared" si="5"/>
        <v>4729</v>
      </c>
      <c r="W16" s="258">
        <f>[1]Cuadro_CCAA2!O12</f>
        <v>4.1029895032383523E-2</v>
      </c>
      <c r="X16" s="257">
        <f>[1]Cuadro_CCAA2!P12</f>
        <v>3858</v>
      </c>
      <c r="Z16" s="224"/>
    </row>
    <row r="17" spans="2:28" x14ac:dyDescent="0.25">
      <c r="B17" s="303" t="s">
        <v>41</v>
      </c>
      <c r="C17" s="219"/>
      <c r="D17" s="253">
        <v>318602</v>
      </c>
      <c r="E17" s="254">
        <v>334206</v>
      </c>
      <c r="F17" s="254">
        <v>321411</v>
      </c>
      <c r="G17" s="254">
        <v>337967</v>
      </c>
      <c r="H17" s="254">
        <v>354754</v>
      </c>
      <c r="I17" s="254">
        <v>352939</v>
      </c>
      <c r="J17" s="257">
        <v>365710</v>
      </c>
      <c r="L17" s="222"/>
      <c r="M17" s="256">
        <v>4.8976465935556046E-2</v>
      </c>
      <c r="N17" s="257">
        <v>15604</v>
      </c>
      <c r="O17" s="258">
        <v>-3.828477047090717E-2</v>
      </c>
      <c r="P17" s="257">
        <v>-12795</v>
      </c>
      <c r="Q17" s="258">
        <f t="shared" si="0"/>
        <v>5.1510371455861792E-2</v>
      </c>
      <c r="R17" s="257">
        <f t="shared" si="1"/>
        <v>16556</v>
      </c>
      <c r="S17" s="258">
        <f t="shared" si="2"/>
        <v>4.9670529962984489E-2</v>
      </c>
      <c r="T17" s="257">
        <f t="shared" si="3"/>
        <v>16787</v>
      </c>
      <c r="U17" s="258">
        <f t="shared" si="4"/>
        <v>-5.1162213815770796E-3</v>
      </c>
      <c r="V17" s="257">
        <f t="shared" si="5"/>
        <v>-1815</v>
      </c>
      <c r="W17" s="258">
        <f>[1]Cuadro_CCAA2!O13</f>
        <v>1.6680315857804384E-3</v>
      </c>
      <c r="X17" s="257">
        <f>[1]Cuadro_CCAA2!P13</f>
        <v>609</v>
      </c>
      <c r="Z17" s="224"/>
    </row>
    <row r="18" spans="2:28" x14ac:dyDescent="0.25">
      <c r="B18" s="303" t="s">
        <v>3</v>
      </c>
      <c r="C18" s="219"/>
      <c r="D18" s="253">
        <v>116879</v>
      </c>
      <c r="E18" s="254">
        <v>144556</v>
      </c>
      <c r="F18" s="254">
        <v>155768</v>
      </c>
      <c r="G18" s="254">
        <v>166723</v>
      </c>
      <c r="H18" s="254">
        <v>185933</v>
      </c>
      <c r="I18" s="254">
        <v>205653</v>
      </c>
      <c r="J18" s="257">
        <v>207616</v>
      </c>
      <c r="L18" s="222"/>
      <c r="M18" s="256">
        <v>0.23680045174924502</v>
      </c>
      <c r="N18" s="257">
        <v>27677</v>
      </c>
      <c r="O18" s="258">
        <v>7.7561637012645512E-2</v>
      </c>
      <c r="P18" s="257">
        <v>11212</v>
      </c>
      <c r="Q18" s="258">
        <f t="shared" si="0"/>
        <v>7.0328950747265084E-2</v>
      </c>
      <c r="R18" s="257">
        <f t="shared" si="1"/>
        <v>10955</v>
      </c>
      <c r="S18" s="258">
        <f t="shared" si="2"/>
        <v>0.11522105528331417</v>
      </c>
      <c r="T18" s="257">
        <f t="shared" si="3"/>
        <v>19210</v>
      </c>
      <c r="U18" s="258">
        <f t="shared" si="4"/>
        <v>0.10605970968036882</v>
      </c>
      <c r="V18" s="257">
        <f t="shared" si="5"/>
        <v>19720</v>
      </c>
      <c r="W18" s="258">
        <f>[1]Cuadro_CCAA2!O14</f>
        <v>6.2028748273569079E-2</v>
      </c>
      <c r="X18" s="257">
        <f>[1]Cuadro_CCAA2!P14</f>
        <v>12126</v>
      </c>
      <c r="Z18" s="224"/>
    </row>
    <row r="19" spans="2:28" x14ac:dyDescent="0.25">
      <c r="B19" s="303" t="s">
        <v>2</v>
      </c>
      <c r="C19" s="219"/>
      <c r="D19" s="253">
        <v>54680</v>
      </c>
      <c r="E19" s="254">
        <v>56883</v>
      </c>
      <c r="F19" s="254">
        <v>52977</v>
      </c>
      <c r="G19" s="254">
        <v>54286</v>
      </c>
      <c r="H19" s="254">
        <v>56834</v>
      </c>
      <c r="I19" s="254">
        <v>58876</v>
      </c>
      <c r="J19" s="257">
        <v>58687</v>
      </c>
      <c r="L19" s="222"/>
      <c r="M19" s="256">
        <v>4.0288953913679482E-2</v>
      </c>
      <c r="N19" s="257">
        <v>2203</v>
      </c>
      <c r="O19" s="258">
        <v>-6.8667264384789872E-2</v>
      </c>
      <c r="P19" s="257">
        <v>-3906</v>
      </c>
      <c r="Q19" s="258">
        <f t="shared" si="0"/>
        <v>2.4708835909923232E-2</v>
      </c>
      <c r="R19" s="257">
        <f t="shared" si="1"/>
        <v>1309</v>
      </c>
      <c r="S19" s="258">
        <f t="shared" si="2"/>
        <v>4.6936595070552256E-2</v>
      </c>
      <c r="T19" s="257">
        <f t="shared" si="3"/>
        <v>2548</v>
      </c>
      <c r="U19" s="258">
        <f t="shared" si="4"/>
        <v>3.5929197311468597E-2</v>
      </c>
      <c r="V19" s="257">
        <f t="shared" si="5"/>
        <v>2042</v>
      </c>
      <c r="W19" s="258">
        <f>[1]Cuadro_CCAA2!O15</f>
        <v>2.3063245240917629E-2</v>
      </c>
      <c r="X19" s="257">
        <f>[1]Cuadro_CCAA2!P15</f>
        <v>1323</v>
      </c>
      <c r="Z19" s="224"/>
    </row>
    <row r="20" spans="2:28" x14ac:dyDescent="0.25">
      <c r="B20" s="303" t="s">
        <v>35</v>
      </c>
      <c r="C20" s="219"/>
      <c r="D20" s="253">
        <v>80184</v>
      </c>
      <c r="E20" s="254">
        <v>80673</v>
      </c>
      <c r="F20" s="254">
        <v>77385</v>
      </c>
      <c r="G20" s="254">
        <v>77804</v>
      </c>
      <c r="H20" s="254">
        <v>79633</v>
      </c>
      <c r="I20" s="254">
        <v>83919</v>
      </c>
      <c r="J20" s="257">
        <v>83637</v>
      </c>
      <c r="L20" s="222"/>
      <c r="M20" s="256">
        <v>6.0984735109248511E-3</v>
      </c>
      <c r="N20" s="257">
        <v>489</v>
      </c>
      <c r="O20" s="258">
        <v>-4.0757130638503614E-2</v>
      </c>
      <c r="P20" s="257">
        <v>-3288</v>
      </c>
      <c r="Q20" s="258">
        <f t="shared" si="0"/>
        <v>5.414486011500852E-3</v>
      </c>
      <c r="R20" s="257">
        <f t="shared" si="1"/>
        <v>419</v>
      </c>
      <c r="S20" s="258">
        <f t="shared" si="2"/>
        <v>2.3507788802632268E-2</v>
      </c>
      <c r="T20" s="257">
        <f t="shared" si="3"/>
        <v>1829</v>
      </c>
      <c r="U20" s="258">
        <f t="shared" si="4"/>
        <v>5.3821908002963603E-2</v>
      </c>
      <c r="V20" s="257">
        <f t="shared" si="5"/>
        <v>4286</v>
      </c>
      <c r="W20" s="258">
        <f>[1]Cuadro_CCAA2!O16</f>
        <v>1.0169696237695591E-2</v>
      </c>
      <c r="X20" s="257">
        <f>[1]Cuadro_CCAA2!P16</f>
        <v>842</v>
      </c>
      <c r="Z20" s="224"/>
    </row>
    <row r="21" spans="2:28" x14ac:dyDescent="0.25">
      <c r="B21" s="303" t="s">
        <v>42</v>
      </c>
      <c r="C21" s="219"/>
      <c r="D21" s="253">
        <v>215222</v>
      </c>
      <c r="E21" s="254">
        <v>228990</v>
      </c>
      <c r="F21" s="254">
        <v>223671</v>
      </c>
      <c r="G21" s="254">
        <v>216089</v>
      </c>
      <c r="H21" s="254">
        <v>224953</v>
      </c>
      <c r="I21" s="254">
        <v>237216</v>
      </c>
      <c r="J21" s="257">
        <v>249829</v>
      </c>
      <c r="L21" s="222"/>
      <c r="M21" s="256">
        <v>6.397115536515785E-2</v>
      </c>
      <c r="N21" s="257">
        <v>13768</v>
      </c>
      <c r="O21" s="258">
        <v>-2.3228088562819327E-2</v>
      </c>
      <c r="P21" s="257">
        <v>-5319</v>
      </c>
      <c r="Q21" s="258">
        <f t="shared" si="0"/>
        <v>-3.3898001976116698E-2</v>
      </c>
      <c r="R21" s="257">
        <f t="shared" si="1"/>
        <v>-7582</v>
      </c>
      <c r="S21" s="258">
        <f t="shared" si="2"/>
        <v>4.1020135222061382E-2</v>
      </c>
      <c r="T21" s="257">
        <f t="shared" si="3"/>
        <v>8864</v>
      </c>
      <c r="U21" s="258">
        <f t="shared" si="4"/>
        <v>5.4513609509541983E-2</v>
      </c>
      <c r="V21" s="257">
        <f t="shared" si="5"/>
        <v>12263</v>
      </c>
      <c r="W21" s="258">
        <f>[1]Cuadro_CCAA2!O17</f>
        <v>7.9725302746108229E-2</v>
      </c>
      <c r="X21" s="257">
        <f>[1]Cuadro_CCAA2!P17</f>
        <v>18447</v>
      </c>
      <c r="Z21" s="224"/>
    </row>
    <row r="22" spans="2:28" x14ac:dyDescent="0.25">
      <c r="B22" s="303" t="s">
        <v>43</v>
      </c>
      <c r="C22" s="219"/>
      <c r="D22" s="253">
        <v>44249</v>
      </c>
      <c r="E22" s="254">
        <v>53719</v>
      </c>
      <c r="F22" s="254">
        <v>52094</v>
      </c>
      <c r="G22" s="254">
        <v>54205</v>
      </c>
      <c r="H22" s="254">
        <v>55440</v>
      </c>
      <c r="I22" s="254">
        <v>62760</v>
      </c>
      <c r="J22" s="257">
        <v>65560</v>
      </c>
      <c r="L22" s="222"/>
      <c r="M22" s="256">
        <v>0.21401613595787472</v>
      </c>
      <c r="N22" s="257">
        <v>9470</v>
      </c>
      <c r="O22" s="258">
        <v>-3.0250004653846863E-2</v>
      </c>
      <c r="P22" s="257">
        <v>-1625</v>
      </c>
      <c r="Q22" s="258">
        <f t="shared" si="0"/>
        <v>4.0522900909893744E-2</v>
      </c>
      <c r="R22" s="257">
        <f t="shared" si="1"/>
        <v>2111</v>
      </c>
      <c r="S22" s="258">
        <f t="shared" si="2"/>
        <v>2.2783876026196914E-2</v>
      </c>
      <c r="T22" s="257">
        <f t="shared" si="3"/>
        <v>1235</v>
      </c>
      <c r="U22" s="258">
        <f t="shared" si="4"/>
        <v>0.13203463203463195</v>
      </c>
      <c r="V22" s="257">
        <f t="shared" si="5"/>
        <v>7320</v>
      </c>
      <c r="W22" s="258">
        <f>[1]Cuadro_CCAA2!O18</f>
        <v>0.10692758370337851</v>
      </c>
      <c r="X22" s="257">
        <f>[1]Cuadro_CCAA2!P18</f>
        <v>6333</v>
      </c>
      <c r="Z22" s="224"/>
    </row>
    <row r="23" spans="2:28" x14ac:dyDescent="0.25">
      <c r="B23" s="303" t="s">
        <v>44</v>
      </c>
      <c r="C23" s="219"/>
      <c r="D23" s="253">
        <v>20012</v>
      </c>
      <c r="E23" s="254">
        <v>20052</v>
      </c>
      <c r="F23" s="254">
        <v>19700</v>
      </c>
      <c r="G23" s="254">
        <v>20426</v>
      </c>
      <c r="H23" s="254">
        <v>21291</v>
      </c>
      <c r="I23" s="254">
        <v>22108</v>
      </c>
      <c r="J23" s="257">
        <v>21596</v>
      </c>
      <c r="K23" s="304"/>
      <c r="L23" s="219"/>
      <c r="M23" s="256">
        <v>1.9988007195681501E-3</v>
      </c>
      <c r="N23" s="257">
        <v>40</v>
      </c>
      <c r="O23" s="258">
        <v>-1.7554358667464576E-2</v>
      </c>
      <c r="P23" s="257">
        <v>-352</v>
      </c>
      <c r="Q23" s="258">
        <f t="shared" si="0"/>
        <v>3.6852791878172697E-2</v>
      </c>
      <c r="R23" s="257">
        <f t="shared" si="1"/>
        <v>726</v>
      </c>
      <c r="S23" s="258">
        <f t="shared" si="2"/>
        <v>4.2347987858611491E-2</v>
      </c>
      <c r="T23" s="257">
        <f t="shared" si="3"/>
        <v>865</v>
      </c>
      <c r="U23" s="258">
        <f t="shared" si="4"/>
        <v>3.8373021464468637E-2</v>
      </c>
      <c r="V23" s="257">
        <f t="shared" si="5"/>
        <v>817</v>
      </c>
      <c r="W23" s="258">
        <f>[1]Cuadro_CCAA2!O19</f>
        <v>6.0232590464726066E-4</v>
      </c>
      <c r="X23" s="257">
        <f>[1]Cuadro_CCAA2!P19</f>
        <v>13</v>
      </c>
      <c r="Z23" s="224"/>
    </row>
    <row r="24" spans="2:28" x14ac:dyDescent="0.25">
      <c r="B24" s="303" t="s">
        <v>45</v>
      </c>
      <c r="C24" s="219"/>
      <c r="D24" s="253">
        <v>102813</v>
      </c>
      <c r="E24" s="254">
        <v>106366</v>
      </c>
      <c r="F24" s="254">
        <v>105906</v>
      </c>
      <c r="G24" s="254">
        <v>107110</v>
      </c>
      <c r="H24" s="254">
        <v>108983</v>
      </c>
      <c r="I24" s="254">
        <v>114252</v>
      </c>
      <c r="J24" s="257">
        <v>115512</v>
      </c>
      <c r="K24" s="304"/>
      <c r="L24" s="219"/>
      <c r="M24" s="256">
        <v>3.455788664857562E-2</v>
      </c>
      <c r="N24" s="257">
        <v>3553</v>
      </c>
      <c r="O24" s="258">
        <v>-4.3246902205591464E-3</v>
      </c>
      <c r="P24" s="257">
        <v>-460</v>
      </c>
      <c r="Q24" s="258">
        <f t="shared" si="0"/>
        <v>1.1368572130002086E-2</v>
      </c>
      <c r="R24" s="257">
        <f t="shared" si="1"/>
        <v>1204</v>
      </c>
      <c r="S24" s="258">
        <f t="shared" si="2"/>
        <v>1.7486695920082118E-2</v>
      </c>
      <c r="T24" s="257">
        <f t="shared" si="3"/>
        <v>1873</v>
      </c>
      <c r="U24" s="258">
        <f t="shared" si="4"/>
        <v>4.8346989897506853E-2</v>
      </c>
      <c r="V24" s="257">
        <f t="shared" si="5"/>
        <v>5269</v>
      </c>
      <c r="W24" s="258">
        <f>[1]Cuadro_CCAA2!O20</f>
        <v>4.2357739717374443E-2</v>
      </c>
      <c r="X24" s="257">
        <f>[1]Cuadro_CCAA2!P20</f>
        <v>4694</v>
      </c>
      <c r="Z24" s="224"/>
    </row>
    <row r="25" spans="2:28" x14ac:dyDescent="0.25">
      <c r="B25" s="303" t="s">
        <v>46</v>
      </c>
      <c r="C25" s="219"/>
      <c r="D25" s="253">
        <v>15257</v>
      </c>
      <c r="E25" s="254">
        <v>15375</v>
      </c>
      <c r="F25" s="254">
        <v>14687</v>
      </c>
      <c r="G25" s="254">
        <v>15454</v>
      </c>
      <c r="H25" s="254">
        <v>14358</v>
      </c>
      <c r="I25" s="254">
        <v>14631</v>
      </c>
      <c r="J25" s="257">
        <v>14777</v>
      </c>
      <c r="L25" s="222"/>
      <c r="M25" s="256">
        <v>7.7341548141836025E-3</v>
      </c>
      <c r="N25" s="257">
        <v>118</v>
      </c>
      <c r="O25" s="258">
        <v>-4.4747967479674799E-2</v>
      </c>
      <c r="P25" s="257">
        <v>-688</v>
      </c>
      <c r="Q25" s="258">
        <f t="shared" si="0"/>
        <v>5.2223054401852043E-2</v>
      </c>
      <c r="R25" s="257">
        <f t="shared" si="1"/>
        <v>767</v>
      </c>
      <c r="S25" s="258">
        <f t="shared" si="2"/>
        <v>-7.0920150122945502E-2</v>
      </c>
      <c r="T25" s="257">
        <f t="shared" si="3"/>
        <v>-1096</v>
      </c>
      <c r="U25" s="258">
        <f t="shared" si="4"/>
        <v>1.901379022147931E-2</v>
      </c>
      <c r="V25" s="257">
        <f t="shared" si="5"/>
        <v>273</v>
      </c>
      <c r="W25" s="258">
        <f>[1]Cuadro_CCAA2!O21</f>
        <v>1.727936114553219E-2</v>
      </c>
      <c r="X25" s="257">
        <f>[1]Cuadro_CCAA2!P21</f>
        <v>251</v>
      </c>
      <c r="Z25" s="224"/>
    </row>
    <row r="26" spans="2:28" x14ac:dyDescent="0.25">
      <c r="B26" s="305" t="s">
        <v>1</v>
      </c>
      <c r="C26" s="219"/>
      <c r="D26" s="260">
        <v>4359</v>
      </c>
      <c r="E26" s="261">
        <v>4461</v>
      </c>
      <c r="F26" s="261">
        <v>4491</v>
      </c>
      <c r="G26" s="261">
        <v>4622</v>
      </c>
      <c r="H26" s="261">
        <v>4953</v>
      </c>
      <c r="I26" s="261">
        <v>5237</v>
      </c>
      <c r="J26" s="265">
        <v>5438</v>
      </c>
      <c r="L26" s="222"/>
      <c r="M26" s="264">
        <v>2.33998623537508E-2</v>
      </c>
      <c r="N26" s="265">
        <v>102</v>
      </c>
      <c r="O26" s="266">
        <v>6.7249495628782796E-3</v>
      </c>
      <c r="P26" s="265">
        <v>30</v>
      </c>
      <c r="Q26" s="266">
        <f t="shared" si="0"/>
        <v>2.9169450011133469E-2</v>
      </c>
      <c r="R26" s="265">
        <f t="shared" si="1"/>
        <v>131</v>
      </c>
      <c r="S26" s="266">
        <f>H26/G26-1</f>
        <v>7.1614019904803206E-2</v>
      </c>
      <c r="T26" s="265">
        <f t="shared" si="3"/>
        <v>331</v>
      </c>
      <c r="U26" s="266">
        <f t="shared" si="4"/>
        <v>5.7338986472844633E-2</v>
      </c>
      <c r="V26" s="265">
        <f t="shared" si="5"/>
        <v>284</v>
      </c>
      <c r="W26" s="266">
        <f>[1]Cuadro_CCAA2!$O$25</f>
        <v>6.6692820714005396E-2</v>
      </c>
      <c r="X26" s="265">
        <f>[1]Cuadro_CCAA2!P22+[1]Cuadro_CCAA2!P23</f>
        <v>340</v>
      </c>
      <c r="Z26" s="224"/>
      <c r="AA26" s="224"/>
      <c r="AB26" s="286"/>
    </row>
    <row r="27" spans="2:28" x14ac:dyDescent="0.25">
      <c r="B27" s="235" t="s">
        <v>0</v>
      </c>
      <c r="C27" s="219"/>
      <c r="D27" s="1229">
        <f>SUM(D9:D26)</f>
        <v>1767186</v>
      </c>
      <c r="E27" s="306">
        <f>SUM(E9:E26)</f>
        <v>1894744</v>
      </c>
      <c r="F27" s="307">
        <f>SUM(F9:F26)</f>
        <v>1850950</v>
      </c>
      <c r="G27" s="306">
        <v>1892604</v>
      </c>
      <c r="H27" s="307">
        <v>1982018</v>
      </c>
      <c r="I27" s="306">
        <v>2061372</v>
      </c>
      <c r="J27" s="306">
        <f>SUM(J9:J26)</f>
        <v>2096634</v>
      </c>
      <c r="K27" s="308"/>
      <c r="L27" s="222"/>
      <c r="M27" s="240">
        <f>E27/D27-1</f>
        <v>7.2181422894930236E-2</v>
      </c>
      <c r="N27" s="241">
        <f>E27-D27</f>
        <v>127558</v>
      </c>
      <c r="O27" s="242">
        <f>F27/E27-1</f>
        <v>-2.3113412682663204E-2</v>
      </c>
      <c r="P27" s="243">
        <f>F27-E27</f>
        <v>-43794</v>
      </c>
      <c r="Q27" s="242">
        <f t="shared" si="0"/>
        <v>2.250411950619946E-2</v>
      </c>
      <c r="R27" s="237">
        <f t="shared" si="1"/>
        <v>41654</v>
      </c>
      <c r="S27" s="242">
        <f>H27/G27-1</f>
        <v>4.7243903109155383E-2</v>
      </c>
      <c r="T27" s="243">
        <f>H27-G27</f>
        <v>89414</v>
      </c>
      <c r="U27" s="309">
        <f t="shared" si="4"/>
        <v>4.003697241901949E-2</v>
      </c>
      <c r="V27" s="237">
        <f t="shared" si="5"/>
        <v>79354</v>
      </c>
      <c r="W27" s="242">
        <f>[1]Cuadro_CCAA2!O24</f>
        <v>2.8680517599542377E-2</v>
      </c>
      <c r="X27" s="243">
        <f>[1]Cuadro_CCAA2!P24</f>
        <v>58456</v>
      </c>
    </row>
    <row r="28" spans="2:28" x14ac:dyDescent="0.25">
      <c r="D28" s="296"/>
      <c r="F28" s="296"/>
      <c r="H28" s="296"/>
      <c r="I28" s="296"/>
      <c r="K28" s="296"/>
    </row>
  </sheetData>
  <mergeCells count="9">
    <mergeCell ref="B3:W3"/>
    <mergeCell ref="D5:K6"/>
    <mergeCell ref="M5:X5"/>
    <mergeCell ref="M6:N6"/>
    <mergeCell ref="O6:P6"/>
    <mergeCell ref="W6:X6"/>
    <mergeCell ref="Q6:R6"/>
    <mergeCell ref="S6:T6"/>
    <mergeCell ref="U6:V6"/>
  </mergeCells>
  <pageMargins left="0.7" right="0.7" top="0.75" bottom="0.75" header="0.3" footer="0.3"/>
  <pageSetup paperSize="9" scale="63" orientation="landscape" r:id="rId1"/>
  <drawing r:id="rId2"/>
  <extLst>
    <ext xmlns:x14="http://schemas.microsoft.com/office/spreadsheetml/2009/9/main" uri="{05C60535-1F16-4fd2-B633-F4F36F0B64E0}">
      <x14:sparklineGroups xmlns:xm="http://schemas.microsoft.com/office/excel/2006/main">
        <x14:sparklineGroup manualMax="0" manualMin="0" displayEmptyCellsAs="gap" xr2:uid="{00000000-0003-0000-1200-000002000000}">
          <x14:colorSeries rgb="FF376092"/>
          <x14:colorNegative rgb="FFD00000"/>
          <x14:colorAxis rgb="FF000000"/>
          <x14:colorMarkers rgb="FFD00000"/>
          <x14:colorFirst rgb="FFD00000"/>
          <x14:colorLast rgb="FFD00000"/>
          <x14:colorHigh rgb="FFD00000"/>
          <x14:colorLow rgb="FFD00000"/>
          <x14:sparklines>
            <x14:sparkline>
              <xm:f>EVO_sol!D9:J9</xm:f>
              <xm:sqref>K9</xm:sqref>
            </x14:sparkline>
            <x14:sparkline>
              <xm:f>EVO_sol!D10:J10</xm:f>
              <xm:sqref>K10</xm:sqref>
            </x14:sparkline>
            <x14:sparkline>
              <xm:f>EVO_sol!D11:J11</xm:f>
              <xm:sqref>K11</xm:sqref>
            </x14:sparkline>
            <x14:sparkline>
              <xm:f>EVO_sol!D12:J12</xm:f>
              <xm:sqref>K12</xm:sqref>
            </x14:sparkline>
            <x14:sparkline>
              <xm:f>EVO_sol!D13:J13</xm:f>
              <xm:sqref>K13</xm:sqref>
            </x14:sparkline>
            <x14:sparkline>
              <xm:f>EVO_sol!D14:J14</xm:f>
              <xm:sqref>K14</xm:sqref>
            </x14:sparkline>
            <x14:sparkline>
              <xm:f>EVO_sol!D15:J15</xm:f>
              <xm:sqref>K15</xm:sqref>
            </x14:sparkline>
            <x14:sparkline>
              <xm:f>EVO_sol!D16:J16</xm:f>
              <xm:sqref>K16</xm:sqref>
            </x14:sparkline>
            <x14:sparkline>
              <xm:f>EVO_sol!D17:J17</xm:f>
              <xm:sqref>K17</xm:sqref>
            </x14:sparkline>
            <x14:sparkline>
              <xm:f>EVO_sol!D18:J18</xm:f>
              <xm:sqref>K18</xm:sqref>
            </x14:sparkline>
            <x14:sparkline>
              <xm:f>EVO_sol!D19:J19</xm:f>
              <xm:sqref>K19</xm:sqref>
            </x14:sparkline>
            <x14:sparkline>
              <xm:f>EVO_sol!D20:J20</xm:f>
              <xm:sqref>K20</xm:sqref>
            </x14:sparkline>
            <x14:sparkline>
              <xm:f>EVO_sol!D21:J21</xm:f>
              <xm:sqref>K21</xm:sqref>
            </x14:sparkline>
            <x14:sparkline>
              <xm:f>EVO_sol!D22:J22</xm:f>
              <xm:sqref>K22</xm:sqref>
            </x14:sparkline>
            <x14:sparkline>
              <xm:f>EVO_sol!D23:J23</xm:f>
              <xm:sqref>K23</xm:sqref>
            </x14:sparkline>
            <x14:sparkline>
              <xm:f>EVO_sol!D24:J24</xm:f>
              <xm:sqref>K24</xm:sqref>
            </x14:sparkline>
            <x14:sparkline>
              <xm:f>EVO_sol!D25:J25</xm:f>
              <xm:sqref>K25</xm:sqref>
            </x14:sparkline>
            <x14:sparkline>
              <xm:f>EVO_sol!D26:J26</xm:f>
              <xm:sqref>K26</xm:sqref>
            </x14:sparkline>
            <x14:sparkline>
              <xm:f>EVO_sol!D27:J27</xm:f>
              <xm:sqref>K27</xm:sqref>
            </x14:sparkline>
          </x14:sparklines>
        </x14:sparklineGroup>
      </x14:sparklineGroups>
    </ext>
  </extLst>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Hoja53">
    <tabColor theme="0"/>
    <pageSetUpPr fitToPage="1"/>
  </sheetPr>
  <dimension ref="A1:AX48"/>
  <sheetViews>
    <sheetView showGridLines="0" topLeftCell="A9" zoomScale="84" zoomScaleNormal="84" workbookViewId="0">
      <selection activeCell="AA45" sqref="AA45"/>
    </sheetView>
  </sheetViews>
  <sheetFormatPr baseColWidth="10" defaultColWidth="11.42578125" defaultRowHeight="15.75" x14ac:dyDescent="0.2"/>
  <cols>
    <col min="1" max="1" width="1.140625" style="339" customWidth="1"/>
    <col min="2" max="2" width="28.7109375" style="339" customWidth="1"/>
    <col min="3" max="3" width="0.5703125" style="339" customWidth="1"/>
    <col min="4" max="4" width="11.85546875" style="339" customWidth="1"/>
    <col min="5" max="5" width="7.7109375" style="339" customWidth="1"/>
    <col min="6" max="6" width="0.42578125" style="339" customWidth="1"/>
    <col min="7" max="7" width="12.42578125" style="339" customWidth="1"/>
    <col min="8" max="8" width="6.28515625" style="339" customWidth="1"/>
    <col min="9" max="9" width="0.42578125" style="339" customWidth="1"/>
    <col min="10" max="10" width="10.85546875" style="339" customWidth="1"/>
    <col min="11" max="11" width="6.28515625" style="339" customWidth="1"/>
    <col min="12" max="12" width="0.42578125" style="339" customWidth="1"/>
    <col min="13" max="13" width="11.85546875" style="339" customWidth="1"/>
    <col min="14" max="14" width="6.28515625" style="339" customWidth="1"/>
    <col min="15" max="15" width="0.7109375" style="442" customWidth="1"/>
    <col min="16" max="16" width="10.140625" style="339" bestFit="1" customWidth="1"/>
    <col min="17" max="17" width="8.5703125" style="339" customWidth="1"/>
    <col min="18" max="18" width="0.42578125" style="339" customWidth="1"/>
    <col min="19" max="19" width="8.42578125" style="339" bestFit="1" customWidth="1"/>
    <col min="20" max="20" width="7.85546875" style="339" bestFit="1" customWidth="1"/>
    <col min="21" max="21" width="0.42578125" style="339" customWidth="1"/>
    <col min="22" max="22" width="8.42578125" style="339" bestFit="1" customWidth="1"/>
    <col min="23" max="23" width="7.7109375" style="339" bestFit="1" customWidth="1"/>
    <col min="24" max="24" width="0.42578125" style="339" customWidth="1"/>
    <col min="25" max="25" width="8.42578125" style="339" bestFit="1" customWidth="1"/>
    <col min="26" max="26" width="7.7109375" style="337" bestFit="1" customWidth="1"/>
    <col min="27" max="27" width="11.42578125" style="337"/>
    <col min="28" max="30" width="2.42578125" style="337" bestFit="1" customWidth="1"/>
    <col min="31" max="31" width="13" style="337" bestFit="1" customWidth="1"/>
    <col min="32" max="32" width="3.42578125" style="337" bestFit="1" customWidth="1"/>
    <col min="33" max="33" width="3.85546875" style="337" customWidth="1"/>
    <col min="34" max="36" width="2.42578125" style="337" bestFit="1" customWidth="1"/>
    <col min="37" max="37" width="8.42578125" style="337" bestFit="1" customWidth="1"/>
    <col min="38" max="38" width="3.42578125" style="337" bestFit="1" customWidth="1"/>
    <col min="39" max="39" width="3.5703125" style="337" customWidth="1"/>
    <col min="40" max="42" width="2.42578125" style="337" bestFit="1" customWidth="1"/>
    <col min="43" max="43" width="8.42578125" style="337" bestFit="1" customWidth="1"/>
    <col min="44" max="44" width="4.140625" style="337" bestFit="1" customWidth="1"/>
    <col min="45" max="45" width="3.28515625" style="337" customWidth="1"/>
    <col min="46" max="46" width="4.28515625" style="337" bestFit="1" customWidth="1"/>
    <col min="47" max="47" width="2.42578125" style="337" bestFit="1" customWidth="1"/>
    <col min="48" max="48" width="4.28515625" style="337" bestFit="1" customWidth="1"/>
    <col min="49" max="49" width="8.42578125" style="337" bestFit="1" customWidth="1"/>
    <col min="50" max="50" width="4.28515625" style="337" bestFit="1" customWidth="1"/>
    <col min="51" max="16384" width="11.42578125" style="339"/>
  </cols>
  <sheetData>
    <row r="1" spans="1:50" s="310" customFormat="1" ht="15" customHeight="1" x14ac:dyDescent="0.2">
      <c r="B1" s="311"/>
      <c r="C1" s="312"/>
      <c r="F1" s="312"/>
      <c r="I1" s="312"/>
      <c r="O1" s="435"/>
      <c r="R1" s="312"/>
      <c r="Z1" s="313"/>
      <c r="AA1" s="313"/>
      <c r="AB1" s="313"/>
      <c r="AC1" s="313"/>
      <c r="AD1" s="313"/>
      <c r="AE1" s="313"/>
      <c r="AF1" s="313"/>
      <c r="AG1" s="313"/>
      <c r="AH1" s="313"/>
      <c r="AI1" s="313"/>
      <c r="AJ1" s="313"/>
      <c r="AK1" s="313"/>
      <c r="AL1" s="313"/>
      <c r="AM1" s="313"/>
      <c r="AN1" s="313"/>
      <c r="AO1" s="313"/>
      <c r="AP1" s="313"/>
      <c r="AQ1" s="313"/>
      <c r="AR1" s="313"/>
      <c r="AS1" s="313"/>
      <c r="AT1" s="313"/>
      <c r="AU1" s="313"/>
      <c r="AV1" s="313"/>
      <c r="AW1" s="313"/>
      <c r="AX1" s="313"/>
    </row>
    <row r="2" spans="1:50" s="314" customFormat="1" ht="43.5" customHeight="1" x14ac:dyDescent="0.2">
      <c r="B2" s="1553"/>
      <c r="C2" s="1553"/>
      <c r="D2" s="1553"/>
      <c r="E2" s="1553"/>
      <c r="F2" s="1553"/>
      <c r="G2" s="1553"/>
      <c r="H2" s="1553"/>
      <c r="I2" s="1553"/>
      <c r="O2" s="436"/>
      <c r="Z2" s="511"/>
      <c r="AA2" s="511"/>
      <c r="AB2" s="511"/>
      <c r="AC2" s="511"/>
      <c r="AD2" s="511"/>
      <c r="AE2" s="511"/>
      <c r="AF2" s="511"/>
      <c r="AG2" s="511"/>
      <c r="AH2" s="511"/>
      <c r="AI2" s="511"/>
      <c r="AJ2" s="511"/>
      <c r="AK2" s="511"/>
      <c r="AL2" s="511"/>
      <c r="AM2" s="511"/>
      <c r="AN2" s="511"/>
      <c r="AO2" s="511"/>
      <c r="AP2" s="511"/>
      <c r="AQ2" s="511"/>
      <c r="AR2" s="511"/>
      <c r="AS2" s="511"/>
      <c r="AT2" s="511"/>
      <c r="AU2" s="511"/>
      <c r="AV2" s="511"/>
      <c r="AW2" s="511"/>
      <c r="AX2" s="511"/>
    </row>
    <row r="3" spans="1:50" s="315" customFormat="1" ht="4.5" customHeight="1" x14ac:dyDescent="0.2">
      <c r="B3" s="1554"/>
      <c r="C3" s="1554"/>
      <c r="D3" s="1554"/>
      <c r="E3" s="1554"/>
      <c r="F3" s="1554"/>
      <c r="G3" s="1554"/>
      <c r="H3" s="1554"/>
      <c r="I3" s="1554"/>
      <c r="O3" s="436"/>
      <c r="Z3" s="511"/>
      <c r="AA3" s="511"/>
      <c r="AB3" s="511"/>
      <c r="AC3" s="511"/>
      <c r="AD3" s="511"/>
      <c r="AE3" s="511"/>
      <c r="AF3" s="511"/>
      <c r="AG3" s="511"/>
      <c r="AH3" s="511"/>
      <c r="AI3" s="511"/>
      <c r="AJ3" s="511"/>
      <c r="AK3" s="511"/>
      <c r="AL3" s="511"/>
      <c r="AM3" s="511"/>
      <c r="AN3" s="511"/>
      <c r="AO3" s="511"/>
      <c r="AP3" s="511"/>
      <c r="AQ3" s="511"/>
      <c r="AR3" s="511"/>
      <c r="AS3" s="511"/>
      <c r="AT3" s="511"/>
      <c r="AU3" s="511"/>
      <c r="AV3" s="511"/>
      <c r="AW3" s="511"/>
      <c r="AX3" s="511"/>
    </row>
    <row r="4" spans="1:50" s="315" customFormat="1" ht="37.5" customHeight="1" x14ac:dyDescent="0.2">
      <c r="A4" s="1459" t="s">
        <v>426</v>
      </c>
      <c r="B4" s="1459"/>
      <c r="C4" s="1459"/>
      <c r="D4" s="1459"/>
      <c r="E4" s="1459"/>
      <c r="F4" s="1459"/>
      <c r="G4" s="1459"/>
      <c r="H4" s="1459"/>
      <c r="I4" s="1459"/>
      <c r="J4" s="1459"/>
      <c r="K4" s="1459"/>
      <c r="L4" s="1459"/>
      <c r="M4" s="1459"/>
      <c r="N4" s="1459"/>
      <c r="O4" s="1459"/>
      <c r="P4" s="1459"/>
      <c r="Q4" s="1459"/>
      <c r="R4" s="1459"/>
      <c r="S4" s="1459"/>
      <c r="T4" s="1459"/>
      <c r="U4" s="1459"/>
      <c r="V4" s="1459"/>
      <c r="W4" s="1459"/>
      <c r="X4" s="1459"/>
      <c r="Y4" s="1459"/>
      <c r="Z4" s="1459"/>
      <c r="AA4" s="511"/>
      <c r="AB4" s="511"/>
      <c r="AC4" s="511"/>
      <c r="AD4" s="511"/>
      <c r="AE4" s="511"/>
      <c r="AF4" s="511"/>
      <c r="AG4" s="511"/>
      <c r="AH4" s="511"/>
      <c r="AI4" s="511"/>
      <c r="AJ4" s="511"/>
      <c r="AK4" s="511"/>
      <c r="AL4" s="511"/>
      <c r="AM4" s="511"/>
      <c r="AN4" s="511"/>
      <c r="AO4" s="511"/>
      <c r="AP4" s="511"/>
      <c r="AQ4" s="511"/>
      <c r="AR4" s="511"/>
      <c r="AS4" s="511"/>
      <c r="AT4" s="511"/>
      <c r="AU4" s="511"/>
      <c r="AV4" s="511"/>
      <c r="AW4" s="511"/>
      <c r="AX4" s="511"/>
    </row>
    <row r="5" spans="1:50" s="315" customFormat="1" ht="17.25" customHeight="1" x14ac:dyDescent="0.2">
      <c r="B5" s="1415" t="str">
        <f>porsaad!$B$6</f>
        <v>Situación a 31 de mayo de 2024</v>
      </c>
      <c r="C5" s="1415"/>
      <c r="D5" s="1415"/>
      <c r="E5" s="1415"/>
      <c r="F5" s="1415"/>
      <c r="G5" s="1415"/>
      <c r="H5" s="1415"/>
      <c r="I5" s="1415"/>
      <c r="J5" s="1415"/>
      <c r="K5" s="1415"/>
      <c r="L5" s="1415"/>
      <c r="M5" s="1415"/>
      <c r="N5" s="1415"/>
      <c r="O5" s="1415"/>
      <c r="P5" s="1415"/>
      <c r="Q5" s="1415"/>
      <c r="R5" s="1415"/>
      <c r="S5" s="1415"/>
      <c r="T5" s="1415"/>
      <c r="U5" s="1415"/>
      <c r="V5" s="1415"/>
      <c r="W5" s="1415"/>
      <c r="X5" s="1415"/>
      <c r="Y5" s="1415"/>
      <c r="Z5" s="1415"/>
      <c r="AA5" s="511"/>
      <c r="AB5" s="511"/>
      <c r="AC5" s="511"/>
      <c r="AD5" s="511"/>
      <c r="AE5" s="511"/>
      <c r="AF5" s="511"/>
      <c r="AG5" s="511"/>
      <c r="AH5" s="511"/>
      <c r="AI5" s="511"/>
      <c r="AJ5" s="511"/>
      <c r="AK5" s="511"/>
      <c r="AL5" s="511"/>
      <c r="AM5" s="511"/>
      <c r="AN5" s="511"/>
      <c r="AO5" s="511"/>
      <c r="AP5" s="511"/>
      <c r="AQ5" s="511"/>
      <c r="AR5" s="511"/>
      <c r="AS5" s="511"/>
      <c r="AT5" s="511"/>
      <c r="AU5" s="511"/>
      <c r="AV5" s="511"/>
      <c r="AW5" s="511"/>
      <c r="AX5" s="511"/>
    </row>
    <row r="6" spans="1:50" s="511" customFormat="1" ht="6" customHeight="1" x14ac:dyDescent="0.2"/>
    <row r="7" spans="1:50" s="513" customFormat="1" ht="12.75" customHeight="1" x14ac:dyDescent="0.2">
      <c r="A7" s="512"/>
      <c r="B7" s="1555" t="s">
        <v>12</v>
      </c>
      <c r="D7" s="1549" t="s">
        <v>478</v>
      </c>
      <c r="E7" s="1549"/>
      <c r="G7" s="1549"/>
      <c r="H7" s="1549"/>
      <c r="J7" s="1549"/>
      <c r="K7" s="1549"/>
      <c r="M7" s="1549"/>
      <c r="N7" s="1549"/>
      <c r="P7" s="1549" t="s">
        <v>179</v>
      </c>
      <c r="Q7" s="1549"/>
      <c r="S7" s="1549"/>
      <c r="T7" s="1549"/>
      <c r="V7" s="1549"/>
      <c r="W7" s="1549"/>
      <c r="Y7" s="1549"/>
      <c r="Z7" s="1549"/>
      <c r="AA7" s="512"/>
      <c r="AB7" s="512"/>
      <c r="AI7" s="514"/>
    </row>
    <row r="8" spans="1:50" s="513" customFormat="1" ht="37.5" customHeight="1" x14ac:dyDescent="0.2">
      <c r="A8" s="512"/>
      <c r="B8" s="1555"/>
      <c r="D8" s="1549"/>
      <c r="E8" s="1549"/>
      <c r="G8" s="1549" t="s">
        <v>169</v>
      </c>
      <c r="H8" s="1549"/>
      <c r="J8" s="1549" t="s">
        <v>175</v>
      </c>
      <c r="K8" s="1549"/>
      <c r="M8" s="1549" t="s">
        <v>170</v>
      </c>
      <c r="N8" s="1549"/>
      <c r="P8" s="1549"/>
      <c r="Q8" s="1549"/>
      <c r="S8" s="1549" t="s">
        <v>180</v>
      </c>
      <c r="T8" s="1549"/>
      <c r="V8" s="1549" t="s">
        <v>181</v>
      </c>
      <c r="W8" s="1549"/>
      <c r="Y8" s="1549" t="s">
        <v>182</v>
      </c>
      <c r="Z8" s="1549"/>
      <c r="AA8" s="512"/>
      <c r="AB8" s="512"/>
      <c r="AI8" s="514"/>
    </row>
    <row r="9" spans="1:50" s="325" customFormat="1" ht="36.75" customHeight="1" x14ac:dyDescent="0.2">
      <c r="A9" s="889"/>
      <c r="B9" s="1555"/>
      <c r="D9" s="889" t="s">
        <v>9</v>
      </c>
      <c r="E9" s="889" t="s">
        <v>10</v>
      </c>
      <c r="G9" s="889" t="s">
        <v>9</v>
      </c>
      <c r="H9" s="324" t="s">
        <v>10</v>
      </c>
      <c r="J9" s="889" t="s">
        <v>9</v>
      </c>
      <c r="K9" s="324" t="s">
        <v>10</v>
      </c>
      <c r="M9" s="889" t="s">
        <v>9</v>
      </c>
      <c r="N9" s="324" t="s">
        <v>10</v>
      </c>
      <c r="P9" s="889" t="s">
        <v>9</v>
      </c>
      <c r="Q9" s="889" t="s">
        <v>111</v>
      </c>
      <c r="S9" s="889" t="s">
        <v>9</v>
      </c>
      <c r="T9" s="324" t="s">
        <v>111</v>
      </c>
      <c r="V9" s="889" t="s">
        <v>9</v>
      </c>
      <c r="W9" s="324" t="s">
        <v>10</v>
      </c>
      <c r="Y9" s="889" t="s">
        <v>9</v>
      </c>
      <c r="Z9" s="516" t="s">
        <v>10</v>
      </c>
      <c r="AA9" s="516"/>
      <c r="AB9" s="517"/>
      <c r="AC9" s="518"/>
      <c r="AD9" s="518"/>
      <c r="AE9" s="518"/>
      <c r="AF9" s="518"/>
      <c r="AG9" s="515"/>
      <c r="AH9" s="515"/>
      <c r="AI9" s="515"/>
      <c r="AJ9" s="515"/>
      <c r="AK9" s="515"/>
      <c r="AL9" s="515"/>
      <c r="AM9" s="515"/>
      <c r="AN9" s="515"/>
      <c r="AO9" s="515"/>
      <c r="AP9" s="515"/>
      <c r="AQ9" s="515"/>
      <c r="AR9" s="515"/>
      <c r="AS9" s="515"/>
      <c r="AT9" s="515"/>
      <c r="AU9" s="515"/>
      <c r="AV9" s="515"/>
      <c r="AW9" s="515"/>
      <c r="AX9" s="515"/>
    </row>
    <row r="10" spans="1:50" s="329" customFormat="1" ht="4.5" customHeight="1" x14ac:dyDescent="0.2">
      <c r="A10" s="348"/>
      <c r="B10" s="319"/>
      <c r="D10" s="319"/>
      <c r="E10" s="319"/>
      <c r="G10" s="319"/>
      <c r="H10" s="319"/>
      <c r="J10" s="319"/>
      <c r="K10" s="319"/>
      <c r="M10" s="319"/>
      <c r="N10" s="319"/>
      <c r="P10" s="319"/>
      <c r="Q10" s="319"/>
      <c r="S10" s="319"/>
      <c r="T10" s="319"/>
      <c r="V10" s="319"/>
      <c r="W10" s="319"/>
      <c r="Y10" s="319"/>
      <c r="Z10" s="512"/>
      <c r="AA10" s="512"/>
      <c r="AB10" s="517"/>
      <c r="AC10" s="518"/>
      <c r="AD10" s="518"/>
      <c r="AE10" s="518"/>
      <c r="AF10" s="518"/>
      <c r="AG10" s="396"/>
      <c r="AH10" s="396"/>
      <c r="AI10" s="396"/>
      <c r="AJ10" s="396"/>
      <c r="AK10" s="396"/>
      <c r="AL10" s="396"/>
      <c r="AM10" s="396"/>
      <c r="AN10" s="396"/>
      <c r="AO10" s="396"/>
      <c r="AP10" s="396"/>
      <c r="AQ10" s="396"/>
      <c r="AR10" s="396"/>
      <c r="AS10" s="396"/>
      <c r="AT10" s="396"/>
      <c r="AU10" s="396"/>
      <c r="AV10" s="396"/>
      <c r="AW10" s="396"/>
      <c r="AX10" s="396"/>
    </row>
    <row r="11" spans="1:50" s="329" customFormat="1" ht="18" customHeight="1" x14ac:dyDescent="0.15">
      <c r="A11" s="348"/>
      <c r="B11" s="526" t="s">
        <v>8</v>
      </c>
      <c r="C11" s="527"/>
      <c r="D11" s="528">
        <f>G11+J11+M11</f>
        <v>8584147</v>
      </c>
      <c r="E11" s="529">
        <f t="shared" ref="E11:E28" si="0">D11*100/$D$30</f>
        <v>17.851892595752791</v>
      </c>
      <c r="F11" s="527"/>
      <c r="G11" s="530">
        <f>'20pobl'!J12</f>
        <v>7016107</v>
      </c>
      <c r="H11" s="531">
        <f>G11*100/$G$30</f>
        <v>18.27226113308949</v>
      </c>
      <c r="I11" s="527"/>
      <c r="J11" s="530">
        <f>'20pobl'!Q12</f>
        <v>1145951</v>
      </c>
      <c r="K11" s="531">
        <f>J11*100/$J$30</f>
        <v>16.812853785592029</v>
      </c>
      <c r="L11" s="527"/>
      <c r="M11" s="530">
        <f>'20pobl'!X12</f>
        <v>422089</v>
      </c>
      <c r="N11" s="531">
        <f t="shared" ref="N11:N28" si="1">M11*100/$M$30</f>
        <v>14.697439354507576</v>
      </c>
      <c r="O11" s="527"/>
      <c r="P11" s="532">
        <f>S11+V11+Y11</f>
        <v>286788</v>
      </c>
      <c r="Q11" s="533">
        <f>P11*100/D11</f>
        <v>3.3409027128729272</v>
      </c>
      <c r="R11" s="527"/>
      <c r="S11" s="530">
        <f>'44apbpcasaad'!G12</f>
        <v>87121</v>
      </c>
      <c r="T11" s="534">
        <f>S11*100/G11</f>
        <v>1.2417284970140849</v>
      </c>
      <c r="U11" s="527"/>
      <c r="V11" s="530">
        <f>'44apbpcasaad'!J12</f>
        <v>59106</v>
      </c>
      <c r="W11" s="534">
        <f>V11*100/J11</f>
        <v>5.1578121577624172</v>
      </c>
      <c r="X11" s="527"/>
      <c r="Y11" s="530">
        <f>'44apbpcasaad'!M12</f>
        <v>140561</v>
      </c>
      <c r="Z11" s="520">
        <f>Y11*100/M11</f>
        <v>33.301270585113564</v>
      </c>
      <c r="AA11" s="521"/>
      <c r="AB11" s="522">
        <f t="shared" ref="AB11:AB28" si="2">_xlfn.RANK.EQ(Q11,Q$11:Q$30,0)</f>
        <v>4</v>
      </c>
      <c r="AC11" s="522">
        <v>1</v>
      </c>
      <c r="AD11" s="522">
        <f>MATCH(AC11,AB$11:AB$30,0)</f>
        <v>7</v>
      </c>
      <c r="AE11" s="523" t="str">
        <f t="shared" ref="AE11:AE29" si="3">INDEX(B$11:B$30,AD11,1)</f>
        <v>Castilla y León</v>
      </c>
      <c r="AF11" s="524">
        <f t="shared" ref="AF11:AF29" si="4">INDEX(Q$11:Q$30,AD11,1)</f>
        <v>5.2273290758118778</v>
      </c>
      <c r="AG11" s="396"/>
      <c r="AH11" s="522">
        <f>_xlfn.RANK.EQ(T11,T$11:T$30,0)</f>
        <v>3</v>
      </c>
      <c r="AI11" s="522">
        <v>1</v>
      </c>
      <c r="AJ11" s="522">
        <f>MATCH(AI11,AH$11:AH$30,0)</f>
        <v>7</v>
      </c>
      <c r="AK11" s="523" t="str">
        <f>INDEX(B$11:B$30,AJ11,1)</f>
        <v>Castilla y León</v>
      </c>
      <c r="AL11" s="524">
        <f>INDEX(T$11:T$30,AJ11,1)</f>
        <v>1.4639668554754255</v>
      </c>
      <c r="AM11" s="396"/>
      <c r="AN11" s="522">
        <f>_xlfn.RANK.EQ(W11,W$11:W$30,0)</f>
        <v>2</v>
      </c>
      <c r="AO11" s="522">
        <v>1</v>
      </c>
      <c r="AP11" s="522">
        <f>MATCH(AO11,AN$11:AN$30,0)</f>
        <v>7</v>
      </c>
      <c r="AQ11" s="523" t="str">
        <f>INDEX(B$11:B$30,AP11,1)</f>
        <v>Castilla y León</v>
      </c>
      <c r="AR11" s="524">
        <f>INDEX(W$11:W$30,AP11,1)</f>
        <v>5.1865780766228147</v>
      </c>
      <c r="AS11" s="396"/>
      <c r="AT11" s="522">
        <f>_xlfn.RANK.EQ(Z11,Z$11:Z$30,0)</f>
        <v>2</v>
      </c>
      <c r="AU11" s="522">
        <v>1</v>
      </c>
      <c r="AV11" s="522">
        <f>MATCH(AU11,AT$11:AT$30,0)</f>
        <v>7</v>
      </c>
      <c r="AW11" s="523" t="str">
        <f>INDEX(B$11:B$30,AV11,1)</f>
        <v>Castilla y León</v>
      </c>
      <c r="AX11" s="524">
        <f>INDEX(Z$11:Z$30,AV11,1)</f>
        <v>35.643874054141079</v>
      </c>
    </row>
    <row r="12" spans="1:50" s="329" customFormat="1" ht="18" customHeight="1" x14ac:dyDescent="0.15">
      <c r="A12" s="348"/>
      <c r="B12" s="526" t="s">
        <v>7</v>
      </c>
      <c r="C12" s="527"/>
      <c r="D12" s="528">
        <f t="shared" ref="D12:D28" si="5">G12+J12+M12</f>
        <v>1341289</v>
      </c>
      <c r="E12" s="529">
        <f t="shared" si="0"/>
        <v>2.7893915572350596</v>
      </c>
      <c r="F12" s="527"/>
      <c r="G12" s="530">
        <f>'20pobl'!J13</f>
        <v>1044239</v>
      </c>
      <c r="H12" s="531">
        <f t="shared" ref="H12:H28" si="6">G12*100/$G$30</f>
        <v>2.7195434296193368</v>
      </c>
      <c r="I12" s="527"/>
      <c r="J12" s="530">
        <f>'20pobl'!Q13</f>
        <v>200993</v>
      </c>
      <c r="K12" s="531">
        <f t="shared" ref="K12:K28" si="7">J12*100/$J$30</f>
        <v>2.9488747083666742</v>
      </c>
      <c r="L12" s="527"/>
      <c r="M12" s="530">
        <f>'20pobl'!X13</f>
        <v>96057</v>
      </c>
      <c r="N12" s="531">
        <f t="shared" si="1"/>
        <v>3.3447730977967542</v>
      </c>
      <c r="O12" s="527"/>
      <c r="P12" s="532">
        <f t="shared" ref="P12:P28" si="8">S12+V12+Y12</f>
        <v>40938</v>
      </c>
      <c r="Q12" s="533">
        <f t="shared" ref="Q12:Q28" si="9">P12*100/D12</f>
        <v>3.0521386516999693</v>
      </c>
      <c r="R12" s="527"/>
      <c r="S12" s="530">
        <f>'44apbpcasaad'!G13</f>
        <v>8427</v>
      </c>
      <c r="T12" s="534">
        <f t="shared" ref="T12:T28" si="10">S12*100/G12</f>
        <v>0.80699916398449012</v>
      </c>
      <c r="U12" s="527"/>
      <c r="V12" s="530">
        <f>'44apbpcasaad'!J13</f>
        <v>7387</v>
      </c>
      <c r="W12" s="534">
        <f t="shared" ref="W12:W28" si="11">V12*100/J12</f>
        <v>3.6752523719731531</v>
      </c>
      <c r="X12" s="527"/>
      <c r="Y12" s="530">
        <f>'44apbpcasaad'!M13</f>
        <v>25124</v>
      </c>
      <c r="Z12" s="520">
        <f t="shared" ref="Z12:Z28" si="12">Y12*100/M12</f>
        <v>26.155303621807885</v>
      </c>
      <c r="AA12" s="521"/>
      <c r="AB12" s="522">
        <f t="shared" si="2"/>
        <v>7</v>
      </c>
      <c r="AC12" s="522">
        <v>2</v>
      </c>
      <c r="AD12" s="522">
        <f t="shared" ref="AD12:AD28" si="13">MATCH(AC12,AB$11:AB$30,0)</f>
        <v>8</v>
      </c>
      <c r="AE12" s="523" t="str">
        <f t="shared" si="3"/>
        <v>Castilla - La Mancha</v>
      </c>
      <c r="AF12" s="524">
        <f t="shared" si="4"/>
        <v>3.4917465018238212</v>
      </c>
      <c r="AG12" s="396"/>
      <c r="AH12" s="522">
        <f t="shared" ref="AH12:AH30" si="14">_xlfn.RANK.EQ(T12,T$11:T$30,0)</f>
        <v>16</v>
      </c>
      <c r="AI12" s="522">
        <v>2</v>
      </c>
      <c r="AJ12" s="522">
        <f t="shared" ref="AJ12:AJ28" si="15">MATCH(AI12,AH$11:AH$30,0)</f>
        <v>18</v>
      </c>
      <c r="AK12" s="523" t="str">
        <f t="shared" ref="AK12:AK29" si="16">INDEX(B$11:B$30,AJ12,1)</f>
        <v>Ceuta y Melilla</v>
      </c>
      <c r="AL12" s="524">
        <f t="shared" ref="AL12:AL29" si="17">INDEX(T$11:T$30,AJ12,1)</f>
        <v>1.3323058828300853</v>
      </c>
      <c r="AM12" s="396"/>
      <c r="AN12" s="522">
        <f t="shared" ref="AN12:AN30" si="18">_xlfn.RANK.EQ(W12,W$11:W$30,0)</f>
        <v>11</v>
      </c>
      <c r="AO12" s="522">
        <v>2</v>
      </c>
      <c r="AP12" s="522">
        <f t="shared" ref="AP12:AP28" si="19">MATCH(AO12,AN$11:AN$30,0)</f>
        <v>1</v>
      </c>
      <c r="AQ12" s="523" t="str">
        <f t="shared" ref="AQ12:AQ29" si="20">INDEX(B$11:B$30,AP12,1)</f>
        <v>Andalucía</v>
      </c>
      <c r="AR12" s="524">
        <f t="shared" ref="AR12:AR28" si="21">INDEX(W$11:W$30,AP12,1)</f>
        <v>5.1578121577624172</v>
      </c>
      <c r="AS12" s="396"/>
      <c r="AT12" s="522">
        <f t="shared" ref="AT12:AT30" si="22">_xlfn.RANK.EQ(Z12,Z$11:Z$30,0)</f>
        <v>10</v>
      </c>
      <c r="AU12" s="522">
        <v>2</v>
      </c>
      <c r="AV12" s="522">
        <f t="shared" ref="AV12:AV28" si="23">MATCH(AU12,AT$11:AT$30,0)</f>
        <v>1</v>
      </c>
      <c r="AW12" s="523" t="str">
        <f t="shared" ref="AW12:AW29" si="24">INDEX(B$11:B$30,AV12,1)</f>
        <v>Andalucía</v>
      </c>
      <c r="AX12" s="524">
        <f t="shared" ref="AX12:AX29" si="25">INDEX(Z$11:Z$30,AV12,1)</f>
        <v>33.301270585113564</v>
      </c>
    </row>
    <row r="13" spans="1:50" s="329" customFormat="1" ht="18" customHeight="1" x14ac:dyDescent="0.15">
      <c r="A13" s="348"/>
      <c r="B13" s="526" t="s">
        <v>37</v>
      </c>
      <c r="C13" s="527"/>
      <c r="D13" s="528">
        <f t="shared" si="5"/>
        <v>1006060</v>
      </c>
      <c r="E13" s="529">
        <f t="shared" si="0"/>
        <v>2.0922375938905815</v>
      </c>
      <c r="F13" s="527"/>
      <c r="G13" s="530">
        <f>'20pobl'!J14</f>
        <v>728875</v>
      </c>
      <c r="H13" s="531">
        <f t="shared" si="6"/>
        <v>1.8982313601232994</v>
      </c>
      <c r="I13" s="527"/>
      <c r="J13" s="530">
        <f>'20pobl'!Q14</f>
        <v>193292</v>
      </c>
      <c r="K13" s="531">
        <f t="shared" si="7"/>
        <v>2.8358892604698234</v>
      </c>
      <c r="L13" s="527"/>
      <c r="M13" s="530">
        <f>'20pobl'!X14</f>
        <v>83893</v>
      </c>
      <c r="N13" s="531">
        <f t="shared" si="1"/>
        <v>2.9212139614339727</v>
      </c>
      <c r="O13" s="527"/>
      <c r="P13" s="532">
        <f t="shared" si="8"/>
        <v>31581</v>
      </c>
      <c r="Q13" s="533">
        <f t="shared" si="9"/>
        <v>3.1390771922151761</v>
      </c>
      <c r="R13" s="527"/>
      <c r="S13" s="530">
        <f>'44apbpcasaad'!G14</f>
        <v>7674</v>
      </c>
      <c r="T13" s="534">
        <f t="shared" si="10"/>
        <v>1.0528554278854398</v>
      </c>
      <c r="U13" s="527"/>
      <c r="V13" s="530">
        <f>'44apbpcasaad'!J14</f>
        <v>6493</v>
      </c>
      <c r="W13" s="534">
        <f t="shared" si="11"/>
        <v>3.3591664424808063</v>
      </c>
      <c r="X13" s="527"/>
      <c r="Y13" s="530">
        <f>'44apbpcasaad'!M14</f>
        <v>17414</v>
      </c>
      <c r="Z13" s="520">
        <f t="shared" si="12"/>
        <v>20.757393346286342</v>
      </c>
      <c r="AA13" s="521">
        <f ca="1">_xlfn.SHEETS()</f>
        <v>92</v>
      </c>
      <c r="AB13" s="522">
        <f t="shared" si="2"/>
        <v>5</v>
      </c>
      <c r="AC13" s="522">
        <v>3</v>
      </c>
      <c r="AD13" s="522">
        <f t="shared" si="13"/>
        <v>11</v>
      </c>
      <c r="AE13" s="523" t="str">
        <f t="shared" si="3"/>
        <v>Extremadura</v>
      </c>
      <c r="AF13" s="525">
        <f t="shared" si="4"/>
        <v>3.3862085580467149</v>
      </c>
      <c r="AG13" s="396"/>
      <c r="AH13" s="522">
        <f t="shared" si="14"/>
        <v>7</v>
      </c>
      <c r="AI13" s="522">
        <v>3</v>
      </c>
      <c r="AJ13" s="522">
        <f t="shared" si="15"/>
        <v>1</v>
      </c>
      <c r="AK13" s="523" t="str">
        <f t="shared" si="16"/>
        <v>Andalucía</v>
      </c>
      <c r="AL13" s="524">
        <f t="shared" si="17"/>
        <v>1.2417284970140849</v>
      </c>
      <c r="AM13" s="396"/>
      <c r="AN13" s="522">
        <f t="shared" si="18"/>
        <v>16</v>
      </c>
      <c r="AO13" s="522">
        <v>3</v>
      </c>
      <c r="AP13" s="522">
        <f t="shared" si="19"/>
        <v>8</v>
      </c>
      <c r="AQ13" s="523" t="str">
        <f t="shared" si="20"/>
        <v>Castilla - La Mancha</v>
      </c>
      <c r="AR13" s="524">
        <f t="shared" si="21"/>
        <v>4.6326299235636181</v>
      </c>
      <c r="AS13" s="396"/>
      <c r="AT13" s="522">
        <f t="shared" si="22"/>
        <v>17</v>
      </c>
      <c r="AU13" s="522">
        <v>3</v>
      </c>
      <c r="AV13" s="522">
        <f t="shared" si="23"/>
        <v>8</v>
      </c>
      <c r="AW13" s="523" t="str">
        <f t="shared" si="24"/>
        <v>Castilla - La Mancha</v>
      </c>
      <c r="AX13" s="524">
        <f t="shared" si="25"/>
        <v>33.07176770529594</v>
      </c>
    </row>
    <row r="14" spans="1:50" s="329" customFormat="1" ht="18" customHeight="1" x14ac:dyDescent="0.15">
      <c r="A14" s="348"/>
      <c r="B14" s="526" t="s">
        <v>38</v>
      </c>
      <c r="C14" s="527"/>
      <c r="D14" s="528">
        <f t="shared" si="5"/>
        <v>1209906</v>
      </c>
      <c r="E14" s="529">
        <f t="shared" si="0"/>
        <v>2.516162871273858</v>
      </c>
      <c r="F14" s="527"/>
      <c r="G14" s="530">
        <f>'20pobl'!J15</f>
        <v>1010320</v>
      </c>
      <c r="H14" s="531">
        <f t="shared" si="6"/>
        <v>2.6312071449285157</v>
      </c>
      <c r="I14" s="527"/>
      <c r="J14" s="530">
        <f>'20pobl'!Q15</f>
        <v>147036</v>
      </c>
      <c r="K14" s="531">
        <f t="shared" si="7"/>
        <v>2.1572429966187991</v>
      </c>
      <c r="L14" s="527"/>
      <c r="M14" s="530">
        <f>'20pobl'!X15</f>
        <v>52550</v>
      </c>
      <c r="N14" s="531">
        <f t="shared" si="1"/>
        <v>1.8298283965689064</v>
      </c>
      <c r="O14" s="527"/>
      <c r="P14" s="532">
        <f t="shared" si="8"/>
        <v>29759</v>
      </c>
      <c r="Q14" s="533">
        <f t="shared" si="9"/>
        <v>2.4596125649430616</v>
      </c>
      <c r="R14" s="527"/>
      <c r="S14" s="530">
        <f>'44apbpcasaad'!G15</f>
        <v>8050</v>
      </c>
      <c r="T14" s="534">
        <f t="shared" si="10"/>
        <v>0.7967772586903159</v>
      </c>
      <c r="U14" s="527"/>
      <c r="V14" s="530">
        <f>'44apbpcasaad'!J15</f>
        <v>6429</v>
      </c>
      <c r="W14" s="534">
        <f t="shared" si="11"/>
        <v>4.3723985962621397</v>
      </c>
      <c r="X14" s="527"/>
      <c r="Y14" s="530">
        <f>'44apbpcasaad'!M15</f>
        <v>15280</v>
      </c>
      <c r="Z14" s="520">
        <f t="shared" si="12"/>
        <v>29.077069457659373</v>
      </c>
      <c r="AA14" s="1328"/>
      <c r="AB14" s="522">
        <f t="shared" si="2"/>
        <v>16</v>
      </c>
      <c r="AC14" s="522">
        <v>4</v>
      </c>
      <c r="AD14" s="522">
        <f t="shared" si="13"/>
        <v>1</v>
      </c>
      <c r="AE14" s="523" t="str">
        <f t="shared" si="3"/>
        <v>Andalucía</v>
      </c>
      <c r="AF14" s="524">
        <f t="shared" si="4"/>
        <v>3.3409027128729272</v>
      </c>
      <c r="AG14" s="396"/>
      <c r="AH14" s="522">
        <f t="shared" si="14"/>
        <v>17</v>
      </c>
      <c r="AI14" s="522">
        <v>4</v>
      </c>
      <c r="AJ14" s="522">
        <f t="shared" si="15"/>
        <v>14</v>
      </c>
      <c r="AK14" s="523" t="str">
        <f t="shared" si="16"/>
        <v>Murcia, Región de</v>
      </c>
      <c r="AL14" s="524">
        <f t="shared" si="17"/>
        <v>1.2165273924743401</v>
      </c>
      <c r="AM14" s="396"/>
      <c r="AN14" s="522">
        <f t="shared" si="18"/>
        <v>5</v>
      </c>
      <c r="AO14" s="522">
        <v>4</v>
      </c>
      <c r="AP14" s="522">
        <f t="shared" si="19"/>
        <v>14</v>
      </c>
      <c r="AQ14" s="523" t="str">
        <f t="shared" si="20"/>
        <v>Murcia, Región de</v>
      </c>
      <c r="AR14" s="524">
        <f t="shared" si="21"/>
        <v>4.5869345851796606</v>
      </c>
      <c r="AS14" s="396"/>
      <c r="AT14" s="522">
        <f t="shared" si="22"/>
        <v>4</v>
      </c>
      <c r="AU14" s="522">
        <v>4</v>
      </c>
      <c r="AV14" s="522">
        <f t="shared" si="23"/>
        <v>4</v>
      </c>
      <c r="AW14" s="523" t="str">
        <f t="shared" si="24"/>
        <v>Balears, Illes</v>
      </c>
      <c r="AX14" s="524">
        <f t="shared" si="25"/>
        <v>29.077069457659373</v>
      </c>
    </row>
    <row r="15" spans="1:50" s="329" customFormat="1" ht="18" customHeight="1" x14ac:dyDescent="0.15">
      <c r="A15" s="348"/>
      <c r="B15" s="526" t="s">
        <v>6</v>
      </c>
      <c r="C15" s="527"/>
      <c r="D15" s="528">
        <f t="shared" si="5"/>
        <v>2213016</v>
      </c>
      <c r="E15" s="529">
        <f t="shared" si="0"/>
        <v>4.6022655418974603</v>
      </c>
      <c r="F15" s="527"/>
      <c r="G15" s="530">
        <f>'20pobl'!J16</f>
        <v>1826469</v>
      </c>
      <c r="H15" s="531">
        <f t="shared" si="6"/>
        <v>4.7567288411497755</v>
      </c>
      <c r="I15" s="527"/>
      <c r="J15" s="530">
        <f>'20pobl'!Q16</f>
        <v>288173</v>
      </c>
      <c r="K15" s="531">
        <f t="shared" si="7"/>
        <v>4.2279386413166113</v>
      </c>
      <c r="L15" s="527"/>
      <c r="M15" s="530">
        <f>'20pobl'!X16</f>
        <v>98374</v>
      </c>
      <c r="N15" s="531">
        <f t="shared" si="1"/>
        <v>3.4254526866616479</v>
      </c>
      <c r="O15" s="527"/>
      <c r="P15" s="532">
        <f t="shared" si="8"/>
        <v>41709</v>
      </c>
      <c r="Q15" s="533">
        <f t="shared" si="9"/>
        <v>1.8847129889707079</v>
      </c>
      <c r="R15" s="527"/>
      <c r="S15" s="530">
        <f>'44apbpcasaad'!G16</f>
        <v>16578</v>
      </c>
      <c r="T15" s="534">
        <f t="shared" si="10"/>
        <v>0.90765296317648969</v>
      </c>
      <c r="U15" s="527"/>
      <c r="V15" s="530">
        <f>'44apbpcasaad'!J16</f>
        <v>8339</v>
      </c>
      <c r="W15" s="534">
        <f t="shared" si="11"/>
        <v>2.8937478528522798</v>
      </c>
      <c r="X15" s="527"/>
      <c r="Y15" s="530">
        <f>'44apbpcasaad'!M16</f>
        <v>16792</v>
      </c>
      <c r="Z15" s="520">
        <f t="shared" si="12"/>
        <v>17.069550897594894</v>
      </c>
      <c r="AA15" s="521"/>
      <c r="AB15" s="522">
        <f t="shared" si="2"/>
        <v>19</v>
      </c>
      <c r="AC15" s="522">
        <v>5</v>
      </c>
      <c r="AD15" s="522">
        <f t="shared" si="13"/>
        <v>3</v>
      </c>
      <c r="AE15" s="523" t="str">
        <f t="shared" si="3"/>
        <v>Asturias, Principado de</v>
      </c>
      <c r="AF15" s="524">
        <f t="shared" si="4"/>
        <v>3.1390771922151761</v>
      </c>
      <c r="AG15" s="396"/>
      <c r="AH15" s="522">
        <f t="shared" si="14"/>
        <v>13</v>
      </c>
      <c r="AI15" s="522">
        <v>5</v>
      </c>
      <c r="AJ15" s="522">
        <f t="shared" si="15"/>
        <v>11</v>
      </c>
      <c r="AK15" s="523" t="str">
        <f t="shared" si="16"/>
        <v>Extremadura</v>
      </c>
      <c r="AL15" s="524">
        <f t="shared" si="17"/>
        <v>1.0705803972870216</v>
      </c>
      <c r="AM15" s="396"/>
      <c r="AN15" s="522">
        <f t="shared" si="18"/>
        <v>17</v>
      </c>
      <c r="AO15" s="522">
        <v>5</v>
      </c>
      <c r="AP15" s="522">
        <f t="shared" si="19"/>
        <v>4</v>
      </c>
      <c r="AQ15" s="523" t="str">
        <f t="shared" si="20"/>
        <v>Balears, Illes</v>
      </c>
      <c r="AR15" s="524">
        <f t="shared" si="21"/>
        <v>4.3723985962621397</v>
      </c>
      <c r="AS15" s="396"/>
      <c r="AT15" s="522">
        <f t="shared" si="22"/>
        <v>18</v>
      </c>
      <c r="AU15" s="522">
        <v>5</v>
      </c>
      <c r="AV15" s="522">
        <f t="shared" si="23"/>
        <v>10</v>
      </c>
      <c r="AW15" s="523" t="str">
        <f t="shared" si="24"/>
        <v>Comunitat Valenciana</v>
      </c>
      <c r="AX15" s="524">
        <f t="shared" si="25"/>
        <v>28.256540453982439</v>
      </c>
    </row>
    <row r="16" spans="1:50" s="329" customFormat="1" ht="18" customHeight="1" x14ac:dyDescent="0.15">
      <c r="A16" s="348"/>
      <c r="B16" s="526" t="s">
        <v>5</v>
      </c>
      <c r="C16" s="527"/>
      <c r="D16" s="535">
        <f t="shared" si="5"/>
        <v>588387</v>
      </c>
      <c r="E16" s="529">
        <f t="shared" si="0"/>
        <v>1.2236302021315801</v>
      </c>
      <c r="F16" s="527"/>
      <c r="G16" s="536">
        <f>'20pobl'!J17</f>
        <v>450214</v>
      </c>
      <c r="H16" s="531">
        <f t="shared" si="6"/>
        <v>1.1725060313037916</v>
      </c>
      <c r="I16" s="527"/>
      <c r="J16" s="536">
        <f>'20pobl'!Q17</f>
        <v>97495</v>
      </c>
      <c r="K16" s="531">
        <f t="shared" si="7"/>
        <v>1.4304007586941283</v>
      </c>
      <c r="L16" s="527"/>
      <c r="M16" s="536">
        <f>'20pobl'!X17</f>
        <v>40678</v>
      </c>
      <c r="N16" s="531">
        <f t="shared" si="1"/>
        <v>1.4164369080043762</v>
      </c>
      <c r="O16" s="527"/>
      <c r="P16" s="536">
        <f t="shared" si="8"/>
        <v>17670</v>
      </c>
      <c r="Q16" s="533">
        <f t="shared" si="9"/>
        <v>3.003125493935114</v>
      </c>
      <c r="R16" s="527"/>
      <c r="S16" s="536">
        <f>'44apbpcasaad'!G17</f>
        <v>4582</v>
      </c>
      <c r="T16" s="534">
        <f t="shared" si="10"/>
        <v>1.0177382311522964</v>
      </c>
      <c r="U16" s="527"/>
      <c r="V16" s="536">
        <f>'44apbpcasaad'!J17</f>
        <v>3719</v>
      </c>
      <c r="W16" s="534">
        <f t="shared" si="11"/>
        <v>3.8145545925432072</v>
      </c>
      <c r="X16" s="527"/>
      <c r="Y16" s="536">
        <f>'44apbpcasaad'!M17</f>
        <v>9369</v>
      </c>
      <c r="Z16" s="520">
        <f t="shared" si="12"/>
        <v>23.032105806578496</v>
      </c>
      <c r="AA16" s="521"/>
      <c r="AB16" s="522">
        <f t="shared" si="2"/>
        <v>9</v>
      </c>
      <c r="AC16" s="522">
        <v>6</v>
      </c>
      <c r="AD16" s="522">
        <f t="shared" si="13"/>
        <v>16</v>
      </c>
      <c r="AE16" s="523" t="str">
        <f t="shared" si="3"/>
        <v>País Vasco</v>
      </c>
      <c r="AF16" s="524">
        <f t="shared" si="4"/>
        <v>3.1108125156228708</v>
      </c>
      <c r="AG16" s="396"/>
      <c r="AH16" s="522">
        <f t="shared" si="14"/>
        <v>9</v>
      </c>
      <c r="AI16" s="522">
        <v>6</v>
      </c>
      <c r="AJ16" s="522">
        <f t="shared" si="15"/>
        <v>12</v>
      </c>
      <c r="AK16" s="523" t="str">
        <f t="shared" si="16"/>
        <v>Galicia</v>
      </c>
      <c r="AL16" s="524">
        <f t="shared" si="17"/>
        <v>1.0556835100848387</v>
      </c>
      <c r="AM16" s="396"/>
      <c r="AN16" s="522">
        <f t="shared" si="18"/>
        <v>10</v>
      </c>
      <c r="AO16" s="522">
        <v>6</v>
      </c>
      <c r="AP16" s="522">
        <f t="shared" si="19"/>
        <v>11</v>
      </c>
      <c r="AQ16" s="523" t="str">
        <f t="shared" si="20"/>
        <v>Extremadura</v>
      </c>
      <c r="AR16" s="524">
        <f t="shared" si="21"/>
        <v>4.2383339270266145</v>
      </c>
      <c r="AS16" s="396"/>
      <c r="AT16" s="522">
        <f t="shared" si="22"/>
        <v>15</v>
      </c>
      <c r="AU16" s="522">
        <v>6</v>
      </c>
      <c r="AV16" s="522">
        <f t="shared" si="23"/>
        <v>11</v>
      </c>
      <c r="AW16" s="523" t="str">
        <f t="shared" si="24"/>
        <v>Extremadura</v>
      </c>
      <c r="AX16" s="524">
        <f t="shared" si="25"/>
        <v>27.67078662450896</v>
      </c>
    </row>
    <row r="17" spans="1:50" s="329" customFormat="1" ht="18" customHeight="1" x14ac:dyDescent="0.15">
      <c r="A17" s="348"/>
      <c r="B17" s="526" t="s">
        <v>4</v>
      </c>
      <c r="C17" s="527"/>
      <c r="D17" s="528">
        <f t="shared" si="5"/>
        <v>2383703</v>
      </c>
      <c r="E17" s="529">
        <f t="shared" si="0"/>
        <v>4.9572322021248834</v>
      </c>
      <c r="F17" s="527"/>
      <c r="G17" s="530">
        <f>'20pobl'!J18</f>
        <v>1752567</v>
      </c>
      <c r="H17" s="531">
        <f t="shared" si="6"/>
        <v>4.5642636118912163</v>
      </c>
      <c r="I17" s="527"/>
      <c r="J17" s="530">
        <f>'20pobl'!Q18</f>
        <v>413741</v>
      </c>
      <c r="K17" s="531">
        <f t="shared" si="7"/>
        <v>6.0702132448111934</v>
      </c>
      <c r="L17" s="527"/>
      <c r="M17" s="530">
        <f>'20pobl'!X18</f>
        <v>217395</v>
      </c>
      <c r="N17" s="531">
        <f t="shared" si="1"/>
        <v>7.5698486065099413</v>
      </c>
      <c r="O17" s="527"/>
      <c r="P17" s="532">
        <f t="shared" si="8"/>
        <v>124604</v>
      </c>
      <c r="Q17" s="533">
        <f>P17*100/D17</f>
        <v>5.2273290758118778</v>
      </c>
      <c r="R17" s="527"/>
      <c r="S17" s="530">
        <f>'44apbpcasaad'!G18</f>
        <v>25657</v>
      </c>
      <c r="T17" s="534">
        <f>S17*100/G17</f>
        <v>1.4639668554754255</v>
      </c>
      <c r="U17" s="527"/>
      <c r="V17" s="530">
        <f>'44apbpcasaad'!J18</f>
        <v>21459</v>
      </c>
      <c r="W17" s="534">
        <f>V17*100/J17</f>
        <v>5.1865780766228147</v>
      </c>
      <c r="X17" s="527"/>
      <c r="Y17" s="530">
        <f>'44apbpcasaad'!M18</f>
        <v>77488</v>
      </c>
      <c r="Z17" s="520">
        <f>Y17*100/M17</f>
        <v>35.643874054141079</v>
      </c>
      <c r="AA17" s="521"/>
      <c r="AB17" s="522">
        <f t="shared" si="2"/>
        <v>1</v>
      </c>
      <c r="AC17" s="522">
        <v>7</v>
      </c>
      <c r="AD17" s="522">
        <f t="shared" si="13"/>
        <v>2</v>
      </c>
      <c r="AE17" s="523" t="str">
        <f t="shared" si="3"/>
        <v>Aragón</v>
      </c>
      <c r="AF17" s="524">
        <f t="shared" si="4"/>
        <v>3.0521386516999693</v>
      </c>
      <c r="AG17" s="396"/>
      <c r="AH17" s="522">
        <f t="shared" si="14"/>
        <v>1</v>
      </c>
      <c r="AI17" s="522">
        <v>7</v>
      </c>
      <c r="AJ17" s="522">
        <f t="shared" si="15"/>
        <v>3</v>
      </c>
      <c r="AK17" s="523" t="str">
        <f t="shared" si="16"/>
        <v>Asturias, Principado de</v>
      </c>
      <c r="AL17" s="524">
        <f t="shared" si="17"/>
        <v>1.0528554278854398</v>
      </c>
      <c r="AM17" s="396"/>
      <c r="AN17" s="522">
        <f t="shared" si="18"/>
        <v>1</v>
      </c>
      <c r="AO17" s="522">
        <v>7</v>
      </c>
      <c r="AP17" s="522">
        <f t="shared" si="19"/>
        <v>10</v>
      </c>
      <c r="AQ17" s="523" t="str">
        <f t="shared" si="20"/>
        <v>Comunitat Valenciana</v>
      </c>
      <c r="AR17" s="524">
        <f t="shared" si="21"/>
        <v>4.1403407496067661</v>
      </c>
      <c r="AS17" s="396"/>
      <c r="AT17" s="522">
        <f t="shared" si="22"/>
        <v>1</v>
      </c>
      <c r="AU17" s="522">
        <v>7</v>
      </c>
      <c r="AV17" s="522">
        <f t="shared" si="23"/>
        <v>17</v>
      </c>
      <c r="AW17" s="523" t="str">
        <f t="shared" si="24"/>
        <v>Rioja, La</v>
      </c>
      <c r="AX17" s="524">
        <f t="shared" si="25"/>
        <v>27.318840579710145</v>
      </c>
    </row>
    <row r="18" spans="1:50" s="329" customFormat="1" ht="18" customHeight="1" x14ac:dyDescent="0.15">
      <c r="A18" s="348"/>
      <c r="B18" s="526" t="s">
        <v>40</v>
      </c>
      <c r="C18" s="527"/>
      <c r="D18" s="528">
        <f t="shared" si="5"/>
        <v>2084086</v>
      </c>
      <c r="E18" s="529">
        <f t="shared" si="0"/>
        <v>4.3341382006053779</v>
      </c>
      <c r="F18" s="527"/>
      <c r="G18" s="530">
        <f>'20pobl'!J19</f>
        <v>1679650</v>
      </c>
      <c r="H18" s="531">
        <f t="shared" si="6"/>
        <v>4.3743636481304753</v>
      </c>
      <c r="I18" s="527"/>
      <c r="J18" s="530">
        <f>'20pobl'!Q19</f>
        <v>273430</v>
      </c>
      <c r="K18" s="531">
        <f t="shared" si="7"/>
        <v>4.0116362833964354</v>
      </c>
      <c r="L18" s="527"/>
      <c r="M18" s="530">
        <f>'20pobl'!X19</f>
        <v>131006</v>
      </c>
      <c r="N18" s="531">
        <f t="shared" si="1"/>
        <v>4.5617221488278998</v>
      </c>
      <c r="O18" s="527"/>
      <c r="P18" s="532">
        <f t="shared" si="8"/>
        <v>72771</v>
      </c>
      <c r="Q18" s="533">
        <f t="shared" si="9"/>
        <v>3.4917465018238212</v>
      </c>
      <c r="R18" s="527"/>
      <c r="S18" s="530">
        <f>'44apbpcasaad'!G19</f>
        <v>16778</v>
      </c>
      <c r="T18" s="534">
        <f t="shared" si="10"/>
        <v>0.99889858006132226</v>
      </c>
      <c r="U18" s="527"/>
      <c r="V18" s="530">
        <f>'44apbpcasaad'!J19</f>
        <v>12667</v>
      </c>
      <c r="W18" s="534">
        <f t="shared" si="11"/>
        <v>4.6326299235636181</v>
      </c>
      <c r="X18" s="527"/>
      <c r="Y18" s="530">
        <f>'44apbpcasaad'!M19</f>
        <v>43326</v>
      </c>
      <c r="Z18" s="520">
        <f t="shared" si="12"/>
        <v>33.07176770529594</v>
      </c>
      <c r="AA18" s="521"/>
      <c r="AB18" s="522">
        <f t="shared" si="2"/>
        <v>2</v>
      </c>
      <c r="AC18" s="522">
        <v>8</v>
      </c>
      <c r="AD18" s="522">
        <f t="shared" si="13"/>
        <v>20</v>
      </c>
      <c r="AE18" s="523" t="str">
        <f t="shared" si="3"/>
        <v>TOTAL</v>
      </c>
      <c r="AF18" s="524">
        <f t="shared" si="4"/>
        <v>3.0064617795008339</v>
      </c>
      <c r="AG18" s="396"/>
      <c r="AH18" s="522">
        <f t="shared" si="14"/>
        <v>11</v>
      </c>
      <c r="AI18" s="522">
        <v>8</v>
      </c>
      <c r="AJ18" s="522">
        <f t="shared" si="15"/>
        <v>16</v>
      </c>
      <c r="AK18" s="523" t="str">
        <f t="shared" si="16"/>
        <v>País Vasco</v>
      </c>
      <c r="AL18" s="524">
        <f t="shared" si="17"/>
        <v>1.034634428775431</v>
      </c>
      <c r="AM18" s="396"/>
      <c r="AN18" s="522">
        <f t="shared" si="18"/>
        <v>3</v>
      </c>
      <c r="AO18" s="522">
        <v>8</v>
      </c>
      <c r="AP18" s="522">
        <f t="shared" si="19"/>
        <v>20</v>
      </c>
      <c r="AQ18" s="523" t="str">
        <f t="shared" si="20"/>
        <v>TOTAL</v>
      </c>
      <c r="AR18" s="524">
        <f t="shared" si="21"/>
        <v>4.0697942259315765</v>
      </c>
      <c r="AS18" s="396"/>
      <c r="AT18" s="522">
        <f t="shared" si="22"/>
        <v>3</v>
      </c>
      <c r="AU18" s="522">
        <v>8</v>
      </c>
      <c r="AV18" s="522">
        <f t="shared" si="23"/>
        <v>13</v>
      </c>
      <c r="AW18" s="523" t="str">
        <f t="shared" si="24"/>
        <v>Madrid, Comunidad de</v>
      </c>
      <c r="AX18" s="524">
        <f t="shared" si="25"/>
        <v>27.243791051449374</v>
      </c>
    </row>
    <row r="19" spans="1:50" s="329" customFormat="1" ht="18" customHeight="1" x14ac:dyDescent="0.15">
      <c r="A19" s="348"/>
      <c r="B19" s="526" t="s">
        <v>41</v>
      </c>
      <c r="C19" s="527"/>
      <c r="D19" s="528">
        <f t="shared" si="5"/>
        <v>7901963</v>
      </c>
      <c r="E19" s="529">
        <f t="shared" si="0"/>
        <v>16.433198868986342</v>
      </c>
      <c r="F19" s="527"/>
      <c r="G19" s="530">
        <f>'20pobl'!J20</f>
        <v>6372799</v>
      </c>
      <c r="H19" s="531">
        <f t="shared" si="6"/>
        <v>16.596874516978087</v>
      </c>
      <c r="I19" s="527"/>
      <c r="J19" s="530">
        <f>'20pobl'!Q20</f>
        <v>1076178</v>
      </c>
      <c r="K19" s="531">
        <f t="shared" si="7"/>
        <v>15.789177164879527</v>
      </c>
      <c r="L19" s="527"/>
      <c r="M19" s="530">
        <f>'20pobl'!X20</f>
        <v>452986</v>
      </c>
      <c r="N19" s="531">
        <f t="shared" si="1"/>
        <v>15.773294881982162</v>
      </c>
      <c r="O19" s="527"/>
      <c r="P19" s="532">
        <f t="shared" si="8"/>
        <v>211192</v>
      </c>
      <c r="Q19" s="533">
        <f t="shared" si="9"/>
        <v>2.6726523523332113</v>
      </c>
      <c r="R19" s="527"/>
      <c r="S19" s="530">
        <f>'44apbpcasaad'!G20</f>
        <v>56212</v>
      </c>
      <c r="T19" s="534">
        <f t="shared" si="10"/>
        <v>0.88206139876685263</v>
      </c>
      <c r="U19" s="527"/>
      <c r="V19" s="530">
        <f>'44apbpcasaad'!J20</f>
        <v>42325</v>
      </c>
      <c r="W19" s="534">
        <f t="shared" si="11"/>
        <v>3.932899576092431</v>
      </c>
      <c r="X19" s="527"/>
      <c r="Y19" s="530">
        <f>'44apbpcasaad'!M20</f>
        <v>112655</v>
      </c>
      <c r="Z19" s="520">
        <f t="shared" si="12"/>
        <v>24.869422013042346</v>
      </c>
      <c r="AA19" s="521"/>
      <c r="AB19" s="522">
        <f t="shared" si="2"/>
        <v>14</v>
      </c>
      <c r="AC19" s="522">
        <v>9</v>
      </c>
      <c r="AD19" s="522">
        <f t="shared" si="13"/>
        <v>6</v>
      </c>
      <c r="AE19" s="523" t="str">
        <f t="shared" si="3"/>
        <v>Cantabria</v>
      </c>
      <c r="AF19" s="524">
        <f t="shared" si="4"/>
        <v>3.003125493935114</v>
      </c>
      <c r="AG19" s="396"/>
      <c r="AH19" s="522">
        <f t="shared" si="14"/>
        <v>14</v>
      </c>
      <c r="AI19" s="522">
        <v>9</v>
      </c>
      <c r="AJ19" s="522">
        <f t="shared" si="15"/>
        <v>6</v>
      </c>
      <c r="AK19" s="523" t="str">
        <f t="shared" si="16"/>
        <v>Cantabria</v>
      </c>
      <c r="AL19" s="524">
        <f t="shared" si="17"/>
        <v>1.0177382311522964</v>
      </c>
      <c r="AM19" s="396"/>
      <c r="AN19" s="522">
        <f t="shared" si="18"/>
        <v>9</v>
      </c>
      <c r="AO19" s="522">
        <v>9</v>
      </c>
      <c r="AP19" s="522">
        <f t="shared" si="19"/>
        <v>9</v>
      </c>
      <c r="AQ19" s="523" t="str">
        <f t="shared" si="20"/>
        <v>Cataluña</v>
      </c>
      <c r="AR19" s="524">
        <f t="shared" si="21"/>
        <v>3.932899576092431</v>
      </c>
      <c r="AS19" s="396"/>
      <c r="AT19" s="522">
        <f t="shared" si="22"/>
        <v>12</v>
      </c>
      <c r="AU19" s="522">
        <v>9</v>
      </c>
      <c r="AV19" s="522">
        <f t="shared" si="23"/>
        <v>20</v>
      </c>
      <c r="AW19" s="523" t="str">
        <f t="shared" si="24"/>
        <v>TOTAL</v>
      </c>
      <c r="AX19" s="524">
        <f t="shared" si="25"/>
        <v>27.089608315743071</v>
      </c>
    </row>
    <row r="20" spans="1:50" s="329" customFormat="1" ht="18" customHeight="1" x14ac:dyDescent="0.15">
      <c r="A20" s="348"/>
      <c r="B20" s="526" t="s">
        <v>3</v>
      </c>
      <c r="C20" s="527"/>
      <c r="D20" s="528">
        <f t="shared" si="5"/>
        <v>5216195</v>
      </c>
      <c r="E20" s="529">
        <f t="shared" si="0"/>
        <v>10.847781718847862</v>
      </c>
      <c r="F20" s="527"/>
      <c r="G20" s="530">
        <f>'20pobl'!J21</f>
        <v>4168661</v>
      </c>
      <c r="H20" s="531">
        <f t="shared" si="6"/>
        <v>10.856570797356136</v>
      </c>
      <c r="I20" s="527"/>
      <c r="J20" s="530">
        <f>'20pobl'!Q21</f>
        <v>755276</v>
      </c>
      <c r="K20" s="531">
        <f t="shared" si="7"/>
        <v>11.08105403788365</v>
      </c>
      <c r="L20" s="527"/>
      <c r="M20" s="530">
        <f>'20pobl'!X21</f>
        <v>292258</v>
      </c>
      <c r="N20" s="531">
        <f t="shared" si="1"/>
        <v>10.176631541854148</v>
      </c>
      <c r="O20" s="527"/>
      <c r="P20" s="532">
        <f t="shared" si="8"/>
        <v>154633</v>
      </c>
      <c r="Q20" s="533">
        <f t="shared" si="9"/>
        <v>2.9644788969737519</v>
      </c>
      <c r="R20" s="527"/>
      <c r="S20" s="530">
        <f>'44apbpcasaad'!G21</f>
        <v>40780</v>
      </c>
      <c r="T20" s="534">
        <f t="shared" si="10"/>
        <v>0.97825176957301152</v>
      </c>
      <c r="U20" s="527"/>
      <c r="V20" s="530">
        <f>'44apbpcasaad'!J21</f>
        <v>31271</v>
      </c>
      <c r="W20" s="534">
        <f t="shared" si="11"/>
        <v>4.1403407496067661</v>
      </c>
      <c r="X20" s="527"/>
      <c r="Y20" s="530">
        <f>'44apbpcasaad'!M21</f>
        <v>82582</v>
      </c>
      <c r="Z20" s="520">
        <f t="shared" si="12"/>
        <v>28.256540453982439</v>
      </c>
      <c r="AA20" s="521"/>
      <c r="AB20" s="522">
        <f t="shared" si="2"/>
        <v>10</v>
      </c>
      <c r="AC20" s="522">
        <v>10</v>
      </c>
      <c r="AD20" s="522">
        <f t="shared" si="13"/>
        <v>10</v>
      </c>
      <c r="AE20" s="523" t="str">
        <f t="shared" si="3"/>
        <v>Comunitat Valenciana</v>
      </c>
      <c r="AF20" s="525">
        <f t="shared" si="4"/>
        <v>2.9644788969737519</v>
      </c>
      <c r="AG20" s="396"/>
      <c r="AH20" s="522">
        <f t="shared" si="14"/>
        <v>12</v>
      </c>
      <c r="AI20" s="522">
        <v>10</v>
      </c>
      <c r="AJ20" s="522">
        <f t="shared" si="15"/>
        <v>20</v>
      </c>
      <c r="AK20" s="523" t="str">
        <f t="shared" si="16"/>
        <v>TOTAL</v>
      </c>
      <c r="AL20" s="524">
        <f t="shared" si="17"/>
        <v>1.0164701764446904</v>
      </c>
      <c r="AM20" s="396"/>
      <c r="AN20" s="522">
        <f t="shared" si="18"/>
        <v>7</v>
      </c>
      <c r="AO20" s="522">
        <v>10</v>
      </c>
      <c r="AP20" s="522">
        <f t="shared" si="19"/>
        <v>6</v>
      </c>
      <c r="AQ20" s="523" t="str">
        <f t="shared" si="20"/>
        <v>Cantabria</v>
      </c>
      <c r="AR20" s="524">
        <f t="shared" si="21"/>
        <v>3.8145545925432072</v>
      </c>
      <c r="AS20" s="396"/>
      <c r="AT20" s="522">
        <f t="shared" si="22"/>
        <v>5</v>
      </c>
      <c r="AU20" s="522">
        <v>10</v>
      </c>
      <c r="AV20" s="522">
        <f t="shared" si="23"/>
        <v>2</v>
      </c>
      <c r="AW20" s="523" t="str">
        <f t="shared" si="24"/>
        <v>Aragón</v>
      </c>
      <c r="AX20" s="524">
        <f t="shared" si="25"/>
        <v>26.155303621807885</v>
      </c>
    </row>
    <row r="21" spans="1:50" s="329" customFormat="1" ht="18" customHeight="1" x14ac:dyDescent="0.15">
      <c r="A21" s="348"/>
      <c r="B21" s="526" t="s">
        <v>2</v>
      </c>
      <c r="C21" s="527"/>
      <c r="D21" s="528">
        <f t="shared" si="5"/>
        <v>1054306</v>
      </c>
      <c r="E21" s="529">
        <f t="shared" si="0"/>
        <v>2.1925716643782711</v>
      </c>
      <c r="F21" s="527"/>
      <c r="G21" s="530">
        <f>'20pobl'!J22</f>
        <v>824039</v>
      </c>
      <c r="H21" s="531">
        <f t="shared" si="6"/>
        <v>2.1460698635083428</v>
      </c>
      <c r="I21" s="527"/>
      <c r="J21" s="530">
        <f>'20pobl'!Q22</f>
        <v>157208</v>
      </c>
      <c r="K21" s="531">
        <f t="shared" si="7"/>
        <v>2.3064817936590236</v>
      </c>
      <c r="L21" s="527"/>
      <c r="M21" s="530">
        <f>'20pobl'!X22</f>
        <v>73059</v>
      </c>
      <c r="N21" s="531">
        <f t="shared" si="1"/>
        <v>2.5439663715495286</v>
      </c>
      <c r="O21" s="527"/>
      <c r="P21" s="532">
        <f t="shared" si="8"/>
        <v>35701</v>
      </c>
      <c r="Q21" s="533">
        <f t="shared" si="9"/>
        <v>3.3862085580467149</v>
      </c>
      <c r="R21" s="527"/>
      <c r="S21" s="530">
        <f>'44apbpcasaad'!G22</f>
        <v>8822</v>
      </c>
      <c r="T21" s="534">
        <f t="shared" si="10"/>
        <v>1.0705803972870216</v>
      </c>
      <c r="U21" s="527"/>
      <c r="V21" s="530">
        <f>'44apbpcasaad'!J22</f>
        <v>6663</v>
      </c>
      <c r="W21" s="534">
        <f t="shared" si="11"/>
        <v>4.2383339270266145</v>
      </c>
      <c r="X21" s="527"/>
      <c r="Y21" s="530">
        <f>'44apbpcasaad'!M22</f>
        <v>20216</v>
      </c>
      <c r="Z21" s="520">
        <f t="shared" si="12"/>
        <v>27.67078662450896</v>
      </c>
      <c r="AA21" s="521"/>
      <c r="AB21" s="522">
        <f t="shared" si="2"/>
        <v>3</v>
      </c>
      <c r="AC21" s="522">
        <v>11</v>
      </c>
      <c r="AD21" s="522">
        <f t="shared" si="13"/>
        <v>17</v>
      </c>
      <c r="AE21" s="523" t="str">
        <f t="shared" si="3"/>
        <v>Rioja, La</v>
      </c>
      <c r="AF21" s="524">
        <f t="shared" si="4"/>
        <v>2.8779143731266408</v>
      </c>
      <c r="AG21" s="396"/>
      <c r="AH21" s="522">
        <f t="shared" si="14"/>
        <v>5</v>
      </c>
      <c r="AI21" s="522">
        <v>11</v>
      </c>
      <c r="AJ21" s="522">
        <f t="shared" si="15"/>
        <v>8</v>
      </c>
      <c r="AK21" s="523" t="str">
        <f t="shared" si="16"/>
        <v>Castilla - La Mancha</v>
      </c>
      <c r="AL21" s="524">
        <f t="shared" si="17"/>
        <v>0.99889858006132226</v>
      </c>
      <c r="AM21" s="396"/>
      <c r="AN21" s="522">
        <f t="shared" si="18"/>
        <v>6</v>
      </c>
      <c r="AO21" s="522">
        <v>11</v>
      </c>
      <c r="AP21" s="522">
        <f t="shared" si="19"/>
        <v>2</v>
      </c>
      <c r="AQ21" s="523" t="str">
        <f t="shared" si="20"/>
        <v>Aragón</v>
      </c>
      <c r="AR21" s="524">
        <f t="shared" si="21"/>
        <v>3.6752523719731531</v>
      </c>
      <c r="AS21" s="396"/>
      <c r="AT21" s="522">
        <f t="shared" si="22"/>
        <v>6</v>
      </c>
      <c r="AU21" s="522">
        <v>11</v>
      </c>
      <c r="AV21" s="522">
        <f t="shared" si="23"/>
        <v>14</v>
      </c>
      <c r="AW21" s="523" t="str">
        <f t="shared" si="24"/>
        <v>Murcia, Región de</v>
      </c>
      <c r="AX21" s="524">
        <f t="shared" si="25"/>
        <v>26.121527436929419</v>
      </c>
    </row>
    <row r="22" spans="1:50" s="329" customFormat="1" ht="18" customHeight="1" x14ac:dyDescent="0.15">
      <c r="A22" s="348"/>
      <c r="B22" s="526" t="s">
        <v>35</v>
      </c>
      <c r="C22" s="527"/>
      <c r="D22" s="528">
        <f t="shared" si="5"/>
        <v>2699424</v>
      </c>
      <c r="E22" s="529">
        <f t="shared" si="0"/>
        <v>5.6138166457770797</v>
      </c>
      <c r="F22" s="527"/>
      <c r="G22" s="530">
        <f>'20pobl'!J23</f>
        <v>1989422</v>
      </c>
      <c r="H22" s="531">
        <f t="shared" si="6"/>
        <v>5.181112301724184</v>
      </c>
      <c r="I22" s="527"/>
      <c r="J22" s="530">
        <f>'20pobl'!Q23</f>
        <v>473156</v>
      </c>
      <c r="K22" s="531">
        <f t="shared" si="7"/>
        <v>6.9419221640153745</v>
      </c>
      <c r="L22" s="527"/>
      <c r="M22" s="530">
        <f>'20pobl'!X23</f>
        <v>236846</v>
      </c>
      <c r="N22" s="531">
        <f t="shared" si="1"/>
        <v>8.2471462685777208</v>
      </c>
      <c r="O22" s="527"/>
      <c r="P22" s="532">
        <f t="shared" si="8"/>
        <v>74500</v>
      </c>
      <c r="Q22" s="533">
        <f t="shared" si="9"/>
        <v>2.7598480268383181</v>
      </c>
      <c r="R22" s="527"/>
      <c r="S22" s="530">
        <f>'44apbpcasaad'!G23</f>
        <v>21002</v>
      </c>
      <c r="T22" s="534">
        <f t="shared" si="10"/>
        <v>1.0556835100848387</v>
      </c>
      <c r="U22" s="527"/>
      <c r="V22" s="530">
        <f>'44apbpcasaad'!J23</f>
        <v>13230</v>
      </c>
      <c r="W22" s="534">
        <f t="shared" si="11"/>
        <v>2.796117982229962</v>
      </c>
      <c r="X22" s="527"/>
      <c r="Y22" s="530">
        <f>'44apbpcasaad'!M23</f>
        <v>40268</v>
      </c>
      <c r="Z22" s="520">
        <f t="shared" si="12"/>
        <v>17.00176485986675</v>
      </c>
      <c r="AA22" s="521"/>
      <c r="AB22" s="522">
        <f t="shared" si="2"/>
        <v>12</v>
      </c>
      <c r="AC22" s="522">
        <v>12</v>
      </c>
      <c r="AD22" s="522">
        <f t="shared" si="13"/>
        <v>12</v>
      </c>
      <c r="AE22" s="523" t="str">
        <f t="shared" si="3"/>
        <v>Galicia</v>
      </c>
      <c r="AF22" s="524">
        <f t="shared" si="4"/>
        <v>2.7598480268383181</v>
      </c>
      <c r="AG22" s="396"/>
      <c r="AH22" s="522">
        <f t="shared" si="14"/>
        <v>6</v>
      </c>
      <c r="AI22" s="522">
        <v>12</v>
      </c>
      <c r="AJ22" s="522">
        <f t="shared" si="15"/>
        <v>10</v>
      </c>
      <c r="AK22" s="523" t="str">
        <f t="shared" si="16"/>
        <v>Comunitat Valenciana</v>
      </c>
      <c r="AL22" s="524">
        <f t="shared" si="17"/>
        <v>0.97825176957301152</v>
      </c>
      <c r="AM22" s="396"/>
      <c r="AN22" s="522">
        <f t="shared" si="18"/>
        <v>19</v>
      </c>
      <c r="AO22" s="522">
        <v>12</v>
      </c>
      <c r="AP22" s="522">
        <f t="shared" si="19"/>
        <v>13</v>
      </c>
      <c r="AQ22" s="523" t="str">
        <f t="shared" si="20"/>
        <v>Madrid, Comunidad de</v>
      </c>
      <c r="AR22" s="524">
        <f t="shared" si="21"/>
        <v>3.64586490643137</v>
      </c>
      <c r="AS22" s="396"/>
      <c r="AT22" s="522">
        <f t="shared" si="22"/>
        <v>19</v>
      </c>
      <c r="AU22" s="522">
        <v>12</v>
      </c>
      <c r="AV22" s="522">
        <f t="shared" si="23"/>
        <v>9</v>
      </c>
      <c r="AW22" s="523" t="str">
        <f t="shared" si="24"/>
        <v>Cataluña</v>
      </c>
      <c r="AX22" s="524">
        <f t="shared" si="25"/>
        <v>24.869422013042346</v>
      </c>
    </row>
    <row r="23" spans="1:50" s="329" customFormat="1" ht="18" customHeight="1" x14ac:dyDescent="0.15">
      <c r="A23" s="348"/>
      <c r="B23" s="526" t="s">
        <v>42</v>
      </c>
      <c r="C23" s="527"/>
      <c r="D23" s="528">
        <f t="shared" si="5"/>
        <v>6871903</v>
      </c>
      <c r="E23" s="529">
        <f t="shared" si="0"/>
        <v>14.291050034957625</v>
      </c>
      <c r="F23" s="527"/>
      <c r="G23" s="530">
        <f>'20pobl'!J24</f>
        <v>5605365</v>
      </c>
      <c r="H23" s="531">
        <f t="shared" si="6"/>
        <v>14.598222778854451</v>
      </c>
      <c r="I23" s="527"/>
      <c r="J23" s="530">
        <f>'20pobl'!Q24</f>
        <v>890790</v>
      </c>
      <c r="K23" s="531">
        <f t="shared" si="7"/>
        <v>13.069251672774424</v>
      </c>
      <c r="L23" s="527"/>
      <c r="M23" s="530">
        <f>'20pobl'!X24</f>
        <v>375748</v>
      </c>
      <c r="N23" s="531">
        <f t="shared" si="1"/>
        <v>13.083812756498068</v>
      </c>
      <c r="O23" s="527"/>
      <c r="P23" s="532">
        <f t="shared" si="8"/>
        <v>183203</v>
      </c>
      <c r="Q23" s="533">
        <f t="shared" si="9"/>
        <v>2.6659718567040307</v>
      </c>
      <c r="R23" s="527"/>
      <c r="S23" s="530">
        <f>'44apbpcasaad'!G24</f>
        <v>48358</v>
      </c>
      <c r="T23" s="534">
        <f t="shared" si="10"/>
        <v>0.86270920805335605</v>
      </c>
      <c r="U23" s="527"/>
      <c r="V23" s="530">
        <f>'44apbpcasaad'!J24</f>
        <v>32477</v>
      </c>
      <c r="W23" s="534">
        <f t="shared" si="11"/>
        <v>3.64586490643137</v>
      </c>
      <c r="X23" s="527"/>
      <c r="Y23" s="530">
        <f>'44apbpcasaad'!M24</f>
        <v>102368</v>
      </c>
      <c r="Z23" s="520">
        <f t="shared" si="12"/>
        <v>27.243791051449374</v>
      </c>
      <c r="AA23" s="521"/>
      <c r="AB23" s="522">
        <f t="shared" si="2"/>
        <v>15</v>
      </c>
      <c r="AC23" s="522">
        <v>13</v>
      </c>
      <c r="AD23" s="522">
        <f t="shared" si="13"/>
        <v>14</v>
      </c>
      <c r="AE23" s="523" t="str">
        <f t="shared" si="3"/>
        <v>Murcia, Región de</v>
      </c>
      <c r="AF23" s="524">
        <f t="shared" si="4"/>
        <v>2.7571193252269137</v>
      </c>
      <c r="AG23" s="396"/>
      <c r="AH23" s="522">
        <f t="shared" si="14"/>
        <v>15</v>
      </c>
      <c r="AI23" s="522">
        <v>13</v>
      </c>
      <c r="AJ23" s="522">
        <f t="shared" si="15"/>
        <v>5</v>
      </c>
      <c r="AK23" s="523" t="str">
        <f t="shared" si="16"/>
        <v>Canarias</v>
      </c>
      <c r="AL23" s="524">
        <f t="shared" si="17"/>
        <v>0.90765296317648969</v>
      </c>
      <c r="AM23" s="396"/>
      <c r="AN23" s="522">
        <f t="shared" si="18"/>
        <v>12</v>
      </c>
      <c r="AO23" s="522">
        <v>13</v>
      </c>
      <c r="AP23" s="522">
        <f t="shared" si="19"/>
        <v>16</v>
      </c>
      <c r="AQ23" s="523" t="str">
        <f t="shared" si="20"/>
        <v>País Vasco</v>
      </c>
      <c r="AR23" s="524">
        <f t="shared" si="21"/>
        <v>3.4800562388601666</v>
      </c>
      <c r="AS23" s="396"/>
      <c r="AT23" s="522">
        <f t="shared" si="22"/>
        <v>8</v>
      </c>
      <c r="AU23" s="522">
        <v>13</v>
      </c>
      <c r="AV23" s="522">
        <f t="shared" si="23"/>
        <v>16</v>
      </c>
      <c r="AW23" s="523" t="str">
        <f t="shared" si="24"/>
        <v>País Vasco</v>
      </c>
      <c r="AX23" s="524">
        <f t="shared" si="25"/>
        <v>24.428042887345214</v>
      </c>
    </row>
    <row r="24" spans="1:50" s="329" customFormat="1" ht="18" customHeight="1" x14ac:dyDescent="0.15">
      <c r="A24" s="348"/>
      <c r="B24" s="526" t="s">
        <v>43</v>
      </c>
      <c r="C24" s="527"/>
      <c r="D24" s="528">
        <f t="shared" si="5"/>
        <v>1551692</v>
      </c>
      <c r="E24" s="529">
        <f t="shared" si="0"/>
        <v>3.2269530013510765</v>
      </c>
      <c r="F24" s="527"/>
      <c r="G24" s="530">
        <f>'20pobl'!J25</f>
        <v>1298039</v>
      </c>
      <c r="H24" s="531">
        <f t="shared" si="6"/>
        <v>3.3805224990061222</v>
      </c>
      <c r="I24" s="527"/>
      <c r="J24" s="530">
        <f>'20pobl'!Q25</f>
        <v>182344</v>
      </c>
      <c r="K24" s="531">
        <f t="shared" si="7"/>
        <v>2.6752653566164635</v>
      </c>
      <c r="L24" s="527"/>
      <c r="M24" s="530">
        <f>'20pobl'!X25</f>
        <v>71309</v>
      </c>
      <c r="N24" s="531">
        <f t="shared" si="1"/>
        <v>2.4830301261832948</v>
      </c>
      <c r="O24" s="527"/>
      <c r="P24" s="532">
        <f t="shared" si="8"/>
        <v>42782</v>
      </c>
      <c r="Q24" s="533">
        <f t="shared" si="9"/>
        <v>2.7571193252269137</v>
      </c>
      <c r="R24" s="527"/>
      <c r="S24" s="530">
        <f>'44apbpcasaad'!G25</f>
        <v>15791</v>
      </c>
      <c r="T24" s="534">
        <f t="shared" si="10"/>
        <v>1.2165273924743401</v>
      </c>
      <c r="U24" s="527"/>
      <c r="V24" s="530">
        <f>'44apbpcasaad'!J25</f>
        <v>8364</v>
      </c>
      <c r="W24" s="534">
        <f t="shared" si="11"/>
        <v>4.5869345851796606</v>
      </c>
      <c r="X24" s="527"/>
      <c r="Y24" s="530">
        <f>'44apbpcasaad'!M25</f>
        <v>18627</v>
      </c>
      <c r="Z24" s="520">
        <f t="shared" si="12"/>
        <v>26.121527436929419</v>
      </c>
      <c r="AA24" s="521"/>
      <c r="AB24" s="522">
        <f t="shared" si="2"/>
        <v>13</v>
      </c>
      <c r="AC24" s="522">
        <v>14</v>
      </c>
      <c r="AD24" s="522">
        <f t="shared" si="13"/>
        <v>9</v>
      </c>
      <c r="AE24" s="523" t="str">
        <f t="shared" si="3"/>
        <v>Cataluña</v>
      </c>
      <c r="AF24" s="524">
        <f t="shared" si="4"/>
        <v>2.6726523523332113</v>
      </c>
      <c r="AG24" s="396"/>
      <c r="AH24" s="522">
        <f t="shared" si="14"/>
        <v>4</v>
      </c>
      <c r="AI24" s="522">
        <v>14</v>
      </c>
      <c r="AJ24" s="522">
        <f t="shared" si="15"/>
        <v>9</v>
      </c>
      <c r="AK24" s="523" t="str">
        <f t="shared" si="16"/>
        <v>Cataluña</v>
      </c>
      <c r="AL24" s="524">
        <f t="shared" si="17"/>
        <v>0.88206139876685263</v>
      </c>
      <c r="AM24" s="396"/>
      <c r="AN24" s="522">
        <f t="shared" si="18"/>
        <v>4</v>
      </c>
      <c r="AO24" s="522">
        <v>14</v>
      </c>
      <c r="AP24" s="522">
        <f t="shared" si="19"/>
        <v>17</v>
      </c>
      <c r="AQ24" s="523" t="str">
        <f t="shared" si="20"/>
        <v>Rioja, La</v>
      </c>
      <c r="AR24" s="524">
        <f t="shared" si="21"/>
        <v>3.4448348267187794</v>
      </c>
      <c r="AS24" s="396"/>
      <c r="AT24" s="522">
        <f t="shared" si="22"/>
        <v>11</v>
      </c>
      <c r="AU24" s="522">
        <v>14</v>
      </c>
      <c r="AV24" s="522">
        <f t="shared" si="23"/>
        <v>15</v>
      </c>
      <c r="AW24" s="523" t="str">
        <f t="shared" si="24"/>
        <v>Navarra, Comunidad Foral de</v>
      </c>
      <c r="AX24" s="524">
        <f t="shared" si="25"/>
        <v>24.044566910267161</v>
      </c>
    </row>
    <row r="25" spans="1:50" s="329" customFormat="1" ht="18" customHeight="1" x14ac:dyDescent="0.15">
      <c r="B25" s="526" t="s">
        <v>44</v>
      </c>
      <c r="C25" s="527"/>
      <c r="D25" s="535">
        <f t="shared" si="5"/>
        <v>672155</v>
      </c>
      <c r="E25" s="529">
        <f t="shared" si="0"/>
        <v>1.3978370672937237</v>
      </c>
      <c r="F25" s="527"/>
      <c r="G25" s="536">
        <f>'20pobl'!J26</f>
        <v>534721</v>
      </c>
      <c r="H25" s="531">
        <f t="shared" si="6"/>
        <v>1.3925901850337723</v>
      </c>
      <c r="I25" s="527"/>
      <c r="J25" s="536">
        <f>'20pobl'!Q26</f>
        <v>95699</v>
      </c>
      <c r="K25" s="531">
        <f>J25*100/$J$30</f>
        <v>1.4040506918946549</v>
      </c>
      <c r="L25" s="527"/>
      <c r="M25" s="536">
        <f>'20pobl'!X26</f>
        <v>41735</v>
      </c>
      <c r="N25" s="531">
        <f t="shared" si="1"/>
        <v>1.4532424002055815</v>
      </c>
      <c r="O25" s="527"/>
      <c r="P25" s="537">
        <f t="shared" si="8"/>
        <v>16091</v>
      </c>
      <c r="Q25" s="533">
        <f t="shared" si="9"/>
        <v>2.3939418735261957</v>
      </c>
      <c r="R25" s="527"/>
      <c r="S25" s="536">
        <f>'44apbpcasaad'!G26</f>
        <v>3363</v>
      </c>
      <c r="T25" s="534">
        <f t="shared" si="10"/>
        <v>0.62892611287007616</v>
      </c>
      <c r="U25" s="527"/>
      <c r="V25" s="536">
        <f>'44apbpcasaad'!J26</f>
        <v>2693</v>
      </c>
      <c r="W25" s="534">
        <f t="shared" si="11"/>
        <v>2.8140314945819704</v>
      </c>
      <c r="X25" s="527"/>
      <c r="Y25" s="536">
        <f>'44apbpcasaad'!M26</f>
        <v>10035</v>
      </c>
      <c r="Z25" s="520">
        <f t="shared" si="12"/>
        <v>24.044566910267161</v>
      </c>
      <c r="AA25" s="521"/>
      <c r="AB25" s="522">
        <f t="shared" si="2"/>
        <v>17</v>
      </c>
      <c r="AC25" s="522">
        <v>15</v>
      </c>
      <c r="AD25" s="522">
        <f t="shared" si="13"/>
        <v>13</v>
      </c>
      <c r="AE25" s="523" t="str">
        <f t="shared" si="3"/>
        <v>Madrid, Comunidad de</v>
      </c>
      <c r="AF25" s="524">
        <f t="shared" si="4"/>
        <v>2.6659718567040307</v>
      </c>
      <c r="AG25" s="396"/>
      <c r="AH25" s="522">
        <f t="shared" si="14"/>
        <v>19</v>
      </c>
      <c r="AI25" s="522">
        <v>15</v>
      </c>
      <c r="AJ25" s="522">
        <f t="shared" si="15"/>
        <v>13</v>
      </c>
      <c r="AK25" s="523" t="str">
        <f t="shared" si="16"/>
        <v>Madrid, Comunidad de</v>
      </c>
      <c r="AL25" s="524">
        <f t="shared" si="17"/>
        <v>0.86270920805335605</v>
      </c>
      <c r="AM25" s="396"/>
      <c r="AN25" s="522">
        <f t="shared" si="18"/>
        <v>18</v>
      </c>
      <c r="AO25" s="522">
        <v>15</v>
      </c>
      <c r="AP25" s="522">
        <f t="shared" si="19"/>
        <v>18</v>
      </c>
      <c r="AQ25" s="523" t="str">
        <f t="shared" si="20"/>
        <v>Ceuta y Melilla</v>
      </c>
      <c r="AR25" s="524">
        <f t="shared" si="21"/>
        <v>3.4364479451184655</v>
      </c>
      <c r="AS25" s="396"/>
      <c r="AT25" s="522">
        <f t="shared" si="22"/>
        <v>14</v>
      </c>
      <c r="AU25" s="522">
        <v>15</v>
      </c>
      <c r="AV25" s="522">
        <f t="shared" si="23"/>
        <v>6</v>
      </c>
      <c r="AW25" s="523" t="str">
        <f t="shared" si="24"/>
        <v>Cantabria</v>
      </c>
      <c r="AX25" s="524">
        <f t="shared" si="25"/>
        <v>23.032105806578496</v>
      </c>
    </row>
    <row r="26" spans="1:50" s="329" customFormat="1" ht="18" customHeight="1" x14ac:dyDescent="0.15">
      <c r="B26" s="526" t="s">
        <v>45</v>
      </c>
      <c r="C26" s="527"/>
      <c r="D26" s="535">
        <f t="shared" si="5"/>
        <v>2216302</v>
      </c>
      <c r="E26" s="529">
        <f t="shared" si="0"/>
        <v>4.6090992225263738</v>
      </c>
      <c r="F26" s="527"/>
      <c r="G26" s="536">
        <f>'20pobl'!J27</f>
        <v>1696058</v>
      </c>
      <c r="H26" s="531">
        <f t="shared" si="6"/>
        <v>4.4170955022301532</v>
      </c>
      <c r="I26" s="527"/>
      <c r="J26" s="536">
        <f>'20pobl'!Q27</f>
        <v>361316</v>
      </c>
      <c r="K26" s="531">
        <f t="shared" si="7"/>
        <v>5.3010583161016225</v>
      </c>
      <c r="L26" s="527"/>
      <c r="M26" s="536">
        <f>'20pobl'!X27</f>
        <v>158928</v>
      </c>
      <c r="N26" s="531">
        <f t="shared" si="1"/>
        <v>5.5339860591798891</v>
      </c>
      <c r="O26" s="527"/>
      <c r="P26" s="537">
        <f t="shared" si="8"/>
        <v>68945</v>
      </c>
      <c r="Q26" s="533">
        <f t="shared" si="9"/>
        <v>3.1108125156228708</v>
      </c>
      <c r="R26" s="527"/>
      <c r="S26" s="536">
        <f>'44apbpcasaad'!G27</f>
        <v>17548</v>
      </c>
      <c r="T26" s="534">
        <f t="shared" si="10"/>
        <v>1.034634428775431</v>
      </c>
      <c r="U26" s="527"/>
      <c r="V26" s="536">
        <f>'44apbpcasaad'!J27</f>
        <v>12574</v>
      </c>
      <c r="W26" s="534">
        <f t="shared" si="11"/>
        <v>3.4800562388601666</v>
      </c>
      <c r="X26" s="527"/>
      <c r="Y26" s="536">
        <f>'44apbpcasaad'!M27</f>
        <v>38823</v>
      </c>
      <c r="Z26" s="520">
        <f t="shared" si="12"/>
        <v>24.428042887345214</v>
      </c>
      <c r="AA26" s="521"/>
      <c r="AB26" s="522">
        <f t="shared" si="2"/>
        <v>6</v>
      </c>
      <c r="AC26" s="522">
        <v>16</v>
      </c>
      <c r="AD26" s="522">
        <f t="shared" si="13"/>
        <v>4</v>
      </c>
      <c r="AE26" s="523" t="str">
        <f t="shared" si="3"/>
        <v>Balears, Illes</v>
      </c>
      <c r="AF26" s="525">
        <f t="shared" si="4"/>
        <v>2.4596125649430616</v>
      </c>
      <c r="AG26" s="396"/>
      <c r="AH26" s="522">
        <f t="shared" si="14"/>
        <v>8</v>
      </c>
      <c r="AI26" s="522">
        <v>16</v>
      </c>
      <c r="AJ26" s="522">
        <f t="shared" si="15"/>
        <v>2</v>
      </c>
      <c r="AK26" s="523" t="str">
        <f t="shared" si="16"/>
        <v>Aragón</v>
      </c>
      <c r="AL26" s="524">
        <f t="shared" si="17"/>
        <v>0.80699916398449012</v>
      </c>
      <c r="AM26" s="396"/>
      <c r="AN26" s="522">
        <f t="shared" si="18"/>
        <v>13</v>
      </c>
      <c r="AO26" s="522">
        <v>16</v>
      </c>
      <c r="AP26" s="522">
        <f t="shared" si="19"/>
        <v>3</v>
      </c>
      <c r="AQ26" s="523" t="str">
        <f t="shared" si="20"/>
        <v>Asturias, Principado de</v>
      </c>
      <c r="AR26" s="524">
        <f t="shared" si="21"/>
        <v>3.3591664424808063</v>
      </c>
      <c r="AS26" s="396"/>
      <c r="AT26" s="522">
        <f t="shared" si="22"/>
        <v>13</v>
      </c>
      <c r="AU26" s="522">
        <v>16</v>
      </c>
      <c r="AV26" s="522">
        <f t="shared" si="23"/>
        <v>18</v>
      </c>
      <c r="AW26" s="523" t="str">
        <f t="shared" si="24"/>
        <v>Ceuta y Melilla</v>
      </c>
      <c r="AX26" s="524">
        <f t="shared" si="25"/>
        <v>20.851326341764342</v>
      </c>
    </row>
    <row r="27" spans="1:50" s="329" customFormat="1" ht="18" customHeight="1" x14ac:dyDescent="0.15">
      <c r="B27" s="526" t="s">
        <v>46</v>
      </c>
      <c r="C27" s="527"/>
      <c r="D27" s="535">
        <f t="shared" si="5"/>
        <v>322282</v>
      </c>
      <c r="E27" s="538">
        <f t="shared" si="0"/>
        <v>0.67022892892495911</v>
      </c>
      <c r="F27" s="527"/>
      <c r="G27" s="536">
        <f>'20pobl'!J28</f>
        <v>252101</v>
      </c>
      <c r="H27" s="539">
        <f t="shared" si="6"/>
        <v>0.65655431194435798</v>
      </c>
      <c r="I27" s="527"/>
      <c r="J27" s="536">
        <f>'20pobl'!Q28</f>
        <v>48101</v>
      </c>
      <c r="K27" s="539">
        <f t="shared" si="7"/>
        <v>0.70571523559101768</v>
      </c>
      <c r="L27" s="527"/>
      <c r="M27" s="536">
        <f>'20pobl'!X28</f>
        <v>22080</v>
      </c>
      <c r="N27" s="539">
        <f t="shared" si="1"/>
        <v>0.7688413129636813</v>
      </c>
      <c r="O27" s="527"/>
      <c r="P27" s="537">
        <f t="shared" si="8"/>
        <v>9275</v>
      </c>
      <c r="Q27" s="540">
        <f t="shared" si="9"/>
        <v>2.8779143731266408</v>
      </c>
      <c r="R27" s="527"/>
      <c r="S27" s="536">
        <f>'44apbpcasaad'!G28</f>
        <v>1586</v>
      </c>
      <c r="T27" s="541">
        <f t="shared" si="10"/>
        <v>0.6291129348951412</v>
      </c>
      <c r="U27" s="527"/>
      <c r="V27" s="536">
        <f>'44apbpcasaad'!J28</f>
        <v>1657</v>
      </c>
      <c r="W27" s="541">
        <f t="shared" si="11"/>
        <v>3.4448348267187794</v>
      </c>
      <c r="X27" s="527"/>
      <c r="Y27" s="536">
        <f>'44apbpcasaad'!M28</f>
        <v>6032</v>
      </c>
      <c r="Z27" s="542">
        <f t="shared" si="12"/>
        <v>27.318840579710145</v>
      </c>
      <c r="AA27" s="521"/>
      <c r="AB27" s="522">
        <f t="shared" si="2"/>
        <v>11</v>
      </c>
      <c r="AC27" s="522">
        <v>17</v>
      </c>
      <c r="AD27" s="522">
        <f t="shared" si="13"/>
        <v>15</v>
      </c>
      <c r="AE27" s="523" t="str">
        <f t="shared" si="3"/>
        <v>Navarra, Comunidad Foral de</v>
      </c>
      <c r="AF27" s="524">
        <f t="shared" si="4"/>
        <v>2.3939418735261957</v>
      </c>
      <c r="AG27" s="396"/>
      <c r="AH27" s="522">
        <f t="shared" si="14"/>
        <v>18</v>
      </c>
      <c r="AI27" s="522">
        <v>17</v>
      </c>
      <c r="AJ27" s="522">
        <f t="shared" si="15"/>
        <v>4</v>
      </c>
      <c r="AK27" s="523" t="str">
        <f t="shared" si="16"/>
        <v>Balears, Illes</v>
      </c>
      <c r="AL27" s="524">
        <f t="shared" si="17"/>
        <v>0.7967772586903159</v>
      </c>
      <c r="AM27" s="396"/>
      <c r="AN27" s="522">
        <f t="shared" si="18"/>
        <v>14</v>
      </c>
      <c r="AO27" s="522">
        <v>17</v>
      </c>
      <c r="AP27" s="522">
        <f t="shared" si="19"/>
        <v>5</v>
      </c>
      <c r="AQ27" s="523" t="str">
        <f t="shared" si="20"/>
        <v>Canarias</v>
      </c>
      <c r="AR27" s="524">
        <f t="shared" si="21"/>
        <v>2.8937478528522798</v>
      </c>
      <c r="AS27" s="396"/>
      <c r="AT27" s="522">
        <f t="shared" si="22"/>
        <v>7</v>
      </c>
      <c r="AU27" s="522">
        <v>17</v>
      </c>
      <c r="AV27" s="522">
        <f t="shared" si="23"/>
        <v>3</v>
      </c>
      <c r="AW27" s="523" t="str">
        <f t="shared" si="24"/>
        <v>Asturias, Principado de</v>
      </c>
      <c r="AX27" s="524">
        <f t="shared" si="25"/>
        <v>20.757393346286342</v>
      </c>
    </row>
    <row r="28" spans="1:50" s="329" customFormat="1" ht="18" customHeight="1" x14ac:dyDescent="0.15">
      <c r="B28" s="526" t="s">
        <v>1</v>
      </c>
      <c r="C28" s="527"/>
      <c r="D28" s="535">
        <f t="shared" si="5"/>
        <v>168545</v>
      </c>
      <c r="E28" s="538">
        <f t="shared" si="0"/>
        <v>0.35051208204509476</v>
      </c>
      <c r="F28" s="527"/>
      <c r="G28" s="536">
        <f>'20pobl'!J29</f>
        <v>147939</v>
      </c>
      <c r="H28" s="539">
        <f t="shared" si="6"/>
        <v>0.38528204312849362</v>
      </c>
      <c r="I28" s="527"/>
      <c r="J28" s="536">
        <f>'20pobl'!Q29</f>
        <v>15743</v>
      </c>
      <c r="K28" s="539">
        <f t="shared" si="7"/>
        <v>0.23097388731854621</v>
      </c>
      <c r="L28" s="527"/>
      <c r="M28" s="536">
        <f>'20pobl'!X29</f>
        <v>4863</v>
      </c>
      <c r="N28" s="539">
        <f t="shared" si="1"/>
        <v>0.16933312069485426</v>
      </c>
      <c r="O28" s="527"/>
      <c r="P28" s="537">
        <f t="shared" si="8"/>
        <v>3526</v>
      </c>
      <c r="Q28" s="540">
        <f t="shared" si="9"/>
        <v>2.092022901895636</v>
      </c>
      <c r="R28" s="527"/>
      <c r="S28" s="536">
        <f>'44apbpcasaad'!G29</f>
        <v>1971</v>
      </c>
      <c r="T28" s="541">
        <f t="shared" si="10"/>
        <v>1.3323058828300853</v>
      </c>
      <c r="U28" s="527"/>
      <c r="V28" s="536">
        <f>'44apbpcasaad'!J29</f>
        <v>541</v>
      </c>
      <c r="W28" s="541">
        <f t="shared" si="11"/>
        <v>3.4364479451184655</v>
      </c>
      <c r="X28" s="527"/>
      <c r="Y28" s="536">
        <f>'44apbpcasaad'!M29</f>
        <v>1014</v>
      </c>
      <c r="Z28" s="542">
        <f t="shared" si="12"/>
        <v>20.851326341764342</v>
      </c>
      <c r="AA28" s="521"/>
      <c r="AB28" s="522">
        <f t="shared" si="2"/>
        <v>18</v>
      </c>
      <c r="AC28" s="522">
        <v>18</v>
      </c>
      <c r="AD28" s="522">
        <f t="shared" si="13"/>
        <v>18</v>
      </c>
      <c r="AE28" s="523" t="str">
        <f t="shared" si="3"/>
        <v>Ceuta y Melilla</v>
      </c>
      <c r="AF28" s="524">
        <f t="shared" si="4"/>
        <v>2.092022901895636</v>
      </c>
      <c r="AG28" s="396"/>
      <c r="AH28" s="522">
        <f t="shared" si="14"/>
        <v>2</v>
      </c>
      <c r="AI28" s="522">
        <v>18</v>
      </c>
      <c r="AJ28" s="522">
        <f t="shared" si="15"/>
        <v>17</v>
      </c>
      <c r="AK28" s="523" t="str">
        <f t="shared" si="16"/>
        <v>Rioja, La</v>
      </c>
      <c r="AL28" s="524">
        <f t="shared" si="17"/>
        <v>0.6291129348951412</v>
      </c>
      <c r="AM28" s="396"/>
      <c r="AN28" s="522">
        <f t="shared" si="18"/>
        <v>15</v>
      </c>
      <c r="AO28" s="522">
        <v>18</v>
      </c>
      <c r="AP28" s="522">
        <f t="shared" si="19"/>
        <v>15</v>
      </c>
      <c r="AQ28" s="523" t="str">
        <f t="shared" si="20"/>
        <v>Navarra, Comunidad Foral de</v>
      </c>
      <c r="AR28" s="524">
        <f t="shared" si="21"/>
        <v>2.8140314945819704</v>
      </c>
      <c r="AS28" s="396"/>
      <c r="AT28" s="522">
        <f t="shared" si="22"/>
        <v>16</v>
      </c>
      <c r="AU28" s="522">
        <v>18</v>
      </c>
      <c r="AV28" s="522">
        <f t="shared" si="23"/>
        <v>5</v>
      </c>
      <c r="AW28" s="523" t="str">
        <f t="shared" si="24"/>
        <v>Canarias</v>
      </c>
      <c r="AX28" s="524">
        <f t="shared" si="25"/>
        <v>17.069550897594894</v>
      </c>
    </row>
    <row r="29" spans="1:50" s="329" customFormat="1" ht="3.75" customHeight="1" x14ac:dyDescent="0.15">
      <c r="A29" s="348"/>
      <c r="B29" s="319"/>
      <c r="D29" s="319"/>
      <c r="E29" s="543"/>
      <c r="G29" s="319"/>
      <c r="H29" s="544"/>
      <c r="J29" s="319"/>
      <c r="K29" s="544"/>
      <c r="M29" s="319"/>
      <c r="N29" s="544"/>
      <c r="P29" s="319"/>
      <c r="Q29" s="545"/>
      <c r="S29" s="319"/>
      <c r="T29" s="546"/>
      <c r="V29" s="319"/>
      <c r="W29" s="544"/>
      <c r="Y29" s="319"/>
      <c r="Z29" s="547"/>
      <c r="AA29" s="521"/>
      <c r="AB29" s="518"/>
      <c r="AC29" s="518"/>
      <c r="AD29" s="522">
        <f>MATCH(AC30,AB$11:AB$30,0)</f>
        <v>5</v>
      </c>
      <c r="AE29" s="523" t="str">
        <f t="shared" si="3"/>
        <v>Canarias</v>
      </c>
      <c r="AF29" s="524">
        <f t="shared" si="4"/>
        <v>1.8847129889707079</v>
      </c>
      <c r="AG29" s="396"/>
      <c r="AH29" s="518"/>
      <c r="AI29" s="518"/>
      <c r="AJ29" s="522">
        <f>MATCH(AI30,AH$11:AH$30,0)</f>
        <v>15</v>
      </c>
      <c r="AK29" s="523" t="str">
        <f t="shared" si="16"/>
        <v>Navarra, Comunidad Foral de</v>
      </c>
      <c r="AL29" s="524">
        <f t="shared" si="17"/>
        <v>0.62892611287007616</v>
      </c>
      <c r="AM29" s="396"/>
      <c r="AN29" s="518"/>
      <c r="AO29" s="518"/>
      <c r="AP29" s="522">
        <f>MATCH(AO30,AN$11:AN$30,0)</f>
        <v>12</v>
      </c>
      <c r="AQ29" s="523" t="str">
        <f t="shared" si="20"/>
        <v>Galicia</v>
      </c>
      <c r="AR29" s="524">
        <f>INDEX(W$11:W$30,AP29,1)</f>
        <v>2.796117982229962</v>
      </c>
      <c r="AS29" s="396"/>
      <c r="AT29" s="518"/>
      <c r="AU29" s="518"/>
      <c r="AV29" s="522">
        <f>MATCH(AU30,AT$11:AT$30,0)</f>
        <v>12</v>
      </c>
      <c r="AW29" s="523" t="str">
        <f t="shared" si="24"/>
        <v>Galicia</v>
      </c>
      <c r="AX29" s="524">
        <f t="shared" si="25"/>
        <v>17.00176485986675</v>
      </c>
    </row>
    <row r="30" spans="1:50" s="336" customFormat="1" ht="18" customHeight="1" x14ac:dyDescent="0.15">
      <c r="B30" s="548" t="s">
        <v>0</v>
      </c>
      <c r="C30" s="320"/>
      <c r="D30" s="549">
        <f>SUM(D11:D28)</f>
        <v>48085361</v>
      </c>
      <c r="E30" s="546">
        <f>SUM(E11:E28)</f>
        <v>99.999999999999986</v>
      </c>
      <c r="F30" s="320"/>
      <c r="G30" s="549">
        <f>SUM(G11:G28)</f>
        <v>38397585</v>
      </c>
      <c r="H30" s="550">
        <f>SUM(H11:H28)</f>
        <v>100.00000000000001</v>
      </c>
      <c r="I30" s="320"/>
      <c r="J30" s="549">
        <f>SUM(J11:J28)</f>
        <v>6815922</v>
      </c>
      <c r="K30" s="550">
        <f>SUM(K11:K28)</f>
        <v>99.999999999999986</v>
      </c>
      <c r="L30" s="320"/>
      <c r="M30" s="549">
        <f>SUM(M11:M28)</f>
        <v>2871854</v>
      </c>
      <c r="N30" s="550">
        <f>SUM(N11:N28)</f>
        <v>100.00000000000001</v>
      </c>
      <c r="O30" s="320"/>
      <c r="P30" s="549">
        <f>SUM(P11:P28)</f>
        <v>1445668</v>
      </c>
      <c r="Q30" s="545">
        <f>P30*100/D30</f>
        <v>3.0064617795008339</v>
      </c>
      <c r="R30" s="320"/>
      <c r="S30" s="549">
        <f>SUM(S11:S28)</f>
        <v>390300</v>
      </c>
      <c r="T30" s="546">
        <f>S30*100/G30</f>
        <v>1.0164701764446904</v>
      </c>
      <c r="U30" s="320"/>
      <c r="V30" s="549">
        <f>SUM(V11:V28)</f>
        <v>277394</v>
      </c>
      <c r="W30" s="546">
        <f>V30*100/J30</f>
        <v>4.0697942259315765</v>
      </c>
      <c r="X30" s="320"/>
      <c r="Y30" s="549">
        <f>SUM(Y11:Y28)</f>
        <v>777974</v>
      </c>
      <c r="Z30" s="551">
        <f>Y30*100/M30</f>
        <v>27.089608315743071</v>
      </c>
      <c r="AA30" s="521"/>
      <c r="AB30" s="522">
        <f>_xlfn.RANK.EQ(Q30,Q$11:Q$30,0)</f>
        <v>8</v>
      </c>
      <c r="AC30" s="522">
        <v>19</v>
      </c>
      <c r="AD30" s="518"/>
      <c r="AE30" s="518"/>
      <c r="AF30" s="552"/>
      <c r="AG30" s="337"/>
      <c r="AH30" s="522">
        <f t="shared" si="14"/>
        <v>10</v>
      </c>
      <c r="AI30" s="522">
        <v>19</v>
      </c>
      <c r="AJ30" s="518"/>
      <c r="AK30" s="518"/>
      <c r="AL30" s="552"/>
      <c r="AM30" s="337"/>
      <c r="AN30" s="522">
        <f t="shared" si="18"/>
        <v>8</v>
      </c>
      <c r="AO30" s="522">
        <v>19</v>
      </c>
      <c r="AP30" s="518"/>
      <c r="AQ30" s="518"/>
      <c r="AR30" s="552"/>
      <c r="AS30" s="337"/>
      <c r="AT30" s="522">
        <f t="shared" si="22"/>
        <v>9</v>
      </c>
      <c r="AU30" s="522">
        <v>19</v>
      </c>
      <c r="AV30" s="518"/>
      <c r="AW30" s="518"/>
      <c r="AX30" s="552"/>
    </row>
    <row r="31" spans="1:50" s="336" customFormat="1" ht="5.25" customHeight="1" x14ac:dyDescent="0.2">
      <c r="B31" s="553" t="s">
        <v>39</v>
      </c>
      <c r="C31" s="554"/>
      <c r="D31" s="554"/>
      <c r="E31" s="554"/>
      <c r="F31" s="554"/>
      <c r="G31" s="554"/>
      <c r="H31" s="554"/>
      <c r="I31" s="554"/>
      <c r="R31" s="554"/>
      <c r="Z31" s="337"/>
      <c r="AA31" s="337"/>
      <c r="AB31" s="337"/>
      <c r="AC31" s="337"/>
      <c r="AD31" s="337"/>
      <c r="AE31" s="337"/>
      <c r="AF31" s="337"/>
      <c r="AG31" s="337"/>
      <c r="AH31" s="337"/>
      <c r="AI31" s="337"/>
      <c r="AJ31" s="337"/>
      <c r="AK31" s="337"/>
      <c r="AL31" s="337"/>
      <c r="AM31" s="337"/>
      <c r="AN31" s="337"/>
      <c r="AO31" s="337"/>
      <c r="AP31" s="337"/>
      <c r="AQ31" s="337"/>
      <c r="AR31" s="337"/>
      <c r="AS31" s="337"/>
      <c r="AT31" s="337"/>
      <c r="AU31" s="337"/>
      <c r="AV31" s="337"/>
      <c r="AW31" s="337"/>
      <c r="AX31" s="337"/>
    </row>
    <row r="32" spans="1:50" s="336" customFormat="1" ht="5.25" customHeight="1" x14ac:dyDescent="0.2">
      <c r="B32" s="553" t="s">
        <v>47</v>
      </c>
      <c r="C32" s="555"/>
      <c r="D32" s="555"/>
      <c r="E32" s="555"/>
      <c r="F32" s="555"/>
      <c r="G32" s="555"/>
      <c r="H32" s="555"/>
      <c r="I32" s="555"/>
      <c r="R32" s="555"/>
      <c r="Z32" s="337"/>
      <c r="AA32" s="337"/>
      <c r="AB32" s="337"/>
      <c r="AC32" s="337"/>
      <c r="AD32" s="337"/>
      <c r="AE32" s="337"/>
      <c r="AF32" s="337"/>
      <c r="AG32" s="337"/>
      <c r="AH32" s="337"/>
      <c r="AI32" s="337"/>
      <c r="AJ32" s="337"/>
      <c r="AK32" s="337"/>
      <c r="AL32" s="337"/>
      <c r="AM32" s="337"/>
      <c r="AN32" s="337"/>
      <c r="AO32" s="337"/>
      <c r="AP32" s="337"/>
      <c r="AQ32" s="337"/>
      <c r="AR32" s="337"/>
      <c r="AS32" s="337"/>
      <c r="AT32" s="337"/>
      <c r="AU32" s="337"/>
      <c r="AV32" s="337"/>
      <c r="AW32" s="337"/>
      <c r="AX32" s="337"/>
    </row>
    <row r="33" spans="2:50" s="336" customFormat="1" ht="13.5" customHeight="1" x14ac:dyDescent="0.2">
      <c r="B33" s="1550" t="s">
        <v>171</v>
      </c>
      <c r="C33" s="1550"/>
      <c r="D33" s="1550"/>
      <c r="E33" s="1550"/>
      <c r="F33" s="1550"/>
      <c r="G33" s="1550"/>
      <c r="H33" s="1550"/>
      <c r="I33" s="1550"/>
      <c r="J33" s="1550"/>
      <c r="K33" s="1550"/>
      <c r="L33" s="1550"/>
      <c r="M33" s="1550"/>
      <c r="Z33" s="337"/>
      <c r="AA33" s="337"/>
      <c r="AB33" s="337"/>
      <c r="AC33" s="337"/>
      <c r="AD33" s="337"/>
      <c r="AE33" s="337"/>
      <c r="AF33" s="337"/>
      <c r="AG33" s="337"/>
      <c r="AH33" s="337"/>
      <c r="AI33" s="337"/>
      <c r="AJ33" s="337"/>
      <c r="AK33" s="337"/>
      <c r="AL33" s="337"/>
      <c r="AM33" s="337"/>
      <c r="AN33" s="337"/>
      <c r="AO33" s="337"/>
      <c r="AP33" s="337"/>
      <c r="AQ33" s="337"/>
      <c r="AR33" s="337"/>
      <c r="AS33" s="337"/>
      <c r="AT33" s="337"/>
      <c r="AU33" s="337"/>
      <c r="AV33" s="337"/>
      <c r="AW33" s="337"/>
      <c r="AX33" s="337"/>
    </row>
    <row r="34" spans="2:50" s="336" customFormat="1" ht="29.25" customHeight="1" x14ac:dyDescent="0.2">
      <c r="B34" s="1551"/>
      <c r="C34" s="1551"/>
      <c r="D34" s="1551"/>
      <c r="E34" s="1551"/>
      <c r="F34" s="1551"/>
      <c r="G34" s="1551"/>
      <c r="H34" s="1551"/>
      <c r="I34" s="1551"/>
      <c r="J34" s="1551"/>
      <c r="K34" s="1551"/>
      <c r="L34" s="1551"/>
      <c r="M34" s="1551"/>
      <c r="N34" s="1551"/>
      <c r="O34" s="1551"/>
      <c r="P34" s="1551"/>
      <c r="Q34" s="338"/>
      <c r="R34" s="338"/>
      <c r="S34" s="338"/>
      <c r="Z34" s="337"/>
      <c r="AA34" s="337"/>
      <c r="AB34" s="337"/>
      <c r="AC34" s="337"/>
      <c r="AD34" s="337"/>
      <c r="AE34" s="337"/>
      <c r="AF34" s="337"/>
      <c r="AG34" s="337"/>
      <c r="AH34" s="337"/>
      <c r="AI34" s="337"/>
      <c r="AJ34" s="337"/>
      <c r="AK34" s="337"/>
      <c r="AL34" s="337"/>
      <c r="AM34" s="337"/>
      <c r="AN34" s="337"/>
      <c r="AO34" s="337"/>
      <c r="AP34" s="337"/>
      <c r="AQ34" s="337"/>
      <c r="AR34" s="337"/>
      <c r="AS34" s="337"/>
      <c r="AT34" s="337"/>
      <c r="AU34" s="337"/>
      <c r="AV34" s="337"/>
      <c r="AW34" s="337"/>
      <c r="AX34" s="337"/>
    </row>
    <row r="35" spans="2:50" s="336" customFormat="1" ht="4.5" customHeight="1" x14ac:dyDescent="0.2">
      <c r="B35" s="1552"/>
      <c r="C35" s="1552"/>
      <c r="D35" s="1552"/>
      <c r="E35" s="1552"/>
      <c r="F35" s="1552"/>
      <c r="G35" s="1552"/>
      <c r="H35" s="1552"/>
      <c r="I35" s="1552"/>
      <c r="J35" s="1552"/>
      <c r="K35" s="1552"/>
      <c r="L35" s="1552"/>
      <c r="M35" s="1552"/>
      <c r="N35" s="1552"/>
      <c r="O35" s="1552"/>
      <c r="P35" s="1552"/>
      <c r="Q35" s="338"/>
      <c r="R35" s="338"/>
      <c r="S35" s="338"/>
      <c r="Z35" s="337"/>
      <c r="AA35" s="337"/>
      <c r="AB35" s="337"/>
      <c r="AC35" s="337"/>
      <c r="AD35" s="337"/>
      <c r="AE35" s="337"/>
      <c r="AF35" s="337"/>
      <c r="AG35" s="337"/>
      <c r="AH35" s="337"/>
      <c r="AI35" s="337"/>
      <c r="AJ35" s="337"/>
      <c r="AK35" s="337"/>
      <c r="AL35" s="337"/>
      <c r="AM35" s="337"/>
      <c r="AN35" s="337"/>
      <c r="AO35" s="337"/>
      <c r="AP35" s="337"/>
      <c r="AQ35" s="337"/>
      <c r="AR35" s="337"/>
      <c r="AS35" s="337"/>
      <c r="AT35" s="337"/>
      <c r="AU35" s="337"/>
      <c r="AV35" s="337"/>
      <c r="AW35" s="337"/>
      <c r="AX35" s="337"/>
    </row>
    <row r="36" spans="2:50" s="336" customFormat="1" x14ac:dyDescent="0.2">
      <c r="Z36" s="337"/>
      <c r="AA36" s="337"/>
      <c r="AB36" s="337"/>
      <c r="AC36" s="337"/>
      <c r="AD36" s="337"/>
      <c r="AE36" s="337"/>
      <c r="AF36" s="337"/>
      <c r="AG36" s="337"/>
      <c r="AH36" s="337"/>
      <c r="AI36" s="337"/>
      <c r="AJ36" s="337"/>
      <c r="AK36" s="337"/>
      <c r="AL36" s="337"/>
      <c r="AM36" s="337"/>
      <c r="AN36" s="337"/>
      <c r="AO36" s="337"/>
      <c r="AP36" s="337"/>
      <c r="AQ36" s="337"/>
      <c r="AR36" s="337"/>
      <c r="AS36" s="337"/>
      <c r="AT36" s="337"/>
      <c r="AU36" s="337"/>
      <c r="AV36" s="337"/>
      <c r="AW36" s="337"/>
      <c r="AX36" s="337"/>
    </row>
    <row r="37" spans="2:50" s="336" customFormat="1" x14ac:dyDescent="0.2">
      <c r="Z37" s="337"/>
      <c r="AA37" s="337"/>
      <c r="AB37" s="337"/>
      <c r="AC37" s="337"/>
      <c r="AD37" s="337"/>
      <c r="AE37" s="337"/>
      <c r="AF37" s="337"/>
      <c r="AG37" s="337"/>
      <c r="AH37" s="337"/>
      <c r="AI37" s="337"/>
      <c r="AJ37" s="337"/>
      <c r="AK37" s="337"/>
      <c r="AL37" s="337"/>
      <c r="AM37" s="337"/>
      <c r="AN37" s="337"/>
      <c r="AO37" s="337"/>
      <c r="AP37" s="337"/>
      <c r="AQ37" s="337"/>
      <c r="AR37" s="337"/>
      <c r="AS37" s="337"/>
      <c r="AT37" s="337"/>
      <c r="AU37" s="337"/>
      <c r="AV37" s="337"/>
      <c r="AW37" s="337"/>
      <c r="AX37" s="337"/>
    </row>
    <row r="38" spans="2:50" s="337" customFormat="1" x14ac:dyDescent="0.2">
      <c r="L38" s="890"/>
      <c r="M38" s="890"/>
      <c r="N38" s="890"/>
    </row>
    <row r="39" spans="2:50" x14ac:dyDescent="0.2">
      <c r="B39" s="337"/>
      <c r="C39" s="337"/>
      <c r="D39" s="337"/>
      <c r="E39" s="337"/>
      <c r="F39" s="337"/>
      <c r="G39" s="337"/>
      <c r="H39" s="337"/>
      <c r="I39" s="337"/>
      <c r="J39" s="337"/>
      <c r="K39" s="337"/>
      <c r="L39" s="337"/>
      <c r="M39" s="337"/>
      <c r="N39" s="337"/>
      <c r="O39" s="337"/>
      <c r="P39" s="337"/>
      <c r="Q39" s="337"/>
      <c r="R39" s="337"/>
      <c r="S39" s="337"/>
      <c r="T39" s="337"/>
      <c r="U39" s="337"/>
      <c r="V39" s="337"/>
      <c r="W39" s="337"/>
      <c r="X39" s="337"/>
      <c r="Y39" s="337"/>
    </row>
    <row r="40" spans="2:50" x14ac:dyDescent="0.2">
      <c r="B40" s="337"/>
      <c r="C40" s="337"/>
      <c r="D40" s="337"/>
      <c r="E40" s="337"/>
      <c r="F40" s="337"/>
      <c r="G40" s="337"/>
      <c r="H40" s="337"/>
      <c r="I40" s="337"/>
      <c r="J40" s="337"/>
      <c r="K40" s="337"/>
      <c r="L40" s="337"/>
      <c r="M40" s="337"/>
      <c r="N40" s="337"/>
      <c r="O40" s="337"/>
      <c r="P40" s="337"/>
      <c r="Q40" s="337"/>
      <c r="R40" s="337"/>
      <c r="S40" s="337"/>
      <c r="T40" s="337"/>
      <c r="U40" s="337"/>
      <c r="V40" s="337"/>
      <c r="W40" s="337"/>
      <c r="X40" s="337"/>
      <c r="Y40" s="337"/>
    </row>
    <row r="41" spans="2:50" x14ac:dyDescent="0.2">
      <c r="B41" s="337"/>
      <c r="C41" s="337"/>
      <c r="D41" s="337"/>
      <c r="E41" s="337"/>
      <c r="F41" s="337"/>
      <c r="G41" s="337"/>
      <c r="H41" s="337"/>
      <c r="I41" s="337"/>
      <c r="J41" s="337"/>
      <c r="K41" s="337"/>
      <c r="L41" s="337"/>
      <c r="M41" s="337"/>
      <c r="N41" s="337"/>
      <c r="O41" s="337"/>
      <c r="P41" s="337"/>
      <c r="Q41" s="337"/>
      <c r="R41" s="337"/>
      <c r="S41" s="337"/>
      <c r="T41" s="337"/>
      <c r="U41" s="337"/>
      <c r="V41" s="337"/>
      <c r="W41" s="337"/>
      <c r="X41" s="337"/>
      <c r="Y41" s="337"/>
    </row>
    <row r="42" spans="2:50" x14ac:dyDescent="0.2">
      <c r="B42" s="337"/>
      <c r="C42" s="337"/>
      <c r="D42" s="337"/>
      <c r="E42" s="337"/>
      <c r="F42" s="337"/>
      <c r="G42" s="337"/>
      <c r="H42" s="337"/>
      <c r="I42" s="337"/>
      <c r="J42" s="337"/>
      <c r="K42" s="337"/>
      <c r="L42" s="337"/>
      <c r="M42" s="337"/>
      <c r="N42" s="337"/>
      <c r="O42" s="337"/>
      <c r="P42" s="337"/>
      <c r="Q42" s="337"/>
      <c r="R42" s="337"/>
      <c r="S42" s="337"/>
      <c r="T42" s="337"/>
      <c r="U42" s="337"/>
      <c r="V42" s="337"/>
      <c r="W42" s="337"/>
      <c r="X42" s="337"/>
      <c r="Y42" s="337"/>
    </row>
    <row r="43" spans="2:50" x14ac:dyDescent="0.2">
      <c r="B43" s="337"/>
      <c r="C43" s="337"/>
      <c r="D43" s="337"/>
      <c r="E43" s="337"/>
      <c r="F43" s="337"/>
      <c r="G43" s="337"/>
      <c r="H43" s="337"/>
      <c r="I43" s="337"/>
      <c r="J43" s="337"/>
      <c r="K43" s="337"/>
      <c r="L43" s="337"/>
      <c r="M43" s="337"/>
      <c r="N43" s="337"/>
      <c r="O43" s="337"/>
      <c r="P43" s="337"/>
      <c r="Q43" s="337"/>
      <c r="R43" s="337"/>
      <c r="S43" s="337"/>
      <c r="T43" s="337"/>
      <c r="U43" s="337"/>
      <c r="V43" s="337"/>
      <c r="W43" s="337"/>
      <c r="X43" s="337"/>
      <c r="Y43" s="337"/>
    </row>
    <row r="44" spans="2:50" x14ac:dyDescent="0.2">
      <c r="B44" s="337"/>
      <c r="C44" s="337"/>
      <c r="D44" s="337"/>
      <c r="E44" s="337"/>
      <c r="F44" s="337"/>
      <c r="G44" s="337"/>
      <c r="H44" s="337"/>
      <c r="I44" s="337"/>
      <c r="J44" s="337"/>
      <c r="K44" s="337"/>
      <c r="L44" s="337"/>
      <c r="M44" s="337"/>
      <c r="N44" s="337"/>
      <c r="O44" s="337"/>
      <c r="P44" s="337"/>
      <c r="Q44" s="337"/>
      <c r="R44" s="337"/>
      <c r="S44" s="337"/>
      <c r="T44" s="337"/>
      <c r="U44" s="337"/>
      <c r="V44" s="337"/>
      <c r="W44" s="337"/>
      <c r="X44" s="337"/>
      <c r="Y44" s="337"/>
    </row>
    <row r="45" spans="2:50" x14ac:dyDescent="0.2">
      <c r="B45" s="337"/>
      <c r="C45" s="337"/>
      <c r="D45" s="337"/>
      <c r="E45" s="337"/>
      <c r="F45" s="337"/>
      <c r="G45" s="337"/>
      <c r="H45" s="337"/>
      <c r="I45" s="337"/>
      <c r="J45" s="337"/>
      <c r="K45" s="337"/>
      <c r="L45" s="337"/>
      <c r="M45" s="337"/>
      <c r="N45" s="337"/>
      <c r="O45" s="337"/>
      <c r="P45" s="337"/>
      <c r="Q45" s="337"/>
      <c r="R45" s="337"/>
      <c r="S45" s="337"/>
      <c r="T45" s="337"/>
      <c r="U45" s="337"/>
      <c r="V45" s="337"/>
      <c r="W45" s="337"/>
      <c r="X45" s="337"/>
      <c r="Y45" s="337"/>
    </row>
    <row r="46" spans="2:50" x14ac:dyDescent="0.2">
      <c r="B46" s="337"/>
      <c r="C46" s="337"/>
      <c r="D46" s="337"/>
      <c r="E46" s="337"/>
      <c r="F46" s="337"/>
      <c r="G46" s="337"/>
      <c r="H46" s="337"/>
      <c r="I46" s="337"/>
      <c r="J46" s="337"/>
      <c r="K46" s="337"/>
      <c r="L46" s="337"/>
      <c r="M46" s="337"/>
      <c r="N46" s="337"/>
      <c r="O46" s="337"/>
      <c r="P46" s="337"/>
      <c r="Q46" s="337"/>
      <c r="R46" s="337"/>
      <c r="S46" s="337"/>
      <c r="T46" s="337"/>
      <c r="U46" s="337"/>
      <c r="V46" s="337"/>
      <c r="W46" s="337"/>
      <c r="X46" s="337"/>
      <c r="Y46" s="337"/>
    </row>
    <row r="47" spans="2:50" x14ac:dyDescent="0.2">
      <c r="B47" s="337"/>
      <c r="C47" s="337"/>
      <c r="D47" s="337"/>
      <c r="E47" s="337"/>
      <c r="F47" s="337"/>
      <c r="G47" s="337"/>
      <c r="H47" s="337"/>
      <c r="I47" s="337"/>
      <c r="J47" s="337"/>
      <c r="K47" s="337"/>
      <c r="L47" s="337"/>
      <c r="M47" s="337"/>
      <c r="N47" s="337"/>
      <c r="O47" s="337"/>
      <c r="P47" s="337"/>
      <c r="Q47" s="337"/>
      <c r="R47" s="337"/>
      <c r="S47" s="337"/>
      <c r="T47" s="337"/>
      <c r="U47" s="337"/>
      <c r="V47" s="337"/>
      <c r="W47" s="337"/>
      <c r="X47" s="337"/>
      <c r="Y47" s="337"/>
    </row>
    <row r="48" spans="2:50" x14ac:dyDescent="0.2">
      <c r="B48" s="337"/>
      <c r="C48" s="337"/>
      <c r="D48" s="337"/>
      <c r="E48" s="337"/>
      <c r="F48" s="337"/>
      <c r="G48" s="337"/>
      <c r="H48" s="337"/>
      <c r="I48" s="337"/>
      <c r="J48" s="337"/>
      <c r="K48" s="337"/>
      <c r="L48" s="337"/>
      <c r="M48" s="337"/>
      <c r="N48" s="337"/>
      <c r="O48" s="337"/>
      <c r="P48" s="337"/>
      <c r="Q48" s="337"/>
      <c r="R48" s="337"/>
      <c r="S48" s="337"/>
      <c r="T48" s="337"/>
      <c r="U48" s="337"/>
      <c r="V48" s="337"/>
      <c r="W48" s="337"/>
      <c r="X48" s="337"/>
      <c r="Y48" s="337"/>
    </row>
  </sheetData>
  <mergeCells count="22">
    <mergeCell ref="B2:I2"/>
    <mergeCell ref="B3:I3"/>
    <mergeCell ref="A4:Z4"/>
    <mergeCell ref="B5:Z5"/>
    <mergeCell ref="B7:B9"/>
    <mergeCell ref="D7:E8"/>
    <mergeCell ref="G7:H7"/>
    <mergeCell ref="J7:K7"/>
    <mergeCell ref="M7:N7"/>
    <mergeCell ref="P7:Q8"/>
    <mergeCell ref="Y7:Z7"/>
    <mergeCell ref="G8:H8"/>
    <mergeCell ref="J8:K8"/>
    <mergeCell ref="M8:N8"/>
    <mergeCell ref="S8:T8"/>
    <mergeCell ref="V8:W8"/>
    <mergeCell ref="Y8:Z8"/>
    <mergeCell ref="B33:M33"/>
    <mergeCell ref="B34:P34"/>
    <mergeCell ref="B35:P35"/>
    <mergeCell ref="S7:T7"/>
    <mergeCell ref="V7:W7"/>
  </mergeCells>
  <printOptions horizontalCentered="1"/>
  <pageMargins left="0" right="0" top="0.43307086614173229" bottom="0.43307086614173229" header="0" footer="0"/>
  <pageSetup paperSize="9" scale="66" orientation="landscape" r:id="rId1"/>
  <headerFooter alignWithMargins="0"/>
  <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Hoja116">
    <tabColor theme="0"/>
    <pageSetUpPr fitToPage="1"/>
  </sheetPr>
  <dimension ref="A1:AJ49"/>
  <sheetViews>
    <sheetView zoomScale="90" zoomScaleNormal="90" workbookViewId="0"/>
  </sheetViews>
  <sheetFormatPr baseColWidth="10" defaultColWidth="11.42578125" defaultRowHeight="15" x14ac:dyDescent="0.2"/>
  <cols>
    <col min="1" max="1" width="4" style="333" customWidth="1"/>
    <col min="2" max="2" width="32.28515625" style="333" customWidth="1"/>
    <col min="3" max="3" width="0.5703125" style="333" customWidth="1"/>
    <col min="4" max="4" width="17" style="333" customWidth="1"/>
    <col min="5" max="5" width="0.42578125" style="333" customWidth="1"/>
    <col min="6" max="6" width="11.85546875" style="333" customWidth="1"/>
    <col min="7" max="7" width="11.28515625" style="333" customWidth="1"/>
    <col min="8" max="8" width="0.42578125" style="333" customWidth="1"/>
    <col min="9" max="9" width="11.85546875" style="333" customWidth="1"/>
    <col min="10" max="10" width="9.85546875" style="333" customWidth="1"/>
    <col min="11" max="11" width="7.5703125" style="333" customWidth="1"/>
    <col min="12" max="12" width="8.42578125" style="333" customWidth="1"/>
    <col min="13" max="13" width="6.140625" style="333" customWidth="1"/>
    <col min="14" max="14" width="8.42578125" style="333" customWidth="1"/>
    <col min="15" max="15" width="7.5703125" style="333" customWidth="1"/>
    <col min="16" max="16" width="8.42578125" style="333" customWidth="1"/>
    <col min="17" max="17" width="6.140625" style="333" customWidth="1"/>
    <col min="18" max="18" width="8.42578125" style="333" customWidth="1"/>
    <col min="19" max="19" width="6.140625" style="333" customWidth="1"/>
    <col min="20" max="22" width="8.42578125" style="333" customWidth="1"/>
    <col min="23" max="23" width="6.140625" style="333" customWidth="1"/>
    <col min="24" max="24" width="8.42578125" style="333" customWidth="1"/>
    <col min="25" max="25" width="3.5703125" style="333" customWidth="1"/>
    <col min="26" max="26" width="1.42578125" style="329" customWidth="1"/>
    <col min="27" max="27" width="1.85546875" style="329" customWidth="1"/>
    <col min="28" max="28" width="2.140625" style="329" customWidth="1"/>
    <col min="29" max="31" width="8.85546875" style="396" customWidth="1"/>
    <col min="32" max="32" width="8.85546875" style="329" customWidth="1"/>
    <col min="33" max="33" width="2.42578125" style="329" bestFit="1" customWidth="1"/>
    <col min="34" max="34" width="4.28515625" style="329" bestFit="1" customWidth="1"/>
    <col min="35" max="35" width="8.42578125" style="329" bestFit="1" customWidth="1"/>
    <col min="36" max="36" width="4.28515625" style="333" bestFit="1" customWidth="1"/>
    <col min="37" max="16384" width="11.42578125" style="333"/>
  </cols>
  <sheetData>
    <row r="1" spans="1:36" s="340" customFormat="1" x14ac:dyDescent="0.2">
      <c r="B1" s="311"/>
      <c r="C1" s="341"/>
      <c r="E1" s="341"/>
      <c r="F1" s="342" t="s">
        <v>135</v>
      </c>
      <c r="G1" s="342"/>
      <c r="H1" s="342"/>
      <c r="I1" s="342" t="s">
        <v>16</v>
      </c>
      <c r="Y1" s="331"/>
      <c r="Z1" s="331"/>
      <c r="AA1" s="331"/>
      <c r="AB1" s="331"/>
      <c r="AC1" s="396"/>
      <c r="AD1" s="396"/>
      <c r="AE1" s="342"/>
      <c r="AF1" s="311"/>
      <c r="AG1" s="311"/>
      <c r="AH1" s="311"/>
      <c r="AI1" s="311"/>
    </row>
    <row r="2" spans="1:36" s="343" customFormat="1" x14ac:dyDescent="0.25">
      <c r="B2" s="1387"/>
      <c r="C2" s="1387"/>
      <c r="Y2" s="331"/>
      <c r="Z2" s="331"/>
      <c r="AA2" s="331"/>
      <c r="AB2" s="331"/>
      <c r="AC2" s="396"/>
      <c r="AD2" s="396"/>
      <c r="AE2" s="556"/>
      <c r="AF2" s="893"/>
      <c r="AG2" s="893"/>
      <c r="AH2" s="893"/>
      <c r="AI2" s="893"/>
    </row>
    <row r="3" spans="1:36" s="345" customFormat="1" ht="42" customHeight="1" x14ac:dyDescent="0.2">
      <c r="B3" s="1388"/>
      <c r="C3" s="1388"/>
      <c r="Y3" s="331"/>
      <c r="Z3" s="331"/>
      <c r="AA3" s="331"/>
      <c r="AB3" s="331"/>
      <c r="AC3" s="396"/>
      <c r="AD3" s="396"/>
      <c r="AE3" s="556"/>
      <c r="AF3" s="893"/>
      <c r="AG3" s="893"/>
      <c r="AH3" s="893"/>
      <c r="AI3" s="893"/>
    </row>
    <row r="4" spans="1:36" s="345" customFormat="1" ht="24" customHeight="1" x14ac:dyDescent="0.2">
      <c r="A4" s="1459" t="s">
        <v>428</v>
      </c>
      <c r="B4" s="1459"/>
      <c r="C4" s="1459"/>
      <c r="D4" s="1459"/>
      <c r="E4" s="1459"/>
      <c r="F4" s="1459"/>
      <c r="G4" s="1459"/>
      <c r="H4" s="1459"/>
      <c r="I4" s="1459"/>
      <c r="J4" s="1459"/>
      <c r="K4" s="1459"/>
      <c r="L4" s="1459"/>
      <c r="M4" s="1459"/>
      <c r="N4" s="1459"/>
      <c r="O4" s="1459"/>
      <c r="P4" s="1459"/>
      <c r="Q4" s="1459"/>
      <c r="R4" s="1459"/>
      <c r="S4" s="1459"/>
      <c r="T4" s="1459"/>
      <c r="U4" s="1459"/>
      <c r="V4" s="1459"/>
      <c r="W4" s="1459"/>
      <c r="X4" s="1459"/>
      <c r="Y4" s="331"/>
      <c r="Z4" s="331"/>
      <c r="AA4" s="331"/>
      <c r="AB4" s="331"/>
      <c r="AC4" s="396"/>
      <c r="AD4" s="396"/>
      <c r="AE4" s="556"/>
      <c r="AF4" s="893"/>
      <c r="AG4" s="893"/>
      <c r="AH4" s="893"/>
      <c r="AI4" s="893"/>
    </row>
    <row r="5" spans="1:36" s="345" customFormat="1" x14ac:dyDescent="0.2">
      <c r="A5" s="492"/>
      <c r="B5" s="1415" t="str">
        <f>porsaad!$B$6</f>
        <v>Situación a 31 de mayo de 2024</v>
      </c>
      <c r="C5" s="1415"/>
      <c r="D5" s="1415"/>
      <c r="E5" s="1415"/>
      <c r="F5" s="1415"/>
      <c r="G5" s="1415"/>
      <c r="H5" s="1415"/>
      <c r="I5" s="1415"/>
      <c r="J5" s="1415"/>
      <c r="K5" s="1415"/>
      <c r="L5" s="1415"/>
      <c r="M5" s="1415"/>
      <c r="N5" s="1415"/>
      <c r="O5" s="1415"/>
      <c r="P5" s="1415"/>
      <c r="Q5" s="1415"/>
      <c r="R5" s="1415"/>
      <c r="S5" s="1415"/>
      <c r="T5" s="1415"/>
      <c r="U5" s="1415"/>
      <c r="V5" s="1415"/>
      <c r="W5" s="1415"/>
      <c r="X5" s="1415"/>
      <c r="AC5" s="556"/>
      <c r="AD5" s="556"/>
      <c r="AE5" s="556"/>
      <c r="AF5" s="893"/>
      <c r="AG5" s="893"/>
    </row>
    <row r="6" spans="1:36" s="345" customFormat="1" ht="6.75" customHeight="1" x14ac:dyDescent="0.2">
      <c r="B6" s="1415"/>
      <c r="C6" s="1415"/>
      <c r="D6" s="1415"/>
      <c r="E6" s="1415"/>
      <c r="F6" s="1415"/>
      <c r="G6" s="1415"/>
      <c r="H6" s="1415"/>
      <c r="I6" s="1415"/>
      <c r="J6" s="1415"/>
      <c r="K6" s="1415"/>
      <c r="L6" s="1415"/>
      <c r="M6" s="1415"/>
      <c r="N6" s="1415"/>
      <c r="O6" s="1415"/>
      <c r="P6" s="1415"/>
      <c r="Q6" s="1415"/>
      <c r="R6" s="1415"/>
      <c r="S6" s="1415"/>
      <c r="T6" s="1415"/>
      <c r="U6" s="1415"/>
      <c r="V6" s="1415"/>
      <c r="W6" s="1415"/>
      <c r="X6" s="1415"/>
      <c r="Z6" s="893"/>
      <c r="AA6" s="893"/>
      <c r="AB6" s="893"/>
      <c r="AC6" s="556"/>
      <c r="AD6" s="556"/>
      <c r="AE6" s="556"/>
      <c r="AF6" s="893"/>
      <c r="AG6" s="893"/>
      <c r="AH6" s="893"/>
      <c r="AI6" s="893"/>
    </row>
    <row r="7" spans="1:36" s="322" customFormat="1" ht="3.75" customHeight="1" x14ac:dyDescent="0.2">
      <c r="A7" s="316"/>
      <c r="B7" s="1500" t="s">
        <v>12</v>
      </c>
      <c r="C7" s="437"/>
      <c r="D7" s="1558" t="s">
        <v>251</v>
      </c>
      <c r="E7" s="884"/>
      <c r="F7" s="1561"/>
      <c r="G7" s="1561"/>
      <c r="H7" s="884"/>
      <c r="I7" s="754"/>
      <c r="J7" s="754"/>
      <c r="K7" s="754"/>
      <c r="L7" s="754"/>
      <c r="M7" s="884"/>
      <c r="N7" s="884"/>
      <c r="O7" s="884"/>
      <c r="P7" s="884"/>
      <c r="Q7" s="884"/>
      <c r="R7" s="884"/>
      <c r="S7" s="891"/>
      <c r="T7" s="884"/>
      <c r="U7" s="884"/>
      <c r="V7" s="892"/>
      <c r="W7" s="1565"/>
      <c r="X7" s="1566"/>
      <c r="Z7" s="320"/>
      <c r="AA7" s="320"/>
      <c r="AB7" s="320"/>
      <c r="AC7" s="513"/>
      <c r="AD7" s="513"/>
      <c r="AE7" s="513"/>
      <c r="AF7" s="319"/>
      <c r="AG7" s="320"/>
      <c r="AH7" s="320"/>
      <c r="AI7" s="320"/>
    </row>
    <row r="8" spans="1:36" s="322" customFormat="1" ht="14.25" customHeight="1" x14ac:dyDescent="0.2">
      <c r="A8" s="316"/>
      <c r="B8" s="1556"/>
      <c r="C8" s="437"/>
      <c r="D8" s="1559"/>
      <c r="E8" s="437"/>
      <c r="F8" s="1545" t="s">
        <v>271</v>
      </c>
      <c r="G8" s="1562"/>
      <c r="H8" s="437"/>
      <c r="I8" s="1545" t="s">
        <v>272</v>
      </c>
      <c r="J8" s="1572"/>
      <c r="K8" s="1573" t="s">
        <v>372</v>
      </c>
      <c r="L8" s="1574"/>
      <c r="M8" s="1574"/>
      <c r="N8" s="1574"/>
      <c r="O8" s="1574"/>
      <c r="P8" s="1574"/>
      <c r="Q8" s="1574"/>
      <c r="R8" s="1574"/>
      <c r="S8" s="1574"/>
      <c r="T8" s="1574"/>
      <c r="U8" s="1574"/>
      <c r="V8" s="1574"/>
      <c r="W8" s="1574"/>
      <c r="X8" s="1575"/>
      <c r="Z8" s="320"/>
      <c r="AA8" s="320"/>
      <c r="AB8" s="320"/>
      <c r="AC8" s="513"/>
      <c r="AD8" s="513"/>
      <c r="AE8" s="513"/>
      <c r="AF8" s="320"/>
      <c r="AG8" s="320"/>
      <c r="AH8" s="320"/>
      <c r="AI8" s="320"/>
    </row>
    <row r="9" spans="1:36" s="322" customFormat="1" ht="28.5" customHeight="1" x14ac:dyDescent="0.2">
      <c r="A9" s="316"/>
      <c r="B9" s="1556"/>
      <c r="C9" s="437"/>
      <c r="D9" s="1560"/>
      <c r="E9" s="437"/>
      <c r="F9" s="1563"/>
      <c r="G9" s="1564"/>
      <c r="H9" s="437"/>
      <c r="I9" s="1563"/>
      <c r="J9" s="1570"/>
      <c r="K9" s="1567" t="s">
        <v>373</v>
      </c>
      <c r="L9" s="1568"/>
      <c r="M9" s="1569" t="s">
        <v>374</v>
      </c>
      <c r="N9" s="1570"/>
      <c r="O9" s="1567" t="s">
        <v>375</v>
      </c>
      <c r="P9" s="1568"/>
      <c r="Q9" s="1569" t="s">
        <v>376</v>
      </c>
      <c r="R9" s="1570"/>
      <c r="S9" s="1569" t="s">
        <v>377</v>
      </c>
      <c r="T9" s="1463"/>
      <c r="U9" s="1381" t="s">
        <v>113</v>
      </c>
      <c r="V9" s="1576"/>
      <c r="W9" s="1381" t="s">
        <v>378</v>
      </c>
      <c r="X9" s="1571"/>
      <c r="Z9" s="320"/>
      <c r="AA9" s="320"/>
      <c r="AB9" s="320"/>
      <c r="AC9" s="513"/>
      <c r="AD9" s="513"/>
      <c r="AE9" s="513"/>
      <c r="AF9" s="320"/>
      <c r="AG9" s="320"/>
      <c r="AH9" s="320"/>
      <c r="AI9" s="320"/>
    </row>
    <row r="10" spans="1:36" s="322" customFormat="1" ht="22.5" customHeight="1" x14ac:dyDescent="0.2">
      <c r="A10" s="316"/>
      <c r="B10" s="1557"/>
      <c r="C10" s="437"/>
      <c r="D10" s="901" t="s">
        <v>9</v>
      </c>
      <c r="E10" s="885"/>
      <c r="F10" s="903" t="s">
        <v>9</v>
      </c>
      <c r="G10" s="878" t="s">
        <v>273</v>
      </c>
      <c r="H10" s="900"/>
      <c r="I10" s="793" t="s">
        <v>9</v>
      </c>
      <c r="J10" s="904" t="s">
        <v>273</v>
      </c>
      <c r="K10" s="905" t="s">
        <v>9</v>
      </c>
      <c r="L10" s="904" t="s">
        <v>379</v>
      </c>
      <c r="M10" s="905" t="s">
        <v>9</v>
      </c>
      <c r="N10" s="905" t="s">
        <v>379</v>
      </c>
      <c r="O10" s="905" t="s">
        <v>9</v>
      </c>
      <c r="P10" s="905" t="s">
        <v>379</v>
      </c>
      <c r="Q10" s="905" t="s">
        <v>9</v>
      </c>
      <c r="R10" s="905" t="s">
        <v>379</v>
      </c>
      <c r="S10" s="882" t="s">
        <v>9</v>
      </c>
      <c r="T10" s="792" t="s">
        <v>379</v>
      </c>
      <c r="U10" s="902" t="s">
        <v>9</v>
      </c>
      <c r="V10" s="905" t="s">
        <v>379</v>
      </c>
      <c r="W10" s="904" t="s">
        <v>9</v>
      </c>
      <c r="X10" s="792" t="s">
        <v>379</v>
      </c>
      <c r="Z10" s="320"/>
      <c r="AA10" s="320"/>
      <c r="AB10" s="320"/>
      <c r="AC10" s="568" t="s">
        <v>208</v>
      </c>
      <c r="AD10" s="602" t="s">
        <v>388</v>
      </c>
      <c r="AE10" s="603" t="s">
        <v>389</v>
      </c>
      <c r="AF10" s="320"/>
      <c r="AG10" s="320"/>
      <c r="AH10" s="320"/>
      <c r="AI10" s="320"/>
    </row>
    <row r="11" spans="1:36" s="328" customFormat="1" ht="3" customHeight="1" x14ac:dyDescent="0.2">
      <c r="A11" s="326"/>
      <c r="B11" s="327"/>
      <c r="D11" s="327"/>
      <c r="F11" s="327"/>
      <c r="G11" s="327"/>
      <c r="I11" s="327"/>
      <c r="J11" s="327"/>
      <c r="K11" s="319"/>
      <c r="L11" s="348"/>
      <c r="M11" s="329"/>
      <c r="N11" s="329"/>
      <c r="O11" s="329"/>
      <c r="P11" s="329"/>
      <c r="Q11" s="329"/>
      <c r="R11" s="329"/>
      <c r="S11" s="329"/>
      <c r="T11" s="329"/>
      <c r="U11" s="329"/>
      <c r="V11" s="329"/>
      <c r="W11" s="326"/>
      <c r="X11" s="327"/>
      <c r="Z11" s="329"/>
      <c r="AA11" s="329"/>
      <c r="AB11" s="329"/>
      <c r="AC11" s="604">
        <v>44286</v>
      </c>
      <c r="AD11" s="602">
        <v>27240</v>
      </c>
      <c r="AE11" s="602">
        <v>16097</v>
      </c>
      <c r="AF11" s="329"/>
      <c r="AG11" s="329"/>
      <c r="AH11" s="329"/>
      <c r="AI11" s="329"/>
    </row>
    <row r="12" spans="1:36" s="331" customFormat="1" x14ac:dyDescent="0.25">
      <c r="A12" s="330"/>
      <c r="B12" s="757" t="s">
        <v>8</v>
      </c>
      <c r="C12" s="350"/>
      <c r="D12" s="894">
        <v>286788</v>
      </c>
      <c r="E12" s="350"/>
      <c r="F12" s="760">
        <v>2989</v>
      </c>
      <c r="G12" s="761">
        <v>1.0422332873063029</v>
      </c>
      <c r="H12" s="350"/>
      <c r="I12" s="760">
        <v>3015</v>
      </c>
      <c r="J12" s="761">
        <v>1.0512992175404827</v>
      </c>
      <c r="K12" s="760">
        <v>2514</v>
      </c>
      <c r="L12" s="761">
        <v>83.383084577114431</v>
      </c>
      <c r="M12" s="760">
        <v>27</v>
      </c>
      <c r="N12" s="761">
        <v>0.89552238805970152</v>
      </c>
      <c r="O12" s="760">
        <v>39</v>
      </c>
      <c r="P12" s="761">
        <v>1.2935323383084576</v>
      </c>
      <c r="Q12" s="760">
        <v>380</v>
      </c>
      <c r="R12" s="761">
        <v>12.603648424543948</v>
      </c>
      <c r="S12" s="760">
        <v>0</v>
      </c>
      <c r="T12" s="761">
        <v>0</v>
      </c>
      <c r="U12" s="760">
        <v>16</v>
      </c>
      <c r="V12" s="761">
        <v>0.53067993366500832</v>
      </c>
      <c r="W12" s="760">
        <v>39</v>
      </c>
      <c r="X12" s="761">
        <f t="shared" ref="X12:X29" si="0">W12/$I12*100</f>
        <v>1.2935323383084576</v>
      </c>
      <c r="Z12" s="360"/>
      <c r="AA12" s="360"/>
      <c r="AB12" s="360"/>
      <c r="AC12" s="604">
        <v>44316</v>
      </c>
      <c r="AD12" s="602">
        <v>23620</v>
      </c>
      <c r="AE12" s="602">
        <v>14066</v>
      </c>
      <c r="AF12" s="360"/>
      <c r="AG12" s="360"/>
      <c r="AH12" s="360"/>
      <c r="AI12" s="361"/>
      <c r="AJ12" s="607"/>
    </row>
    <row r="13" spans="1:36" s="331" customFormat="1" x14ac:dyDescent="0.25">
      <c r="A13" s="330"/>
      <c r="B13" s="765" t="s">
        <v>7</v>
      </c>
      <c r="C13" s="350"/>
      <c r="D13" s="895">
        <v>40938</v>
      </c>
      <c r="E13" s="350"/>
      <c r="F13" s="767">
        <v>730</v>
      </c>
      <c r="G13" s="768">
        <v>1.7831843275196639</v>
      </c>
      <c r="H13" s="350"/>
      <c r="I13" s="767">
        <v>494</v>
      </c>
      <c r="J13" s="768">
        <v>1.2067028188968685</v>
      </c>
      <c r="K13" s="767">
        <v>481</v>
      </c>
      <c r="L13" s="768">
        <v>97.368421052631575</v>
      </c>
      <c r="M13" s="767">
        <v>6</v>
      </c>
      <c r="N13" s="768">
        <v>1.214574898785425</v>
      </c>
      <c r="O13" s="767">
        <v>2</v>
      </c>
      <c r="P13" s="768">
        <v>0.40485829959514169</v>
      </c>
      <c r="Q13" s="767">
        <v>0</v>
      </c>
      <c r="R13" s="768">
        <v>0</v>
      </c>
      <c r="S13" s="767">
        <v>0</v>
      </c>
      <c r="T13" s="768">
        <v>0</v>
      </c>
      <c r="U13" s="767">
        <v>1</v>
      </c>
      <c r="V13" s="768">
        <v>0.20242914979757085</v>
      </c>
      <c r="W13" s="767">
        <v>4</v>
      </c>
      <c r="X13" s="768">
        <f t="shared" si="0"/>
        <v>0.80971659919028338</v>
      </c>
      <c r="Z13" s="360"/>
      <c r="AA13" s="360"/>
      <c r="AB13" s="360"/>
      <c r="AC13" s="604">
        <v>44347</v>
      </c>
      <c r="AD13" s="602">
        <v>21534</v>
      </c>
      <c r="AE13" s="602">
        <v>12150</v>
      </c>
      <c r="AF13" s="360"/>
      <c r="AG13" s="360"/>
      <c r="AH13" s="360"/>
      <c r="AI13" s="361"/>
      <c r="AJ13" s="607"/>
    </row>
    <row r="14" spans="1:36" s="331" customFormat="1" x14ac:dyDescent="0.25">
      <c r="A14" s="330"/>
      <c r="B14" s="765" t="s">
        <v>37</v>
      </c>
      <c r="C14" s="350"/>
      <c r="D14" s="895">
        <v>31581</v>
      </c>
      <c r="E14" s="350"/>
      <c r="F14" s="767">
        <v>583</v>
      </c>
      <c r="G14" s="768">
        <v>1.8460466736328804</v>
      </c>
      <c r="H14" s="350"/>
      <c r="I14" s="767">
        <v>508</v>
      </c>
      <c r="J14" s="768">
        <v>1.6085621101295082</v>
      </c>
      <c r="K14" s="767">
        <v>450</v>
      </c>
      <c r="L14" s="768">
        <v>88.582677165354326</v>
      </c>
      <c r="M14" s="767">
        <v>4</v>
      </c>
      <c r="N14" s="768">
        <v>0.78740157480314954</v>
      </c>
      <c r="O14" s="767">
        <v>50</v>
      </c>
      <c r="P14" s="768">
        <v>9.8425196850393704</v>
      </c>
      <c r="Q14" s="767">
        <v>0</v>
      </c>
      <c r="R14" s="768">
        <v>0</v>
      </c>
      <c r="S14" s="767">
        <v>0</v>
      </c>
      <c r="T14" s="768">
        <v>0</v>
      </c>
      <c r="U14" s="767">
        <v>4</v>
      </c>
      <c r="V14" s="768">
        <v>0.78740157480314954</v>
      </c>
      <c r="W14" s="767">
        <v>0</v>
      </c>
      <c r="X14" s="768">
        <f t="shared" si="0"/>
        <v>0</v>
      </c>
      <c r="Z14" s="360"/>
      <c r="AA14" s="360"/>
      <c r="AB14" s="360"/>
      <c r="AC14" s="604">
        <v>44377</v>
      </c>
      <c r="AD14" s="602">
        <v>21833</v>
      </c>
      <c r="AE14" s="602">
        <v>13954</v>
      </c>
      <c r="AF14" s="360"/>
      <c r="AG14" s="360"/>
      <c r="AH14" s="360"/>
      <c r="AI14" s="361"/>
      <c r="AJ14" s="607"/>
    </row>
    <row r="15" spans="1:36" s="331" customFormat="1" x14ac:dyDescent="0.25">
      <c r="A15" s="330"/>
      <c r="B15" s="765" t="s">
        <v>38</v>
      </c>
      <c r="C15" s="350"/>
      <c r="D15" s="895">
        <v>29759</v>
      </c>
      <c r="E15" s="350"/>
      <c r="F15" s="767">
        <v>773</v>
      </c>
      <c r="G15" s="768">
        <v>2.5975335192714808</v>
      </c>
      <c r="H15" s="350"/>
      <c r="I15" s="767">
        <v>331</v>
      </c>
      <c r="J15" s="768">
        <v>1.1122685574112035</v>
      </c>
      <c r="K15" s="767">
        <v>271</v>
      </c>
      <c r="L15" s="768">
        <v>81.873111782477338</v>
      </c>
      <c r="M15" s="767">
        <v>1</v>
      </c>
      <c r="N15" s="768">
        <v>0.30211480362537763</v>
      </c>
      <c r="O15" s="767">
        <v>53</v>
      </c>
      <c r="P15" s="768">
        <v>16.012084592145015</v>
      </c>
      <c r="Q15" s="767">
        <v>0</v>
      </c>
      <c r="R15" s="768">
        <v>0</v>
      </c>
      <c r="S15" s="767">
        <v>0</v>
      </c>
      <c r="T15" s="768">
        <v>0</v>
      </c>
      <c r="U15" s="767">
        <v>6</v>
      </c>
      <c r="V15" s="768">
        <v>1.8126888217522661</v>
      </c>
      <c r="W15" s="767">
        <v>0</v>
      </c>
      <c r="X15" s="768">
        <f t="shared" si="0"/>
        <v>0</v>
      </c>
      <c r="Z15" s="360"/>
      <c r="AA15" s="360"/>
      <c r="AB15" s="360"/>
      <c r="AC15" s="604">
        <v>44408</v>
      </c>
      <c r="AD15" s="602">
        <v>25882</v>
      </c>
      <c r="AE15" s="602">
        <v>13248</v>
      </c>
      <c r="AF15" s="360"/>
      <c r="AG15" s="360"/>
      <c r="AH15" s="360"/>
      <c r="AI15" s="361"/>
      <c r="AJ15" s="607"/>
    </row>
    <row r="16" spans="1:36" s="331" customFormat="1" x14ac:dyDescent="0.25">
      <c r="A16" s="330"/>
      <c r="B16" s="765" t="s">
        <v>6</v>
      </c>
      <c r="C16" s="350"/>
      <c r="D16" s="895">
        <v>41709</v>
      </c>
      <c r="E16" s="350"/>
      <c r="F16" s="767">
        <v>1055</v>
      </c>
      <c r="G16" s="768">
        <v>2.5294300990193963</v>
      </c>
      <c r="H16" s="350"/>
      <c r="I16" s="767">
        <v>376</v>
      </c>
      <c r="J16" s="768">
        <v>0.90148409216236314</v>
      </c>
      <c r="K16" s="767">
        <v>368</v>
      </c>
      <c r="L16" s="768">
        <v>97.872340425531917</v>
      </c>
      <c r="M16" s="767">
        <v>5</v>
      </c>
      <c r="N16" s="768">
        <v>1.3297872340425532</v>
      </c>
      <c r="O16" s="767">
        <v>1</v>
      </c>
      <c r="P16" s="768">
        <v>0.26595744680851063</v>
      </c>
      <c r="Q16" s="767">
        <v>0</v>
      </c>
      <c r="R16" s="768">
        <v>0</v>
      </c>
      <c r="S16" s="767">
        <v>0</v>
      </c>
      <c r="T16" s="768">
        <v>0</v>
      </c>
      <c r="U16" s="767">
        <v>1</v>
      </c>
      <c r="V16" s="768">
        <v>0.26595744680851063</v>
      </c>
      <c r="W16" s="767">
        <v>1</v>
      </c>
      <c r="X16" s="768">
        <f t="shared" si="0"/>
        <v>0.26595744680851063</v>
      </c>
      <c r="Z16" s="360"/>
      <c r="AA16" s="360"/>
      <c r="AB16" s="360"/>
      <c r="AC16" s="604">
        <v>44439</v>
      </c>
      <c r="AD16" s="602">
        <v>15551</v>
      </c>
      <c r="AE16" s="602">
        <v>13247</v>
      </c>
      <c r="AF16" s="360"/>
      <c r="AG16" s="360"/>
      <c r="AH16" s="360"/>
      <c r="AI16" s="361"/>
      <c r="AJ16" s="607"/>
    </row>
    <row r="17" spans="1:36" s="331" customFormat="1" x14ac:dyDescent="0.25">
      <c r="A17" s="330"/>
      <c r="B17" s="765" t="s">
        <v>5</v>
      </c>
      <c r="C17" s="350"/>
      <c r="D17" s="896">
        <v>17670</v>
      </c>
      <c r="E17" s="350"/>
      <c r="F17" s="767">
        <v>464</v>
      </c>
      <c r="G17" s="768">
        <v>2.6259196378041878</v>
      </c>
      <c r="H17" s="350"/>
      <c r="I17" s="767">
        <v>190</v>
      </c>
      <c r="J17" s="768">
        <v>1.0752688172043012</v>
      </c>
      <c r="K17" s="771">
        <v>172</v>
      </c>
      <c r="L17" s="768">
        <v>90.526315789473685</v>
      </c>
      <c r="M17" s="771">
        <v>2</v>
      </c>
      <c r="N17" s="768">
        <v>1.0526315789473684</v>
      </c>
      <c r="O17" s="771">
        <v>1</v>
      </c>
      <c r="P17" s="768">
        <v>0.52631578947368418</v>
      </c>
      <c r="Q17" s="771">
        <v>15</v>
      </c>
      <c r="R17" s="768">
        <v>7.8947368421052628</v>
      </c>
      <c r="S17" s="771">
        <v>0</v>
      </c>
      <c r="T17" s="768">
        <v>0</v>
      </c>
      <c r="U17" s="771">
        <v>0</v>
      </c>
      <c r="V17" s="768">
        <v>0</v>
      </c>
      <c r="W17" s="771">
        <v>0</v>
      </c>
      <c r="X17" s="768">
        <f t="shared" si="0"/>
        <v>0</v>
      </c>
      <c r="Z17" s="360"/>
      <c r="AA17" s="360"/>
      <c r="AB17" s="360"/>
      <c r="AC17" s="604">
        <v>44469</v>
      </c>
      <c r="AD17" s="602">
        <v>29199</v>
      </c>
      <c r="AE17" s="602">
        <v>15187</v>
      </c>
      <c r="AF17" s="360"/>
      <c r="AG17" s="360"/>
      <c r="AH17" s="360"/>
      <c r="AI17" s="361"/>
      <c r="AJ17" s="607"/>
    </row>
    <row r="18" spans="1:36" s="331" customFormat="1" x14ac:dyDescent="0.25">
      <c r="A18" s="330"/>
      <c r="B18" s="765" t="s">
        <v>4</v>
      </c>
      <c r="C18" s="350"/>
      <c r="D18" s="895">
        <v>124604</v>
      </c>
      <c r="E18" s="350"/>
      <c r="F18" s="767">
        <v>1849</v>
      </c>
      <c r="G18" s="768">
        <v>1.4839009983628133</v>
      </c>
      <c r="H18" s="350"/>
      <c r="I18" s="767">
        <v>1464</v>
      </c>
      <c r="J18" s="768">
        <v>1.1749221533819139</v>
      </c>
      <c r="K18" s="767">
        <v>1375</v>
      </c>
      <c r="L18" s="768">
        <v>93.920765027322403</v>
      </c>
      <c r="M18" s="767">
        <v>39</v>
      </c>
      <c r="N18" s="768">
        <v>2.6639344262295079</v>
      </c>
      <c r="O18" s="767">
        <v>0</v>
      </c>
      <c r="P18" s="768">
        <v>0</v>
      </c>
      <c r="Q18" s="767">
        <v>0</v>
      </c>
      <c r="R18" s="768">
        <v>0</v>
      </c>
      <c r="S18" s="767">
        <v>0</v>
      </c>
      <c r="T18" s="768">
        <v>0</v>
      </c>
      <c r="U18" s="767">
        <v>39</v>
      </c>
      <c r="V18" s="768">
        <v>2.6639344262295079</v>
      </c>
      <c r="W18" s="767">
        <v>11</v>
      </c>
      <c r="X18" s="768">
        <f t="shared" si="0"/>
        <v>0.75136612021857918</v>
      </c>
      <c r="Z18" s="360"/>
      <c r="AA18" s="360"/>
      <c r="AB18" s="360"/>
      <c r="AC18" s="604">
        <v>44500</v>
      </c>
      <c r="AD18" s="602">
        <v>26213</v>
      </c>
      <c r="AE18" s="602">
        <v>13678</v>
      </c>
      <c r="AF18" s="360"/>
      <c r="AG18" s="360"/>
      <c r="AH18" s="360"/>
      <c r="AI18" s="361"/>
      <c r="AJ18" s="607"/>
    </row>
    <row r="19" spans="1:36" s="331" customFormat="1" x14ac:dyDescent="0.25">
      <c r="A19" s="330"/>
      <c r="B19" s="765" t="s">
        <v>40</v>
      </c>
      <c r="C19" s="350"/>
      <c r="D19" s="895">
        <v>72771</v>
      </c>
      <c r="E19" s="350"/>
      <c r="F19" s="767">
        <v>1259</v>
      </c>
      <c r="G19" s="768">
        <v>1.7300847865221034</v>
      </c>
      <c r="H19" s="350"/>
      <c r="I19" s="767">
        <v>922</v>
      </c>
      <c r="J19" s="768">
        <v>1.2669882233307224</v>
      </c>
      <c r="K19" s="767">
        <v>820</v>
      </c>
      <c r="L19" s="768">
        <v>88.937093275488067</v>
      </c>
      <c r="M19" s="767">
        <v>30</v>
      </c>
      <c r="N19" s="768">
        <v>3.2537960954446854</v>
      </c>
      <c r="O19" s="767">
        <v>38</v>
      </c>
      <c r="P19" s="768">
        <v>4.1214750542299354</v>
      </c>
      <c r="Q19" s="767">
        <v>17</v>
      </c>
      <c r="R19" s="768">
        <v>1.843817787418655</v>
      </c>
      <c r="S19" s="767">
        <v>0</v>
      </c>
      <c r="T19" s="768">
        <v>0</v>
      </c>
      <c r="U19" s="767">
        <v>10</v>
      </c>
      <c r="V19" s="768">
        <v>1.0845986984815619</v>
      </c>
      <c r="W19" s="767">
        <v>7</v>
      </c>
      <c r="X19" s="768">
        <f t="shared" si="0"/>
        <v>0.75921908893709322</v>
      </c>
      <c r="Z19" s="360"/>
      <c r="AA19" s="360"/>
      <c r="AB19" s="360"/>
      <c r="AC19" s="604">
        <v>44530</v>
      </c>
      <c r="AD19" s="602">
        <v>25655</v>
      </c>
      <c r="AE19" s="602">
        <v>14422</v>
      </c>
      <c r="AF19" s="360"/>
      <c r="AG19" s="360"/>
      <c r="AH19" s="360"/>
      <c r="AI19" s="361"/>
      <c r="AJ19" s="607"/>
    </row>
    <row r="20" spans="1:36" s="331" customFormat="1" x14ac:dyDescent="0.25">
      <c r="A20" s="330"/>
      <c r="B20" s="765" t="s">
        <v>41</v>
      </c>
      <c r="C20" s="350"/>
      <c r="D20" s="895">
        <v>211192</v>
      </c>
      <c r="E20" s="350"/>
      <c r="F20" s="767">
        <v>5655</v>
      </c>
      <c r="G20" s="768">
        <v>2.6776582446304786</v>
      </c>
      <c r="H20" s="350"/>
      <c r="I20" s="767">
        <v>2812</v>
      </c>
      <c r="J20" s="768">
        <v>1.3314898291601955</v>
      </c>
      <c r="K20" s="767">
        <v>2217</v>
      </c>
      <c r="L20" s="768">
        <v>78.840682788051211</v>
      </c>
      <c r="M20" s="767">
        <v>5</v>
      </c>
      <c r="N20" s="768">
        <v>0.17780938833570412</v>
      </c>
      <c r="O20" s="767">
        <v>563</v>
      </c>
      <c r="P20" s="768">
        <v>20.021337126600283</v>
      </c>
      <c r="Q20" s="767">
        <v>0</v>
      </c>
      <c r="R20" s="768">
        <v>0</v>
      </c>
      <c r="S20" s="767">
        <v>1</v>
      </c>
      <c r="T20" s="768">
        <v>3.5561877667140827E-2</v>
      </c>
      <c r="U20" s="767">
        <v>26</v>
      </c>
      <c r="V20" s="768">
        <v>0.92460881934566153</v>
      </c>
      <c r="W20" s="767">
        <v>0</v>
      </c>
      <c r="X20" s="768">
        <f t="shared" si="0"/>
        <v>0</v>
      </c>
      <c r="Z20" s="360"/>
      <c r="AA20" s="360"/>
      <c r="AB20" s="360"/>
      <c r="AC20" s="604">
        <v>44561</v>
      </c>
      <c r="AD20" s="602">
        <v>24712</v>
      </c>
      <c r="AE20" s="602">
        <v>14501</v>
      </c>
      <c r="AF20" s="360"/>
      <c r="AG20" s="360"/>
      <c r="AH20" s="360"/>
      <c r="AI20" s="361"/>
      <c r="AJ20" s="607"/>
    </row>
    <row r="21" spans="1:36" s="331" customFormat="1" x14ac:dyDescent="0.25">
      <c r="A21" s="330"/>
      <c r="B21" s="765" t="s">
        <v>3</v>
      </c>
      <c r="C21" s="350"/>
      <c r="D21" s="895">
        <v>154633</v>
      </c>
      <c r="E21" s="350"/>
      <c r="F21" s="767">
        <v>3686</v>
      </c>
      <c r="G21" s="768">
        <v>2.3837085227603425</v>
      </c>
      <c r="H21" s="350"/>
      <c r="I21" s="767">
        <v>1609</v>
      </c>
      <c r="J21" s="768">
        <v>1.0405282184268558</v>
      </c>
      <c r="K21" s="767">
        <v>1453</v>
      </c>
      <c r="L21" s="768">
        <v>90.304536979490365</v>
      </c>
      <c r="M21" s="767">
        <v>25</v>
      </c>
      <c r="N21" s="768">
        <v>1.5537600994406464</v>
      </c>
      <c r="O21" s="767">
        <v>81</v>
      </c>
      <c r="P21" s="768">
        <v>5.034182722187694</v>
      </c>
      <c r="Q21" s="767">
        <v>14</v>
      </c>
      <c r="R21" s="768">
        <v>0.87010565568676201</v>
      </c>
      <c r="S21" s="767">
        <v>1</v>
      </c>
      <c r="T21" s="768">
        <v>6.2150403977625848E-2</v>
      </c>
      <c r="U21" s="767">
        <v>0</v>
      </c>
      <c r="V21" s="768">
        <v>0</v>
      </c>
      <c r="W21" s="767">
        <v>35</v>
      </c>
      <c r="X21" s="768">
        <f t="shared" si="0"/>
        <v>2.175264139216905</v>
      </c>
      <c r="Z21" s="360"/>
      <c r="AA21" s="360"/>
      <c r="AB21" s="360"/>
      <c r="AC21" s="604">
        <v>44592</v>
      </c>
      <c r="AD21" s="602">
        <v>15800</v>
      </c>
      <c r="AE21" s="602">
        <v>18653</v>
      </c>
      <c r="AF21" s="360"/>
      <c r="AG21" s="360"/>
      <c r="AH21" s="360"/>
      <c r="AI21" s="361"/>
      <c r="AJ21" s="607"/>
    </row>
    <row r="22" spans="1:36" s="331" customFormat="1" x14ac:dyDescent="0.25">
      <c r="A22" s="330"/>
      <c r="B22" s="765" t="s">
        <v>2</v>
      </c>
      <c r="C22" s="350"/>
      <c r="D22" s="895">
        <v>35701</v>
      </c>
      <c r="E22" s="350"/>
      <c r="F22" s="767">
        <v>758</v>
      </c>
      <c r="G22" s="768">
        <v>2.1231898266155009</v>
      </c>
      <c r="H22" s="350"/>
      <c r="I22" s="767">
        <v>472</v>
      </c>
      <c r="J22" s="768">
        <v>1.3220918181563541</v>
      </c>
      <c r="K22" s="767">
        <v>373</v>
      </c>
      <c r="L22" s="768">
        <v>79.025423728813564</v>
      </c>
      <c r="M22" s="767">
        <v>9</v>
      </c>
      <c r="N22" s="768">
        <v>1.9067796610169492</v>
      </c>
      <c r="O22" s="767">
        <v>29</v>
      </c>
      <c r="P22" s="768">
        <v>6.1440677966101696</v>
      </c>
      <c r="Q22" s="767">
        <v>7</v>
      </c>
      <c r="R22" s="768">
        <v>1.4830508474576272</v>
      </c>
      <c r="S22" s="767">
        <v>0</v>
      </c>
      <c r="T22" s="768">
        <v>0</v>
      </c>
      <c r="U22" s="767">
        <v>6</v>
      </c>
      <c r="V22" s="768">
        <v>1.2711864406779663</v>
      </c>
      <c r="W22" s="767">
        <v>48</v>
      </c>
      <c r="X22" s="768">
        <f t="shared" si="0"/>
        <v>10.16949152542373</v>
      </c>
      <c r="Z22" s="360"/>
      <c r="AA22" s="360"/>
      <c r="AB22" s="360"/>
      <c r="AC22" s="604">
        <v>44620</v>
      </c>
      <c r="AD22" s="602">
        <v>21660</v>
      </c>
      <c r="AE22" s="602">
        <v>18762</v>
      </c>
      <c r="AF22" s="360"/>
      <c r="AG22" s="360"/>
      <c r="AH22" s="360"/>
      <c r="AI22" s="361"/>
      <c r="AJ22" s="607"/>
    </row>
    <row r="23" spans="1:36" s="331" customFormat="1" x14ac:dyDescent="0.25">
      <c r="A23" s="330"/>
      <c r="B23" s="765" t="s">
        <v>35</v>
      </c>
      <c r="C23" s="350"/>
      <c r="D23" s="895">
        <v>74500</v>
      </c>
      <c r="E23" s="350"/>
      <c r="F23" s="767">
        <v>1195</v>
      </c>
      <c r="G23" s="768">
        <v>1.6040268456375839</v>
      </c>
      <c r="H23" s="350"/>
      <c r="I23" s="767">
        <v>943</v>
      </c>
      <c r="J23" s="768">
        <v>1.265771812080537</v>
      </c>
      <c r="K23" s="767">
        <v>920</v>
      </c>
      <c r="L23" s="768">
        <v>97.560975609756099</v>
      </c>
      <c r="M23" s="767">
        <v>7</v>
      </c>
      <c r="N23" s="768">
        <v>0.74231177094379641</v>
      </c>
      <c r="O23" s="767">
        <v>0</v>
      </c>
      <c r="P23" s="768">
        <v>0</v>
      </c>
      <c r="Q23" s="767">
        <v>7</v>
      </c>
      <c r="R23" s="768">
        <v>0.74231177094379641</v>
      </c>
      <c r="S23" s="767">
        <v>1</v>
      </c>
      <c r="T23" s="768">
        <v>0.10604453870625664</v>
      </c>
      <c r="U23" s="767">
        <v>8</v>
      </c>
      <c r="V23" s="768">
        <v>0.84835630965005315</v>
      </c>
      <c r="W23" s="767">
        <v>0</v>
      </c>
      <c r="X23" s="768">
        <f t="shared" si="0"/>
        <v>0</v>
      </c>
      <c r="Z23" s="360"/>
      <c r="AA23" s="360"/>
      <c r="AB23" s="360"/>
      <c r="AC23" s="604">
        <v>44651</v>
      </c>
      <c r="AD23" s="602">
        <v>28954</v>
      </c>
      <c r="AE23" s="602">
        <v>17183</v>
      </c>
      <c r="AF23" s="360"/>
      <c r="AG23" s="360"/>
      <c r="AH23" s="360"/>
      <c r="AI23" s="361"/>
      <c r="AJ23" s="607"/>
    </row>
    <row r="24" spans="1:36" s="331" customFormat="1" x14ac:dyDescent="0.25">
      <c r="A24" s="330"/>
      <c r="B24" s="765" t="s">
        <v>42</v>
      </c>
      <c r="C24" s="350"/>
      <c r="D24" s="895">
        <v>183203</v>
      </c>
      <c r="E24" s="350"/>
      <c r="F24" s="767">
        <v>3772</v>
      </c>
      <c r="G24" s="768">
        <v>2.0589182491553086</v>
      </c>
      <c r="H24" s="350"/>
      <c r="I24" s="767">
        <v>1977</v>
      </c>
      <c r="J24" s="768">
        <v>1.079130800259821</v>
      </c>
      <c r="K24" s="767">
        <v>1690</v>
      </c>
      <c r="L24" s="768">
        <v>85.483055134041479</v>
      </c>
      <c r="M24" s="767">
        <v>81</v>
      </c>
      <c r="N24" s="768">
        <v>4.0971168437025796</v>
      </c>
      <c r="O24" s="767">
        <v>1</v>
      </c>
      <c r="P24" s="768">
        <v>5.0581689428426911E-2</v>
      </c>
      <c r="Q24" s="767">
        <v>0</v>
      </c>
      <c r="R24" s="768">
        <v>0</v>
      </c>
      <c r="S24" s="767">
        <v>0</v>
      </c>
      <c r="T24" s="768">
        <v>0</v>
      </c>
      <c r="U24" s="767">
        <v>4</v>
      </c>
      <c r="V24" s="768">
        <v>0.20232675771370764</v>
      </c>
      <c r="W24" s="767">
        <v>201</v>
      </c>
      <c r="X24" s="768">
        <f t="shared" si="0"/>
        <v>10.166919575113809</v>
      </c>
      <c r="Z24" s="360"/>
      <c r="AA24" s="360"/>
      <c r="AB24" s="360"/>
      <c r="AC24" s="604">
        <v>44681</v>
      </c>
      <c r="AD24" s="602">
        <v>20498</v>
      </c>
      <c r="AE24" s="602">
        <v>16055</v>
      </c>
      <c r="AF24" s="360"/>
      <c r="AG24" s="360"/>
      <c r="AH24" s="360"/>
      <c r="AI24" s="361"/>
      <c r="AJ24" s="607"/>
    </row>
    <row r="25" spans="1:36" x14ac:dyDescent="0.25">
      <c r="A25" s="332"/>
      <c r="B25" s="765" t="s">
        <v>43</v>
      </c>
      <c r="C25" s="350"/>
      <c r="D25" s="895">
        <v>42782</v>
      </c>
      <c r="E25" s="350"/>
      <c r="F25" s="767">
        <v>896</v>
      </c>
      <c r="G25" s="768">
        <v>2.0943387405918377</v>
      </c>
      <c r="H25" s="350"/>
      <c r="I25" s="767">
        <v>394</v>
      </c>
      <c r="J25" s="768">
        <v>0.92094806226917858</v>
      </c>
      <c r="K25" s="767">
        <v>288</v>
      </c>
      <c r="L25" s="768">
        <v>73.096446700507613</v>
      </c>
      <c r="M25" s="767">
        <v>3</v>
      </c>
      <c r="N25" s="768">
        <v>0.76142131979695438</v>
      </c>
      <c r="O25" s="767">
        <v>2</v>
      </c>
      <c r="P25" s="768">
        <v>0.50761421319796951</v>
      </c>
      <c r="Q25" s="767">
        <v>70</v>
      </c>
      <c r="R25" s="768">
        <v>17.766497461928935</v>
      </c>
      <c r="S25" s="767">
        <v>18</v>
      </c>
      <c r="T25" s="768">
        <v>4.5685279187817258</v>
      </c>
      <c r="U25" s="767">
        <v>9</v>
      </c>
      <c r="V25" s="768">
        <v>2.2842639593908629</v>
      </c>
      <c r="W25" s="767">
        <v>4</v>
      </c>
      <c r="X25" s="768">
        <f t="shared" si="0"/>
        <v>1.015228426395939</v>
      </c>
      <c r="Z25" s="360"/>
      <c r="AA25" s="360"/>
      <c r="AB25" s="360"/>
      <c r="AC25" s="604">
        <v>44712</v>
      </c>
      <c r="AD25" s="602">
        <v>23876</v>
      </c>
      <c r="AE25" s="602">
        <v>15983</v>
      </c>
      <c r="AF25" s="360"/>
      <c r="AG25" s="360"/>
      <c r="AH25" s="360"/>
      <c r="AI25" s="361"/>
      <c r="AJ25" s="607"/>
    </row>
    <row r="26" spans="1:36" s="331" customFormat="1" x14ac:dyDescent="0.25">
      <c r="B26" s="765" t="s">
        <v>44</v>
      </c>
      <c r="C26" s="350"/>
      <c r="D26" s="897">
        <v>16091</v>
      </c>
      <c r="E26" s="350"/>
      <c r="F26" s="771">
        <v>50</v>
      </c>
      <c r="G26" s="768">
        <v>0.31073270772481509</v>
      </c>
      <c r="H26" s="350"/>
      <c r="I26" s="771">
        <v>263</v>
      </c>
      <c r="J26" s="768">
        <v>1.6344540426325276</v>
      </c>
      <c r="K26" s="771">
        <v>262</v>
      </c>
      <c r="L26" s="768">
        <v>99.619771863117862</v>
      </c>
      <c r="M26" s="771">
        <v>1</v>
      </c>
      <c r="N26" s="768">
        <v>0.38022813688212925</v>
      </c>
      <c r="O26" s="771">
        <v>0</v>
      </c>
      <c r="P26" s="768">
        <v>0</v>
      </c>
      <c r="Q26" s="771">
        <v>0</v>
      </c>
      <c r="R26" s="768">
        <v>0</v>
      </c>
      <c r="S26" s="771">
        <v>0</v>
      </c>
      <c r="T26" s="768">
        <v>0</v>
      </c>
      <c r="U26" s="771">
        <v>0</v>
      </c>
      <c r="V26" s="768">
        <v>0</v>
      </c>
      <c r="W26" s="771">
        <v>0</v>
      </c>
      <c r="X26" s="768">
        <f t="shared" si="0"/>
        <v>0</v>
      </c>
      <c r="Z26" s="360"/>
      <c r="AA26" s="360"/>
      <c r="AB26" s="360"/>
      <c r="AC26" s="604">
        <v>44742</v>
      </c>
      <c r="AD26" s="602">
        <v>25318</v>
      </c>
      <c r="AE26" s="602">
        <v>16449</v>
      </c>
      <c r="AF26" s="360"/>
      <c r="AG26" s="360"/>
      <c r="AH26" s="360"/>
      <c r="AI26" s="361"/>
      <c r="AJ26" s="607"/>
    </row>
    <row r="27" spans="1:36" s="331" customFormat="1" x14ac:dyDescent="0.25">
      <c r="B27" s="765" t="s">
        <v>45</v>
      </c>
      <c r="C27" s="350"/>
      <c r="D27" s="897">
        <v>68945</v>
      </c>
      <c r="E27" s="350"/>
      <c r="F27" s="771">
        <v>1596</v>
      </c>
      <c r="G27" s="768">
        <v>2.3148886793821162</v>
      </c>
      <c r="H27" s="350"/>
      <c r="I27" s="771">
        <v>1131</v>
      </c>
      <c r="J27" s="768">
        <v>1.6404380303140182</v>
      </c>
      <c r="K27" s="771">
        <v>909</v>
      </c>
      <c r="L27" s="768">
        <v>80.371352785145888</v>
      </c>
      <c r="M27" s="771">
        <v>11</v>
      </c>
      <c r="N27" s="768">
        <v>0.97259062776304162</v>
      </c>
      <c r="O27" s="771">
        <v>154</v>
      </c>
      <c r="P27" s="768">
        <v>13.61626878868258</v>
      </c>
      <c r="Q27" s="771">
        <v>9</v>
      </c>
      <c r="R27" s="768">
        <v>0.79575596816976124</v>
      </c>
      <c r="S27" s="771">
        <v>31</v>
      </c>
      <c r="T27" s="768">
        <v>2.7409372236958442</v>
      </c>
      <c r="U27" s="771">
        <v>14</v>
      </c>
      <c r="V27" s="768">
        <v>1.237842617152962</v>
      </c>
      <c r="W27" s="771">
        <v>3</v>
      </c>
      <c r="X27" s="768">
        <f t="shared" si="0"/>
        <v>0.2652519893899204</v>
      </c>
      <c r="Z27" s="360"/>
      <c r="AA27" s="360"/>
      <c r="AB27" s="360"/>
      <c r="AC27" s="604">
        <v>44773</v>
      </c>
      <c r="AD27" s="602">
        <v>29962</v>
      </c>
      <c r="AE27" s="602">
        <v>16217</v>
      </c>
      <c r="AF27" s="360"/>
      <c r="AG27" s="360"/>
      <c r="AH27" s="360"/>
      <c r="AI27" s="361"/>
      <c r="AJ27" s="607"/>
    </row>
    <row r="28" spans="1:36" s="331" customFormat="1" x14ac:dyDescent="0.25">
      <c r="B28" s="765" t="s">
        <v>46</v>
      </c>
      <c r="C28" s="350"/>
      <c r="D28" s="897">
        <v>9275</v>
      </c>
      <c r="E28" s="350"/>
      <c r="F28" s="771">
        <v>193</v>
      </c>
      <c r="G28" s="777">
        <v>2.0808625336927222</v>
      </c>
      <c r="H28" s="350"/>
      <c r="I28" s="771">
        <v>139</v>
      </c>
      <c r="J28" s="777">
        <v>1.4986522911051212</v>
      </c>
      <c r="K28" s="771">
        <v>30</v>
      </c>
      <c r="L28" s="777">
        <v>21.582733812949641</v>
      </c>
      <c r="M28" s="771">
        <v>3</v>
      </c>
      <c r="N28" s="777">
        <v>2.1582733812949639</v>
      </c>
      <c r="O28" s="771">
        <v>105</v>
      </c>
      <c r="P28" s="777">
        <v>75.539568345323744</v>
      </c>
      <c r="Q28" s="771">
        <v>0</v>
      </c>
      <c r="R28" s="777">
        <v>0</v>
      </c>
      <c r="S28" s="771">
        <v>0</v>
      </c>
      <c r="T28" s="777">
        <v>0</v>
      </c>
      <c r="U28" s="771">
        <v>1</v>
      </c>
      <c r="V28" s="777">
        <v>0.71942446043165476</v>
      </c>
      <c r="W28" s="771">
        <v>0</v>
      </c>
      <c r="X28" s="777">
        <f t="shared" si="0"/>
        <v>0</v>
      </c>
      <c r="Z28" s="360"/>
      <c r="AA28" s="360"/>
      <c r="AB28" s="360"/>
      <c r="AC28" s="604">
        <v>44804</v>
      </c>
      <c r="AD28" s="602">
        <v>19002</v>
      </c>
      <c r="AE28" s="602">
        <v>17806</v>
      </c>
      <c r="AF28" s="360"/>
      <c r="AG28" s="360"/>
      <c r="AH28" s="360"/>
      <c r="AI28" s="361"/>
      <c r="AJ28" s="607"/>
    </row>
    <row r="29" spans="1:36" s="331" customFormat="1" x14ac:dyDescent="0.25">
      <c r="B29" s="886" t="s">
        <v>1</v>
      </c>
      <c r="C29" s="350"/>
      <c r="D29" s="898">
        <v>3526</v>
      </c>
      <c r="E29" s="350"/>
      <c r="F29" s="887">
        <v>67</v>
      </c>
      <c r="G29" s="899">
        <v>1.9001701644923426</v>
      </c>
      <c r="H29" s="350"/>
      <c r="I29" s="887">
        <v>34</v>
      </c>
      <c r="J29" s="899">
        <v>0.96426545660805441</v>
      </c>
      <c r="K29" s="887">
        <v>23</v>
      </c>
      <c r="L29" s="899">
        <v>67.64705882352942</v>
      </c>
      <c r="M29" s="887">
        <v>4</v>
      </c>
      <c r="N29" s="899">
        <v>11.76470588235294</v>
      </c>
      <c r="O29" s="887">
        <v>3</v>
      </c>
      <c r="P29" s="899">
        <v>8.8235294117647065</v>
      </c>
      <c r="Q29" s="887">
        <v>1</v>
      </c>
      <c r="R29" s="899">
        <v>2.9411764705882351</v>
      </c>
      <c r="S29" s="887">
        <v>0</v>
      </c>
      <c r="T29" s="899">
        <v>0</v>
      </c>
      <c r="U29" s="887">
        <v>3</v>
      </c>
      <c r="V29" s="899">
        <v>8.8235294117647065</v>
      </c>
      <c r="W29" s="887">
        <v>0</v>
      </c>
      <c r="X29" s="899">
        <f t="shared" si="0"/>
        <v>0</v>
      </c>
      <c r="Z29" s="360"/>
      <c r="AA29" s="360"/>
      <c r="AB29" s="360"/>
      <c r="AC29" s="604">
        <v>44834</v>
      </c>
      <c r="AD29" s="602">
        <v>23558</v>
      </c>
      <c r="AE29" s="602">
        <v>17545</v>
      </c>
      <c r="AF29" s="360"/>
      <c r="AG29" s="360"/>
      <c r="AH29" s="360"/>
      <c r="AI29" s="361"/>
      <c r="AJ29" s="607"/>
    </row>
    <row r="30" spans="1:36" s="328" customFormat="1" ht="7.5" customHeight="1" x14ac:dyDescent="0.25">
      <c r="A30" s="326"/>
      <c r="B30" s="327"/>
      <c r="D30" s="327"/>
      <c r="F30" s="327"/>
      <c r="G30" s="335"/>
      <c r="I30" s="327"/>
      <c r="J30" s="335"/>
      <c r="K30" s="327"/>
      <c r="L30" s="335"/>
      <c r="M30" s="327"/>
      <c r="N30" s="335"/>
      <c r="O30" s="327"/>
      <c r="P30" s="335"/>
      <c r="Q30" s="327"/>
      <c r="R30" s="335"/>
      <c r="S30" s="327"/>
      <c r="T30" s="335"/>
      <c r="U30" s="327"/>
      <c r="V30" s="335"/>
      <c r="W30" s="327"/>
      <c r="X30" s="335"/>
      <c r="Z30" s="329"/>
      <c r="AA30" s="329"/>
      <c r="AB30" s="360"/>
      <c r="AC30" s="604">
        <v>44865</v>
      </c>
      <c r="AD30" s="602">
        <v>27902</v>
      </c>
      <c r="AE30" s="602">
        <v>14112</v>
      </c>
      <c r="AF30" s="329"/>
      <c r="AG30" s="329"/>
      <c r="AH30" s="360"/>
      <c r="AI30" s="361"/>
      <c r="AJ30" s="607"/>
    </row>
    <row r="31" spans="1:36" s="329" customFormat="1" x14ac:dyDescent="0.25">
      <c r="B31" s="1263" t="s">
        <v>0</v>
      </c>
      <c r="C31" s="320"/>
      <c r="D31" s="1280">
        <v>1445668</v>
      </c>
      <c r="E31" s="320"/>
      <c r="F31" s="1264">
        <v>27570</v>
      </c>
      <c r="G31" s="1265">
        <v>1.9070768668878333</v>
      </c>
      <c r="H31" s="320"/>
      <c r="I31" s="1264">
        <v>17074</v>
      </c>
      <c r="J31" s="1265">
        <v>1.1810457172739521</v>
      </c>
      <c r="K31" s="1264">
        <v>14616</v>
      </c>
      <c r="L31" s="1265">
        <v>85.603842099098046</v>
      </c>
      <c r="M31" s="1264">
        <v>263</v>
      </c>
      <c r="N31" s="1265">
        <v>1.5403537542462222</v>
      </c>
      <c r="O31" s="1264">
        <v>1122</v>
      </c>
      <c r="P31" s="1265">
        <v>6.5713951036663927</v>
      </c>
      <c r="Q31" s="1264">
        <v>520</v>
      </c>
      <c r="R31" s="1265">
        <v>3.0455663582054586</v>
      </c>
      <c r="S31" s="1264">
        <v>52</v>
      </c>
      <c r="T31" s="1265">
        <v>0.30455663582054587</v>
      </c>
      <c r="U31" s="1264">
        <v>148</v>
      </c>
      <c r="V31" s="1265">
        <v>0.86681504041232293</v>
      </c>
      <c r="W31" s="1264">
        <f>SUM(W12:W29)</f>
        <v>353</v>
      </c>
      <c r="X31" s="1265">
        <f>W31/$I31*100</f>
        <v>2.0674710085510131</v>
      </c>
      <c r="Z31" s="360"/>
      <c r="AA31" s="360"/>
      <c r="AC31" s="604">
        <v>44895</v>
      </c>
      <c r="AD31" s="602">
        <v>25864</v>
      </c>
      <c r="AE31" s="602">
        <v>14618</v>
      </c>
      <c r="AF31" s="360"/>
      <c r="AG31" s="360"/>
      <c r="AJ31" s="395"/>
    </row>
    <row r="32" spans="1:36" s="328" customFormat="1" ht="6.75" customHeight="1" x14ac:dyDescent="0.2">
      <c r="B32" s="397" t="s">
        <v>39</v>
      </c>
      <c r="C32" s="449"/>
      <c r="E32" s="449"/>
      <c r="Z32" s="329"/>
      <c r="AA32" s="329"/>
      <c r="AB32" s="329"/>
      <c r="AC32" s="604">
        <v>44926</v>
      </c>
      <c r="AD32" s="602">
        <v>27618</v>
      </c>
      <c r="AE32" s="602">
        <v>15332</v>
      </c>
      <c r="AF32" s="329"/>
      <c r="AG32" s="329"/>
      <c r="AH32" s="329"/>
      <c r="AI32" s="329"/>
    </row>
    <row r="33" spans="2:35" s="394" customFormat="1" ht="15" customHeight="1" x14ac:dyDescent="0.2">
      <c r="B33" s="1467" t="s">
        <v>390</v>
      </c>
      <c r="C33" s="1467"/>
      <c r="D33" s="1467"/>
      <c r="E33" s="1467"/>
      <c r="F33" s="1467"/>
      <c r="G33" s="1467"/>
      <c r="H33" s="1467"/>
      <c r="I33" s="1467"/>
      <c r="J33" s="1467"/>
      <c r="K33" s="1467"/>
      <c r="L33" s="1467"/>
      <c r="M33" s="1467"/>
      <c r="N33" s="1467"/>
      <c r="O33" s="1467"/>
      <c r="P33" s="1467"/>
      <c r="Q33" s="1467"/>
      <c r="R33" s="1467"/>
      <c r="S33" s="1467"/>
      <c r="T33" s="1467"/>
      <c r="U33" s="1467"/>
      <c r="V33" s="1467"/>
      <c r="W33" s="1467"/>
      <c r="X33" s="1467"/>
      <c r="Z33" s="329"/>
      <c r="AA33" s="329"/>
      <c r="AB33" s="329"/>
      <c r="AC33" s="604">
        <v>44957</v>
      </c>
      <c r="AD33" s="602">
        <v>19275</v>
      </c>
      <c r="AE33" s="602">
        <v>18183</v>
      </c>
      <c r="AF33" s="329"/>
      <c r="AG33" s="329"/>
      <c r="AH33" s="329"/>
      <c r="AI33" s="329"/>
    </row>
    <row r="34" spans="2:35" s="394" customFormat="1" ht="11.25" customHeight="1" x14ac:dyDescent="0.2">
      <c r="B34" s="1467"/>
      <c r="C34" s="1467"/>
      <c r="D34" s="1467"/>
      <c r="E34" s="1467"/>
      <c r="F34" s="1467"/>
      <c r="G34" s="1467"/>
      <c r="H34" s="1467"/>
      <c r="I34" s="1467"/>
      <c r="J34" s="1467"/>
      <c r="K34" s="1467"/>
      <c r="L34" s="1467"/>
      <c r="M34" s="1467"/>
      <c r="N34" s="1467"/>
      <c r="O34" s="1467"/>
      <c r="P34" s="1467"/>
      <c r="Q34" s="1467"/>
      <c r="R34" s="1467"/>
      <c r="S34" s="1467"/>
      <c r="T34" s="1467"/>
      <c r="U34" s="1467"/>
      <c r="V34" s="1467"/>
      <c r="W34" s="1467"/>
      <c r="X34" s="1467"/>
      <c r="Z34" s="329"/>
      <c r="AA34" s="329"/>
      <c r="AB34" s="329"/>
      <c r="AC34" s="604">
        <v>44985</v>
      </c>
      <c r="AD34" s="602">
        <v>22255</v>
      </c>
      <c r="AE34" s="602">
        <v>17384</v>
      </c>
      <c r="AF34" s="329"/>
      <c r="AG34" s="329"/>
      <c r="AH34" s="329"/>
      <c r="AI34" s="329"/>
    </row>
    <row r="35" spans="2:35" x14ac:dyDescent="0.2">
      <c r="B35" s="1433"/>
      <c r="C35" s="1433"/>
      <c r="D35" s="1433"/>
      <c r="AC35" s="604">
        <v>45016</v>
      </c>
      <c r="AD35" s="602" t="e">
        <f>GETPIVOTDATA("Suma de AltasPIA",[1]td!$A$3,"Fecha",$AC35)</f>
        <v>#REF!</v>
      </c>
      <c r="AE35" s="602" t="e">
        <f>GETPIVOTDATA("Suma de BajasPIA",[1]td!$A$3,"Fecha",$AC35)</f>
        <v>#REF!</v>
      </c>
    </row>
    <row r="36" spans="2:35" x14ac:dyDescent="0.2">
      <c r="B36" s="1413"/>
      <c r="C36" s="1413"/>
      <c r="D36" s="1413"/>
      <c r="AC36" s="604">
        <v>45046</v>
      </c>
      <c r="AD36" s="602" t="e">
        <f>GETPIVOTDATA("Suma de AltasPIA",[1]td!$A$3,"Fecha",$AC36)</f>
        <v>#REF!</v>
      </c>
      <c r="AE36" s="602" t="e">
        <f>GETPIVOTDATA("Suma de BajasPIA",[1]td!$A$3,"Fecha",$AC36)</f>
        <v>#REF!</v>
      </c>
    </row>
    <row r="37" spans="2:35" x14ac:dyDescent="0.2">
      <c r="AC37" s="604">
        <v>45077</v>
      </c>
      <c r="AD37" s="602" t="e">
        <f>GETPIVOTDATA("Suma de AltasPIA",[1]td!$A$3,"Fecha",$AC37)</f>
        <v>#REF!</v>
      </c>
      <c r="AE37" s="602" t="e">
        <f>GETPIVOTDATA("Suma de BajasPIA",[1]td!$A$3,"Fecha",$AC37)</f>
        <v>#REF!</v>
      </c>
    </row>
    <row r="38" spans="2:35" x14ac:dyDescent="0.2">
      <c r="AC38" s="604">
        <v>45107</v>
      </c>
      <c r="AD38" s="602" t="e">
        <f>GETPIVOTDATA("Suma de AltasPIA",[1]td!$A$3,"Fecha",$AC38)</f>
        <v>#REF!</v>
      </c>
      <c r="AE38" s="602" t="e">
        <f>GETPIVOTDATA("Suma de BajasPIA",[1]td!$A$3,"Fecha",$AC38)</f>
        <v>#REF!</v>
      </c>
    </row>
    <row r="39" spans="2:35" x14ac:dyDescent="0.2">
      <c r="AC39" s="604">
        <v>45138</v>
      </c>
      <c r="AD39" s="602" t="e">
        <f>GETPIVOTDATA("Suma de AltasPIA",[1]td!$A$3,"Fecha",$AC39)</f>
        <v>#REF!</v>
      </c>
      <c r="AE39" s="602" t="e">
        <f>GETPIVOTDATA("Suma de BajasPIA",[1]td!$A$3,"Fecha",$AC39)</f>
        <v>#REF!</v>
      </c>
      <c r="AF39" s="1347"/>
    </row>
    <row r="40" spans="2:35" x14ac:dyDescent="0.2">
      <c r="AC40" s="604">
        <v>45169</v>
      </c>
      <c r="AD40" s="602" t="e">
        <f>GETPIVOTDATA("Suma de AltasPIA",[1]td!$A$3,"Fecha",$AC40)</f>
        <v>#REF!</v>
      </c>
      <c r="AE40" s="602" t="e">
        <f>GETPIVOTDATA("Suma de BajasPIA",[1]td!$A$3,"Fecha",$AC40)</f>
        <v>#REF!</v>
      </c>
    </row>
    <row r="41" spans="2:35" x14ac:dyDescent="0.2">
      <c r="AC41" s="604">
        <v>45199</v>
      </c>
      <c r="AD41" s="602" t="e">
        <f>GETPIVOTDATA("Suma de AltasPIA",[1]td!$A$3,"Fecha",$AC41)</f>
        <v>#REF!</v>
      </c>
      <c r="AE41" s="602" t="e">
        <f>GETPIVOTDATA("Suma de BajasPIA",[1]td!$A$3,"Fecha",$AC41)</f>
        <v>#REF!</v>
      </c>
    </row>
    <row r="42" spans="2:35" x14ac:dyDescent="0.2">
      <c r="AC42" s="604">
        <v>45230</v>
      </c>
      <c r="AD42" s="602" t="e">
        <f>GETPIVOTDATA("Suma de AltasPIA",[1]td!$A$3,"Fecha",$AC42)</f>
        <v>#REF!</v>
      </c>
      <c r="AE42" s="602" t="e">
        <f>GETPIVOTDATA("Suma de BajasPIA",[1]td!$A$3,"Fecha",$AC42)</f>
        <v>#REF!</v>
      </c>
    </row>
    <row r="43" spans="2:35" x14ac:dyDescent="0.2">
      <c r="AC43" s="604">
        <v>45260</v>
      </c>
      <c r="AD43" s="602" t="e">
        <f>GETPIVOTDATA("Suma de AltasPIA",[1]td!$A$3,"Fecha",$AC43)</f>
        <v>#REF!</v>
      </c>
      <c r="AE43" s="602" t="e">
        <f>GETPIVOTDATA("Suma de BajasPIA",[1]td!$A$3,"Fecha",$AC43)</f>
        <v>#REF!</v>
      </c>
    </row>
    <row r="44" spans="2:35" x14ac:dyDescent="0.2">
      <c r="AC44" s="604">
        <v>45291</v>
      </c>
      <c r="AD44" s="602" t="e">
        <f>GETPIVOTDATA("Suma de AltasPIA",[1]td!$A$3,"Fecha",$AC44)</f>
        <v>#REF!</v>
      </c>
      <c r="AE44" s="602" t="e">
        <f>GETPIVOTDATA("Suma de BajasPIA",[1]td!$A$3,"Fecha",$AC44)</f>
        <v>#REF!</v>
      </c>
    </row>
    <row r="45" spans="2:35" x14ac:dyDescent="0.2">
      <c r="AC45" s="604">
        <v>45322</v>
      </c>
      <c r="AD45" s="602" t="e">
        <f>GETPIVOTDATA("Suma de AltasPIA",[1]td!$A$3,"Fecha",$AC45)</f>
        <v>#REF!</v>
      </c>
      <c r="AE45" s="602" t="e">
        <f>GETPIVOTDATA("Suma de BajasPIA",[1]td!$A$3,"Fecha",$AC45)</f>
        <v>#REF!</v>
      </c>
    </row>
    <row r="46" spans="2:35" x14ac:dyDescent="0.2">
      <c r="AC46" s="604">
        <v>45351</v>
      </c>
      <c r="AD46" s="602" t="e">
        <f>GETPIVOTDATA("Suma de AltasPIA",[1]td!$A$3,"Fecha",$AC46)</f>
        <v>#REF!</v>
      </c>
      <c r="AE46" s="602" t="e">
        <f>GETPIVOTDATA("Suma de BajasPIA",[1]td!$A$3,"Fecha",$AC46)</f>
        <v>#REF!</v>
      </c>
    </row>
    <row r="47" spans="2:35" x14ac:dyDescent="0.2">
      <c r="AC47" s="1336">
        <v>45382</v>
      </c>
      <c r="AD47" s="602" t="e">
        <f>GETPIVOTDATA("Suma de AltasPIA",[1]td!$A$3,"Fecha",$AC47)</f>
        <v>#REF!</v>
      </c>
      <c r="AE47" s="602" t="e">
        <f>GETPIVOTDATA("Suma de BajasPIA",[1]td!$A$3,"Fecha",$AC47)</f>
        <v>#REF!</v>
      </c>
    </row>
    <row r="48" spans="2:35" x14ac:dyDescent="0.2">
      <c r="AC48" s="1336">
        <v>45412</v>
      </c>
      <c r="AD48" s="602" t="e">
        <f>GETPIVOTDATA("Suma de AltasPIA",[1]td!$A$3,"Fecha",$AC48)</f>
        <v>#REF!</v>
      </c>
      <c r="AE48" s="602" t="e">
        <f>GETPIVOTDATA("Suma de BajasPIA",[1]td!$A$3,"Fecha",$AC48)</f>
        <v>#REF!</v>
      </c>
    </row>
    <row r="49" spans="29:31" x14ac:dyDescent="0.2">
      <c r="AC49" s="1336">
        <v>45443</v>
      </c>
      <c r="AD49" s="602" t="e">
        <f>GETPIVOTDATA("Suma de AltasPIA",[1]td!$A$3,"Fecha",$AC49)</f>
        <v>#REF!</v>
      </c>
      <c r="AE49" s="602" t="e">
        <f>GETPIVOTDATA("Suma de BajasPIA",[1]td!$A$3,"Fecha",$AC49)</f>
        <v>#REF!</v>
      </c>
    </row>
  </sheetData>
  <mergeCells count="21">
    <mergeCell ref="B33:X34"/>
    <mergeCell ref="B35:D35"/>
    <mergeCell ref="B36:D36"/>
    <mergeCell ref="K9:L9"/>
    <mergeCell ref="M9:N9"/>
    <mergeCell ref="O9:P9"/>
    <mergeCell ref="Q9:R9"/>
    <mergeCell ref="S9:T9"/>
    <mergeCell ref="W9:X9"/>
    <mergeCell ref="I8:J9"/>
    <mergeCell ref="K8:X8"/>
    <mergeCell ref="U9:V9"/>
    <mergeCell ref="B2:C2"/>
    <mergeCell ref="B3:C3"/>
    <mergeCell ref="B7:B10"/>
    <mergeCell ref="D7:D9"/>
    <mergeCell ref="F7:G7"/>
    <mergeCell ref="F8:G9"/>
    <mergeCell ref="A4:X4"/>
    <mergeCell ref="B5:X6"/>
    <mergeCell ref="W7:X7"/>
  </mergeCells>
  <printOptions horizontalCentered="1"/>
  <pageMargins left="0" right="0" top="0.43307086614173229" bottom="0.43307086614173229" header="0" footer="0"/>
  <pageSetup paperSize="9" scale="71" orientation="landscape" r:id="rId1"/>
  <headerFooter alignWithMargins="0"/>
  <rowBreaks count="1" manualBreakCount="1">
    <brk id="32" max="16383" man="1"/>
  </rowBreaks>
  <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Hoja50">
    <tabColor theme="0"/>
    <pageSetUpPr fitToPage="1"/>
  </sheetPr>
  <dimension ref="B1:AF44"/>
  <sheetViews>
    <sheetView showGridLines="0" topLeftCell="A2" zoomScaleNormal="100" workbookViewId="0"/>
  </sheetViews>
  <sheetFormatPr baseColWidth="10" defaultColWidth="11.42578125" defaultRowHeight="15" x14ac:dyDescent="0.2"/>
  <cols>
    <col min="1" max="1" width="1.140625" style="615" customWidth="1"/>
    <col min="2" max="2" width="7.85546875" style="615" customWidth="1"/>
    <col min="3" max="3" width="1" style="615" customWidth="1"/>
    <col min="4" max="4" width="9.140625" style="615" customWidth="1"/>
    <col min="5" max="5" width="7.5703125" style="615" customWidth="1"/>
    <col min="6" max="6" width="6" style="615" customWidth="1"/>
    <col min="7" max="7" width="0.5703125" style="615" customWidth="1"/>
    <col min="8" max="8" width="8" style="615" customWidth="1"/>
    <col min="9" max="9" width="6.140625" style="615" customWidth="1"/>
    <col min="10" max="10" width="0.5703125" style="615" customWidth="1"/>
    <col min="11" max="11" width="6.7109375" style="615" customWidth="1"/>
    <col min="12" max="12" width="5.85546875" style="615" customWidth="1"/>
    <col min="13" max="13" width="0.5703125" style="615" customWidth="1"/>
    <col min="14" max="14" width="6.85546875" style="615" customWidth="1"/>
    <col min="15" max="15" width="6.140625" style="615" customWidth="1"/>
    <col min="16" max="16" width="0.5703125" style="615" customWidth="1"/>
    <col min="17" max="17" width="7" style="615" customWidth="1"/>
    <col min="18" max="18" width="5" style="615" customWidth="1"/>
    <col min="19" max="19" width="0.5703125" style="615" customWidth="1"/>
    <col min="20" max="20" width="8.140625" style="615" customWidth="1"/>
    <col min="21" max="21" width="5.85546875" style="615" customWidth="1"/>
    <col min="22" max="22" width="0.7109375" style="615" customWidth="1"/>
    <col min="23" max="23" width="7.5703125" style="615" customWidth="1"/>
    <col min="24" max="24" width="6.140625" style="615" customWidth="1"/>
    <col min="25" max="25" width="0.5703125" style="615" customWidth="1"/>
    <col min="26" max="26" width="7.28515625" style="615" customWidth="1"/>
    <col min="27" max="27" width="6.140625" style="615" customWidth="1"/>
    <col min="28" max="28" width="0.7109375" style="615" customWidth="1"/>
    <col min="29" max="29" width="9.140625" style="615" customWidth="1"/>
    <col min="30" max="30" width="6.7109375" style="615" customWidth="1"/>
    <col min="31" max="16384" width="11.42578125" style="615"/>
  </cols>
  <sheetData>
    <row r="1" spans="2:32" hidden="1" x14ac:dyDescent="0.2">
      <c r="E1" s="616" t="s">
        <v>36</v>
      </c>
      <c r="F1" s="616"/>
      <c r="H1" s="616" t="s">
        <v>21</v>
      </c>
      <c r="K1" s="616" t="s">
        <v>20</v>
      </c>
      <c r="N1" s="616" t="s">
        <v>19</v>
      </c>
      <c r="Q1" s="616" t="s">
        <v>18</v>
      </c>
      <c r="T1" s="616" t="s">
        <v>17</v>
      </c>
      <c r="W1" s="616" t="s">
        <v>16</v>
      </c>
      <c r="Z1" s="616" t="s">
        <v>15</v>
      </c>
    </row>
    <row r="2" spans="2:32" s="613" customFormat="1" x14ac:dyDescent="0.2">
      <c r="C2" s="617"/>
      <c r="D2" s="617"/>
      <c r="AB2" s="617"/>
    </row>
    <row r="3" spans="2:32" s="619" customFormat="1" ht="47.25" customHeight="1" x14ac:dyDescent="0.25">
      <c r="B3" s="1476"/>
      <c r="C3" s="1476"/>
      <c r="D3" s="1476"/>
      <c r="E3" s="1476"/>
      <c r="F3" s="1476"/>
      <c r="G3" s="1476"/>
      <c r="H3" s="1476"/>
      <c r="I3" s="1476"/>
      <c r="J3" s="1476"/>
      <c r="K3" s="1476"/>
      <c r="L3" s="618"/>
      <c r="M3" s="618"/>
      <c r="W3" s="620"/>
      <c r="AA3" s="620"/>
      <c r="AD3" s="620"/>
    </row>
    <row r="4" spans="2:32" s="621" customFormat="1" ht="2.25" customHeight="1" x14ac:dyDescent="0.2">
      <c r="B4" s="1477"/>
      <c r="C4" s="1477"/>
      <c r="D4" s="1477"/>
      <c r="E4" s="1477"/>
      <c r="F4" s="1477"/>
      <c r="G4" s="1477"/>
      <c r="H4" s="1477"/>
      <c r="I4" s="1477"/>
      <c r="J4" s="1477"/>
      <c r="K4" s="1477"/>
      <c r="L4" s="1477"/>
      <c r="M4" s="1477"/>
      <c r="N4" s="1477"/>
      <c r="O4" s="1477"/>
      <c r="P4" s="1477"/>
      <c r="Q4" s="1477"/>
      <c r="R4" s="1477"/>
      <c r="S4" s="1477"/>
      <c r="T4" s="1477"/>
      <c r="U4" s="1477"/>
      <c r="V4" s="1477"/>
      <c r="W4" s="1477"/>
      <c r="X4" s="1477"/>
      <c r="Y4" s="1477"/>
      <c r="Z4" s="1477"/>
      <c r="AA4" s="1477"/>
      <c r="AB4" s="1477"/>
      <c r="AC4" s="1477"/>
      <c r="AD4" s="1477"/>
    </row>
    <row r="5" spans="2:32" s="621" customFormat="1" ht="39" customHeight="1" x14ac:dyDescent="0.2">
      <c r="B5" s="1494" t="s">
        <v>429</v>
      </c>
      <c r="C5" s="1494"/>
      <c r="D5" s="1494"/>
      <c r="E5" s="1494"/>
      <c r="F5" s="1494"/>
      <c r="G5" s="1494"/>
      <c r="H5" s="1494"/>
      <c r="I5" s="1494"/>
      <c r="J5" s="1494"/>
      <c r="K5" s="1494"/>
      <c r="L5" s="1494"/>
      <c r="M5" s="1494"/>
      <c r="N5" s="1494"/>
      <c r="O5" s="1494"/>
      <c r="P5" s="1494"/>
      <c r="Q5" s="1494"/>
      <c r="R5" s="1494"/>
      <c r="S5" s="1494"/>
      <c r="T5" s="1494"/>
      <c r="U5" s="1494"/>
      <c r="V5" s="1494"/>
      <c r="W5" s="1494"/>
      <c r="X5" s="1494"/>
      <c r="Y5" s="1494"/>
      <c r="Z5" s="1494"/>
      <c r="AA5" s="1494"/>
      <c r="AB5" s="1494"/>
      <c r="AC5" s="1494"/>
      <c r="AD5" s="1494"/>
      <c r="AE5" s="823"/>
    </row>
    <row r="6" spans="2:32" s="621" customFormat="1" ht="14.25" customHeight="1" x14ac:dyDescent="0.2">
      <c r="B6" s="1415" t="str">
        <f>porsaad!$B$6</f>
        <v>Situación a 31 de mayo de 2024</v>
      </c>
      <c r="C6" s="1415"/>
      <c r="D6" s="1415"/>
      <c r="E6" s="1415"/>
      <c r="F6" s="1415"/>
      <c r="G6" s="1415"/>
      <c r="H6" s="1415"/>
      <c r="I6" s="1415"/>
      <c r="J6" s="1415"/>
      <c r="K6" s="1415"/>
      <c r="L6" s="1415"/>
      <c r="M6" s="1415"/>
      <c r="N6" s="1415"/>
      <c r="O6" s="1415"/>
      <c r="P6" s="1415"/>
      <c r="Q6" s="1415"/>
      <c r="R6" s="1415"/>
      <c r="S6" s="1415"/>
      <c r="T6" s="1415"/>
      <c r="U6" s="1415"/>
      <c r="V6" s="1415"/>
      <c r="W6" s="1415"/>
      <c r="X6" s="1415"/>
      <c r="Y6" s="1415"/>
      <c r="Z6" s="1415"/>
      <c r="AA6" s="1415"/>
      <c r="AB6" s="1415"/>
      <c r="AC6" s="1415"/>
      <c r="AD6" s="622"/>
    </row>
    <row r="7" spans="2:32" s="621" customFormat="1" ht="5.25" customHeight="1" x14ac:dyDescent="0.2">
      <c r="B7" s="623"/>
      <c r="C7" s="623"/>
      <c r="D7" s="623"/>
      <c r="E7" s="623"/>
      <c r="F7" s="623"/>
      <c r="G7" s="623"/>
      <c r="H7" s="623"/>
      <c r="I7" s="623"/>
      <c r="J7" s="623"/>
      <c r="K7" s="623"/>
      <c r="L7" s="623"/>
      <c r="M7" s="623"/>
      <c r="N7" s="623"/>
      <c r="O7" s="623"/>
      <c r="P7" s="623"/>
      <c r="Q7" s="623"/>
      <c r="R7" s="623"/>
      <c r="S7" s="623"/>
      <c r="T7" s="623"/>
      <c r="U7" s="623"/>
      <c r="V7" s="623"/>
      <c r="W7" s="623"/>
      <c r="X7" s="623"/>
      <c r="Y7" s="623"/>
      <c r="Z7" s="623"/>
      <c r="AA7" s="623"/>
      <c r="AB7" s="623"/>
      <c r="AC7" s="624"/>
      <c r="AD7" s="623"/>
    </row>
    <row r="8" spans="2:32" s="626" customFormat="1" ht="21.75" customHeight="1" x14ac:dyDescent="0.2">
      <c r="B8" s="1492" t="s">
        <v>27</v>
      </c>
      <c r="C8" s="625"/>
      <c r="D8" s="1509" t="s">
        <v>112</v>
      </c>
      <c r="E8" s="1507" t="s">
        <v>26</v>
      </c>
      <c r="F8" s="1508"/>
      <c r="G8" s="1508"/>
      <c r="H8" s="1508"/>
      <c r="I8" s="1508"/>
      <c r="J8" s="1508"/>
      <c r="K8" s="1508"/>
      <c r="L8" s="1508"/>
      <c r="M8" s="1508"/>
      <c r="N8" s="1508"/>
      <c r="O8" s="1508"/>
      <c r="P8" s="1508"/>
      <c r="Q8" s="1508"/>
      <c r="R8" s="1508"/>
      <c r="S8" s="1508"/>
      <c r="T8" s="1508"/>
      <c r="U8" s="1508"/>
      <c r="V8" s="1508"/>
      <c r="W8" s="1508"/>
      <c r="X8" s="1508"/>
      <c r="Y8" s="1508"/>
      <c r="Z8" s="1508"/>
      <c r="AA8" s="1488"/>
      <c r="AB8" s="625"/>
      <c r="AC8" s="1509" t="s">
        <v>0</v>
      </c>
      <c r="AD8" s="1510"/>
    </row>
    <row r="9" spans="2:32" s="626" customFormat="1" ht="21.75" customHeight="1" x14ac:dyDescent="0.2">
      <c r="B9" s="1506"/>
      <c r="C9" s="625"/>
      <c r="D9" s="1515"/>
      <c r="E9" s="1577" t="s">
        <v>22</v>
      </c>
      <c r="F9" s="1512"/>
      <c r="G9" s="627"/>
      <c r="H9" s="1515" t="s">
        <v>21</v>
      </c>
      <c r="I9" s="1578"/>
      <c r="J9" s="627"/>
      <c r="K9" s="1515" t="s">
        <v>20</v>
      </c>
      <c r="L9" s="1578"/>
      <c r="M9" s="627"/>
      <c r="N9" s="1515" t="s">
        <v>19</v>
      </c>
      <c r="O9" s="1578"/>
      <c r="P9" s="627"/>
      <c r="Q9" s="1515" t="s">
        <v>18</v>
      </c>
      <c r="R9" s="1578"/>
      <c r="S9" s="627"/>
      <c r="T9" s="1515" t="s">
        <v>17</v>
      </c>
      <c r="U9" s="1578"/>
      <c r="V9" s="627"/>
      <c r="W9" s="1515" t="s">
        <v>16</v>
      </c>
      <c r="X9" s="1578"/>
      <c r="Y9" s="627"/>
      <c r="Z9" s="1515" t="s">
        <v>15</v>
      </c>
      <c r="AA9" s="1578"/>
      <c r="AB9" s="625"/>
      <c r="AC9" s="1511"/>
      <c r="AD9" s="1512"/>
    </row>
    <row r="10" spans="2:32" s="626" customFormat="1" ht="21.75" customHeight="1" x14ac:dyDescent="0.2">
      <c r="B10" s="1493"/>
      <c r="C10" s="628"/>
      <c r="D10" s="1516"/>
      <c r="E10" s="862" t="s">
        <v>9</v>
      </c>
      <c r="F10" s="821" t="s">
        <v>25</v>
      </c>
      <c r="G10" s="629"/>
      <c r="H10" s="711" t="s">
        <v>9</v>
      </c>
      <c r="I10" s="821" t="s">
        <v>25</v>
      </c>
      <c r="J10" s="629"/>
      <c r="K10" s="858" t="s">
        <v>9</v>
      </c>
      <c r="L10" s="821" t="s">
        <v>25</v>
      </c>
      <c r="M10" s="629"/>
      <c r="N10" s="711" t="s">
        <v>9</v>
      </c>
      <c r="O10" s="859" t="s">
        <v>25</v>
      </c>
      <c r="P10" s="629"/>
      <c r="Q10" s="858" t="s">
        <v>9</v>
      </c>
      <c r="R10" s="821" t="s">
        <v>25</v>
      </c>
      <c r="S10" s="629"/>
      <c r="T10" s="711" t="s">
        <v>9</v>
      </c>
      <c r="U10" s="821" t="s">
        <v>25</v>
      </c>
      <c r="V10" s="629"/>
      <c r="W10" s="711" t="s">
        <v>9</v>
      </c>
      <c r="X10" s="821" t="s">
        <v>25</v>
      </c>
      <c r="Y10" s="629"/>
      <c r="Z10" s="858" t="s">
        <v>9</v>
      </c>
      <c r="AA10" s="821" t="s">
        <v>25</v>
      </c>
      <c r="AB10" s="628"/>
      <c r="AC10" s="860" t="s">
        <v>9</v>
      </c>
      <c r="AD10" s="856" t="s">
        <v>25</v>
      </c>
    </row>
    <row r="11" spans="2:32" s="631" customFormat="1" ht="5.25" customHeight="1" x14ac:dyDescent="0.2">
      <c r="B11" s="630"/>
      <c r="D11" s="630"/>
      <c r="E11" s="630"/>
      <c r="F11" s="630"/>
      <c r="G11" s="630"/>
      <c r="H11" s="630"/>
      <c r="I11" s="630"/>
      <c r="J11" s="630"/>
      <c r="K11" s="630"/>
      <c r="L11" s="630"/>
      <c r="M11" s="630"/>
      <c r="N11" s="630"/>
      <c r="O11" s="630"/>
      <c r="P11" s="630"/>
      <c r="Q11" s="630"/>
      <c r="R11" s="630"/>
      <c r="S11" s="630"/>
      <c r="T11" s="630"/>
      <c r="U11" s="630"/>
      <c r="V11" s="630"/>
      <c r="W11" s="630"/>
      <c r="X11" s="630"/>
      <c r="Y11" s="630"/>
      <c r="Z11" s="630"/>
      <c r="AA11" s="630"/>
      <c r="AC11" s="630"/>
      <c r="AD11" s="630"/>
    </row>
    <row r="12" spans="2:32" s="633" customFormat="1" ht="21" customHeight="1" x14ac:dyDescent="0.2">
      <c r="B12" s="1517" t="s">
        <v>24</v>
      </c>
      <c r="D12" s="795" t="s">
        <v>31</v>
      </c>
      <c r="E12" s="798">
        <v>515</v>
      </c>
      <c r="F12" s="797">
        <v>0.19796195286583562</v>
      </c>
      <c r="G12" s="634"/>
      <c r="H12" s="798">
        <v>9912</v>
      </c>
      <c r="I12" s="797">
        <v>3.8100949064197334</v>
      </c>
      <c r="J12" s="634"/>
      <c r="K12" s="798">
        <v>6063</v>
      </c>
      <c r="L12" s="797">
        <v>2.3305695538360416</v>
      </c>
      <c r="M12" s="634"/>
      <c r="N12" s="798">
        <v>8917</v>
      </c>
      <c r="O12" s="797">
        <v>3.4276247256401091</v>
      </c>
      <c r="P12" s="634"/>
      <c r="Q12" s="798">
        <v>8341</v>
      </c>
      <c r="R12" s="797">
        <v>3.2062148521435629</v>
      </c>
      <c r="S12" s="634"/>
      <c r="T12" s="798">
        <v>11224</v>
      </c>
      <c r="U12" s="797">
        <v>4.3144173960507555</v>
      </c>
      <c r="V12" s="634"/>
      <c r="W12" s="798">
        <v>37556</v>
      </c>
      <c r="X12" s="797">
        <v>14.436231265688004</v>
      </c>
      <c r="Y12" s="634"/>
      <c r="Z12" s="798">
        <v>177623</v>
      </c>
      <c r="AA12" s="797">
        <f t="shared" ref="AA12:AA19" si="0">Z12*100/$AC12</f>
        <v>68.276885347355957</v>
      </c>
      <c r="AB12" s="637"/>
      <c r="AC12" s="675">
        <f>E12+H12+K12+N12+Q12+T12+W12+Z12</f>
        <v>260151</v>
      </c>
      <c r="AD12" s="676">
        <f>F12+I12+L12+O12+R12+U12+X12+AA12</f>
        <v>100</v>
      </c>
      <c r="AF12" s="799"/>
    </row>
    <row r="13" spans="2:32" s="633" customFormat="1" ht="21" customHeight="1" x14ac:dyDescent="0.2">
      <c r="B13" s="1518"/>
      <c r="D13" s="800" t="s">
        <v>49</v>
      </c>
      <c r="E13" s="803">
        <v>668</v>
      </c>
      <c r="F13" s="802">
        <v>0.19167917268055287</v>
      </c>
      <c r="G13" s="634"/>
      <c r="H13" s="803">
        <v>11307</v>
      </c>
      <c r="I13" s="802">
        <v>3.2444856369745683</v>
      </c>
      <c r="J13" s="634"/>
      <c r="K13" s="803">
        <v>7581</v>
      </c>
      <c r="L13" s="802">
        <v>2.1753290540288495</v>
      </c>
      <c r="M13" s="634"/>
      <c r="N13" s="803">
        <v>11167</v>
      </c>
      <c r="O13" s="802">
        <v>3.2043133552750511</v>
      </c>
      <c r="P13" s="634"/>
      <c r="Q13" s="803">
        <v>12382</v>
      </c>
      <c r="R13" s="802">
        <v>3.5529513714530028</v>
      </c>
      <c r="S13" s="634"/>
      <c r="T13" s="803">
        <v>19721</v>
      </c>
      <c r="U13" s="802">
        <v>5.6588397671155439</v>
      </c>
      <c r="V13" s="634"/>
      <c r="W13" s="803">
        <v>63094</v>
      </c>
      <c r="X13" s="802">
        <v>18.104499582495215</v>
      </c>
      <c r="Y13" s="634"/>
      <c r="Z13" s="803">
        <v>222579</v>
      </c>
      <c r="AA13" s="802">
        <f t="shared" si="0"/>
        <v>63.867902059977219</v>
      </c>
      <c r="AB13" s="637"/>
      <c r="AC13" s="683">
        <f t="shared" ref="AC13:AD15" si="1">E13+H13+K13+N13+Q13+T13+W13+Z13</f>
        <v>348499</v>
      </c>
      <c r="AD13" s="684">
        <f t="shared" si="1"/>
        <v>100</v>
      </c>
      <c r="AF13" s="799"/>
    </row>
    <row r="14" spans="2:32" s="633" customFormat="1" ht="21" customHeight="1" x14ac:dyDescent="0.2">
      <c r="B14" s="1518"/>
      <c r="D14" s="804" t="s">
        <v>50</v>
      </c>
      <c r="E14" s="807">
        <v>303</v>
      </c>
      <c r="F14" s="806">
        <v>9.9265175614182799E-2</v>
      </c>
      <c r="G14" s="634"/>
      <c r="H14" s="807">
        <v>7995</v>
      </c>
      <c r="I14" s="806">
        <v>2.6192246832851205</v>
      </c>
      <c r="J14" s="634"/>
      <c r="K14" s="807">
        <v>6430</v>
      </c>
      <c r="L14" s="806">
        <v>2.1065184131986645</v>
      </c>
      <c r="M14" s="634"/>
      <c r="N14" s="807">
        <v>8572</v>
      </c>
      <c r="O14" s="806">
        <v>2.8082544071444717</v>
      </c>
      <c r="P14" s="634"/>
      <c r="Q14" s="807">
        <v>11260</v>
      </c>
      <c r="R14" s="806">
        <v>3.6888642818999946</v>
      </c>
      <c r="S14" s="634"/>
      <c r="T14" s="807">
        <v>19741</v>
      </c>
      <c r="U14" s="806">
        <v>6.4673063755761806</v>
      </c>
      <c r="V14" s="634"/>
      <c r="W14" s="807">
        <v>70751</v>
      </c>
      <c r="X14" s="806">
        <v>23.178582309831839</v>
      </c>
      <c r="Y14" s="634"/>
      <c r="Z14" s="807">
        <v>180191</v>
      </c>
      <c r="AA14" s="806">
        <f t="shared" si="0"/>
        <v>59.031984353449545</v>
      </c>
      <c r="AB14" s="637"/>
      <c r="AC14" s="691">
        <f t="shared" si="1"/>
        <v>305243</v>
      </c>
      <c r="AD14" s="692">
        <f t="shared" si="1"/>
        <v>100</v>
      </c>
      <c r="AF14" s="799"/>
    </row>
    <row r="15" spans="2:32" s="633" customFormat="1" ht="21" customHeight="1" x14ac:dyDescent="0.2">
      <c r="B15" s="1519"/>
      <c r="D15" s="906" t="s">
        <v>68</v>
      </c>
      <c r="E15" s="811">
        <f>SUM(E12:E14)</f>
        <v>1486</v>
      </c>
      <c r="F15" s="812">
        <f t="shared" ref="F15:F19" si="2">E15*100/$AC15</f>
        <v>0.16260109225040567</v>
      </c>
      <c r="G15" s="634"/>
      <c r="H15" s="811">
        <f>SUM(H12:H14)</f>
        <v>29214</v>
      </c>
      <c r="I15" s="812">
        <f t="shared" ref="I15:I19" si="3">H15*100/$AC15</f>
        <v>3.1966543129228477</v>
      </c>
      <c r="J15" s="634"/>
      <c r="K15" s="811">
        <f>SUM(K12:K14)</f>
        <v>20074</v>
      </c>
      <c r="L15" s="812">
        <f t="shared" ref="L15:L19" si="4">K15*100/$AC15</f>
        <v>2.1965372313826674</v>
      </c>
      <c r="M15" s="634"/>
      <c r="N15" s="811">
        <f>SUM(N12:N14)</f>
        <v>28656</v>
      </c>
      <c r="O15" s="812">
        <f t="shared" ref="O15:O19" si="5">N15*100/$AC15</f>
        <v>3.1355968368288192</v>
      </c>
      <c r="P15" s="634"/>
      <c r="Q15" s="811">
        <f>SUM(Q12:Q14)</f>
        <v>31983</v>
      </c>
      <c r="R15" s="812">
        <f t="shared" ref="R15:R19" si="6">Q15*100/$AC15</f>
        <v>3.4996438313894513</v>
      </c>
      <c r="S15" s="634"/>
      <c r="T15" s="811">
        <f>SUM(T12:T14)</f>
        <v>50686</v>
      </c>
      <c r="U15" s="812">
        <f t="shared" ref="U15:U19" si="7">T15*100/$AC15</f>
        <v>5.5461635005410921</v>
      </c>
      <c r="V15" s="634"/>
      <c r="W15" s="811">
        <f>SUM(W12:W14)</f>
        <v>171401</v>
      </c>
      <c r="X15" s="812">
        <f t="shared" ref="X15:X19" si="8">W15*100/$AC15</f>
        <v>18.755040250882761</v>
      </c>
      <c r="Y15" s="634"/>
      <c r="Z15" s="811">
        <f>SUM(Z12:Z14)</f>
        <v>580393</v>
      </c>
      <c r="AA15" s="812">
        <f t="shared" si="0"/>
        <v>63.507762943801957</v>
      </c>
      <c r="AB15" s="637"/>
      <c r="AC15" s="813">
        <f>SUM(AC12:AC14)</f>
        <v>913893</v>
      </c>
      <c r="AD15" s="814">
        <f t="shared" si="1"/>
        <v>100</v>
      </c>
      <c r="AF15" s="799"/>
    </row>
    <row r="16" spans="2:32" s="633" customFormat="1" ht="21" customHeight="1" x14ac:dyDescent="0.2">
      <c r="B16" s="1517" t="s">
        <v>23</v>
      </c>
      <c r="D16" s="795" t="s">
        <v>31</v>
      </c>
      <c r="E16" s="798">
        <v>632</v>
      </c>
      <c r="F16" s="797">
        <v>0.43144349250776531</v>
      </c>
      <c r="G16" s="634"/>
      <c r="H16" s="798">
        <v>20857</v>
      </c>
      <c r="I16" s="797">
        <v>14.238317916510223</v>
      </c>
      <c r="J16" s="634"/>
      <c r="K16" s="798">
        <v>9324</v>
      </c>
      <c r="L16" s="797">
        <v>6.3651568419974742</v>
      </c>
      <c r="M16" s="634"/>
      <c r="N16" s="798">
        <v>10949</v>
      </c>
      <c r="O16" s="797">
        <v>7.474485442195447</v>
      </c>
      <c r="P16" s="634"/>
      <c r="Q16" s="798">
        <v>9411</v>
      </c>
      <c r="R16" s="797">
        <v>6.424548588592689</v>
      </c>
      <c r="S16" s="634"/>
      <c r="T16" s="798">
        <v>12188</v>
      </c>
      <c r="U16" s="797">
        <v>8.3203058333617772</v>
      </c>
      <c r="V16" s="634"/>
      <c r="W16" s="798">
        <v>27757</v>
      </c>
      <c r="X16" s="797">
        <v>18.948697818889308</v>
      </c>
      <c r="Y16" s="634"/>
      <c r="Z16" s="798">
        <v>55367</v>
      </c>
      <c r="AA16" s="797">
        <f t="shared" si="0"/>
        <v>37.797044065945322</v>
      </c>
      <c r="AB16" s="637"/>
      <c r="AC16" s="675">
        <f>E16+H16+K16+N16+Q16+T16+W16+Z16</f>
        <v>146485</v>
      </c>
      <c r="AD16" s="676">
        <f>F16+I16+L16+O16+R16+U16+X16+AA16</f>
        <v>100</v>
      </c>
      <c r="AF16" s="799"/>
    </row>
    <row r="17" spans="2:32" s="633" customFormat="1" ht="21" customHeight="1" x14ac:dyDescent="0.2">
      <c r="B17" s="1518"/>
      <c r="D17" s="800" t="s">
        <v>49</v>
      </c>
      <c r="E17" s="803">
        <v>904</v>
      </c>
      <c r="F17" s="802">
        <v>0.4369007114135478</v>
      </c>
      <c r="G17" s="634"/>
      <c r="H17" s="803">
        <v>27568</v>
      </c>
      <c r="I17" s="802">
        <v>13.323538509124653</v>
      </c>
      <c r="J17" s="634"/>
      <c r="K17" s="803">
        <v>11886</v>
      </c>
      <c r="L17" s="802">
        <v>5.7444710794927314</v>
      </c>
      <c r="M17" s="634"/>
      <c r="N17" s="803">
        <v>14666</v>
      </c>
      <c r="O17" s="802">
        <v>7.0880374265388184</v>
      </c>
      <c r="P17" s="634"/>
      <c r="Q17" s="803">
        <v>14781</v>
      </c>
      <c r="R17" s="802">
        <v>7.14361660995979</v>
      </c>
      <c r="S17" s="634"/>
      <c r="T17" s="803">
        <v>21283</v>
      </c>
      <c r="U17" s="802">
        <v>10.28601531085679</v>
      </c>
      <c r="V17" s="634"/>
      <c r="W17" s="803">
        <v>41571</v>
      </c>
      <c r="X17" s="802">
        <v>20.091149860810393</v>
      </c>
      <c r="Y17" s="634"/>
      <c r="Z17" s="803">
        <v>74253</v>
      </c>
      <c r="AA17" s="802">
        <f t="shared" si="0"/>
        <v>35.88627049180328</v>
      </c>
      <c r="AB17" s="637"/>
      <c r="AC17" s="683">
        <f t="shared" ref="AC17:AD19" si="9">E17+H17+K17+N17+Q17+T17+W17+Z17</f>
        <v>206912</v>
      </c>
      <c r="AD17" s="684">
        <f t="shared" si="9"/>
        <v>100</v>
      </c>
      <c r="AF17" s="799"/>
    </row>
    <row r="18" spans="2:32" s="633" customFormat="1" ht="21" customHeight="1" x14ac:dyDescent="0.2">
      <c r="B18" s="1518"/>
      <c r="D18" s="804" t="s">
        <v>50</v>
      </c>
      <c r="E18" s="807">
        <v>373</v>
      </c>
      <c r="F18" s="806">
        <v>0.20910650416531187</v>
      </c>
      <c r="G18" s="634"/>
      <c r="H18" s="807">
        <v>18244</v>
      </c>
      <c r="I18" s="806">
        <v>10.227718664857774</v>
      </c>
      <c r="J18" s="634"/>
      <c r="K18" s="807">
        <v>10877</v>
      </c>
      <c r="L18" s="806">
        <v>6.0977250557804217</v>
      </c>
      <c r="M18" s="634"/>
      <c r="N18" s="807">
        <v>12120</v>
      </c>
      <c r="O18" s="806">
        <v>6.7945598672482035</v>
      </c>
      <c r="P18" s="634"/>
      <c r="Q18" s="807">
        <v>12937</v>
      </c>
      <c r="R18" s="806">
        <v>7.2525759903127067</v>
      </c>
      <c r="S18" s="634"/>
      <c r="T18" s="807">
        <v>19201</v>
      </c>
      <c r="U18" s="806">
        <v>10.764219802890491</v>
      </c>
      <c r="V18" s="634"/>
      <c r="W18" s="807">
        <v>36665</v>
      </c>
      <c r="X18" s="806">
        <v>20.55466481292536</v>
      </c>
      <c r="Y18" s="634"/>
      <c r="Z18" s="807">
        <v>67961</v>
      </c>
      <c r="AA18" s="806">
        <f t="shared" si="0"/>
        <v>38.099429301819733</v>
      </c>
      <c r="AB18" s="637"/>
      <c r="AC18" s="691">
        <f t="shared" si="9"/>
        <v>178378</v>
      </c>
      <c r="AD18" s="692">
        <f t="shared" si="9"/>
        <v>100</v>
      </c>
      <c r="AF18" s="799"/>
    </row>
    <row r="19" spans="2:32" s="633" customFormat="1" ht="21" customHeight="1" x14ac:dyDescent="0.2">
      <c r="B19" s="1519"/>
      <c r="D19" s="907" t="s">
        <v>68</v>
      </c>
      <c r="E19" s="811">
        <f>SUM(E16:E18)</f>
        <v>1909</v>
      </c>
      <c r="F19" s="812">
        <f t="shared" si="2"/>
        <v>0.35898641342673121</v>
      </c>
      <c r="G19" s="634"/>
      <c r="H19" s="811">
        <f>SUM(H16:H18)</f>
        <v>66669</v>
      </c>
      <c r="I19" s="812">
        <f t="shared" si="3"/>
        <v>12.537069249212543</v>
      </c>
      <c r="J19" s="634"/>
      <c r="K19" s="811">
        <f>SUM(K16:K18)</f>
        <v>32087</v>
      </c>
      <c r="L19" s="812">
        <f t="shared" si="4"/>
        <v>6.0339429269897984</v>
      </c>
      <c r="M19" s="634"/>
      <c r="N19" s="811">
        <f>SUM(N16:N18)</f>
        <v>37735</v>
      </c>
      <c r="O19" s="812">
        <f t="shared" si="5"/>
        <v>7.0960462601664238</v>
      </c>
      <c r="P19" s="634"/>
      <c r="Q19" s="811">
        <f>SUM(Q16:Q18)</f>
        <v>37129</v>
      </c>
      <c r="R19" s="812">
        <f t="shared" si="6"/>
        <v>6.9820882892200649</v>
      </c>
      <c r="S19" s="634"/>
      <c r="T19" s="811">
        <f>SUM(T16:T18)</f>
        <v>52672</v>
      </c>
      <c r="U19" s="812">
        <f t="shared" si="7"/>
        <v>9.9049409994828643</v>
      </c>
      <c r="V19" s="634"/>
      <c r="W19" s="811">
        <f>SUM(W16:W18)</f>
        <v>105993</v>
      </c>
      <c r="X19" s="812">
        <f t="shared" si="8"/>
        <v>19.931926096563394</v>
      </c>
      <c r="Y19" s="634"/>
      <c r="Z19" s="811">
        <f>SUM(Z16:Z18)</f>
        <v>197581</v>
      </c>
      <c r="AA19" s="812">
        <f t="shared" si="0"/>
        <v>37.154999764938182</v>
      </c>
      <c r="AB19" s="637"/>
      <c r="AC19" s="813">
        <f>SUM(AC16:AC18)</f>
        <v>531775</v>
      </c>
      <c r="AD19" s="814">
        <f t="shared" si="9"/>
        <v>100</v>
      </c>
      <c r="AF19" s="799"/>
    </row>
    <row r="20" spans="2:32" s="649" customFormat="1" ht="3" customHeight="1" x14ac:dyDescent="0.2">
      <c r="B20" s="644"/>
      <c r="C20" s="645"/>
      <c r="D20" s="637"/>
      <c r="E20" s="646"/>
      <c r="F20" s="647"/>
      <c r="G20" s="637"/>
      <c r="H20" s="646"/>
      <c r="I20" s="647"/>
      <c r="J20" s="637"/>
      <c r="K20" s="646"/>
      <c r="L20" s="647"/>
      <c r="M20" s="637"/>
      <c r="N20" s="646"/>
      <c r="O20" s="647"/>
      <c r="P20" s="637"/>
      <c r="Q20" s="646"/>
      <c r="R20" s="647"/>
      <c r="S20" s="637"/>
      <c r="T20" s="646"/>
      <c r="U20" s="647"/>
      <c r="V20" s="637"/>
      <c r="W20" s="646"/>
      <c r="X20" s="647"/>
      <c r="Y20" s="637"/>
      <c r="Z20" s="646"/>
      <c r="AA20" s="647"/>
      <c r="AB20" s="637"/>
      <c r="AC20" s="646"/>
      <c r="AD20" s="648"/>
    </row>
    <row r="21" spans="2:32" s="920" customFormat="1" ht="18" customHeight="1" x14ac:dyDescent="0.2">
      <c r="B21" s="1579" t="s">
        <v>0</v>
      </c>
      <c r="C21" s="1580"/>
      <c r="D21" s="1581"/>
      <c r="E21" s="1257">
        <f>E15+E19</f>
        <v>3395</v>
      </c>
      <c r="F21" s="1258">
        <f>E21*100/$AC21</f>
        <v>0.23483953438825511</v>
      </c>
      <c r="G21" s="1252"/>
      <c r="H21" s="1257">
        <f>H15+H19</f>
        <v>95883</v>
      </c>
      <c r="I21" s="1258">
        <f>H21*100/$AC21</f>
        <v>6.6324356629599608</v>
      </c>
      <c r="J21" s="1252"/>
      <c r="K21" s="1257">
        <f>K15+K19</f>
        <v>52161</v>
      </c>
      <c r="L21" s="1258">
        <f>K21*100/$AC21</f>
        <v>3.6080898242196686</v>
      </c>
      <c r="M21" s="1252"/>
      <c r="N21" s="1257">
        <f>N15+N19</f>
        <v>66391</v>
      </c>
      <c r="O21" s="1258">
        <f>N21*100/$AC21</f>
        <v>4.5924098755730913</v>
      </c>
      <c r="P21" s="1252"/>
      <c r="Q21" s="1257">
        <f>Q15+Q19</f>
        <v>69112</v>
      </c>
      <c r="R21" s="1258">
        <f>Q21*100/$AC21</f>
        <v>4.7806273639590833</v>
      </c>
      <c r="S21" s="1252"/>
      <c r="T21" s="1257">
        <f>T15+T19</f>
        <v>103358</v>
      </c>
      <c r="U21" s="1258">
        <f>T21*100/$AC21</f>
        <v>7.1494976716645873</v>
      </c>
      <c r="V21" s="1252"/>
      <c r="W21" s="1257">
        <f>W15+W19</f>
        <v>277394</v>
      </c>
      <c r="X21" s="1258">
        <f>W21*100/$AC21</f>
        <v>19.187946333459688</v>
      </c>
      <c r="Y21" s="1252"/>
      <c r="Z21" s="1257">
        <f>Z15+Z19</f>
        <v>777974</v>
      </c>
      <c r="AA21" s="1258">
        <f>Z21*100/$AC21</f>
        <v>53.814153733775669</v>
      </c>
      <c r="AB21" s="1252"/>
      <c r="AC21" s="1257">
        <f>AC15+AC19</f>
        <v>1445668</v>
      </c>
      <c r="AD21" s="1258">
        <f>F21+I21+L21+O21+R21+U21+X21+AA21</f>
        <v>100</v>
      </c>
    </row>
    <row r="22" spans="2:32" s="631" customFormat="1" ht="5.25" customHeight="1" x14ac:dyDescent="0.2">
      <c r="B22" s="651"/>
      <c r="C22" s="651"/>
      <c r="D22" s="651"/>
      <c r="E22" s="651"/>
      <c r="F22" s="651"/>
      <c r="G22" s="651"/>
      <c r="H22" s="651"/>
      <c r="I22" s="651"/>
      <c r="J22" s="651"/>
      <c r="K22" s="651"/>
      <c r="L22" s="651"/>
      <c r="M22" s="651"/>
      <c r="N22" s="651"/>
      <c r="O22" s="652"/>
      <c r="P22" s="652"/>
    </row>
    <row r="23" spans="2:32" s="631" customFormat="1" ht="5.25" customHeight="1" x14ac:dyDescent="0.2">
      <c r="B23" s="651"/>
      <c r="C23" s="651"/>
      <c r="D23" s="651"/>
      <c r="E23" s="651"/>
      <c r="F23" s="651"/>
      <c r="G23" s="651"/>
      <c r="H23" s="651"/>
      <c r="I23" s="651"/>
      <c r="J23" s="651"/>
      <c r="K23" s="651"/>
      <c r="L23" s="651"/>
      <c r="M23" s="651"/>
      <c r="N23" s="651"/>
      <c r="O23" s="652"/>
      <c r="P23" s="652"/>
    </row>
    <row r="24" spans="2:32" s="631" customFormat="1" ht="12.75" customHeight="1" x14ac:dyDescent="0.2">
      <c r="B24" s="652"/>
      <c r="C24" s="652"/>
      <c r="D24" s="652"/>
      <c r="E24" s="652"/>
      <c r="F24" s="652"/>
      <c r="G24" s="652"/>
      <c r="H24" s="652"/>
      <c r="I24" s="652"/>
      <c r="J24" s="652"/>
      <c r="K24" s="652"/>
      <c r="L24" s="652"/>
      <c r="M24" s="652"/>
      <c r="N24" s="652"/>
      <c r="O24" s="652"/>
      <c r="P24" s="652"/>
    </row>
    <row r="25" spans="2:32" s="649" customFormat="1" ht="24.75" customHeight="1" x14ac:dyDescent="0.2">
      <c r="B25" s="653"/>
      <c r="C25" s="653"/>
      <c r="D25" s="653"/>
      <c r="E25" s="653" t="s">
        <v>114</v>
      </c>
      <c r="F25" s="653" t="s">
        <v>21</v>
      </c>
      <c r="G25" s="653"/>
      <c r="H25" s="653" t="s">
        <v>20</v>
      </c>
      <c r="I25" s="653" t="s">
        <v>19</v>
      </c>
      <c r="J25" s="653"/>
      <c r="K25" s="653" t="s">
        <v>18</v>
      </c>
      <c r="L25" s="653" t="s">
        <v>17</v>
      </c>
      <c r="M25" s="653"/>
      <c r="N25" s="653" t="s">
        <v>16</v>
      </c>
      <c r="O25" s="653" t="s">
        <v>15</v>
      </c>
      <c r="P25" s="653"/>
    </row>
    <row r="26" spans="2:32" s="649" customFormat="1" x14ac:dyDescent="0.2">
      <c r="B26" s="654"/>
      <c r="C26" s="654"/>
      <c r="D26" s="654"/>
      <c r="E26" s="654" t="e">
        <f>#REF!</f>
        <v>#REF!</v>
      </c>
      <c r="F26" s="655" t="e">
        <f>#REF!</f>
        <v>#REF!</v>
      </c>
      <c r="G26" s="655"/>
      <c r="H26" s="655" t="e">
        <f>#REF!</f>
        <v>#REF!</v>
      </c>
      <c r="I26" s="655" t="e">
        <f>#REF!</f>
        <v>#REF!</v>
      </c>
      <c r="J26" s="655"/>
      <c r="K26" s="655" t="e">
        <f>#REF!</f>
        <v>#REF!</v>
      </c>
      <c r="L26" s="655" t="e">
        <f>#REF!</f>
        <v>#REF!</v>
      </c>
      <c r="M26" s="655"/>
      <c r="N26" s="655" t="e">
        <f>#REF!</f>
        <v>#REF!</v>
      </c>
      <c r="O26" s="655" t="e">
        <f>#REF!</f>
        <v>#REF!</v>
      </c>
      <c r="P26" s="655"/>
    </row>
    <row r="27" spans="2:32" s="631" customFormat="1" x14ac:dyDescent="0.2">
      <c r="B27" s="652"/>
      <c r="C27" s="652"/>
      <c r="D27" s="652"/>
      <c r="E27" s="652"/>
      <c r="F27" s="652"/>
      <c r="G27" s="652"/>
      <c r="H27" s="652"/>
      <c r="I27" s="652"/>
      <c r="J27" s="652"/>
      <c r="K27" s="652"/>
      <c r="L27" s="652"/>
      <c r="M27" s="652"/>
      <c r="N27" s="652"/>
      <c r="O27" s="652"/>
      <c r="P27" s="652"/>
    </row>
    <row r="28" spans="2:32" s="631" customFormat="1" x14ac:dyDescent="0.2">
      <c r="B28" s="652"/>
      <c r="C28" s="652"/>
      <c r="D28" s="652"/>
      <c r="E28" s="652"/>
      <c r="F28" s="652"/>
      <c r="G28" s="652"/>
      <c r="H28" s="652"/>
      <c r="I28" s="652"/>
      <c r="J28" s="652"/>
      <c r="K28" s="652"/>
      <c r="L28" s="652"/>
      <c r="M28" s="652"/>
      <c r="N28" s="652"/>
      <c r="O28" s="652"/>
      <c r="P28" s="652"/>
    </row>
    <row r="29" spans="2:32" s="631" customFormat="1" x14ac:dyDescent="0.2">
      <c r="B29" s="652"/>
      <c r="C29" s="652"/>
      <c r="D29" s="652"/>
      <c r="E29" s="652"/>
      <c r="F29" s="652"/>
      <c r="G29" s="652"/>
      <c r="H29" s="652"/>
      <c r="I29" s="652"/>
      <c r="J29" s="652"/>
      <c r="K29" s="652"/>
      <c r="L29" s="652"/>
      <c r="M29" s="652"/>
      <c r="N29" s="652"/>
      <c r="O29" s="652"/>
      <c r="P29" s="652"/>
    </row>
    <row r="30" spans="2:32" s="631" customFormat="1" x14ac:dyDescent="0.2">
      <c r="B30" s="652"/>
      <c r="C30" s="652"/>
      <c r="D30" s="652"/>
      <c r="E30" s="652"/>
      <c r="F30" s="652"/>
      <c r="G30" s="652"/>
      <c r="H30" s="652"/>
      <c r="I30" s="652"/>
      <c r="J30" s="652"/>
      <c r="K30" s="652"/>
      <c r="L30" s="652"/>
      <c r="M30" s="652"/>
      <c r="N30" s="652"/>
      <c r="O30" s="652"/>
      <c r="P30" s="652"/>
    </row>
    <row r="31" spans="2:32" s="631" customFormat="1" x14ac:dyDescent="0.2">
      <c r="B31" s="652"/>
      <c r="C31" s="652"/>
      <c r="D31" s="652"/>
      <c r="E31" s="652"/>
      <c r="F31" s="652"/>
      <c r="G31" s="652"/>
      <c r="H31" s="652"/>
      <c r="I31" s="652"/>
      <c r="J31" s="652"/>
      <c r="K31" s="652"/>
      <c r="L31" s="652"/>
      <c r="M31" s="652"/>
      <c r="N31" s="652"/>
      <c r="O31" s="652"/>
      <c r="P31" s="652"/>
    </row>
    <row r="32" spans="2:32" s="631" customFormat="1" x14ac:dyDescent="0.2">
      <c r="B32" s="652"/>
      <c r="C32" s="652"/>
      <c r="D32" s="652"/>
      <c r="E32" s="652"/>
      <c r="F32" s="652"/>
      <c r="G32" s="652"/>
      <c r="H32" s="652"/>
      <c r="I32" s="652"/>
      <c r="J32" s="652"/>
      <c r="K32" s="652"/>
      <c r="L32" s="652"/>
      <c r="M32" s="652"/>
      <c r="N32" s="652"/>
      <c r="O32" s="652"/>
      <c r="P32" s="652"/>
    </row>
    <row r="33" spans="2:16" s="631" customFormat="1" x14ac:dyDescent="0.2">
      <c r="B33" s="652"/>
      <c r="C33" s="652"/>
      <c r="D33" s="652"/>
      <c r="E33" s="652"/>
      <c r="F33" s="652"/>
      <c r="G33" s="652"/>
      <c r="H33" s="652"/>
      <c r="I33" s="652"/>
      <c r="J33" s="652"/>
      <c r="K33" s="652"/>
      <c r="L33" s="652"/>
      <c r="M33" s="652"/>
      <c r="N33" s="652"/>
      <c r="O33" s="652"/>
      <c r="P33" s="652"/>
    </row>
    <row r="34" spans="2:16" s="631" customFormat="1" x14ac:dyDescent="0.2">
      <c r="B34" s="652"/>
      <c r="C34" s="652"/>
      <c r="D34" s="652"/>
      <c r="E34" s="652"/>
      <c r="F34" s="652"/>
      <c r="G34" s="652"/>
      <c r="H34" s="652"/>
      <c r="I34" s="652"/>
      <c r="J34" s="652"/>
      <c r="K34" s="652"/>
      <c r="L34" s="652"/>
      <c r="M34" s="652"/>
      <c r="N34" s="652"/>
      <c r="O34" s="652"/>
      <c r="P34" s="652"/>
    </row>
    <row r="35" spans="2:16" s="631" customFormat="1" x14ac:dyDescent="0.2">
      <c r="C35" s="1582" t="s">
        <v>14</v>
      </c>
      <c r="D35" s="1582"/>
      <c r="E35" s="1582"/>
      <c r="F35" s="1582"/>
      <c r="G35" s="1582"/>
      <c r="H35" s="1582"/>
      <c r="I35" s="1582"/>
      <c r="J35" s="1582"/>
      <c r="K35" s="1582"/>
      <c r="L35" s="1582"/>
      <c r="M35" s="652"/>
      <c r="N35" s="652"/>
      <c r="O35" s="652"/>
      <c r="P35" s="652"/>
    </row>
    <row r="36" spans="2:16" s="631" customFormat="1" x14ac:dyDescent="0.2">
      <c r="L36" s="652"/>
      <c r="M36" s="652"/>
      <c r="N36" s="652"/>
      <c r="O36" s="652"/>
      <c r="P36" s="652"/>
    </row>
    <row r="37" spans="2:16" s="631" customFormat="1" x14ac:dyDescent="0.2">
      <c r="B37" s="652"/>
      <c r="C37" s="652"/>
      <c r="D37" s="652"/>
      <c r="E37" s="652"/>
      <c r="F37" s="652"/>
      <c r="G37" s="652"/>
      <c r="H37" s="652"/>
      <c r="I37" s="652"/>
      <c r="J37" s="652"/>
      <c r="K37" s="652"/>
      <c r="L37" s="652"/>
      <c r="M37" s="652"/>
      <c r="N37" s="652"/>
      <c r="O37" s="652"/>
      <c r="P37" s="652"/>
    </row>
    <row r="38" spans="2:16" s="631" customFormat="1" ht="5.25" customHeight="1" x14ac:dyDescent="0.2">
      <c r="B38" s="652"/>
      <c r="C38" s="652"/>
      <c r="D38" s="652"/>
      <c r="E38" s="652"/>
      <c r="F38" s="652"/>
      <c r="G38" s="652"/>
      <c r="H38" s="652"/>
      <c r="I38" s="652"/>
      <c r="J38" s="652"/>
      <c r="K38" s="652"/>
      <c r="L38" s="652"/>
      <c r="M38" s="652"/>
      <c r="N38" s="652"/>
      <c r="O38" s="652"/>
      <c r="P38" s="652"/>
    </row>
    <row r="39" spans="2:16" s="631" customFormat="1" ht="5.25" customHeight="1" x14ac:dyDescent="0.2">
      <c r="B39" s="652"/>
      <c r="C39" s="652"/>
      <c r="D39" s="652"/>
      <c r="E39" s="652"/>
      <c r="F39" s="652"/>
      <c r="G39" s="652"/>
      <c r="H39" s="652"/>
      <c r="I39" s="652"/>
      <c r="J39" s="652"/>
      <c r="K39" s="652"/>
      <c r="L39" s="652"/>
      <c r="M39" s="652"/>
      <c r="N39" s="652"/>
      <c r="O39" s="652"/>
      <c r="P39" s="652"/>
    </row>
    <row r="40" spans="2:16" s="631" customFormat="1" ht="16.5" customHeight="1" x14ac:dyDescent="0.2">
      <c r="B40" s="652"/>
      <c r="C40" s="652"/>
      <c r="D40" s="652"/>
      <c r="E40" s="652"/>
      <c r="F40" s="652"/>
      <c r="G40" s="652"/>
      <c r="H40" s="652"/>
      <c r="I40" s="652"/>
      <c r="J40" s="652"/>
      <c r="K40" s="652"/>
      <c r="L40" s="652"/>
      <c r="M40" s="652"/>
      <c r="N40" s="652"/>
      <c r="O40" s="652"/>
      <c r="P40" s="652"/>
    </row>
    <row r="41" spans="2:16" s="631" customFormat="1" x14ac:dyDescent="0.2">
      <c r="B41" s="652"/>
      <c r="C41" s="652"/>
      <c r="D41" s="652"/>
      <c r="E41" s="652"/>
      <c r="F41" s="652"/>
      <c r="G41" s="652"/>
      <c r="H41" s="652"/>
      <c r="I41" s="652"/>
      <c r="J41" s="652"/>
      <c r="K41" s="652"/>
      <c r="L41" s="652"/>
      <c r="M41" s="652"/>
      <c r="N41" s="652"/>
      <c r="O41" s="652"/>
      <c r="P41" s="652"/>
    </row>
    <row r="42" spans="2:16" s="631" customFormat="1" x14ac:dyDescent="0.2"/>
    <row r="43" spans="2:16" s="650" customFormat="1" x14ac:dyDescent="0.2"/>
    <row r="44" spans="2:16" s="657" customFormat="1" ht="12.75" customHeight="1" x14ac:dyDescent="0.2">
      <c r="B44" s="1485"/>
      <c r="C44" s="1486"/>
      <c r="D44" s="1486"/>
      <c r="E44" s="1486"/>
      <c r="F44" s="1486"/>
      <c r="G44" s="1486"/>
      <c r="H44" s="1486"/>
      <c r="I44" s="1486"/>
      <c r="J44" s="1486"/>
      <c r="K44" s="1486"/>
      <c r="L44" s="1486"/>
      <c r="M44" s="1486"/>
      <c r="N44" s="1486"/>
      <c r="O44" s="1486"/>
      <c r="P44" s="656"/>
    </row>
  </sheetData>
  <mergeCells count="21">
    <mergeCell ref="B12:B15"/>
    <mergeCell ref="B16:B19"/>
    <mergeCell ref="B21:D21"/>
    <mergeCell ref="C35:L35"/>
    <mergeCell ref="B44:O44"/>
    <mergeCell ref="B5:AD5"/>
    <mergeCell ref="B3:K3"/>
    <mergeCell ref="B4:AD4"/>
    <mergeCell ref="B6:AC6"/>
    <mergeCell ref="B8:B10"/>
    <mergeCell ref="D8:D10"/>
    <mergeCell ref="E8:AA8"/>
    <mergeCell ref="AC8:AD9"/>
    <mergeCell ref="E9:F9"/>
    <mergeCell ref="H9:I9"/>
    <mergeCell ref="K9:L9"/>
    <mergeCell ref="N9:O9"/>
    <mergeCell ref="Q9:R9"/>
    <mergeCell ref="T9:U9"/>
    <mergeCell ref="W9:X9"/>
    <mergeCell ref="Z9:AA9"/>
  </mergeCells>
  <printOptions horizontalCentered="1"/>
  <pageMargins left="0" right="0" top="0.43307086614173229" bottom="0.43307086614173229" header="0" footer="0"/>
  <pageSetup paperSize="9" scale="90" orientation="landscape" r:id="rId1"/>
  <headerFooter alignWithMargins="0"/>
  <rowBreaks count="1" manualBreakCount="1">
    <brk id="39" max="16383" man="1"/>
  </rowBreaks>
  <drawing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Hoja52">
    <tabColor theme="0"/>
  </sheetPr>
  <dimension ref="A1:AX38"/>
  <sheetViews>
    <sheetView showGridLines="0" topLeftCell="A5" zoomScaleNormal="100" workbookViewId="0">
      <selection activeCell="B34" sqref="B34:P34"/>
    </sheetView>
  </sheetViews>
  <sheetFormatPr baseColWidth="10" defaultColWidth="11.42578125" defaultRowHeight="15" x14ac:dyDescent="0.2"/>
  <cols>
    <col min="1" max="1" width="1.140625" style="88" customWidth="1"/>
    <col min="2" max="2" width="28.7109375" style="88" customWidth="1"/>
    <col min="3" max="3" width="0.5703125" style="88" customWidth="1"/>
    <col min="4" max="4" width="11.85546875" style="88" customWidth="1"/>
    <col min="5" max="5" width="7.7109375" style="88" customWidth="1"/>
    <col min="6" max="6" width="0.42578125" style="88" customWidth="1"/>
    <col min="7" max="7" width="12.42578125" style="88" customWidth="1"/>
    <col min="8" max="8" width="6.28515625" style="88" customWidth="1"/>
    <col min="9" max="9" width="0.42578125" style="88" customWidth="1"/>
    <col min="10" max="10" width="10.85546875" style="88" customWidth="1"/>
    <col min="11" max="11" width="6.28515625" style="88" customWidth="1"/>
    <col min="12" max="12" width="0.42578125" style="88" customWidth="1"/>
    <col min="13" max="13" width="11.85546875" style="88" customWidth="1"/>
    <col min="14" max="14" width="6.28515625" style="88" customWidth="1"/>
    <col min="15" max="15" width="0.7109375" style="86" customWidth="1"/>
    <col min="16" max="16" width="10.140625" style="88" bestFit="1" customWidth="1"/>
    <col min="17" max="17" width="8.5703125" style="88" customWidth="1"/>
    <col min="18" max="18" width="0.42578125" style="88" customWidth="1"/>
    <col min="19" max="19" width="8.42578125" style="88" bestFit="1" customWidth="1"/>
    <col min="20" max="20" width="7.85546875" style="88" bestFit="1" customWidth="1"/>
    <col min="21" max="21" width="0.42578125" style="88" customWidth="1"/>
    <col min="22" max="22" width="8.42578125" style="88" bestFit="1" customWidth="1"/>
    <col min="23" max="23" width="7.7109375" style="88" bestFit="1" customWidth="1"/>
    <col min="24" max="24" width="0.42578125" style="88" customWidth="1"/>
    <col min="25" max="25" width="8.42578125" style="88" bestFit="1" customWidth="1"/>
    <col min="26" max="26" width="7.7109375" style="88" bestFit="1" customWidth="1"/>
    <col min="27" max="27" width="11.42578125" style="88"/>
    <col min="28" max="30" width="2.42578125" style="88" bestFit="1" customWidth="1"/>
    <col min="31" max="31" width="13" style="88" bestFit="1" customWidth="1"/>
    <col min="32" max="32" width="3.42578125" style="88" bestFit="1" customWidth="1"/>
    <col min="33" max="33" width="3.85546875" style="88" customWidth="1"/>
    <col min="34" max="36" width="2.42578125" style="88" bestFit="1" customWidth="1"/>
    <col min="37" max="37" width="8.42578125" style="88" bestFit="1" customWidth="1"/>
    <col min="38" max="38" width="3.42578125" style="88" bestFit="1" customWidth="1"/>
    <col min="39" max="39" width="3.5703125" style="88" customWidth="1"/>
    <col min="40" max="42" width="2.42578125" style="88" bestFit="1" customWidth="1"/>
    <col min="43" max="43" width="8.42578125" style="88" bestFit="1" customWidth="1"/>
    <col min="44" max="44" width="4.140625" style="88" bestFit="1" customWidth="1"/>
    <col min="45" max="45" width="3.28515625" style="88" customWidth="1"/>
    <col min="46" max="46" width="4.28515625" style="88" bestFit="1" customWidth="1"/>
    <col min="47" max="47" width="2.42578125" style="88" bestFit="1" customWidth="1"/>
    <col min="48" max="48" width="4.28515625" style="88" bestFit="1" customWidth="1"/>
    <col min="49" max="49" width="8.42578125" style="88" bestFit="1" customWidth="1"/>
    <col min="50" max="50" width="4.28515625" style="88" bestFit="1" customWidth="1"/>
    <col min="51" max="16384" width="11.42578125" style="88"/>
  </cols>
  <sheetData>
    <row r="1" spans="1:50" s="32" customFormat="1" ht="15" customHeight="1" x14ac:dyDescent="0.2">
      <c r="B1" s="33"/>
      <c r="C1" s="34"/>
      <c r="F1" s="34"/>
      <c r="I1" s="34"/>
      <c r="O1" s="35"/>
      <c r="R1" s="34"/>
      <c r="S1" s="193" t="s">
        <v>135</v>
      </c>
      <c r="T1" s="193"/>
      <c r="U1" s="193"/>
      <c r="V1" s="193" t="s">
        <v>16</v>
      </c>
      <c r="W1" s="193"/>
      <c r="X1" s="193"/>
      <c r="Y1" s="193" t="s">
        <v>15</v>
      </c>
    </row>
    <row r="2" spans="1:50" s="36" customFormat="1" ht="52.5" customHeight="1" x14ac:dyDescent="0.2">
      <c r="B2" s="1442"/>
      <c r="C2" s="1442"/>
      <c r="D2" s="1442"/>
      <c r="E2" s="1442"/>
      <c r="F2" s="1442"/>
      <c r="G2" s="1442"/>
      <c r="H2" s="1442"/>
      <c r="I2" s="1442"/>
      <c r="O2" s="37"/>
    </row>
    <row r="3" spans="1:50" s="38" customFormat="1" ht="4.5" customHeight="1" x14ac:dyDescent="0.2">
      <c r="B3" s="1443"/>
      <c r="C3" s="1443"/>
      <c r="D3" s="1443"/>
      <c r="E3" s="1443"/>
      <c r="F3" s="1443"/>
      <c r="G3" s="1443"/>
      <c r="H3" s="1443"/>
      <c r="I3" s="1443"/>
      <c r="O3" s="37"/>
    </row>
    <row r="4" spans="1:50" s="38" customFormat="1" ht="37.5" customHeight="1" x14ac:dyDescent="0.2">
      <c r="A4" s="1583" t="s">
        <v>207</v>
      </c>
      <c r="B4" s="1583"/>
      <c r="C4" s="1583"/>
      <c r="D4" s="1583"/>
      <c r="E4" s="1583"/>
      <c r="F4" s="1583"/>
      <c r="G4" s="1583"/>
      <c r="H4" s="1583"/>
      <c r="I4" s="1583"/>
      <c r="J4" s="1583"/>
      <c r="K4" s="1583"/>
      <c r="L4" s="1583"/>
      <c r="M4" s="1583"/>
      <c r="N4" s="1583"/>
      <c r="O4" s="1583"/>
      <c r="P4" s="1583"/>
      <c r="Q4" s="1583"/>
      <c r="R4" s="1583"/>
      <c r="S4" s="1583"/>
      <c r="T4" s="1583"/>
      <c r="U4" s="1583"/>
      <c r="V4" s="1583"/>
      <c r="W4" s="1583"/>
      <c r="X4" s="1583"/>
      <c r="Y4" s="1583"/>
      <c r="Z4" s="1583"/>
    </row>
    <row r="5" spans="1:50" s="38" customFormat="1" ht="17.25" customHeight="1" x14ac:dyDescent="0.2">
      <c r="B5" s="1451" t="e">
        <f>#REF!</f>
        <v>#REF!</v>
      </c>
      <c r="C5" s="1451"/>
      <c r="D5" s="1451"/>
      <c r="E5" s="1451"/>
      <c r="F5" s="1451"/>
      <c r="G5" s="1451"/>
      <c r="H5" s="1451"/>
      <c r="I5" s="1451"/>
      <c r="J5" s="1451"/>
      <c r="K5" s="1451"/>
      <c r="L5" s="1451"/>
      <c r="M5" s="1451"/>
      <c r="N5" s="1451"/>
      <c r="O5" s="1451"/>
      <c r="P5" s="1451"/>
      <c r="Q5" s="1451"/>
      <c r="R5" s="1451"/>
      <c r="S5" s="1451"/>
      <c r="T5" s="1451"/>
      <c r="U5" s="1451"/>
      <c r="V5" s="1451"/>
      <c r="W5" s="1451"/>
      <c r="X5" s="1451"/>
      <c r="Y5" s="1451"/>
      <c r="Z5" s="1451"/>
    </row>
    <row r="6" spans="1:50" s="38" customFormat="1" ht="6" customHeight="1" x14ac:dyDescent="0.2">
      <c r="O6" s="37"/>
    </row>
    <row r="7" spans="1:50" s="41" customFormat="1" ht="12.75" customHeight="1" x14ac:dyDescent="0.2">
      <c r="A7" s="39"/>
      <c r="B7" s="1444" t="s">
        <v>12</v>
      </c>
      <c r="C7" s="40"/>
      <c r="D7" s="1439" t="s">
        <v>109</v>
      </c>
      <c r="E7" s="1437"/>
      <c r="F7" s="181"/>
      <c r="G7" s="1437"/>
      <c r="H7" s="1437"/>
      <c r="I7" s="181"/>
      <c r="J7" s="1437"/>
      <c r="K7" s="1437"/>
      <c r="L7" s="181"/>
      <c r="M7" s="1437"/>
      <c r="N7" s="1438"/>
      <c r="O7" s="40"/>
      <c r="P7" s="1439" t="s">
        <v>179</v>
      </c>
      <c r="Q7" s="1437"/>
      <c r="R7" s="181"/>
      <c r="S7" s="1437"/>
      <c r="T7" s="1437"/>
      <c r="U7" s="181"/>
      <c r="V7" s="1437"/>
      <c r="W7" s="1437"/>
      <c r="X7" s="181"/>
      <c r="Y7" s="1437"/>
      <c r="Z7" s="1438"/>
      <c r="AA7" s="116"/>
      <c r="AB7" s="116"/>
      <c r="AC7" s="117"/>
      <c r="AD7" s="117"/>
      <c r="AE7" s="117"/>
      <c r="AF7" s="117"/>
      <c r="AG7" s="117"/>
      <c r="AH7" s="117"/>
      <c r="AI7" s="118"/>
    </row>
    <row r="8" spans="1:50" s="41" customFormat="1" ht="37.5" customHeight="1" x14ac:dyDescent="0.2">
      <c r="A8" s="39"/>
      <c r="B8" s="1445"/>
      <c r="C8" s="40"/>
      <c r="D8" s="1448"/>
      <c r="E8" s="1449"/>
      <c r="F8" s="40"/>
      <c r="G8" s="1439" t="s">
        <v>169</v>
      </c>
      <c r="H8" s="1438"/>
      <c r="I8" s="40"/>
      <c r="J8" s="1439" t="s">
        <v>175</v>
      </c>
      <c r="K8" s="1438"/>
      <c r="L8" s="40"/>
      <c r="M8" s="1439" t="s">
        <v>170</v>
      </c>
      <c r="N8" s="1438"/>
      <c r="O8" s="40"/>
      <c r="P8" s="1448"/>
      <c r="Q8" s="1450"/>
      <c r="R8" s="130"/>
      <c r="S8" s="1439" t="s">
        <v>180</v>
      </c>
      <c r="T8" s="1438"/>
      <c r="U8" s="40"/>
      <c r="V8" s="1439" t="s">
        <v>181</v>
      </c>
      <c r="W8" s="1438"/>
      <c r="X8" s="40"/>
      <c r="Y8" s="1439" t="s">
        <v>182</v>
      </c>
      <c r="Z8" s="1438"/>
      <c r="AA8" s="116"/>
      <c r="AB8" s="116"/>
      <c r="AC8" s="117"/>
      <c r="AD8" s="117"/>
      <c r="AE8" s="117"/>
      <c r="AF8" s="117"/>
      <c r="AG8" s="117"/>
      <c r="AH8" s="117"/>
      <c r="AI8" s="118"/>
    </row>
    <row r="9" spans="1:50" s="46" customFormat="1" ht="36.75" customHeight="1" x14ac:dyDescent="0.2">
      <c r="A9" s="42"/>
      <c r="B9" s="1446"/>
      <c r="C9" s="43"/>
      <c r="D9" s="44" t="s">
        <v>9</v>
      </c>
      <c r="E9" s="45" t="s">
        <v>10</v>
      </c>
      <c r="F9" s="43"/>
      <c r="G9" s="44" t="s">
        <v>9</v>
      </c>
      <c r="H9" s="91" t="s">
        <v>10</v>
      </c>
      <c r="I9" s="43"/>
      <c r="J9" s="44" t="s">
        <v>9</v>
      </c>
      <c r="K9" s="91" t="s">
        <v>10</v>
      </c>
      <c r="L9" s="43"/>
      <c r="M9" s="44" t="s">
        <v>9</v>
      </c>
      <c r="N9" s="91" t="s">
        <v>10</v>
      </c>
      <c r="O9" s="43"/>
      <c r="P9" s="44" t="s">
        <v>9</v>
      </c>
      <c r="Q9" s="45" t="s">
        <v>111</v>
      </c>
      <c r="R9" s="43"/>
      <c r="S9" s="44" t="s">
        <v>9</v>
      </c>
      <c r="T9" s="91" t="s">
        <v>111</v>
      </c>
      <c r="U9" s="43"/>
      <c r="V9" s="44" t="s">
        <v>9</v>
      </c>
      <c r="W9" s="91" t="s">
        <v>111</v>
      </c>
      <c r="X9" s="43"/>
      <c r="Y9" s="44" t="s">
        <v>9</v>
      </c>
      <c r="Z9" s="91" t="s">
        <v>111</v>
      </c>
      <c r="AA9" s="119"/>
      <c r="AB9" s="120"/>
      <c r="AC9" s="94"/>
      <c r="AD9" s="94"/>
      <c r="AE9" s="94"/>
      <c r="AF9" s="94"/>
      <c r="AG9" s="121"/>
      <c r="AH9" s="121"/>
      <c r="AI9" s="121"/>
    </row>
    <row r="10" spans="1:50" s="50" customFormat="1" ht="4.5" customHeight="1" x14ac:dyDescent="0.2">
      <c r="A10" s="47"/>
      <c r="B10" s="48"/>
      <c r="C10" s="49"/>
      <c r="D10" s="48"/>
      <c r="E10" s="48"/>
      <c r="F10" s="49"/>
      <c r="G10" s="48"/>
      <c r="H10" s="48"/>
      <c r="I10" s="49"/>
      <c r="J10" s="48"/>
      <c r="K10" s="48"/>
      <c r="L10" s="49"/>
      <c r="M10" s="48"/>
      <c r="N10" s="48"/>
      <c r="O10" s="49"/>
      <c r="P10" s="48"/>
      <c r="Q10" s="48"/>
      <c r="R10" s="49"/>
      <c r="S10" s="48"/>
      <c r="T10" s="48"/>
      <c r="U10" s="49"/>
      <c r="V10" s="48"/>
      <c r="W10" s="48"/>
      <c r="X10" s="49"/>
      <c r="Y10" s="48"/>
      <c r="Z10" s="48"/>
      <c r="AA10" s="116"/>
      <c r="AB10" s="120"/>
      <c r="AC10" s="94"/>
      <c r="AD10" s="94"/>
      <c r="AE10" s="94"/>
      <c r="AF10" s="94"/>
      <c r="AG10" s="58"/>
      <c r="AH10" s="58"/>
      <c r="AI10" s="58"/>
    </row>
    <row r="11" spans="1:50" s="59" customFormat="1" ht="18" customHeight="1" x14ac:dyDescent="0.15">
      <c r="A11" s="51"/>
      <c r="B11" s="52" t="s">
        <v>8</v>
      </c>
      <c r="C11" s="53"/>
      <c r="D11" s="108">
        <f>G11+J11+M11</f>
        <v>8384408</v>
      </c>
      <c r="E11" s="28">
        <f t="shared" ref="E11:E28" si="0">D11*100/$D$30</f>
        <v>17.944934163017855</v>
      </c>
      <c r="F11" s="53"/>
      <c r="G11" s="54">
        <f>'3solcasaad'!G11</f>
        <v>6973463</v>
      </c>
      <c r="H11" s="182">
        <f>G11*100/$G$30</f>
        <v>18.441080349722064</v>
      </c>
      <c r="I11" s="53"/>
      <c r="J11" s="54">
        <f>'3solcasaad'!J11</f>
        <v>999769</v>
      </c>
      <c r="K11" s="182">
        <f>J11*100/$J$30</f>
        <v>16.561910466829101</v>
      </c>
      <c r="L11" s="53"/>
      <c r="M11" s="54">
        <f>'3solcasaad'!M11</f>
        <v>411176</v>
      </c>
      <c r="N11" s="182">
        <f t="shared" ref="N11:N28" si="1">M11*100/$M$30</f>
        <v>14.318732272482714</v>
      </c>
      <c r="O11" s="53"/>
      <c r="P11" s="56" t="e">
        <f>S11+V11+Y11</f>
        <v>#REF!</v>
      </c>
      <c r="Q11" s="57" t="e">
        <f>P11*100/D11</f>
        <v>#REF!</v>
      </c>
      <c r="R11" s="53"/>
      <c r="S11" s="54" t="e">
        <f>GETPIVOTDATA("Cuenta número de expedientes",#REF!,"CCAA",$B11,"TramoEdad",S$1)</f>
        <v>#REF!</v>
      </c>
      <c r="T11" s="55" t="e">
        <f>S11*100/G11</f>
        <v>#REF!</v>
      </c>
      <c r="U11" s="53"/>
      <c r="V11" s="54" t="e">
        <f>GETPIVOTDATA("Cuenta número de expedientes",#REF!,"CCAA",$B11,"TramoEdad",V$1)</f>
        <v>#REF!</v>
      </c>
      <c r="W11" s="55" t="e">
        <f>V11*100/J11</f>
        <v>#REF!</v>
      </c>
      <c r="X11" s="53"/>
      <c r="Y11" s="54" t="e">
        <f>GETPIVOTDATA("Cuenta número de expedientes",#REF!,"CCAA",$B11,"TramoEdad",Y$1)</f>
        <v>#REF!</v>
      </c>
      <c r="Z11" s="55" t="e">
        <f>Y11*100/M11</f>
        <v>#REF!</v>
      </c>
      <c r="AA11" s="188"/>
      <c r="AB11" s="92"/>
      <c r="AC11" s="92"/>
      <c r="AD11" s="92"/>
      <c r="AE11" s="93"/>
      <c r="AF11" s="122"/>
      <c r="AG11" s="58"/>
      <c r="AH11" s="92"/>
      <c r="AI11" s="92"/>
      <c r="AJ11" s="92"/>
      <c r="AK11" s="93"/>
      <c r="AL11" s="122"/>
      <c r="AN11" s="92"/>
      <c r="AO11" s="92"/>
      <c r="AP11" s="92"/>
      <c r="AQ11" s="93"/>
      <c r="AR11" s="122"/>
      <c r="AT11" s="92"/>
      <c r="AU11" s="92"/>
      <c r="AV11" s="92"/>
      <c r="AW11" s="93"/>
      <c r="AX11" s="122"/>
    </row>
    <row r="12" spans="1:50" s="59" customFormat="1" ht="18" customHeight="1" x14ac:dyDescent="0.15">
      <c r="A12" s="51"/>
      <c r="B12" s="60" t="s">
        <v>7</v>
      </c>
      <c r="C12" s="53"/>
      <c r="D12" s="109">
        <f t="shared" ref="D12:D28" si="2">G12+J12+M12</f>
        <v>1308728</v>
      </c>
      <c r="E12" s="29">
        <f t="shared" si="0"/>
        <v>2.801037091384154</v>
      </c>
      <c r="F12" s="53"/>
      <c r="G12" s="61">
        <f>'3solcasaad'!G12</f>
        <v>1025808</v>
      </c>
      <c r="H12" s="183">
        <f t="shared" ref="H12:H28" si="3">G12*100/$G$30</f>
        <v>2.7127135759360437</v>
      </c>
      <c r="I12" s="53"/>
      <c r="J12" s="61">
        <f>'3solcasaad'!J12</f>
        <v>180311</v>
      </c>
      <c r="K12" s="183">
        <f t="shared" ref="K12:K28" si="4">J12*100/$J$30</f>
        <v>2.9869846316343294</v>
      </c>
      <c r="L12" s="53"/>
      <c r="M12" s="61">
        <f>'3solcasaad'!M12</f>
        <v>102609</v>
      </c>
      <c r="N12" s="183">
        <f t="shared" si="1"/>
        <v>3.5732406554545468</v>
      </c>
      <c r="O12" s="53"/>
      <c r="P12" s="63" t="e">
        <f t="shared" ref="P12:P28" si="5">S12+V12+Y12</f>
        <v>#REF!</v>
      </c>
      <c r="Q12" s="64" t="e">
        <f t="shared" ref="Q12:Q28" si="6">P12*100/D12</f>
        <v>#REF!</v>
      </c>
      <c r="R12" s="53"/>
      <c r="S12" s="61" t="e">
        <f>GETPIVOTDATA("Cuenta número de expedientes",#REF!,"CCAA",$B12,"TramoEdad",S$1)</f>
        <v>#REF!</v>
      </c>
      <c r="T12" s="62" t="e">
        <f t="shared" ref="T12:T28" si="7">S12*100/G12</f>
        <v>#REF!</v>
      </c>
      <c r="U12" s="53"/>
      <c r="V12" s="61" t="e">
        <f>GETPIVOTDATA("Cuenta número de expedientes",#REF!,"CCAA",$B12,"TramoEdad",V$1)</f>
        <v>#REF!</v>
      </c>
      <c r="W12" s="62" t="e">
        <f t="shared" ref="W12:W28" si="8">V12*100/J12</f>
        <v>#REF!</v>
      </c>
      <c r="X12" s="53"/>
      <c r="Y12" s="61" t="e">
        <f>GETPIVOTDATA("Cuenta número de expedientes",#REF!,"CCAA",$B12,"TramoEdad",Y$1)</f>
        <v>#REF!</v>
      </c>
      <c r="Z12" s="62" t="e">
        <f t="shared" ref="Z12:Z28" si="9">Y12*100/M12</f>
        <v>#REF!</v>
      </c>
      <c r="AA12" s="188"/>
      <c r="AB12" s="92"/>
      <c r="AC12" s="92"/>
      <c r="AD12" s="92"/>
      <c r="AE12" s="93"/>
      <c r="AF12" s="122"/>
      <c r="AG12" s="58"/>
      <c r="AH12" s="92"/>
      <c r="AI12" s="92"/>
      <c r="AJ12" s="92"/>
      <c r="AK12" s="93"/>
      <c r="AL12" s="122"/>
      <c r="AN12" s="92"/>
      <c r="AO12" s="92"/>
      <c r="AP12" s="92"/>
      <c r="AQ12" s="93"/>
      <c r="AR12" s="122"/>
      <c r="AT12" s="92"/>
      <c r="AU12" s="92"/>
      <c r="AV12" s="92"/>
      <c r="AW12" s="93"/>
      <c r="AX12" s="122"/>
    </row>
    <row r="13" spans="1:50" s="59" customFormat="1" ht="18" customHeight="1" x14ac:dyDescent="0.15">
      <c r="A13" s="51"/>
      <c r="B13" s="60" t="s">
        <v>37</v>
      </c>
      <c r="C13" s="53"/>
      <c r="D13" s="109">
        <f t="shared" si="2"/>
        <v>1028244</v>
      </c>
      <c r="E13" s="29">
        <f t="shared" si="0"/>
        <v>2.2007243544825266</v>
      </c>
      <c r="F13" s="53"/>
      <c r="G13" s="61">
        <f>'3solcasaad'!G13</f>
        <v>768630</v>
      </c>
      <c r="H13" s="183">
        <f t="shared" si="3"/>
        <v>2.0326153002040548</v>
      </c>
      <c r="I13" s="53"/>
      <c r="J13" s="61">
        <f>'3solcasaad'!J13</f>
        <v>168505</v>
      </c>
      <c r="K13" s="183">
        <f t="shared" si="4"/>
        <v>2.7914095388165041</v>
      </c>
      <c r="L13" s="53"/>
      <c r="M13" s="61">
        <f>'3solcasaad'!M13</f>
        <v>91109</v>
      </c>
      <c r="N13" s="183">
        <f t="shared" si="1"/>
        <v>3.1727663545869107</v>
      </c>
      <c r="O13" s="53"/>
      <c r="P13" s="63" t="e">
        <f t="shared" si="5"/>
        <v>#REF!</v>
      </c>
      <c r="Q13" s="64" t="e">
        <f t="shared" si="6"/>
        <v>#REF!</v>
      </c>
      <c r="R13" s="53"/>
      <c r="S13" s="61" t="e">
        <f>GETPIVOTDATA("Cuenta número de expedientes",#REF!,"CCAA",$B13,"TramoEdad",S$1)</f>
        <v>#REF!</v>
      </c>
      <c r="T13" s="62" t="e">
        <f t="shared" si="7"/>
        <v>#REF!</v>
      </c>
      <c r="U13" s="53"/>
      <c r="V13" s="61" t="e">
        <f>GETPIVOTDATA("Cuenta número de expedientes",#REF!,"CCAA",$B13,"TramoEdad",V$1)</f>
        <v>#REF!</v>
      </c>
      <c r="W13" s="62" t="e">
        <f t="shared" si="8"/>
        <v>#REF!</v>
      </c>
      <c r="X13" s="53"/>
      <c r="Y13" s="61" t="e">
        <f>GETPIVOTDATA("Cuenta número de expedientes",#REF!,"CCAA",$B13,"TramoEdad",Y$1)</f>
        <v>#REF!</v>
      </c>
      <c r="Z13" s="62" t="e">
        <f t="shared" si="9"/>
        <v>#REF!</v>
      </c>
      <c r="AA13" s="188"/>
      <c r="AB13" s="92"/>
      <c r="AC13" s="92"/>
      <c r="AD13" s="92"/>
      <c r="AE13" s="93"/>
      <c r="AF13" s="123"/>
      <c r="AG13" s="58"/>
      <c r="AH13" s="92"/>
      <c r="AI13" s="92"/>
      <c r="AJ13" s="92"/>
      <c r="AK13" s="93"/>
      <c r="AL13" s="122"/>
      <c r="AN13" s="92"/>
      <c r="AO13" s="92"/>
      <c r="AP13" s="92"/>
      <c r="AQ13" s="93"/>
      <c r="AR13" s="122"/>
      <c r="AT13" s="92"/>
      <c r="AU13" s="92"/>
      <c r="AV13" s="92"/>
      <c r="AW13" s="93"/>
      <c r="AX13" s="122"/>
    </row>
    <row r="14" spans="1:50" s="59" customFormat="1" ht="18" customHeight="1" x14ac:dyDescent="0.15">
      <c r="A14" s="51"/>
      <c r="B14" s="60" t="s">
        <v>38</v>
      </c>
      <c r="C14" s="53"/>
      <c r="D14" s="109">
        <f t="shared" si="2"/>
        <v>1128908</v>
      </c>
      <c r="E14" s="29">
        <f t="shared" si="0"/>
        <v>2.4161729410238815</v>
      </c>
      <c r="F14" s="53"/>
      <c r="G14" s="61">
        <f>'3solcasaad'!G14</f>
        <v>954069</v>
      </c>
      <c r="H14" s="183">
        <f t="shared" si="3"/>
        <v>2.5230022856906213</v>
      </c>
      <c r="I14" s="53"/>
      <c r="J14" s="61">
        <f>'3solcasaad'!J14</f>
        <v>125636</v>
      </c>
      <c r="K14" s="183">
        <f t="shared" si="4"/>
        <v>2.0812529528426476</v>
      </c>
      <c r="L14" s="53"/>
      <c r="M14" s="61">
        <f>'3solcasaad'!M14</f>
        <v>49203</v>
      </c>
      <c r="N14" s="183">
        <f t="shared" si="1"/>
        <v>1.7134380022252442</v>
      </c>
      <c r="O14" s="53"/>
      <c r="P14" s="63" t="e">
        <f t="shared" si="5"/>
        <v>#REF!</v>
      </c>
      <c r="Q14" s="64" t="e">
        <f t="shared" si="6"/>
        <v>#REF!</v>
      </c>
      <c r="R14" s="53"/>
      <c r="S14" s="61" t="e">
        <f>GETPIVOTDATA("Cuenta número de expedientes",#REF!,"CCAA",$B14,"TramoEdad",S$1)</f>
        <v>#REF!</v>
      </c>
      <c r="T14" s="62" t="e">
        <f t="shared" si="7"/>
        <v>#REF!</v>
      </c>
      <c r="U14" s="53"/>
      <c r="V14" s="61" t="e">
        <f>GETPIVOTDATA("Cuenta número de expedientes",#REF!,"CCAA",$B14,"TramoEdad",V$1)</f>
        <v>#REF!</v>
      </c>
      <c r="W14" s="62" t="e">
        <f t="shared" si="8"/>
        <v>#REF!</v>
      </c>
      <c r="X14" s="53"/>
      <c r="Y14" s="61" t="e">
        <f>GETPIVOTDATA("Cuenta número de expedientes",#REF!,"CCAA",$B14,"TramoEdad",Y$1)</f>
        <v>#REF!</v>
      </c>
      <c r="Z14" s="62" t="e">
        <f t="shared" si="9"/>
        <v>#REF!</v>
      </c>
      <c r="AA14" s="188"/>
      <c r="AB14" s="92"/>
      <c r="AC14" s="92"/>
      <c r="AD14" s="92"/>
      <c r="AE14" s="93"/>
      <c r="AF14" s="122"/>
      <c r="AG14" s="58"/>
      <c r="AH14" s="92"/>
      <c r="AI14" s="92"/>
      <c r="AJ14" s="92"/>
      <c r="AK14" s="93"/>
      <c r="AL14" s="122"/>
      <c r="AN14" s="92"/>
      <c r="AO14" s="92"/>
      <c r="AP14" s="92"/>
      <c r="AQ14" s="93"/>
      <c r="AR14" s="122"/>
      <c r="AT14" s="92"/>
      <c r="AU14" s="92"/>
      <c r="AV14" s="92"/>
      <c r="AW14" s="93"/>
      <c r="AX14" s="122"/>
    </row>
    <row r="15" spans="1:50" s="59" customFormat="1" ht="18" customHeight="1" x14ac:dyDescent="0.15">
      <c r="A15" s="51"/>
      <c r="B15" s="60" t="s">
        <v>6</v>
      </c>
      <c r="C15" s="53"/>
      <c r="D15" s="109">
        <f t="shared" si="2"/>
        <v>2127685</v>
      </c>
      <c r="E15" s="29">
        <f t="shared" si="0"/>
        <v>4.5538298284912475</v>
      </c>
      <c r="F15" s="53"/>
      <c r="G15" s="61">
        <f>'3solcasaad'!G15</f>
        <v>1796155</v>
      </c>
      <c r="H15" s="183">
        <f t="shared" si="3"/>
        <v>4.7498694229187182</v>
      </c>
      <c r="I15" s="53"/>
      <c r="J15" s="61">
        <f>'3solcasaad'!J15</f>
        <v>243113</v>
      </c>
      <c r="K15" s="183">
        <f t="shared" si="4"/>
        <v>4.0273460562612193</v>
      </c>
      <c r="L15" s="53"/>
      <c r="M15" s="61">
        <f>'3solcasaad'!M15</f>
        <v>88417</v>
      </c>
      <c r="N15" s="183">
        <f t="shared" si="1"/>
        <v>3.0790205443316343</v>
      </c>
      <c r="O15" s="53"/>
      <c r="P15" s="63" t="e">
        <f t="shared" si="5"/>
        <v>#REF!</v>
      </c>
      <c r="Q15" s="64" t="e">
        <f t="shared" si="6"/>
        <v>#REF!</v>
      </c>
      <c r="R15" s="53"/>
      <c r="S15" s="61" t="e">
        <f>GETPIVOTDATA("Cuenta número de expedientes",#REF!,"CCAA",$B15,"TramoEdad",S$1)</f>
        <v>#REF!</v>
      </c>
      <c r="T15" s="62" t="e">
        <f t="shared" si="7"/>
        <v>#REF!</v>
      </c>
      <c r="U15" s="53"/>
      <c r="V15" s="61" t="e">
        <f>GETPIVOTDATA("Cuenta número de expedientes",#REF!,"CCAA",$B15,"TramoEdad",V$1)</f>
        <v>#REF!</v>
      </c>
      <c r="W15" s="62" t="e">
        <f t="shared" si="8"/>
        <v>#REF!</v>
      </c>
      <c r="X15" s="53"/>
      <c r="Y15" s="61" t="e">
        <f>GETPIVOTDATA("Cuenta número de expedientes",#REF!,"CCAA",$B15,"TramoEdad",Y$1)</f>
        <v>#REF!</v>
      </c>
      <c r="Z15" s="62" t="e">
        <f t="shared" si="9"/>
        <v>#REF!</v>
      </c>
      <c r="AA15" s="188"/>
      <c r="AB15" s="92"/>
      <c r="AC15" s="92"/>
      <c r="AD15" s="92"/>
      <c r="AE15" s="93"/>
      <c r="AF15" s="122"/>
      <c r="AG15" s="58"/>
      <c r="AH15" s="92"/>
      <c r="AI15" s="92"/>
      <c r="AJ15" s="92"/>
      <c r="AK15" s="93"/>
      <c r="AL15" s="122"/>
      <c r="AN15" s="92"/>
      <c r="AO15" s="92"/>
      <c r="AP15" s="92"/>
      <c r="AQ15" s="93"/>
      <c r="AR15" s="122"/>
      <c r="AT15" s="92"/>
      <c r="AU15" s="92"/>
      <c r="AV15" s="92"/>
      <c r="AW15" s="93"/>
      <c r="AX15" s="122"/>
    </row>
    <row r="16" spans="1:50" s="59" customFormat="1" ht="18" customHeight="1" x14ac:dyDescent="0.15">
      <c r="A16" s="51"/>
      <c r="B16" s="60" t="s">
        <v>5</v>
      </c>
      <c r="C16" s="53"/>
      <c r="D16" s="110">
        <f t="shared" si="2"/>
        <v>580229</v>
      </c>
      <c r="E16" s="29">
        <f t="shared" si="0"/>
        <v>1.2418492998520214</v>
      </c>
      <c r="F16" s="53"/>
      <c r="G16" s="65">
        <f>'3solcasaad'!G16</f>
        <v>455643</v>
      </c>
      <c r="H16" s="183">
        <f t="shared" si="3"/>
        <v>1.2049320651430158</v>
      </c>
      <c r="I16" s="53"/>
      <c r="J16" s="65">
        <f>'3solcasaad'!J16</f>
        <v>82278</v>
      </c>
      <c r="K16" s="183">
        <f t="shared" si="4"/>
        <v>1.3629957214014083</v>
      </c>
      <c r="L16" s="53"/>
      <c r="M16" s="65">
        <f>'3solcasaad'!M16</f>
        <v>42308</v>
      </c>
      <c r="N16" s="183">
        <f t="shared" si="1"/>
        <v>1.4733275409659092</v>
      </c>
      <c r="O16" s="53"/>
      <c r="P16" s="65" t="e">
        <f t="shared" si="5"/>
        <v>#REF!</v>
      </c>
      <c r="Q16" s="64" t="e">
        <f t="shared" si="6"/>
        <v>#REF!</v>
      </c>
      <c r="R16" s="53"/>
      <c r="S16" s="65" t="e">
        <f>GETPIVOTDATA("Cuenta número de expedientes",#REF!,"CCAA",$B16,"TramoEdad",S$1)</f>
        <v>#REF!</v>
      </c>
      <c r="T16" s="62" t="e">
        <f t="shared" si="7"/>
        <v>#REF!</v>
      </c>
      <c r="U16" s="53"/>
      <c r="V16" s="65" t="e">
        <f>GETPIVOTDATA("Cuenta número de expedientes",#REF!,"CCAA",$B16,"TramoEdad",V$1)</f>
        <v>#REF!</v>
      </c>
      <c r="W16" s="62" t="e">
        <f t="shared" si="8"/>
        <v>#REF!</v>
      </c>
      <c r="X16" s="53"/>
      <c r="Y16" s="65" t="e">
        <f>GETPIVOTDATA("Cuenta número de expedientes",#REF!,"CCAA",$B16,"TramoEdad",Y$1)</f>
        <v>#REF!</v>
      </c>
      <c r="Z16" s="62" t="e">
        <f t="shared" si="9"/>
        <v>#REF!</v>
      </c>
      <c r="AA16" s="188"/>
      <c r="AB16" s="92"/>
      <c r="AC16" s="92"/>
      <c r="AD16" s="92"/>
      <c r="AE16" s="93"/>
      <c r="AF16" s="122"/>
      <c r="AG16" s="58"/>
      <c r="AH16" s="92"/>
      <c r="AI16" s="92"/>
      <c r="AJ16" s="92"/>
      <c r="AK16" s="93"/>
      <c r="AL16" s="122"/>
      <c r="AN16" s="92"/>
      <c r="AO16" s="92"/>
      <c r="AP16" s="92"/>
      <c r="AQ16" s="93"/>
      <c r="AR16" s="122"/>
      <c r="AT16" s="92"/>
      <c r="AU16" s="92"/>
      <c r="AV16" s="92"/>
      <c r="AW16" s="93"/>
      <c r="AX16" s="122"/>
    </row>
    <row r="17" spans="1:50" s="59" customFormat="1" ht="18" customHeight="1" x14ac:dyDescent="0.15">
      <c r="A17" s="51"/>
      <c r="B17" s="60" t="s">
        <v>4</v>
      </c>
      <c r="C17" s="53"/>
      <c r="D17" s="109">
        <f t="shared" si="2"/>
        <v>2409164</v>
      </c>
      <c r="E17" s="29">
        <f t="shared" si="0"/>
        <v>5.1562721384637706</v>
      </c>
      <c r="F17" s="53"/>
      <c r="G17" s="61">
        <f>'3solcasaad'!G17</f>
        <v>1805325</v>
      </c>
      <c r="H17" s="183">
        <f t="shared" si="3"/>
        <v>4.7741191689641118</v>
      </c>
      <c r="I17" s="53"/>
      <c r="J17" s="61">
        <f>'3solcasaad'!J17</f>
        <v>372394</v>
      </c>
      <c r="K17" s="183">
        <f t="shared" si="4"/>
        <v>6.1689811210233119</v>
      </c>
      <c r="L17" s="53"/>
      <c r="M17" s="61">
        <f>'3solcasaad'!M17</f>
        <v>231445</v>
      </c>
      <c r="N17" s="183">
        <f t="shared" si="1"/>
        <v>8.0598064838530501</v>
      </c>
      <c r="O17" s="53"/>
      <c r="P17" s="63" t="e">
        <f t="shared" si="5"/>
        <v>#REF!</v>
      </c>
      <c r="Q17" s="64" t="e">
        <f>P17*100/D17</f>
        <v>#REF!</v>
      </c>
      <c r="R17" s="53"/>
      <c r="S17" s="61" t="e">
        <f>GETPIVOTDATA("Cuenta número de expedientes",#REF!,"CCAA",$B17,"TramoEdad",S$1)</f>
        <v>#REF!</v>
      </c>
      <c r="T17" s="62" t="e">
        <f>S17*100/G17</f>
        <v>#REF!</v>
      </c>
      <c r="U17" s="53"/>
      <c r="V17" s="61" t="e">
        <f>GETPIVOTDATA("Cuenta número de expedientes",#REF!,"CCAA",$B17,"TramoEdad",V$1)</f>
        <v>#REF!</v>
      </c>
      <c r="W17" s="62" t="e">
        <f>V17*100/J17</f>
        <v>#REF!</v>
      </c>
      <c r="X17" s="53"/>
      <c r="Y17" s="61" t="e">
        <f>GETPIVOTDATA("Cuenta número de expedientes",#REF!,"CCAA",$B17,"TramoEdad",Y$1)</f>
        <v>#REF!</v>
      </c>
      <c r="Z17" s="62" t="e">
        <f>Y17*100/M17</f>
        <v>#REF!</v>
      </c>
      <c r="AA17" s="188"/>
      <c r="AB17" s="92"/>
      <c r="AC17" s="92"/>
      <c r="AD17" s="92"/>
      <c r="AE17" s="93"/>
      <c r="AF17" s="122"/>
      <c r="AG17" s="58"/>
      <c r="AH17" s="92"/>
      <c r="AI17" s="92"/>
      <c r="AJ17" s="92"/>
      <c r="AK17" s="93"/>
      <c r="AL17" s="122"/>
      <c r="AN17" s="92"/>
      <c r="AO17" s="92"/>
      <c r="AP17" s="92"/>
      <c r="AQ17" s="93"/>
      <c r="AR17" s="122"/>
      <c r="AT17" s="92"/>
      <c r="AU17" s="92"/>
      <c r="AV17" s="92"/>
      <c r="AW17" s="93"/>
      <c r="AX17" s="122"/>
    </row>
    <row r="18" spans="1:50" s="59" customFormat="1" ht="18" customHeight="1" x14ac:dyDescent="0.15">
      <c r="A18" s="51"/>
      <c r="B18" s="60" t="s">
        <v>40</v>
      </c>
      <c r="C18" s="53"/>
      <c r="D18" s="109">
        <f t="shared" si="2"/>
        <v>2026807</v>
      </c>
      <c r="E18" s="29">
        <f t="shared" si="0"/>
        <v>4.3379232232190672</v>
      </c>
      <c r="F18" s="53"/>
      <c r="G18" s="61">
        <f>'3solcasaad'!G18</f>
        <v>1644219</v>
      </c>
      <c r="H18" s="183">
        <f t="shared" si="3"/>
        <v>4.3480799556174112</v>
      </c>
      <c r="I18" s="53"/>
      <c r="J18" s="61">
        <f>'3solcasaad'!J18</f>
        <v>241609</v>
      </c>
      <c r="K18" s="183">
        <f t="shared" si="4"/>
        <v>4.0024311875844436</v>
      </c>
      <c r="L18" s="53"/>
      <c r="M18" s="61">
        <f>'3solcasaad'!M18</f>
        <v>140979</v>
      </c>
      <c r="N18" s="183">
        <f t="shared" si="1"/>
        <v>4.9094318662624774</v>
      </c>
      <c r="O18" s="53"/>
      <c r="P18" s="63" t="e">
        <f t="shared" si="5"/>
        <v>#REF!</v>
      </c>
      <c r="Q18" s="64" t="e">
        <f t="shared" si="6"/>
        <v>#REF!</v>
      </c>
      <c r="R18" s="53"/>
      <c r="S18" s="61" t="e">
        <f>GETPIVOTDATA("Cuenta número de expedientes",#REF!,"CCAA",$B18,"TramoEdad",S$1)</f>
        <v>#REF!</v>
      </c>
      <c r="T18" s="62" t="e">
        <f t="shared" si="7"/>
        <v>#REF!</v>
      </c>
      <c r="U18" s="53"/>
      <c r="V18" s="61" t="e">
        <f>GETPIVOTDATA("Cuenta número de expedientes",#REF!,"CCAA",$B18,"TramoEdad",V$1)</f>
        <v>#REF!</v>
      </c>
      <c r="W18" s="62" t="e">
        <f t="shared" si="8"/>
        <v>#REF!</v>
      </c>
      <c r="X18" s="53"/>
      <c r="Y18" s="61" t="e">
        <f>GETPIVOTDATA("Cuenta número de expedientes",#REF!,"CCAA",$B18,"TramoEdad",Y$1)</f>
        <v>#REF!</v>
      </c>
      <c r="Z18" s="62" t="e">
        <f t="shared" si="9"/>
        <v>#REF!</v>
      </c>
      <c r="AA18" s="188"/>
      <c r="AB18" s="92"/>
      <c r="AC18" s="92"/>
      <c r="AD18" s="92"/>
      <c r="AE18" s="93"/>
      <c r="AF18" s="122"/>
      <c r="AG18" s="58"/>
      <c r="AH18" s="92"/>
      <c r="AI18" s="92"/>
      <c r="AJ18" s="92"/>
      <c r="AK18" s="93"/>
      <c r="AL18" s="122"/>
      <c r="AN18" s="92"/>
      <c r="AO18" s="92"/>
      <c r="AP18" s="92"/>
      <c r="AQ18" s="93"/>
      <c r="AR18" s="122"/>
      <c r="AT18" s="92"/>
      <c r="AU18" s="92"/>
      <c r="AV18" s="92"/>
      <c r="AW18" s="93"/>
      <c r="AX18" s="122"/>
    </row>
    <row r="19" spans="1:50" s="59" customFormat="1" ht="18" customHeight="1" x14ac:dyDescent="0.15">
      <c r="A19" s="51"/>
      <c r="B19" s="60" t="s">
        <v>41</v>
      </c>
      <c r="C19" s="53"/>
      <c r="D19" s="109">
        <f t="shared" si="2"/>
        <v>7600065</v>
      </c>
      <c r="E19" s="29">
        <f t="shared" si="0"/>
        <v>16.266224885484615</v>
      </c>
      <c r="F19" s="53"/>
      <c r="G19" s="61">
        <f>'3solcasaad'!G19</f>
        <v>6178644</v>
      </c>
      <c r="H19" s="183">
        <f t="shared" si="3"/>
        <v>16.339209149934277</v>
      </c>
      <c r="I19" s="53"/>
      <c r="J19" s="61">
        <f>'3solcasaad'!J19</f>
        <v>960955</v>
      </c>
      <c r="K19" s="183">
        <f t="shared" si="4"/>
        <v>15.918927945007054</v>
      </c>
      <c r="L19" s="53"/>
      <c r="M19" s="61">
        <f>'3solcasaad'!M19</f>
        <v>460466</v>
      </c>
      <c r="N19" s="183">
        <f t="shared" si="1"/>
        <v>16.035199949853652</v>
      </c>
      <c r="O19" s="53"/>
      <c r="P19" s="63" t="e">
        <f t="shared" si="5"/>
        <v>#REF!</v>
      </c>
      <c r="Q19" s="64" t="e">
        <f t="shared" si="6"/>
        <v>#REF!</v>
      </c>
      <c r="R19" s="53"/>
      <c r="S19" s="61" t="e">
        <f>GETPIVOTDATA("Cuenta número de expedientes",#REF!,"CCAA",$B19,"TramoEdad",S$1)</f>
        <v>#REF!</v>
      </c>
      <c r="T19" s="62" t="e">
        <f t="shared" si="7"/>
        <v>#REF!</v>
      </c>
      <c r="U19" s="53"/>
      <c r="V19" s="61" t="e">
        <f>GETPIVOTDATA("Cuenta número de expedientes",#REF!,"CCAA",$B19,"TramoEdad",V$1)</f>
        <v>#REF!</v>
      </c>
      <c r="W19" s="62" t="e">
        <f t="shared" si="8"/>
        <v>#REF!</v>
      </c>
      <c r="X19" s="53"/>
      <c r="Y19" s="61" t="e">
        <f>GETPIVOTDATA("Cuenta número de expedientes",#REF!,"CCAA",$B19,"TramoEdad",Y$1)</f>
        <v>#REF!</v>
      </c>
      <c r="Z19" s="62" t="e">
        <f t="shared" si="9"/>
        <v>#REF!</v>
      </c>
      <c r="AA19" s="188"/>
      <c r="AB19" s="92"/>
      <c r="AC19" s="92"/>
      <c r="AD19" s="92"/>
      <c r="AE19" s="93"/>
      <c r="AF19" s="122"/>
      <c r="AG19" s="58"/>
      <c r="AH19" s="92"/>
      <c r="AI19" s="92"/>
      <c r="AJ19" s="92"/>
      <c r="AK19" s="93"/>
      <c r="AL19" s="122"/>
      <c r="AN19" s="92"/>
      <c r="AO19" s="92"/>
      <c r="AP19" s="92"/>
      <c r="AQ19" s="93"/>
      <c r="AR19" s="122"/>
      <c r="AT19" s="92"/>
      <c r="AU19" s="92"/>
      <c r="AV19" s="92"/>
      <c r="AW19" s="93"/>
      <c r="AX19" s="122"/>
    </row>
    <row r="20" spans="1:50" s="59" customFormat="1" ht="18" customHeight="1" x14ac:dyDescent="0.15">
      <c r="A20" s="51"/>
      <c r="B20" s="60" t="s">
        <v>3</v>
      </c>
      <c r="C20" s="53"/>
      <c r="D20" s="109">
        <f t="shared" si="2"/>
        <v>4963703</v>
      </c>
      <c r="E20" s="29">
        <f t="shared" si="0"/>
        <v>10.623686674094845</v>
      </c>
      <c r="F20" s="53"/>
      <c r="G20" s="61">
        <f>'3solcasaad'!G20</f>
        <v>4017065</v>
      </c>
      <c r="H20" s="183">
        <f t="shared" si="3"/>
        <v>10.622988669339216</v>
      </c>
      <c r="I20" s="53"/>
      <c r="J20" s="61">
        <f>'3solcasaad'!J20</f>
        <v>669229</v>
      </c>
      <c r="K20" s="183">
        <f t="shared" si="4"/>
        <v>11.086271708570251</v>
      </c>
      <c r="L20" s="53"/>
      <c r="M20" s="61">
        <f>'3solcasaad'!M20</f>
        <v>277409</v>
      </c>
      <c r="N20" s="183">
        <f t="shared" si="1"/>
        <v>9.660450028642618</v>
      </c>
      <c r="O20" s="53"/>
      <c r="P20" s="63" t="e">
        <f t="shared" si="5"/>
        <v>#REF!</v>
      </c>
      <c r="Q20" s="64" t="e">
        <f t="shared" si="6"/>
        <v>#REF!</v>
      </c>
      <c r="R20" s="53"/>
      <c r="S20" s="61" t="e">
        <f>GETPIVOTDATA("Cuenta número de expedientes",#REF!,"CCAA",$B20,"TramoEdad",S$1)</f>
        <v>#REF!</v>
      </c>
      <c r="T20" s="62" t="e">
        <f t="shared" si="7"/>
        <v>#REF!</v>
      </c>
      <c r="U20" s="53"/>
      <c r="V20" s="61" t="e">
        <f>GETPIVOTDATA("Cuenta número de expedientes",#REF!,"CCAA",$B20,"TramoEdad",V$1)</f>
        <v>#REF!</v>
      </c>
      <c r="W20" s="62" t="e">
        <f t="shared" si="8"/>
        <v>#REF!</v>
      </c>
      <c r="X20" s="53"/>
      <c r="Y20" s="61" t="e">
        <f>GETPIVOTDATA("Cuenta número de expedientes",#REF!,"CCAA",$B20,"TramoEdad",Y$1)</f>
        <v>#REF!</v>
      </c>
      <c r="Z20" s="62" t="e">
        <f t="shared" si="9"/>
        <v>#REF!</v>
      </c>
      <c r="AA20" s="188"/>
      <c r="AB20" s="92"/>
      <c r="AC20" s="92"/>
      <c r="AD20" s="92"/>
      <c r="AE20" s="93"/>
      <c r="AF20" s="123"/>
      <c r="AG20" s="58"/>
      <c r="AH20" s="92"/>
      <c r="AI20" s="92"/>
      <c r="AJ20" s="92"/>
      <c r="AK20" s="93"/>
      <c r="AL20" s="122"/>
      <c r="AN20" s="92"/>
      <c r="AO20" s="92"/>
      <c r="AP20" s="92"/>
      <c r="AQ20" s="93"/>
      <c r="AR20" s="122"/>
      <c r="AT20" s="92"/>
      <c r="AU20" s="92"/>
      <c r="AV20" s="92"/>
      <c r="AW20" s="93"/>
      <c r="AX20" s="122"/>
    </row>
    <row r="21" spans="1:50" s="59" customFormat="1" ht="18" customHeight="1" x14ac:dyDescent="0.15">
      <c r="A21" s="51"/>
      <c r="B21" s="60" t="s">
        <v>2</v>
      </c>
      <c r="C21" s="53"/>
      <c r="D21" s="109">
        <f t="shared" si="2"/>
        <v>1072863</v>
      </c>
      <c r="E21" s="29">
        <f t="shared" si="0"/>
        <v>2.2962212598597094</v>
      </c>
      <c r="F21" s="53"/>
      <c r="G21" s="61">
        <f>'3solcasaad'!G21</f>
        <v>853665</v>
      </c>
      <c r="H21" s="183">
        <f t="shared" si="3"/>
        <v>2.2574873999826894</v>
      </c>
      <c r="I21" s="53"/>
      <c r="J21" s="61">
        <f>'3solcasaad'!J21</f>
        <v>141083</v>
      </c>
      <c r="K21" s="183">
        <f t="shared" si="4"/>
        <v>2.3371438946313097</v>
      </c>
      <c r="L21" s="53"/>
      <c r="M21" s="61">
        <f>'3solcasaad'!M21</f>
        <v>78115</v>
      </c>
      <c r="N21" s="183">
        <f t="shared" si="1"/>
        <v>2.720265218458731</v>
      </c>
      <c r="O21" s="53"/>
      <c r="P21" s="63" t="e">
        <f t="shared" si="5"/>
        <v>#REF!</v>
      </c>
      <c r="Q21" s="64" t="e">
        <f t="shared" si="6"/>
        <v>#REF!</v>
      </c>
      <c r="R21" s="53"/>
      <c r="S21" s="61" t="e">
        <f>GETPIVOTDATA("Cuenta número de expedientes",#REF!,"CCAA",$B21,"TramoEdad",S$1)</f>
        <v>#REF!</v>
      </c>
      <c r="T21" s="62" t="e">
        <f t="shared" si="7"/>
        <v>#REF!</v>
      </c>
      <c r="U21" s="53"/>
      <c r="V21" s="61" t="e">
        <f>GETPIVOTDATA("Cuenta número de expedientes",#REF!,"CCAA",$B21,"TramoEdad",V$1)</f>
        <v>#REF!</v>
      </c>
      <c r="W21" s="62" t="e">
        <f t="shared" si="8"/>
        <v>#REF!</v>
      </c>
      <c r="X21" s="53"/>
      <c r="Y21" s="61" t="e">
        <f>GETPIVOTDATA("Cuenta número de expedientes",#REF!,"CCAA",$B21,"TramoEdad",Y$1)</f>
        <v>#REF!</v>
      </c>
      <c r="Z21" s="62" t="e">
        <f t="shared" si="9"/>
        <v>#REF!</v>
      </c>
      <c r="AA21" s="188"/>
      <c r="AB21" s="92"/>
      <c r="AC21" s="92"/>
      <c r="AD21" s="92"/>
      <c r="AE21" s="93"/>
      <c r="AF21" s="122"/>
      <c r="AG21" s="58"/>
      <c r="AH21" s="92"/>
      <c r="AI21" s="92"/>
      <c r="AJ21" s="92"/>
      <c r="AK21" s="93"/>
      <c r="AL21" s="122"/>
      <c r="AN21" s="92"/>
      <c r="AO21" s="92"/>
      <c r="AP21" s="92"/>
      <c r="AQ21" s="93"/>
      <c r="AR21" s="122"/>
      <c r="AT21" s="92"/>
      <c r="AU21" s="92"/>
      <c r="AV21" s="92"/>
      <c r="AW21" s="93"/>
      <c r="AX21" s="122"/>
    </row>
    <row r="22" spans="1:50" s="59" customFormat="1" ht="18" customHeight="1" x14ac:dyDescent="0.15">
      <c r="A22" s="51"/>
      <c r="B22" s="60" t="s">
        <v>35</v>
      </c>
      <c r="C22" s="53"/>
      <c r="D22" s="109">
        <f t="shared" si="2"/>
        <v>2701743</v>
      </c>
      <c r="E22" s="29">
        <f t="shared" si="0"/>
        <v>5.7824714947548292</v>
      </c>
      <c r="F22" s="53"/>
      <c r="G22" s="61">
        <f>'3solcasaad'!G22</f>
        <v>2028813</v>
      </c>
      <c r="H22" s="183">
        <f t="shared" si="3"/>
        <v>5.365125411515149</v>
      </c>
      <c r="I22" s="53"/>
      <c r="J22" s="61">
        <f>'3solcasaad'!J22</f>
        <v>434138</v>
      </c>
      <c r="K22" s="183">
        <f t="shared" si="4"/>
        <v>7.1918159957432684</v>
      </c>
      <c r="L22" s="53"/>
      <c r="M22" s="61">
        <f>'3solcasaad'!M22</f>
        <v>238792</v>
      </c>
      <c r="N22" s="183">
        <f t="shared" si="1"/>
        <v>8.3156573263290952</v>
      </c>
      <c r="O22" s="53"/>
      <c r="P22" s="63" t="e">
        <f t="shared" si="5"/>
        <v>#REF!</v>
      </c>
      <c r="Q22" s="64" t="e">
        <f t="shared" si="6"/>
        <v>#REF!</v>
      </c>
      <c r="R22" s="53"/>
      <c r="S22" s="61" t="e">
        <f>GETPIVOTDATA("Cuenta número de expedientes",#REF!,"CCAA",$B22,"TramoEdad",S$1)</f>
        <v>#REF!</v>
      </c>
      <c r="T22" s="62" t="e">
        <f t="shared" si="7"/>
        <v>#REF!</v>
      </c>
      <c r="U22" s="53"/>
      <c r="V22" s="61" t="e">
        <f>GETPIVOTDATA("Cuenta número de expedientes",#REF!,"CCAA",$B22,"TramoEdad",V$1)</f>
        <v>#REF!</v>
      </c>
      <c r="W22" s="62" t="e">
        <f t="shared" si="8"/>
        <v>#REF!</v>
      </c>
      <c r="X22" s="53"/>
      <c r="Y22" s="61" t="e">
        <f>GETPIVOTDATA("Cuenta número de expedientes",#REF!,"CCAA",$B22,"TramoEdad",Y$1)</f>
        <v>#REF!</v>
      </c>
      <c r="Z22" s="62" t="e">
        <f t="shared" si="9"/>
        <v>#REF!</v>
      </c>
      <c r="AA22" s="188"/>
      <c r="AB22" s="92"/>
      <c r="AC22" s="92"/>
      <c r="AD22" s="92"/>
      <c r="AE22" s="93"/>
      <c r="AF22" s="122"/>
      <c r="AG22" s="58"/>
      <c r="AH22" s="92"/>
      <c r="AI22" s="92"/>
      <c r="AJ22" s="92"/>
      <c r="AK22" s="93"/>
      <c r="AL22" s="122"/>
      <c r="AN22" s="92"/>
      <c r="AO22" s="92"/>
      <c r="AP22" s="92"/>
      <c r="AQ22" s="93"/>
      <c r="AR22" s="122"/>
      <c r="AT22" s="92"/>
      <c r="AU22" s="92"/>
      <c r="AV22" s="92"/>
      <c r="AW22" s="93"/>
      <c r="AX22" s="122"/>
    </row>
    <row r="23" spans="1:50" s="59" customFormat="1" ht="18" customHeight="1" x14ac:dyDescent="0.15">
      <c r="A23" s="51"/>
      <c r="B23" s="60" t="s">
        <v>42</v>
      </c>
      <c r="C23" s="53"/>
      <c r="D23" s="109">
        <f t="shared" si="2"/>
        <v>6578079</v>
      </c>
      <c r="E23" s="29">
        <f t="shared" si="0"/>
        <v>14.078894368467079</v>
      </c>
      <c r="F23" s="53"/>
      <c r="G23" s="61">
        <f>'3solcasaad'!G23</f>
        <v>5423824</v>
      </c>
      <c r="H23" s="183">
        <f t="shared" si="3"/>
        <v>14.343113914385279</v>
      </c>
      <c r="I23" s="53"/>
      <c r="J23" s="61">
        <f>'3solcasaad'!J23</f>
        <v>793640</v>
      </c>
      <c r="K23" s="183">
        <f t="shared" si="4"/>
        <v>13.147231633401562</v>
      </c>
      <c r="L23" s="53"/>
      <c r="M23" s="61">
        <f>'3solcasaad'!M23</f>
        <v>360615</v>
      </c>
      <c r="N23" s="183">
        <f t="shared" si="1"/>
        <v>12.55800347890284</v>
      </c>
      <c r="O23" s="53"/>
      <c r="P23" s="63" t="e">
        <f t="shared" si="5"/>
        <v>#REF!</v>
      </c>
      <c r="Q23" s="64" t="e">
        <f t="shared" si="6"/>
        <v>#REF!</v>
      </c>
      <c r="R23" s="53"/>
      <c r="S23" s="61" t="e">
        <f>GETPIVOTDATA("Cuenta número de expedientes",#REF!,"CCAA",$B23,"TramoEdad",S$1)</f>
        <v>#REF!</v>
      </c>
      <c r="T23" s="62" t="e">
        <f t="shared" si="7"/>
        <v>#REF!</v>
      </c>
      <c r="U23" s="53"/>
      <c r="V23" s="61" t="e">
        <f>GETPIVOTDATA("Cuenta número de expedientes",#REF!,"CCAA",$B23,"TramoEdad",V$1)</f>
        <v>#REF!</v>
      </c>
      <c r="W23" s="62" t="e">
        <f t="shared" si="8"/>
        <v>#REF!</v>
      </c>
      <c r="X23" s="53"/>
      <c r="Y23" s="61" t="e">
        <f>GETPIVOTDATA("Cuenta número de expedientes",#REF!,"CCAA",$B23,"TramoEdad",Y$1)</f>
        <v>#REF!</v>
      </c>
      <c r="Z23" s="62" t="e">
        <f t="shared" si="9"/>
        <v>#REF!</v>
      </c>
      <c r="AA23" s="188"/>
      <c r="AB23" s="92"/>
      <c r="AC23" s="92"/>
      <c r="AD23" s="92"/>
      <c r="AE23" s="93"/>
      <c r="AF23" s="122"/>
      <c r="AG23" s="58"/>
      <c r="AH23" s="92"/>
      <c r="AI23" s="92"/>
      <c r="AJ23" s="92"/>
      <c r="AK23" s="93"/>
      <c r="AL23" s="122"/>
      <c r="AN23" s="92"/>
      <c r="AO23" s="92"/>
      <c r="AP23" s="92"/>
      <c r="AQ23" s="93"/>
      <c r="AR23" s="122"/>
      <c r="AT23" s="92"/>
      <c r="AU23" s="92"/>
      <c r="AV23" s="92"/>
      <c r="AW23" s="93"/>
      <c r="AX23" s="122"/>
    </row>
    <row r="24" spans="1:50" s="67" customFormat="1" ht="18" customHeight="1" x14ac:dyDescent="0.15">
      <c r="A24" s="66"/>
      <c r="B24" s="60" t="s">
        <v>43</v>
      </c>
      <c r="C24" s="53"/>
      <c r="D24" s="109">
        <f t="shared" si="2"/>
        <v>1478509</v>
      </c>
      <c r="E24" s="29">
        <f t="shared" si="0"/>
        <v>3.1644150266100319</v>
      </c>
      <c r="F24" s="53"/>
      <c r="G24" s="61">
        <f>'3solcasaad'!G24</f>
        <v>1249999</v>
      </c>
      <c r="H24" s="183">
        <f t="shared" si="3"/>
        <v>3.3055788775350536</v>
      </c>
      <c r="I24" s="53"/>
      <c r="J24" s="61">
        <f>'3solcasaad'!J24</f>
        <v>159024</v>
      </c>
      <c r="K24" s="183">
        <f t="shared" si="4"/>
        <v>2.6343497848773372</v>
      </c>
      <c r="L24" s="53"/>
      <c r="M24" s="61">
        <f>'3solcasaad'!M24</f>
        <v>69486</v>
      </c>
      <c r="N24" s="183">
        <f t="shared" si="1"/>
        <v>2.4197701973990067</v>
      </c>
      <c r="O24" s="53"/>
      <c r="P24" s="63" t="e">
        <f t="shared" si="5"/>
        <v>#REF!</v>
      </c>
      <c r="Q24" s="64" t="e">
        <f t="shared" si="6"/>
        <v>#REF!</v>
      </c>
      <c r="R24" s="53"/>
      <c r="S24" s="61" t="e">
        <f>GETPIVOTDATA("Cuenta número de expedientes",#REF!,"CCAA",$B24,"TramoEdad",S$1)</f>
        <v>#REF!</v>
      </c>
      <c r="T24" s="62" t="e">
        <f t="shared" si="7"/>
        <v>#REF!</v>
      </c>
      <c r="U24" s="53"/>
      <c r="V24" s="61" t="e">
        <f>GETPIVOTDATA("Cuenta número de expedientes",#REF!,"CCAA",$B24,"TramoEdad",V$1)</f>
        <v>#REF!</v>
      </c>
      <c r="W24" s="62" t="e">
        <f t="shared" si="8"/>
        <v>#REF!</v>
      </c>
      <c r="X24" s="53"/>
      <c r="Y24" s="61" t="e">
        <f>GETPIVOTDATA("Cuenta número de expedientes",#REF!,"CCAA",$B24,"TramoEdad",Y$1)</f>
        <v>#REF!</v>
      </c>
      <c r="Z24" s="62" t="e">
        <f t="shared" si="9"/>
        <v>#REF!</v>
      </c>
      <c r="AA24" s="188"/>
      <c r="AB24" s="92"/>
      <c r="AC24" s="92"/>
      <c r="AD24" s="92"/>
      <c r="AE24" s="93"/>
      <c r="AF24" s="122"/>
      <c r="AG24" s="58"/>
      <c r="AH24" s="92"/>
      <c r="AI24" s="92"/>
      <c r="AJ24" s="92"/>
      <c r="AK24" s="93"/>
      <c r="AL24" s="122"/>
      <c r="AN24" s="92"/>
      <c r="AO24" s="92"/>
      <c r="AP24" s="92"/>
      <c r="AQ24" s="93"/>
      <c r="AR24" s="122"/>
      <c r="AT24" s="92"/>
      <c r="AU24" s="92"/>
      <c r="AV24" s="92"/>
      <c r="AW24" s="93"/>
      <c r="AX24" s="122"/>
    </row>
    <row r="25" spans="1:50" s="59" customFormat="1" ht="18" customHeight="1" x14ac:dyDescent="0.15">
      <c r="B25" s="60" t="s">
        <v>44</v>
      </c>
      <c r="C25" s="53"/>
      <c r="D25" s="110">
        <f t="shared" si="2"/>
        <v>647554</v>
      </c>
      <c r="E25" s="29">
        <f t="shared" si="0"/>
        <v>1.385943276734489</v>
      </c>
      <c r="F25" s="53"/>
      <c r="G25" s="65">
        <f>'3solcasaad'!G25</f>
        <v>521118</v>
      </c>
      <c r="H25" s="183">
        <f t="shared" si="3"/>
        <v>1.3780784252653899</v>
      </c>
      <c r="I25" s="53"/>
      <c r="J25" s="65">
        <f>'3solcasaad'!J25</f>
        <v>84596</v>
      </c>
      <c r="K25" s="183">
        <f t="shared" si="4"/>
        <v>1.4013951001200022</v>
      </c>
      <c r="L25" s="53"/>
      <c r="M25" s="65">
        <f>'3solcasaad'!M25</f>
        <v>41840</v>
      </c>
      <c r="N25" s="183">
        <f t="shared" si="1"/>
        <v>1.4570299781132088</v>
      </c>
      <c r="O25" s="53"/>
      <c r="P25" s="68" t="e">
        <f t="shared" si="5"/>
        <v>#REF!</v>
      </c>
      <c r="Q25" s="64" t="e">
        <f t="shared" si="6"/>
        <v>#REF!</v>
      </c>
      <c r="R25" s="53"/>
      <c r="S25" s="65" t="e">
        <f>GETPIVOTDATA("Cuenta número de expedientes",#REF!,"CCAA",$B25,"TramoEdad",S$1)</f>
        <v>#REF!</v>
      </c>
      <c r="T25" s="62" t="e">
        <f t="shared" si="7"/>
        <v>#REF!</v>
      </c>
      <c r="U25" s="53"/>
      <c r="V25" s="65" t="e">
        <f>GETPIVOTDATA("Cuenta número de expedientes",#REF!,"CCAA",$B25,"TramoEdad",V$1)</f>
        <v>#REF!</v>
      </c>
      <c r="W25" s="62" t="e">
        <f t="shared" si="8"/>
        <v>#REF!</v>
      </c>
      <c r="X25" s="53"/>
      <c r="Y25" s="65" t="e">
        <f>GETPIVOTDATA("Cuenta número de expedientes",#REF!,"CCAA",$B25,"TramoEdad",Y$1)</f>
        <v>#REF!</v>
      </c>
      <c r="Z25" s="62" t="e">
        <f t="shared" si="9"/>
        <v>#REF!</v>
      </c>
      <c r="AA25" s="188"/>
      <c r="AB25" s="92"/>
      <c r="AC25" s="92"/>
      <c r="AD25" s="92"/>
      <c r="AE25" s="93"/>
      <c r="AF25" s="122"/>
      <c r="AG25" s="58"/>
      <c r="AH25" s="92"/>
      <c r="AI25" s="92"/>
      <c r="AJ25" s="92"/>
      <c r="AK25" s="93"/>
      <c r="AL25" s="122"/>
      <c r="AN25" s="92"/>
      <c r="AO25" s="92"/>
      <c r="AP25" s="92"/>
      <c r="AQ25" s="93"/>
      <c r="AR25" s="122"/>
      <c r="AT25" s="92"/>
      <c r="AU25" s="92"/>
      <c r="AV25" s="92"/>
      <c r="AW25" s="93"/>
      <c r="AX25" s="122"/>
    </row>
    <row r="26" spans="1:50" s="59" customFormat="1" ht="18" customHeight="1" x14ac:dyDescent="0.15">
      <c r="B26" s="60" t="s">
        <v>45</v>
      </c>
      <c r="C26" s="53"/>
      <c r="D26" s="110">
        <f t="shared" si="2"/>
        <v>2199088</v>
      </c>
      <c r="E26" s="29">
        <f t="shared" si="0"/>
        <v>4.7066518445527237</v>
      </c>
      <c r="F26" s="53"/>
      <c r="G26" s="65">
        <f>'3solcasaad'!G26</f>
        <v>1714987</v>
      </c>
      <c r="H26" s="183">
        <f t="shared" si="3"/>
        <v>4.5352234701365433</v>
      </c>
      <c r="I26" s="53"/>
      <c r="J26" s="65">
        <f>'3solcasaad'!J26</f>
        <v>324460</v>
      </c>
      <c r="K26" s="183">
        <f t="shared" si="4"/>
        <v>5.3749190763740122</v>
      </c>
      <c r="L26" s="53"/>
      <c r="M26" s="65">
        <f>'3solcasaad'!M26</f>
        <v>159641</v>
      </c>
      <c r="N26" s="183">
        <f t="shared" si="1"/>
        <v>5.5593145969400277</v>
      </c>
      <c r="O26" s="53"/>
      <c r="P26" s="68" t="e">
        <f t="shared" si="5"/>
        <v>#REF!</v>
      </c>
      <c r="Q26" s="64" t="e">
        <f t="shared" si="6"/>
        <v>#REF!</v>
      </c>
      <c r="R26" s="53"/>
      <c r="S26" s="65" t="e">
        <f>GETPIVOTDATA("Cuenta número de expedientes",#REF!,"CCAA",$B26,"TramoEdad",S$1)</f>
        <v>#REF!</v>
      </c>
      <c r="T26" s="62" t="e">
        <f t="shared" si="7"/>
        <v>#REF!</v>
      </c>
      <c r="U26" s="53"/>
      <c r="V26" s="65" t="e">
        <f>GETPIVOTDATA("Cuenta número de expedientes",#REF!,"CCAA",$B26,"TramoEdad",V$1)</f>
        <v>#REF!</v>
      </c>
      <c r="W26" s="62" t="e">
        <f t="shared" si="8"/>
        <v>#REF!</v>
      </c>
      <c r="X26" s="53"/>
      <c r="Y26" s="65" t="e">
        <f>GETPIVOTDATA("Cuenta número de expedientes",#REF!,"CCAA",$B26,"TramoEdad",Y$1)</f>
        <v>#REF!</v>
      </c>
      <c r="Z26" s="62" t="e">
        <f t="shared" si="9"/>
        <v>#REF!</v>
      </c>
      <c r="AA26" s="188"/>
      <c r="AB26" s="92"/>
      <c r="AC26" s="92"/>
      <c r="AD26" s="92"/>
      <c r="AE26" s="93"/>
      <c r="AF26" s="123"/>
      <c r="AG26" s="58"/>
      <c r="AH26" s="92"/>
      <c r="AI26" s="92"/>
      <c r="AJ26" s="92"/>
      <c r="AK26" s="93"/>
      <c r="AL26" s="122"/>
      <c r="AN26" s="92"/>
      <c r="AO26" s="92"/>
      <c r="AP26" s="92"/>
      <c r="AQ26" s="93"/>
      <c r="AR26" s="122"/>
      <c r="AT26" s="92"/>
      <c r="AU26" s="92"/>
      <c r="AV26" s="92"/>
      <c r="AW26" s="93"/>
      <c r="AX26" s="122"/>
    </row>
    <row r="27" spans="1:50" s="59" customFormat="1" ht="18" customHeight="1" x14ac:dyDescent="0.15">
      <c r="B27" s="60" t="s">
        <v>46</v>
      </c>
      <c r="C27" s="53"/>
      <c r="D27" s="110">
        <f t="shared" si="2"/>
        <v>315675</v>
      </c>
      <c r="E27" s="30">
        <f t="shared" si="0"/>
        <v>0.67563113482915682</v>
      </c>
      <c r="F27" s="53"/>
      <c r="G27" s="65">
        <f>'3solcasaad'!G27</f>
        <v>250290</v>
      </c>
      <c r="H27" s="184">
        <f t="shared" si="3"/>
        <v>0.66188319931315831</v>
      </c>
      <c r="I27" s="53"/>
      <c r="J27" s="65">
        <f>'3solcasaad'!J27</f>
        <v>42318</v>
      </c>
      <c r="K27" s="184">
        <f t="shared" si="4"/>
        <v>0.70102886480304327</v>
      </c>
      <c r="L27" s="53"/>
      <c r="M27" s="65">
        <f>'3solcasaad'!M27</f>
        <v>23067</v>
      </c>
      <c r="N27" s="184">
        <f t="shared" si="1"/>
        <v>0.80328179983597969</v>
      </c>
      <c r="O27" s="53"/>
      <c r="P27" s="68" t="e">
        <f t="shared" si="5"/>
        <v>#REF!</v>
      </c>
      <c r="Q27" s="70" t="e">
        <f t="shared" si="6"/>
        <v>#REF!</v>
      </c>
      <c r="R27" s="53"/>
      <c r="S27" s="65" t="e">
        <f>GETPIVOTDATA("Cuenta número de expedientes",#REF!,"CCAA",$B27,"TramoEdad",S$1)</f>
        <v>#REF!</v>
      </c>
      <c r="T27" s="69" t="e">
        <f t="shared" si="7"/>
        <v>#REF!</v>
      </c>
      <c r="U27" s="53"/>
      <c r="V27" s="65" t="e">
        <f>GETPIVOTDATA("Cuenta número de expedientes",#REF!,"CCAA",$B27,"TramoEdad",V$1)</f>
        <v>#REF!</v>
      </c>
      <c r="W27" s="69" t="e">
        <f t="shared" si="8"/>
        <v>#REF!</v>
      </c>
      <c r="X27" s="53"/>
      <c r="Y27" s="65" t="e">
        <f>GETPIVOTDATA("Cuenta número de expedientes",#REF!,"CCAA",$B27,"TramoEdad",Y$1)</f>
        <v>#REF!</v>
      </c>
      <c r="Z27" s="69" t="e">
        <f t="shared" si="9"/>
        <v>#REF!</v>
      </c>
      <c r="AA27" s="188"/>
      <c r="AB27" s="92"/>
      <c r="AC27" s="92"/>
      <c r="AD27" s="92"/>
      <c r="AE27" s="93"/>
      <c r="AF27" s="122"/>
      <c r="AG27" s="58"/>
      <c r="AH27" s="92"/>
      <c r="AI27" s="92"/>
      <c r="AJ27" s="92"/>
      <c r="AK27" s="93"/>
      <c r="AL27" s="122"/>
      <c r="AN27" s="92"/>
      <c r="AO27" s="92"/>
      <c r="AP27" s="92"/>
      <c r="AQ27" s="93"/>
      <c r="AR27" s="122"/>
      <c r="AT27" s="92"/>
      <c r="AU27" s="92"/>
      <c r="AV27" s="92"/>
      <c r="AW27" s="93"/>
      <c r="AX27" s="122"/>
    </row>
    <row r="28" spans="1:50" s="59" customFormat="1" ht="18" customHeight="1" x14ac:dyDescent="0.15">
      <c r="B28" s="71" t="s">
        <v>1</v>
      </c>
      <c r="C28" s="53"/>
      <c r="D28" s="111">
        <f t="shared" si="2"/>
        <v>171528</v>
      </c>
      <c r="E28" s="31">
        <f t="shared" si="0"/>
        <v>0.36711699467799358</v>
      </c>
      <c r="F28" s="53"/>
      <c r="G28" s="72">
        <f>'3solcasaad'!G28</f>
        <v>153112</v>
      </c>
      <c r="H28" s="185">
        <f t="shared" si="3"/>
        <v>0.40489935839720442</v>
      </c>
      <c r="I28" s="53"/>
      <c r="J28" s="72">
        <f>'3solcasaad'!J28</f>
        <v>13498</v>
      </c>
      <c r="K28" s="185">
        <f t="shared" si="4"/>
        <v>0.22360432007919748</v>
      </c>
      <c r="L28" s="53"/>
      <c r="M28" s="72">
        <f>'3solcasaad'!M28</f>
        <v>4918</v>
      </c>
      <c r="N28" s="185">
        <f t="shared" si="1"/>
        <v>0.17126370536235089</v>
      </c>
      <c r="O28" s="53"/>
      <c r="P28" s="74" t="e">
        <f t="shared" si="5"/>
        <v>#REF!</v>
      </c>
      <c r="Q28" s="75" t="e">
        <f t="shared" si="6"/>
        <v>#REF!</v>
      </c>
      <c r="R28" s="53"/>
      <c r="S28" s="72" t="e">
        <f>GETPIVOTDATA("Cuenta número de expedientes",#REF!,"CCAA","Ceuta","TramoEdad",S$1)+GETPIVOTDATA("Cuenta número de expedientes",#REF!,"CCAA","Melilla","TramoEdad",S$1)</f>
        <v>#REF!</v>
      </c>
      <c r="T28" s="73" t="e">
        <f t="shared" si="7"/>
        <v>#REF!</v>
      </c>
      <c r="U28" s="53"/>
      <c r="V28" s="72" t="e">
        <f>GETPIVOTDATA("Cuenta número de expedientes",#REF!,"CCAA","Ceuta","TramoEdad",V$1)+GETPIVOTDATA("Cuenta número de expedientes",#REF!,"CCAA","Melilla","TramoEdad",V$1)</f>
        <v>#REF!</v>
      </c>
      <c r="W28" s="73" t="e">
        <f t="shared" si="8"/>
        <v>#REF!</v>
      </c>
      <c r="X28" s="53"/>
      <c r="Y28" s="72" t="e">
        <f>GETPIVOTDATA("Cuenta número de expedientes",#REF!,"CCAA","Ceuta","TramoEdad",Y$1)+GETPIVOTDATA("Cuenta número de expedientes",#REF!,"CCAA","Melilla","TramoEdad",Y$1)</f>
        <v>#REF!</v>
      </c>
      <c r="Z28" s="73" t="e">
        <f t="shared" si="9"/>
        <v>#REF!</v>
      </c>
      <c r="AA28" s="188"/>
      <c r="AB28" s="92"/>
      <c r="AC28" s="92"/>
      <c r="AD28" s="92"/>
      <c r="AE28" s="93"/>
      <c r="AF28" s="122"/>
      <c r="AG28" s="58"/>
      <c r="AH28" s="92"/>
      <c r="AI28" s="92"/>
      <c r="AJ28" s="92"/>
      <c r="AK28" s="93"/>
      <c r="AL28" s="122"/>
      <c r="AN28" s="92"/>
      <c r="AO28" s="92"/>
      <c r="AP28" s="92"/>
      <c r="AQ28" s="93"/>
      <c r="AR28" s="122"/>
      <c r="AT28" s="92"/>
      <c r="AU28" s="92"/>
      <c r="AV28" s="92"/>
      <c r="AW28" s="93"/>
      <c r="AX28" s="122"/>
    </row>
    <row r="29" spans="1:50" s="50" customFormat="1" ht="3.75" customHeight="1" x14ac:dyDescent="0.15">
      <c r="A29" s="47"/>
      <c r="B29" s="48"/>
      <c r="C29" s="49"/>
      <c r="D29" s="48"/>
      <c r="E29" s="76"/>
      <c r="F29" s="49"/>
      <c r="G29" s="48"/>
      <c r="H29" s="186"/>
      <c r="I29" s="49"/>
      <c r="J29" s="48"/>
      <c r="K29" s="186"/>
      <c r="L29" s="49"/>
      <c r="M29" s="48"/>
      <c r="N29" s="186"/>
      <c r="O29" s="49"/>
      <c r="P29" s="48"/>
      <c r="Q29" s="77"/>
      <c r="R29" s="49"/>
      <c r="S29" s="48"/>
      <c r="T29" s="187"/>
      <c r="U29" s="49"/>
      <c r="V29" s="48"/>
      <c r="W29" s="186"/>
      <c r="X29" s="49"/>
      <c r="Y29" s="48"/>
      <c r="Z29" s="186"/>
      <c r="AA29" s="188"/>
      <c r="AB29" s="94"/>
      <c r="AC29" s="94"/>
      <c r="AD29" s="92"/>
      <c r="AE29" s="93"/>
      <c r="AF29" s="122"/>
      <c r="AG29" s="58"/>
      <c r="AH29" s="94"/>
      <c r="AI29" s="94"/>
      <c r="AJ29" s="92"/>
      <c r="AK29" s="93"/>
      <c r="AL29" s="122"/>
      <c r="AN29" s="94"/>
      <c r="AO29" s="94"/>
      <c r="AP29" s="92"/>
      <c r="AQ29" s="93"/>
      <c r="AR29" s="122"/>
      <c r="AT29" s="94"/>
      <c r="AU29" s="94"/>
      <c r="AV29" s="92"/>
      <c r="AW29" s="93"/>
      <c r="AX29" s="122"/>
    </row>
    <row r="30" spans="1:50" s="78" customFormat="1" ht="18" customHeight="1" x14ac:dyDescent="0.15">
      <c r="B30" s="79" t="s">
        <v>0</v>
      </c>
      <c r="C30" s="40"/>
      <c r="D30" s="80">
        <f>SUM(D11:D28)</f>
        <v>46722980</v>
      </c>
      <c r="E30" s="81">
        <f>SUM(E11:E28)</f>
        <v>100</v>
      </c>
      <c r="F30" s="40"/>
      <c r="G30" s="80">
        <f>SUM(G11:G28)</f>
        <v>37814829</v>
      </c>
      <c r="H30" s="131">
        <f>SUM(H11:H28)</f>
        <v>100</v>
      </c>
      <c r="I30" s="40"/>
      <c r="J30" s="80">
        <f>SUM(J11:J28)</f>
        <v>6036556</v>
      </c>
      <c r="K30" s="131">
        <f>SUM(K11:K28)</f>
        <v>100.00000000000001</v>
      </c>
      <c r="L30" s="40"/>
      <c r="M30" s="80">
        <f>SUM(M11:M28)</f>
        <v>2871595</v>
      </c>
      <c r="N30" s="131">
        <f>SUM(N11:N28)</f>
        <v>100</v>
      </c>
      <c r="O30" s="40"/>
      <c r="P30" s="80" t="e">
        <f>SUM(P11:P28)</f>
        <v>#REF!</v>
      </c>
      <c r="Q30" s="82" t="e">
        <f>P30*100/D30</f>
        <v>#REF!</v>
      </c>
      <c r="R30" s="40"/>
      <c r="S30" s="80" t="e">
        <f>SUM(S11:S28)</f>
        <v>#REF!</v>
      </c>
      <c r="T30" s="81" t="e">
        <f>S30*100/G30</f>
        <v>#REF!</v>
      </c>
      <c r="U30" s="40"/>
      <c r="V30" s="80" t="e">
        <f>SUM(V11:V28)</f>
        <v>#REF!</v>
      </c>
      <c r="W30" s="81" t="e">
        <f>V30*100/J30</f>
        <v>#REF!</v>
      </c>
      <c r="X30" s="40"/>
      <c r="Y30" s="80" t="e">
        <f>SUM(Y11:Y28)</f>
        <v>#REF!</v>
      </c>
      <c r="Z30" s="81" t="e">
        <f>Y30*100/M30</f>
        <v>#REF!</v>
      </c>
      <c r="AA30" s="188"/>
      <c r="AB30" s="92"/>
      <c r="AC30" s="92"/>
      <c r="AD30" s="94"/>
      <c r="AE30" s="94"/>
      <c r="AF30" s="124"/>
      <c r="AG30" s="125"/>
      <c r="AH30" s="92"/>
      <c r="AI30" s="92"/>
      <c r="AJ30" s="94"/>
      <c r="AK30" s="94"/>
      <c r="AL30" s="124"/>
      <c r="AN30" s="92"/>
      <c r="AO30" s="92"/>
      <c r="AP30" s="94"/>
      <c r="AQ30" s="94"/>
      <c r="AR30" s="124"/>
      <c r="AT30" s="92"/>
      <c r="AU30" s="92"/>
      <c r="AV30" s="94"/>
      <c r="AW30" s="94"/>
      <c r="AX30" s="124"/>
    </row>
    <row r="31" spans="1:50" s="83" customFormat="1" ht="5.25" customHeight="1" x14ac:dyDescent="0.2">
      <c r="B31" s="84" t="s">
        <v>39</v>
      </c>
      <c r="C31" s="85"/>
      <c r="D31" s="85"/>
      <c r="E31" s="85"/>
      <c r="F31" s="85"/>
      <c r="G31" s="85"/>
      <c r="H31" s="85"/>
      <c r="I31" s="85"/>
      <c r="O31" s="86"/>
      <c r="R31" s="85"/>
    </row>
    <row r="32" spans="1:50" s="78" customFormat="1" ht="5.25" customHeight="1" x14ac:dyDescent="0.2">
      <c r="B32" s="84" t="s">
        <v>47</v>
      </c>
      <c r="C32" s="87"/>
      <c r="D32" s="87"/>
      <c r="E32" s="87"/>
      <c r="F32" s="87"/>
      <c r="G32" s="87"/>
      <c r="H32" s="87"/>
      <c r="I32" s="87"/>
      <c r="O32" s="86"/>
      <c r="R32" s="87"/>
    </row>
    <row r="33" spans="2:19" s="78" customFormat="1" ht="13.5" customHeight="1" x14ac:dyDescent="0.2">
      <c r="B33" s="1447" t="s">
        <v>217</v>
      </c>
      <c r="C33" s="1447"/>
      <c r="D33" s="1447"/>
      <c r="E33" s="1447"/>
      <c r="F33" s="1447"/>
      <c r="G33" s="1447"/>
      <c r="H33" s="1447"/>
      <c r="I33" s="1447"/>
      <c r="J33" s="1447"/>
      <c r="K33" s="1447"/>
      <c r="L33" s="1447"/>
      <c r="M33" s="1447"/>
      <c r="O33" s="86"/>
    </row>
    <row r="34" spans="2:19" ht="29.25" customHeight="1" x14ac:dyDescent="0.2">
      <c r="B34" s="1441"/>
      <c r="C34" s="1441"/>
      <c r="D34" s="1441"/>
      <c r="E34" s="1441"/>
      <c r="F34" s="1441"/>
      <c r="G34" s="1441"/>
      <c r="H34" s="1441"/>
      <c r="I34" s="1441"/>
      <c r="J34" s="1441"/>
      <c r="K34" s="1441"/>
      <c r="L34" s="1441"/>
      <c r="M34" s="1441"/>
      <c r="N34" s="1441"/>
      <c r="O34" s="1441"/>
      <c r="P34" s="1441"/>
      <c r="Q34" s="89"/>
      <c r="R34" s="89"/>
      <c r="S34" s="89"/>
    </row>
    <row r="35" spans="2:19" ht="4.5" customHeight="1" x14ac:dyDescent="0.2">
      <c r="B35" s="1440"/>
      <c r="C35" s="1440"/>
      <c r="D35" s="1440"/>
      <c r="E35" s="1440"/>
      <c r="F35" s="1440"/>
      <c r="G35" s="1440"/>
      <c r="H35" s="1440"/>
      <c r="I35" s="1440"/>
      <c r="J35" s="1440"/>
      <c r="K35" s="1440"/>
      <c r="L35" s="1440"/>
      <c r="M35" s="1440"/>
      <c r="N35" s="1440"/>
      <c r="O35" s="1440"/>
      <c r="P35" s="1440"/>
      <c r="Q35" s="89"/>
      <c r="R35" s="89"/>
      <c r="S35" s="89"/>
    </row>
    <row r="38" spans="2:19" x14ac:dyDescent="0.2">
      <c r="L38" s="90"/>
      <c r="M38" s="90"/>
      <c r="N38" s="90"/>
    </row>
  </sheetData>
  <mergeCells count="22">
    <mergeCell ref="P7:Q8"/>
    <mergeCell ref="B2:I2"/>
    <mergeCell ref="B3:I3"/>
    <mergeCell ref="B7:B9"/>
    <mergeCell ref="D7:E8"/>
    <mergeCell ref="G7:H7"/>
    <mergeCell ref="B33:M33"/>
    <mergeCell ref="B34:P34"/>
    <mergeCell ref="B35:P35"/>
    <mergeCell ref="A4:Z4"/>
    <mergeCell ref="B5:Z5"/>
    <mergeCell ref="S7:T7"/>
    <mergeCell ref="V7:W7"/>
    <mergeCell ref="Y7:Z7"/>
    <mergeCell ref="G8:H8"/>
    <mergeCell ref="J8:K8"/>
    <mergeCell ref="M8:N8"/>
    <mergeCell ref="S8:T8"/>
    <mergeCell ref="V8:W8"/>
    <mergeCell ref="Y8:Z8"/>
    <mergeCell ref="J7:K7"/>
    <mergeCell ref="M7:N7"/>
  </mergeCells>
  <printOptions horizontalCentered="1"/>
  <pageMargins left="0" right="0" top="0.43307086614173229" bottom="0.43307086614173229" header="0" footer="0"/>
  <pageSetup paperSize="9" scale="85" orientation="landscape" r:id="rId1"/>
  <headerFooter alignWithMargins="0"/>
  <rowBreaks count="1" manualBreakCount="1">
    <brk id="34" max="16383" man="1"/>
  </rowBreaks>
  <drawing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Hoja51">
    <tabColor theme="0"/>
    <pageSetUpPr fitToPage="1"/>
  </sheetPr>
  <dimension ref="B1:AD44"/>
  <sheetViews>
    <sheetView showGridLines="0" topLeftCell="A2" zoomScaleNormal="100" workbookViewId="0">
      <selection activeCell="B6" sqref="B6:AC6"/>
    </sheetView>
  </sheetViews>
  <sheetFormatPr baseColWidth="10" defaultColWidth="11.42578125" defaultRowHeight="15" x14ac:dyDescent="0.2"/>
  <cols>
    <col min="1" max="1" width="1.140625" style="615" customWidth="1"/>
    <col min="2" max="2" width="7.85546875" style="615" customWidth="1"/>
    <col min="3" max="3" width="1" style="615" customWidth="1"/>
    <col min="4" max="4" width="9.140625" style="615" customWidth="1"/>
    <col min="5" max="5" width="7.5703125" style="615" customWidth="1"/>
    <col min="6" max="6" width="0.5703125" style="615" customWidth="1"/>
    <col min="7" max="7" width="8" style="615" customWidth="1"/>
    <col min="8" max="8" width="0.5703125" style="615" customWidth="1"/>
    <col min="9" max="9" width="6.7109375" style="615" customWidth="1"/>
    <col min="10" max="10" width="0.5703125" style="615" customWidth="1"/>
    <col min="11" max="11" width="6.85546875" style="615" customWidth="1"/>
    <col min="12" max="12" width="0.5703125" style="615" customWidth="1"/>
    <col min="13" max="13" width="7" style="615" customWidth="1"/>
    <col min="14" max="14" width="0.5703125" style="615" customWidth="1"/>
    <col min="15" max="15" width="8.140625" style="615" customWidth="1"/>
    <col min="16" max="16" width="0.7109375" style="615" customWidth="1"/>
    <col min="17" max="17" width="7.5703125" style="615" customWidth="1"/>
    <col min="18" max="18" width="0.5703125" style="615" customWidth="1"/>
    <col min="19" max="19" width="7.28515625" style="615" customWidth="1"/>
    <col min="20" max="20" width="0.7109375" style="615" customWidth="1"/>
    <col min="21" max="21" width="5.140625" style="615" customWidth="1"/>
    <col min="22" max="22" width="4.5703125" style="615" bestFit="1" customWidth="1"/>
    <col min="23" max="23" width="7" style="615" bestFit="1" customWidth="1"/>
    <col min="24" max="24" width="4.5703125" style="615" bestFit="1" customWidth="1"/>
    <col min="25" max="25" width="7" style="615" bestFit="1" customWidth="1"/>
    <col min="26" max="26" width="4.5703125" style="615" bestFit="1" customWidth="1"/>
    <col min="27" max="27" width="7" style="615" bestFit="1" customWidth="1"/>
    <col min="28" max="28" width="4.5703125" style="615" bestFit="1" customWidth="1"/>
    <col min="29" max="29" width="7" style="615" bestFit="1" customWidth="1"/>
    <col min="30" max="16384" width="11.42578125" style="615"/>
  </cols>
  <sheetData>
    <row r="1" spans="2:30" hidden="1" x14ac:dyDescent="0.2">
      <c r="E1" s="616" t="s">
        <v>36</v>
      </c>
      <c r="G1" s="616" t="s">
        <v>21</v>
      </c>
      <c r="I1" s="616" t="s">
        <v>20</v>
      </c>
      <c r="K1" s="616" t="s">
        <v>19</v>
      </c>
      <c r="M1" s="616" t="s">
        <v>18</v>
      </c>
      <c r="O1" s="616" t="s">
        <v>17</v>
      </c>
      <c r="Q1" s="616" t="s">
        <v>16</v>
      </c>
      <c r="S1" s="616" t="s">
        <v>15</v>
      </c>
    </row>
    <row r="2" spans="2:30" s="613" customFormat="1" x14ac:dyDescent="0.2">
      <c r="C2" s="617"/>
      <c r="D2" s="617"/>
      <c r="T2" s="617"/>
    </row>
    <row r="3" spans="2:30" s="619" customFormat="1" ht="47.25" customHeight="1" x14ac:dyDescent="0.25">
      <c r="B3" s="1476"/>
      <c r="C3" s="1476"/>
      <c r="D3" s="1476"/>
      <c r="E3" s="1476"/>
      <c r="F3" s="1476"/>
      <c r="G3" s="1476"/>
      <c r="H3" s="1476"/>
      <c r="I3" s="1476"/>
      <c r="J3" s="618"/>
      <c r="Q3" s="620"/>
    </row>
    <row r="4" spans="2:30" s="621" customFormat="1" ht="2.25" customHeight="1" x14ac:dyDescent="0.2">
      <c r="B4" s="1477"/>
      <c r="C4" s="1477"/>
      <c r="D4" s="1477"/>
      <c r="E4" s="1477"/>
      <c r="F4" s="1477"/>
      <c r="G4" s="1477"/>
      <c r="H4" s="1477"/>
      <c r="I4" s="1477"/>
      <c r="J4" s="1477"/>
      <c r="K4" s="1477"/>
      <c r="L4" s="1477"/>
      <c r="M4" s="1477"/>
      <c r="N4" s="1477"/>
      <c r="O4" s="1477"/>
      <c r="P4" s="1477"/>
      <c r="Q4" s="1477"/>
      <c r="R4" s="1477"/>
      <c r="S4" s="1477"/>
      <c r="T4" s="1477"/>
    </row>
    <row r="5" spans="2:30" s="621" customFormat="1" ht="16.5" customHeight="1" x14ac:dyDescent="0.2">
      <c r="B5" s="1478" t="s">
        <v>430</v>
      </c>
      <c r="C5" s="1478"/>
      <c r="D5" s="1478"/>
      <c r="E5" s="1478"/>
      <c r="F5" s="1478"/>
      <c r="G5" s="1478"/>
      <c r="H5" s="1478"/>
      <c r="I5" s="1478"/>
      <c r="J5" s="1478"/>
      <c r="K5" s="1478"/>
      <c r="L5" s="1478"/>
      <c r="M5" s="1478"/>
      <c r="N5" s="1478"/>
      <c r="O5" s="1478"/>
      <c r="P5" s="1478"/>
      <c r="Q5" s="1478"/>
      <c r="R5" s="1478"/>
      <c r="S5" s="1478"/>
      <c r="T5" s="1478"/>
      <c r="U5" s="1478"/>
      <c r="V5" s="1478"/>
      <c r="W5" s="1478"/>
      <c r="X5" s="1478"/>
      <c r="Y5" s="1478"/>
      <c r="Z5" s="1478"/>
      <c r="AA5" s="1478"/>
      <c r="AB5" s="1478"/>
      <c r="AC5" s="1478"/>
    </row>
    <row r="6" spans="2:30" s="621" customFormat="1" ht="14.25" customHeight="1" x14ac:dyDescent="0.2">
      <c r="B6" s="1415" t="str">
        <f>porsaad!$B$6</f>
        <v>Situación a 31 de mayo de 2024</v>
      </c>
      <c r="C6" s="1415"/>
      <c r="D6" s="1415"/>
      <c r="E6" s="1415"/>
      <c r="F6" s="1415"/>
      <c r="G6" s="1415"/>
      <c r="H6" s="1415"/>
      <c r="I6" s="1415"/>
      <c r="J6" s="1415"/>
      <c r="K6" s="1415"/>
      <c r="L6" s="1415"/>
      <c r="M6" s="1415"/>
      <c r="N6" s="1415"/>
      <c r="O6" s="1415"/>
      <c r="P6" s="1415"/>
      <c r="Q6" s="1415"/>
      <c r="R6" s="1415"/>
      <c r="S6" s="1415"/>
      <c r="T6" s="1415"/>
      <c r="U6" s="1415"/>
      <c r="V6" s="1415"/>
      <c r="W6" s="1415"/>
      <c r="X6" s="1415"/>
      <c r="Y6" s="1415"/>
      <c r="Z6" s="1415"/>
      <c r="AA6" s="1415"/>
      <c r="AB6" s="1415"/>
      <c r="AC6" s="1415"/>
    </row>
    <row r="7" spans="2:30" s="908" customFormat="1" ht="5.25" customHeight="1" x14ac:dyDescent="0.2"/>
    <row r="8" spans="2:30" s="717" customFormat="1" ht="21.75" customHeight="1" x14ac:dyDescent="0.2">
      <c r="B8" s="1496" t="s">
        <v>27</v>
      </c>
      <c r="D8" s="1496" t="s">
        <v>112</v>
      </c>
      <c r="E8" s="1496" t="s">
        <v>26</v>
      </c>
      <c r="F8" s="1496"/>
      <c r="G8" s="1496"/>
      <c r="H8" s="1496"/>
      <c r="I8" s="1496"/>
      <c r="J8" s="1496"/>
      <c r="K8" s="1496"/>
      <c r="L8" s="1496"/>
      <c r="M8" s="1496"/>
      <c r="N8" s="1496"/>
      <c r="O8" s="1496"/>
      <c r="P8" s="1496"/>
      <c r="Q8" s="1496"/>
      <c r="R8" s="1496"/>
      <c r="S8" s="1496"/>
    </row>
    <row r="9" spans="2:30" s="717" customFormat="1" ht="21.75" customHeight="1" x14ac:dyDescent="0.2">
      <c r="B9" s="1496"/>
      <c r="D9" s="1496"/>
      <c r="E9" s="715" t="s">
        <v>22</v>
      </c>
      <c r="F9" s="715"/>
      <c r="G9" s="715" t="s">
        <v>21</v>
      </c>
      <c r="H9" s="715"/>
      <c r="I9" s="715" t="s">
        <v>20</v>
      </c>
      <c r="J9" s="715"/>
      <c r="K9" s="715" t="s">
        <v>19</v>
      </c>
      <c r="L9" s="715"/>
      <c r="M9" s="715" t="s">
        <v>18</v>
      </c>
      <c r="N9" s="715"/>
      <c r="O9" s="715" t="s">
        <v>17</v>
      </c>
      <c r="P9" s="715"/>
      <c r="Q9" s="715" t="s">
        <v>16</v>
      </c>
      <c r="R9" s="715"/>
      <c r="S9" s="715" t="s">
        <v>15</v>
      </c>
    </row>
    <row r="10" spans="2:30" s="717" customFormat="1" ht="21.75" customHeight="1" x14ac:dyDescent="0.2">
      <c r="B10" s="1496"/>
      <c r="D10" s="1496"/>
      <c r="E10" s="715" t="s">
        <v>9</v>
      </c>
      <c r="F10" s="715"/>
      <c r="G10" s="715" t="s">
        <v>9</v>
      </c>
      <c r="H10" s="715"/>
      <c r="I10" s="715" t="s">
        <v>9</v>
      </c>
      <c r="J10" s="715"/>
      <c r="K10" s="715" t="s">
        <v>9</v>
      </c>
      <c r="L10" s="715"/>
      <c r="M10" s="715" t="s">
        <v>9</v>
      </c>
      <c r="N10" s="715"/>
      <c r="O10" s="715" t="s">
        <v>9</v>
      </c>
      <c r="P10" s="715"/>
      <c r="Q10" s="715" t="s">
        <v>9</v>
      </c>
      <c r="R10" s="715"/>
      <c r="S10" s="715" t="s">
        <v>9</v>
      </c>
    </row>
    <row r="11" spans="2:30" s="697" customFormat="1" ht="9" customHeight="1" x14ac:dyDescent="0.2">
      <c r="B11" s="715"/>
      <c r="D11" s="715"/>
      <c r="E11" s="715"/>
      <c r="F11" s="715"/>
      <c r="G11" s="715"/>
      <c r="H11" s="715"/>
      <c r="I11" s="715"/>
      <c r="J11" s="715"/>
      <c r="K11" s="715"/>
      <c r="L11" s="715"/>
      <c r="M11" s="715"/>
      <c r="N11" s="715"/>
      <c r="O11" s="715"/>
      <c r="P11" s="715"/>
      <c r="Q11" s="715"/>
      <c r="R11" s="715"/>
      <c r="S11" s="715"/>
    </row>
    <row r="12" spans="2:30" s="697" customFormat="1" ht="21" customHeight="1" x14ac:dyDescent="0.2">
      <c r="B12" s="1496" t="s">
        <v>24</v>
      </c>
      <c r="D12" s="909" t="s">
        <v>31</v>
      </c>
      <c r="E12" s="910">
        <f>'46perfpbsaad'!E12</f>
        <v>515</v>
      </c>
      <c r="F12" s="909"/>
      <c r="G12" s="910">
        <f>'46perfpbsaad'!H12</f>
        <v>9912</v>
      </c>
      <c r="H12" s="909"/>
      <c r="I12" s="910">
        <f>'46perfpbsaad'!K12</f>
        <v>6063</v>
      </c>
      <c r="J12" s="909"/>
      <c r="K12" s="910">
        <f>'46perfpbsaad'!N12</f>
        <v>8917</v>
      </c>
      <c r="L12" s="909"/>
      <c r="M12" s="910">
        <f>'46perfpbsaad'!Q12</f>
        <v>8341</v>
      </c>
      <c r="N12" s="909"/>
      <c r="O12" s="910">
        <f>'46perfpbsaad'!T12</f>
        <v>11224</v>
      </c>
      <c r="P12" s="909"/>
      <c r="Q12" s="910">
        <f>'46perfpbsaad'!W12</f>
        <v>37556</v>
      </c>
      <c r="R12" s="909"/>
      <c r="S12" s="910">
        <f>'46perfpbsaad'!Z12</f>
        <v>177623</v>
      </c>
      <c r="T12" s="911"/>
      <c r="V12" s="912">
        <f>E12/E$15</f>
        <v>0.3465679676985195</v>
      </c>
      <c r="W12" s="912">
        <f>G12/G$15</f>
        <v>0.33928938180324503</v>
      </c>
      <c r="X12" s="912">
        <f>I12/I$15</f>
        <v>0.30203247982464881</v>
      </c>
      <c r="Y12" s="912">
        <f>K12/K$15</f>
        <v>0.31117392518146286</v>
      </c>
      <c r="Z12" s="912">
        <f>M12/M$15</f>
        <v>0.26079479723603166</v>
      </c>
      <c r="AA12" s="912">
        <f>O12/O$15</f>
        <v>0.22144181825356113</v>
      </c>
      <c r="AB12" s="912">
        <f>Q12/Q$15</f>
        <v>0.21911190716506904</v>
      </c>
      <c r="AC12" s="912">
        <f>S12/S$15</f>
        <v>0.30603918379442896</v>
      </c>
      <c r="AD12" s="912"/>
    </row>
    <row r="13" spans="2:30" s="697" customFormat="1" ht="21" customHeight="1" x14ac:dyDescent="0.2">
      <c r="B13" s="1496"/>
      <c r="D13" s="909" t="s">
        <v>49</v>
      </c>
      <c r="E13" s="910">
        <f>'46perfpbsaad'!E13</f>
        <v>668</v>
      </c>
      <c r="F13" s="909"/>
      <c r="G13" s="910">
        <f>'46perfpbsaad'!H13</f>
        <v>11307</v>
      </c>
      <c r="H13" s="909"/>
      <c r="I13" s="910">
        <f>'46perfpbsaad'!K13</f>
        <v>7581</v>
      </c>
      <c r="J13" s="909"/>
      <c r="K13" s="910">
        <f>'46perfpbsaad'!N13</f>
        <v>11167</v>
      </c>
      <c r="L13" s="909"/>
      <c r="M13" s="910">
        <f>'46perfpbsaad'!Q13</f>
        <v>12382</v>
      </c>
      <c r="N13" s="909"/>
      <c r="O13" s="910">
        <f>'46perfpbsaad'!T13</f>
        <v>19721</v>
      </c>
      <c r="P13" s="909"/>
      <c r="Q13" s="910">
        <f>'46perfpbsaad'!W13</f>
        <v>63094</v>
      </c>
      <c r="R13" s="909"/>
      <c r="S13" s="910">
        <f>'46perfpbsaad'!Z13</f>
        <v>222579</v>
      </c>
      <c r="T13" s="911"/>
      <c r="V13" s="912">
        <f>E13/E$15</f>
        <v>0.44952893674293404</v>
      </c>
      <c r="W13" s="912">
        <f>G13/G$15</f>
        <v>0.38704046005339904</v>
      </c>
      <c r="X13" s="912">
        <f>I13/I$15</f>
        <v>0.37765268506525856</v>
      </c>
      <c r="Y13" s="912">
        <f>K13/K$15</f>
        <v>0.38969151312116135</v>
      </c>
      <c r="Z13" s="912">
        <f>M13/M$15</f>
        <v>0.38714316980896102</v>
      </c>
      <c r="AA13" s="912">
        <f>O13/O$15</f>
        <v>0.38908179773507479</v>
      </c>
      <c r="AB13" s="912">
        <f>Q13/Q$15</f>
        <v>0.36810753729558171</v>
      </c>
      <c r="AC13" s="912">
        <f>S13/S$15</f>
        <v>0.3834970442441587</v>
      </c>
      <c r="AD13" s="912"/>
    </row>
    <row r="14" spans="2:30" s="697" customFormat="1" ht="21" customHeight="1" x14ac:dyDescent="0.2">
      <c r="B14" s="1496"/>
      <c r="D14" s="909" t="s">
        <v>50</v>
      </c>
      <c r="E14" s="910">
        <f>'46perfpbsaad'!E14</f>
        <v>303</v>
      </c>
      <c r="F14" s="909"/>
      <c r="G14" s="910">
        <f>'46perfpbsaad'!H14</f>
        <v>7995</v>
      </c>
      <c r="H14" s="909"/>
      <c r="I14" s="910">
        <f>'46perfpbsaad'!K14</f>
        <v>6430</v>
      </c>
      <c r="J14" s="909"/>
      <c r="K14" s="910">
        <f>'46perfpbsaad'!N14</f>
        <v>8572</v>
      </c>
      <c r="L14" s="909"/>
      <c r="M14" s="910">
        <f>'46perfpbsaad'!Q14</f>
        <v>11260</v>
      </c>
      <c r="N14" s="909"/>
      <c r="O14" s="910">
        <f>'46perfpbsaad'!T14</f>
        <v>19741</v>
      </c>
      <c r="P14" s="909"/>
      <c r="Q14" s="910">
        <f>'46perfpbsaad'!W14</f>
        <v>70751</v>
      </c>
      <c r="R14" s="909"/>
      <c r="S14" s="910">
        <f>'46perfpbsaad'!Z14</f>
        <v>180191</v>
      </c>
      <c r="T14" s="911"/>
      <c r="V14" s="912">
        <f>E14/E$15</f>
        <v>0.20390309555854644</v>
      </c>
      <c r="W14" s="912">
        <f>G14/G$15</f>
        <v>0.27367015814335593</v>
      </c>
      <c r="X14" s="912">
        <f>I14/I$15</f>
        <v>0.32031483511009268</v>
      </c>
      <c r="Y14" s="912">
        <f>K14/K$15</f>
        <v>0.29913456169737579</v>
      </c>
      <c r="Z14" s="912">
        <f>M14/M$15</f>
        <v>0.35206203295500732</v>
      </c>
      <c r="AA14" s="912">
        <f>O14/O$15</f>
        <v>0.38947638401136409</v>
      </c>
      <c r="AB14" s="912">
        <f>Q14/Q$15</f>
        <v>0.41278055553934923</v>
      </c>
      <c r="AC14" s="912">
        <f>S14/S$15</f>
        <v>0.31046377196141234</v>
      </c>
      <c r="AD14" s="912"/>
    </row>
    <row r="15" spans="2:30" s="697" customFormat="1" ht="21" customHeight="1" x14ac:dyDescent="0.2">
      <c r="B15" s="1496"/>
      <c r="D15" s="913" t="s">
        <v>68</v>
      </c>
      <c r="E15" s="910">
        <f>'46perfpbsaad'!E15</f>
        <v>1486</v>
      </c>
      <c r="F15" s="909"/>
      <c r="G15" s="910">
        <f>SUM(G12:G14)</f>
        <v>29214</v>
      </c>
      <c r="H15" s="910">
        <f t="shared" ref="H15:T15" si="0">SUM(H12:H14)</f>
        <v>0</v>
      </c>
      <c r="I15" s="910">
        <f t="shared" si="0"/>
        <v>20074</v>
      </c>
      <c r="J15" s="910">
        <f t="shared" si="0"/>
        <v>0</v>
      </c>
      <c r="K15" s="910">
        <f t="shared" si="0"/>
        <v>28656</v>
      </c>
      <c r="L15" s="910">
        <f t="shared" si="0"/>
        <v>0</v>
      </c>
      <c r="M15" s="910">
        <f t="shared" si="0"/>
        <v>31983</v>
      </c>
      <c r="N15" s="910">
        <f t="shared" si="0"/>
        <v>0</v>
      </c>
      <c r="O15" s="910">
        <f t="shared" si="0"/>
        <v>50686</v>
      </c>
      <c r="P15" s="910">
        <f t="shared" si="0"/>
        <v>0</v>
      </c>
      <c r="Q15" s="910">
        <f t="shared" si="0"/>
        <v>171401</v>
      </c>
      <c r="R15" s="910">
        <f t="shared" si="0"/>
        <v>0</v>
      </c>
      <c r="S15" s="910">
        <f t="shared" si="0"/>
        <v>580393</v>
      </c>
      <c r="T15" s="910">
        <f t="shared" si="0"/>
        <v>0</v>
      </c>
      <c r="V15" s="912"/>
    </row>
    <row r="16" spans="2:30" s="697" customFormat="1" ht="21" customHeight="1" x14ac:dyDescent="0.2">
      <c r="B16" s="1496" t="s">
        <v>23</v>
      </c>
      <c r="D16" s="909" t="s">
        <v>31</v>
      </c>
      <c r="E16" s="910">
        <f>'46perfpbsaad'!E16</f>
        <v>632</v>
      </c>
      <c r="F16" s="909"/>
      <c r="G16" s="910">
        <f>'46perfpbsaad'!H16</f>
        <v>20857</v>
      </c>
      <c r="H16" s="909"/>
      <c r="I16" s="910">
        <f>'46perfpbsaad'!K16</f>
        <v>9324</v>
      </c>
      <c r="J16" s="909"/>
      <c r="K16" s="910">
        <f>'46perfpbsaad'!N16</f>
        <v>10949</v>
      </c>
      <c r="L16" s="909"/>
      <c r="M16" s="910">
        <f>'46perfpbsaad'!Q16</f>
        <v>9411</v>
      </c>
      <c r="N16" s="909"/>
      <c r="O16" s="910">
        <f>'46perfpbsaad'!T16</f>
        <v>12188</v>
      </c>
      <c r="P16" s="909"/>
      <c r="Q16" s="910">
        <f>'46perfpbsaad'!W16</f>
        <v>27757</v>
      </c>
      <c r="R16" s="909"/>
      <c r="S16" s="910">
        <f>'46perfpbsaad'!Z16</f>
        <v>55367</v>
      </c>
      <c r="T16" s="911"/>
      <c r="V16" s="912">
        <f>E16/E$19</f>
        <v>0.33106338397066526</v>
      </c>
      <c r="W16" s="912">
        <f>G16/G$19</f>
        <v>0.31284405045823394</v>
      </c>
      <c r="X16" s="912">
        <f>I16/I$19</f>
        <v>0.29058497210708384</v>
      </c>
      <c r="Y16" s="912">
        <f>K16/K$19</f>
        <v>0.29015502848814101</v>
      </c>
      <c r="Z16" s="912">
        <f>M16/M$19</f>
        <v>0.25346763985025184</v>
      </c>
      <c r="AA16" s="912">
        <f>O16/O$19</f>
        <v>0.23139428918590524</v>
      </c>
      <c r="AB16" s="912">
        <f>Q16/Q$19</f>
        <v>0.26187578424990332</v>
      </c>
      <c r="AC16" s="912">
        <f>S16/S$19</f>
        <v>0.28022431306653978</v>
      </c>
    </row>
    <row r="17" spans="2:29" s="697" customFormat="1" ht="21" customHeight="1" x14ac:dyDescent="0.2">
      <c r="B17" s="1496"/>
      <c r="D17" s="909" t="s">
        <v>49</v>
      </c>
      <c r="E17" s="910">
        <f>'46perfpbsaad'!E17</f>
        <v>904</v>
      </c>
      <c r="F17" s="909"/>
      <c r="G17" s="910">
        <f>'46perfpbsaad'!H17</f>
        <v>27568</v>
      </c>
      <c r="H17" s="909"/>
      <c r="I17" s="910">
        <f>'46perfpbsaad'!K17</f>
        <v>11886</v>
      </c>
      <c r="J17" s="909"/>
      <c r="K17" s="910">
        <f>'46perfpbsaad'!N17</f>
        <v>14666</v>
      </c>
      <c r="L17" s="909"/>
      <c r="M17" s="910">
        <f>'46perfpbsaad'!Q17</f>
        <v>14781</v>
      </c>
      <c r="N17" s="909"/>
      <c r="O17" s="910">
        <f>'46perfpbsaad'!T17</f>
        <v>21283</v>
      </c>
      <c r="P17" s="909"/>
      <c r="Q17" s="910">
        <f>'46perfpbsaad'!W17</f>
        <v>41571</v>
      </c>
      <c r="R17" s="909"/>
      <c r="S17" s="910">
        <f>'46perfpbsaad'!Z17</f>
        <v>74253</v>
      </c>
      <c r="T17" s="911"/>
      <c r="V17" s="912">
        <f>E17/E$19</f>
        <v>0.47354635935044526</v>
      </c>
      <c r="W17" s="912">
        <f>G17/G$19</f>
        <v>0.41350552730654427</v>
      </c>
      <c r="X17" s="912">
        <f>I17/I$19</f>
        <v>0.37043039237074205</v>
      </c>
      <c r="Y17" s="912">
        <f>K17/K$19</f>
        <v>0.38865774479925796</v>
      </c>
      <c r="Z17" s="912">
        <f>M17/M$19</f>
        <v>0.39809852137143475</v>
      </c>
      <c r="AA17" s="912">
        <f>O17/O$19</f>
        <v>0.40406667679222358</v>
      </c>
      <c r="AB17" s="912">
        <f>Q17/Q$19</f>
        <v>0.39220514562282416</v>
      </c>
      <c r="AC17" s="912">
        <f>S17/S$19</f>
        <v>0.37581042711596763</v>
      </c>
    </row>
    <row r="18" spans="2:29" s="697" customFormat="1" ht="21" customHeight="1" x14ac:dyDescent="0.2">
      <c r="B18" s="1496"/>
      <c r="D18" s="909" t="s">
        <v>50</v>
      </c>
      <c r="E18" s="910">
        <f>'46perfpbsaad'!E18</f>
        <v>373</v>
      </c>
      <c r="F18" s="909"/>
      <c r="G18" s="910">
        <f>'46perfpbsaad'!H18</f>
        <v>18244</v>
      </c>
      <c r="H18" s="909"/>
      <c r="I18" s="910">
        <f>'46perfpbsaad'!K18</f>
        <v>10877</v>
      </c>
      <c r="J18" s="909"/>
      <c r="K18" s="910">
        <f>'46perfpbsaad'!N18</f>
        <v>12120</v>
      </c>
      <c r="L18" s="909"/>
      <c r="M18" s="910">
        <f>'46perfpbsaad'!Q18</f>
        <v>12937</v>
      </c>
      <c r="N18" s="909"/>
      <c r="O18" s="910">
        <f>'46perfpbsaad'!T18</f>
        <v>19201</v>
      </c>
      <c r="P18" s="909"/>
      <c r="Q18" s="910">
        <f>'46perfpbsaad'!W18</f>
        <v>36665</v>
      </c>
      <c r="R18" s="909"/>
      <c r="S18" s="910">
        <f>'46perfpbsaad'!Z18</f>
        <v>67961</v>
      </c>
      <c r="T18" s="911"/>
      <c r="V18" s="912">
        <f>E18/E$19</f>
        <v>0.19539025667888948</v>
      </c>
      <c r="W18" s="912">
        <f>G18/G$19</f>
        <v>0.27365042223522179</v>
      </c>
      <c r="X18" s="912">
        <f>I18/I$19</f>
        <v>0.33898463552217412</v>
      </c>
      <c r="Y18" s="912">
        <f>K18/K$19</f>
        <v>0.32118722671260103</v>
      </c>
      <c r="Z18" s="912">
        <f>M18/M$19</f>
        <v>0.34843383877831346</v>
      </c>
      <c r="AA18" s="912">
        <f>O18/O$19</f>
        <v>0.36453903402187121</v>
      </c>
      <c r="AB18" s="912">
        <f>Q18/Q$19</f>
        <v>0.34591907012727258</v>
      </c>
      <c r="AC18" s="912">
        <f>S18/S$19</f>
        <v>0.3439652598174926</v>
      </c>
    </row>
    <row r="19" spans="2:29" s="697" customFormat="1" ht="21" customHeight="1" x14ac:dyDescent="0.2">
      <c r="B19" s="1496"/>
      <c r="D19" s="913" t="s">
        <v>68</v>
      </c>
      <c r="E19" s="910">
        <f>'46perfpbsaad'!E19</f>
        <v>1909</v>
      </c>
      <c r="F19" s="909"/>
      <c r="G19" s="910">
        <f>SUM(G16:G18)</f>
        <v>66669</v>
      </c>
      <c r="H19" s="910">
        <f t="shared" ref="H19:T19" si="1">SUM(H16:H18)</f>
        <v>0</v>
      </c>
      <c r="I19" s="910">
        <f t="shared" si="1"/>
        <v>32087</v>
      </c>
      <c r="J19" s="910">
        <f t="shared" si="1"/>
        <v>0</v>
      </c>
      <c r="K19" s="910">
        <f t="shared" si="1"/>
        <v>37735</v>
      </c>
      <c r="L19" s="910">
        <f t="shared" si="1"/>
        <v>0</v>
      </c>
      <c r="M19" s="910">
        <f t="shared" si="1"/>
        <v>37129</v>
      </c>
      <c r="N19" s="910">
        <f t="shared" si="1"/>
        <v>0</v>
      </c>
      <c r="O19" s="910">
        <f t="shared" si="1"/>
        <v>52672</v>
      </c>
      <c r="P19" s="910">
        <f t="shared" si="1"/>
        <v>0</v>
      </c>
      <c r="Q19" s="910">
        <f t="shared" si="1"/>
        <v>105993</v>
      </c>
      <c r="R19" s="910">
        <f t="shared" si="1"/>
        <v>0</v>
      </c>
      <c r="S19" s="910">
        <f t="shared" si="1"/>
        <v>197581</v>
      </c>
      <c r="T19" s="910">
        <f t="shared" si="1"/>
        <v>0</v>
      </c>
      <c r="V19" s="912"/>
    </row>
    <row r="20" spans="2:29" s="697" customFormat="1" ht="3" customHeight="1" x14ac:dyDescent="0.2">
      <c r="B20" s="716"/>
      <c r="C20" s="717"/>
      <c r="D20" s="911"/>
      <c r="E20" s="729"/>
      <c r="F20" s="911"/>
      <c r="G20" s="729"/>
      <c r="H20" s="729"/>
      <c r="I20" s="729"/>
      <c r="J20" s="729"/>
      <c r="K20" s="729"/>
      <c r="L20" s="729"/>
      <c r="M20" s="729"/>
      <c r="N20" s="729"/>
      <c r="O20" s="729"/>
      <c r="P20" s="729"/>
      <c r="Q20" s="729"/>
      <c r="R20" s="729"/>
      <c r="S20" s="729"/>
      <c r="T20" s="729"/>
    </row>
    <row r="21" spans="2:29" s="697" customFormat="1" ht="18" customHeight="1" x14ac:dyDescent="0.2">
      <c r="B21" s="1496" t="s">
        <v>0</v>
      </c>
      <c r="C21" s="1496"/>
      <c r="D21" s="1496"/>
      <c r="E21" s="729">
        <f>'46perfpbsaad'!E21</f>
        <v>3395</v>
      </c>
      <c r="F21" s="911"/>
      <c r="G21" s="729">
        <f>G15+G19</f>
        <v>95883</v>
      </c>
      <c r="H21" s="729">
        <f t="shared" ref="H21:T21" si="2">H15+H19</f>
        <v>0</v>
      </c>
      <c r="I21" s="729">
        <f t="shared" si="2"/>
        <v>52161</v>
      </c>
      <c r="J21" s="729">
        <f t="shared" si="2"/>
        <v>0</v>
      </c>
      <c r="K21" s="729">
        <f t="shared" si="2"/>
        <v>66391</v>
      </c>
      <c r="L21" s="729">
        <f t="shared" si="2"/>
        <v>0</v>
      </c>
      <c r="M21" s="729">
        <f t="shared" si="2"/>
        <v>69112</v>
      </c>
      <c r="N21" s="729">
        <f t="shared" si="2"/>
        <v>0</v>
      </c>
      <c r="O21" s="729">
        <f t="shared" si="2"/>
        <v>103358</v>
      </c>
      <c r="P21" s="729">
        <f t="shared" si="2"/>
        <v>0</v>
      </c>
      <c r="Q21" s="729">
        <f t="shared" si="2"/>
        <v>277394</v>
      </c>
      <c r="R21" s="729">
        <f t="shared" si="2"/>
        <v>0</v>
      </c>
      <c r="S21" s="729">
        <f t="shared" si="2"/>
        <v>777974</v>
      </c>
      <c r="T21" s="729">
        <f t="shared" si="2"/>
        <v>0</v>
      </c>
    </row>
    <row r="22" spans="2:29" s="697" customFormat="1" ht="5.25" customHeight="1" x14ac:dyDescent="0.2">
      <c r="B22" s="914"/>
      <c r="C22" s="914"/>
      <c r="D22" s="914"/>
      <c r="E22" s="914"/>
      <c r="F22" s="914"/>
      <c r="G22" s="914"/>
      <c r="H22" s="914"/>
      <c r="I22" s="914"/>
      <c r="J22" s="914"/>
      <c r="K22" s="914"/>
      <c r="L22" s="915"/>
    </row>
    <row r="23" spans="2:29" s="697" customFormat="1" ht="5.25" customHeight="1" x14ac:dyDescent="0.2">
      <c r="B23" s="914"/>
      <c r="C23" s="914"/>
      <c r="D23" s="914"/>
      <c r="E23" s="914"/>
      <c r="F23" s="914"/>
      <c r="G23" s="914"/>
      <c r="H23" s="914"/>
      <c r="I23" s="914"/>
      <c r="J23" s="914"/>
      <c r="K23" s="914"/>
      <c r="L23" s="915"/>
    </row>
    <row r="24" spans="2:29" s="697" customFormat="1" ht="12.75" customHeight="1" x14ac:dyDescent="0.2">
      <c r="B24" s="916"/>
      <c r="C24" s="916"/>
      <c r="D24" s="916"/>
      <c r="E24" s="916"/>
      <c r="F24" s="916"/>
      <c r="G24" s="916"/>
      <c r="H24" s="916"/>
      <c r="I24" s="916"/>
      <c r="J24" s="916"/>
      <c r="K24" s="916"/>
      <c r="L24" s="916"/>
    </row>
    <row r="25" spans="2:29" s="697" customFormat="1" ht="24.75" customHeight="1" x14ac:dyDescent="0.2">
      <c r="B25" s="917"/>
      <c r="C25" s="917"/>
      <c r="D25" s="917"/>
      <c r="E25" s="917"/>
      <c r="F25" s="917"/>
      <c r="G25" s="917"/>
      <c r="H25" s="917"/>
      <c r="I25" s="917"/>
      <c r="J25" s="917"/>
      <c r="K25" s="917"/>
      <c r="L25" s="917"/>
    </row>
    <row r="26" spans="2:29" s="697" customFormat="1" x14ac:dyDescent="0.2">
      <c r="B26" s="918"/>
      <c r="C26" s="918"/>
      <c r="D26" s="918"/>
      <c r="E26" s="918"/>
      <c r="F26" s="919"/>
      <c r="G26" s="919"/>
      <c r="H26" s="919"/>
      <c r="I26" s="919"/>
      <c r="J26" s="919"/>
      <c r="K26" s="919"/>
      <c r="L26" s="919"/>
      <c r="M26" s="920"/>
      <c r="N26" s="920"/>
      <c r="O26" s="920"/>
      <c r="P26" s="920"/>
      <c r="Q26" s="920"/>
      <c r="R26" s="920"/>
      <c r="S26" s="920"/>
      <c r="T26" s="920"/>
      <c r="U26" s="920"/>
      <c r="V26" s="920"/>
      <c r="W26" s="920"/>
      <c r="X26" s="920"/>
      <c r="Y26" s="920"/>
      <c r="Z26" s="920"/>
      <c r="AA26" s="920"/>
      <c r="AB26" s="920"/>
      <c r="AC26" s="920"/>
    </row>
    <row r="27" spans="2:29" s="697" customFormat="1" x14ac:dyDescent="0.2">
      <c r="B27" s="921"/>
      <c r="C27" s="921"/>
      <c r="D27" s="921"/>
      <c r="E27" s="921"/>
      <c r="F27" s="921"/>
      <c r="G27" s="921"/>
      <c r="H27" s="921"/>
      <c r="I27" s="921"/>
      <c r="J27" s="921"/>
      <c r="K27" s="921"/>
      <c r="L27" s="921"/>
      <c r="M27" s="920"/>
      <c r="N27" s="920"/>
      <c r="O27" s="920"/>
      <c r="P27" s="920"/>
      <c r="Q27" s="920"/>
      <c r="R27" s="920"/>
      <c r="S27" s="920"/>
      <c r="T27" s="920"/>
      <c r="U27" s="920"/>
      <c r="V27" s="920"/>
      <c r="W27" s="920"/>
      <c r="X27" s="920"/>
      <c r="Y27" s="920"/>
      <c r="Z27" s="920"/>
      <c r="AA27" s="920"/>
      <c r="AB27" s="920"/>
      <c r="AC27" s="920"/>
    </row>
    <row r="28" spans="2:29" s="697" customFormat="1" x14ac:dyDescent="0.2">
      <c r="B28" s="921"/>
      <c r="C28" s="921"/>
      <c r="D28" s="921"/>
      <c r="E28" s="921"/>
      <c r="F28" s="921"/>
      <c r="G28" s="921"/>
      <c r="H28" s="921"/>
      <c r="I28" s="921"/>
      <c r="J28" s="921"/>
      <c r="K28" s="921"/>
      <c r="L28" s="921"/>
      <c r="M28" s="920"/>
      <c r="N28" s="920"/>
      <c r="O28" s="920"/>
      <c r="P28" s="920"/>
      <c r="Q28" s="920"/>
      <c r="R28" s="920"/>
      <c r="S28" s="920"/>
      <c r="T28" s="920"/>
      <c r="U28" s="920"/>
      <c r="V28" s="920"/>
      <c r="W28" s="920"/>
      <c r="X28" s="920"/>
      <c r="Y28" s="920"/>
      <c r="Z28" s="920"/>
      <c r="AA28" s="920"/>
      <c r="AB28" s="920"/>
      <c r="AC28" s="920"/>
    </row>
    <row r="29" spans="2:29" s="920" customFormat="1" x14ac:dyDescent="0.2">
      <c r="B29" s="921"/>
      <c r="C29" s="921"/>
      <c r="D29" s="921"/>
      <c r="E29" s="921"/>
      <c r="F29" s="921"/>
      <c r="G29" s="921"/>
      <c r="H29" s="921"/>
      <c r="I29" s="921"/>
      <c r="J29" s="921"/>
      <c r="K29" s="921"/>
      <c r="L29" s="921"/>
    </row>
    <row r="30" spans="2:29" s="920" customFormat="1" x14ac:dyDescent="0.2">
      <c r="B30" s="921"/>
      <c r="C30" s="921"/>
      <c r="D30" s="921"/>
      <c r="E30" s="921"/>
      <c r="F30" s="921"/>
      <c r="G30" s="921"/>
      <c r="H30" s="921"/>
      <c r="I30" s="921"/>
      <c r="J30" s="921"/>
      <c r="K30" s="921"/>
      <c r="L30" s="921"/>
    </row>
    <row r="31" spans="2:29" s="920" customFormat="1" x14ac:dyDescent="0.2">
      <c r="B31" s="921"/>
      <c r="C31" s="921"/>
      <c r="D31" s="921"/>
      <c r="E31" s="921"/>
      <c r="F31" s="921"/>
      <c r="G31" s="921"/>
      <c r="H31" s="921"/>
      <c r="I31" s="921"/>
      <c r="J31" s="921"/>
      <c r="K31" s="921"/>
      <c r="L31" s="921"/>
    </row>
    <row r="32" spans="2:29" s="920" customFormat="1" x14ac:dyDescent="0.2">
      <c r="B32" s="921"/>
      <c r="C32" s="921"/>
      <c r="D32" s="921"/>
      <c r="E32" s="921"/>
      <c r="F32" s="921"/>
      <c r="G32" s="921"/>
      <c r="H32" s="921"/>
      <c r="I32" s="921"/>
      <c r="J32" s="921"/>
      <c r="K32" s="921"/>
      <c r="L32" s="921"/>
    </row>
    <row r="33" spans="2:29" s="631" customFormat="1" x14ac:dyDescent="0.2">
      <c r="B33" s="921"/>
      <c r="C33" s="921"/>
      <c r="D33" s="921"/>
      <c r="E33" s="921"/>
      <c r="F33" s="921"/>
      <c r="G33" s="921"/>
      <c r="H33" s="921"/>
      <c r="I33" s="921"/>
      <c r="J33" s="921"/>
      <c r="K33" s="921"/>
      <c r="L33" s="921"/>
      <c r="M33" s="920"/>
      <c r="N33" s="920"/>
      <c r="O33" s="920"/>
      <c r="P33" s="920"/>
      <c r="Q33" s="920"/>
      <c r="R33" s="920"/>
      <c r="S33" s="920"/>
      <c r="T33" s="920"/>
      <c r="U33" s="920"/>
      <c r="V33" s="920"/>
      <c r="W33" s="920"/>
      <c r="X33" s="920"/>
      <c r="Y33" s="920"/>
      <c r="Z33" s="920"/>
      <c r="AA33" s="920"/>
      <c r="AB33" s="920"/>
      <c r="AC33" s="920"/>
    </row>
    <row r="34" spans="2:29" s="631" customFormat="1" x14ac:dyDescent="0.2">
      <c r="B34" s="921"/>
      <c r="C34" s="921"/>
      <c r="D34" s="921"/>
      <c r="E34" s="921"/>
      <c r="F34" s="921"/>
      <c r="G34" s="921"/>
      <c r="H34" s="921"/>
      <c r="I34" s="921"/>
      <c r="J34" s="921"/>
      <c r="K34" s="921"/>
      <c r="L34" s="921"/>
      <c r="M34" s="920"/>
      <c r="N34" s="920"/>
      <c r="O34" s="920"/>
      <c r="P34" s="920"/>
      <c r="Q34" s="920"/>
      <c r="R34" s="920"/>
      <c r="S34" s="920"/>
      <c r="T34" s="920"/>
      <c r="U34" s="920"/>
      <c r="V34" s="920"/>
      <c r="W34" s="920"/>
      <c r="X34" s="920"/>
      <c r="Y34" s="920"/>
      <c r="Z34" s="920"/>
      <c r="AA34" s="920"/>
      <c r="AB34" s="920"/>
      <c r="AC34" s="920"/>
    </row>
    <row r="35" spans="2:29" s="631" customFormat="1" x14ac:dyDescent="0.2">
      <c r="C35" s="1584"/>
      <c r="D35" s="1584"/>
      <c r="E35" s="1584"/>
      <c r="F35" s="1584"/>
      <c r="G35" s="1584"/>
      <c r="H35" s="1584"/>
      <c r="I35" s="1584"/>
      <c r="J35" s="652"/>
      <c r="K35" s="652"/>
      <c r="L35" s="652"/>
    </row>
    <row r="36" spans="2:29" s="631" customFormat="1" x14ac:dyDescent="0.2">
      <c r="J36" s="652"/>
      <c r="K36" s="652"/>
      <c r="L36" s="652"/>
    </row>
    <row r="37" spans="2:29" s="631" customFormat="1" x14ac:dyDescent="0.2">
      <c r="B37" s="652"/>
      <c r="C37" s="652"/>
      <c r="D37" s="652"/>
      <c r="E37" s="652"/>
      <c r="F37" s="652"/>
      <c r="G37" s="652"/>
      <c r="H37" s="652"/>
      <c r="I37" s="652"/>
      <c r="J37" s="652"/>
      <c r="K37" s="652"/>
      <c r="L37" s="652"/>
    </row>
    <row r="38" spans="2:29" s="631" customFormat="1" ht="5.25" customHeight="1" x14ac:dyDescent="0.2">
      <c r="B38" s="652"/>
      <c r="C38" s="652"/>
      <c r="D38" s="652"/>
      <c r="E38" s="652"/>
      <c r="F38" s="652"/>
      <c r="G38" s="652"/>
      <c r="H38" s="652"/>
      <c r="I38" s="652"/>
      <c r="J38" s="652"/>
      <c r="K38" s="652"/>
      <c r="L38" s="652"/>
    </row>
    <row r="39" spans="2:29" s="631" customFormat="1" ht="5.25" customHeight="1" x14ac:dyDescent="0.2">
      <c r="B39" s="652"/>
      <c r="C39" s="652"/>
      <c r="D39" s="652"/>
      <c r="E39" s="652"/>
      <c r="F39" s="652"/>
      <c r="G39" s="652"/>
      <c r="H39" s="652"/>
      <c r="I39" s="652"/>
      <c r="J39" s="652"/>
      <c r="K39" s="652"/>
      <c r="L39" s="652"/>
    </row>
    <row r="40" spans="2:29" s="631" customFormat="1" ht="16.5" customHeight="1" x14ac:dyDescent="0.2">
      <c r="B40" s="652"/>
      <c r="C40" s="652"/>
      <c r="D40" s="652"/>
      <c r="E40" s="652"/>
      <c r="F40" s="652"/>
      <c r="G40" s="652"/>
      <c r="H40" s="652"/>
      <c r="I40" s="652"/>
      <c r="J40" s="652"/>
      <c r="K40" s="652"/>
      <c r="L40" s="652"/>
    </row>
    <row r="41" spans="2:29" s="631" customFormat="1" x14ac:dyDescent="0.2">
      <c r="B41" s="652"/>
      <c r="C41" s="652"/>
      <c r="D41" s="652"/>
      <c r="E41" s="652"/>
      <c r="F41" s="652"/>
      <c r="G41" s="652"/>
      <c r="H41" s="652"/>
      <c r="I41" s="652"/>
      <c r="J41" s="652"/>
      <c r="K41" s="652"/>
      <c r="L41" s="652"/>
    </row>
    <row r="42" spans="2:29" s="631" customFormat="1" x14ac:dyDescent="0.2"/>
    <row r="43" spans="2:29" s="650" customFormat="1" x14ac:dyDescent="0.2"/>
    <row r="44" spans="2:29" s="657" customFormat="1" ht="12.75" customHeight="1" x14ac:dyDescent="0.2">
      <c r="B44" s="1485"/>
      <c r="C44" s="1486"/>
      <c r="D44" s="1486"/>
      <c r="E44" s="1486"/>
      <c r="F44" s="1486"/>
      <c r="G44" s="1486"/>
      <c r="H44" s="1486"/>
      <c r="I44" s="1486"/>
      <c r="J44" s="1486"/>
      <c r="K44" s="1486"/>
      <c r="L44" s="656"/>
    </row>
  </sheetData>
  <mergeCells count="12">
    <mergeCell ref="B12:B15"/>
    <mergeCell ref="B16:B19"/>
    <mergeCell ref="B21:D21"/>
    <mergeCell ref="C35:I35"/>
    <mergeCell ref="B44:K44"/>
    <mergeCell ref="B3:I3"/>
    <mergeCell ref="B4:T4"/>
    <mergeCell ref="B5:AC5"/>
    <mergeCell ref="B6:AC6"/>
    <mergeCell ref="B8:B10"/>
    <mergeCell ref="D8:D10"/>
    <mergeCell ref="E8:S8"/>
  </mergeCells>
  <printOptions horizontalCentered="1"/>
  <pageMargins left="0" right="0" top="0.43307086614173229" bottom="0.43307086614173229" header="0" footer="0"/>
  <pageSetup paperSize="9" orientation="landscape" r:id="rId1"/>
  <headerFooter alignWithMargins="0"/>
  <rowBreaks count="1" manualBreakCount="1">
    <brk id="39" max="16383" man="1"/>
  </rowBreaks>
  <ignoredErrors>
    <ignoredError sqref="I18" unlockedFormula="1"/>
  </ignoredErrors>
  <drawing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codeName="Hoja57">
    <pageSetUpPr fitToPage="1"/>
  </sheetPr>
  <dimension ref="A1:V34"/>
  <sheetViews>
    <sheetView zoomScaleNormal="100" workbookViewId="0">
      <selection activeCell="R12" sqref="R12:R29"/>
    </sheetView>
  </sheetViews>
  <sheetFormatPr baseColWidth="10" defaultColWidth="11.42578125" defaultRowHeight="15" x14ac:dyDescent="0.25"/>
  <cols>
    <col min="1" max="1" width="1" style="750" customWidth="1"/>
    <col min="2" max="2" width="30.28515625" style="750" customWidth="1"/>
    <col min="3" max="3" width="0.85546875" style="750" customWidth="1"/>
    <col min="4" max="4" width="10.140625" style="750" customWidth="1"/>
    <col min="5" max="5" width="8.140625" style="750" customWidth="1"/>
    <col min="6" max="6" width="10.140625" style="750" customWidth="1"/>
    <col min="7" max="7" width="0.85546875" style="750" customWidth="1"/>
    <col min="8" max="8" width="11.7109375" style="750" customWidth="1"/>
    <col min="9" max="9" width="7.5703125" style="750" customWidth="1"/>
    <col min="10" max="10" width="8.85546875" style="750" customWidth="1"/>
    <col min="11" max="11" width="0.7109375" style="750" customWidth="1"/>
    <col min="12" max="12" width="10.140625" style="750" customWidth="1"/>
    <col min="13" max="13" width="8" style="750" customWidth="1"/>
    <col min="14" max="14" width="9.85546875" style="750" customWidth="1"/>
    <col min="15" max="15" width="0.5703125" style="750" customWidth="1"/>
    <col min="16" max="16" width="9" style="750" customWidth="1"/>
    <col min="17" max="17" width="7.42578125" style="750" customWidth="1"/>
    <col min="18" max="18" width="8.85546875" style="750" customWidth="1"/>
    <col min="19" max="19" width="8" style="750" customWidth="1"/>
    <col min="20" max="20" width="8.85546875" style="750" customWidth="1"/>
    <col min="21" max="21" width="7.5703125" style="750" customWidth="1"/>
    <col min="22" max="22" width="8.28515625" style="750" customWidth="1"/>
    <col min="23" max="23" width="8.85546875" style="750" customWidth="1"/>
    <col min="24" max="16384" width="11.42578125" style="750"/>
  </cols>
  <sheetData>
    <row r="1" spans="1:22" ht="9.75" customHeight="1" x14ac:dyDescent="0.25"/>
    <row r="2" spans="1:22" s="343" customFormat="1" ht="49.5" customHeight="1" x14ac:dyDescent="0.25">
      <c r="B2" s="1387"/>
      <c r="C2" s="1387"/>
      <c r="D2" s="1387"/>
      <c r="E2" s="1387"/>
      <c r="F2" s="344"/>
      <c r="G2" s="344"/>
      <c r="H2" s="1585"/>
      <c r="I2" s="1585"/>
      <c r="J2" s="1585"/>
      <c r="K2" s="1585"/>
      <c r="L2" s="1585"/>
      <c r="M2" s="1585"/>
      <c r="N2" s="1585"/>
      <c r="O2" s="1585"/>
      <c r="P2" s="1585"/>
      <c r="Q2" s="1585"/>
      <c r="T2" s="344"/>
    </row>
    <row r="3" spans="1:22" s="343" customFormat="1" ht="3" customHeight="1" x14ac:dyDescent="0.25">
      <c r="B3" s="344"/>
      <c r="C3" s="344"/>
      <c r="D3" s="344"/>
      <c r="E3" s="344"/>
      <c r="F3" s="344"/>
      <c r="G3" s="344"/>
      <c r="L3" s="344"/>
      <c r="P3" s="344"/>
      <c r="T3" s="344"/>
    </row>
    <row r="4" spans="1:22" s="345" customFormat="1" ht="15" customHeight="1" x14ac:dyDescent="0.2">
      <c r="B4" s="1414" t="s">
        <v>439</v>
      </c>
      <c r="C4" s="1414"/>
      <c r="D4" s="1414"/>
      <c r="E4" s="1414"/>
      <c r="F4" s="1414"/>
      <c r="G4" s="1414"/>
      <c r="H4" s="1414"/>
      <c r="I4" s="1414"/>
      <c r="J4" s="1414"/>
      <c r="K4" s="1414"/>
      <c r="L4" s="1414"/>
      <c r="M4" s="1414"/>
      <c r="N4" s="1414"/>
      <c r="O4" s="1414"/>
      <c r="P4" s="1414"/>
      <c r="Q4" s="1414"/>
      <c r="R4" s="1414"/>
      <c r="S4" s="926"/>
      <c r="T4" s="926"/>
      <c r="U4" s="926"/>
    </row>
    <row r="5" spans="1:22" s="345" customFormat="1" ht="15" customHeight="1" x14ac:dyDescent="0.2">
      <c r="B5" s="1415" t="str">
        <f>porsaad!$B$6</f>
        <v>Situación a 31 de mayo de 2024</v>
      </c>
      <c r="C5" s="1415"/>
      <c r="D5" s="1415"/>
      <c r="E5" s="1415"/>
      <c r="F5" s="1415"/>
      <c r="G5" s="1415"/>
      <c r="H5" s="1415"/>
      <c r="I5" s="1415"/>
      <c r="J5" s="1415"/>
      <c r="K5" s="1415"/>
      <c r="L5" s="1415"/>
      <c r="M5" s="1415"/>
      <c r="N5" s="1415"/>
      <c r="O5" s="1415"/>
      <c r="P5" s="1415"/>
      <c r="Q5" s="1415"/>
      <c r="R5" s="752"/>
      <c r="S5" s="927"/>
      <c r="T5" s="927"/>
      <c r="U5" s="927"/>
      <c r="V5" s="877"/>
    </row>
    <row r="6" spans="1:22" s="345" customFormat="1" ht="4.5" customHeight="1" x14ac:dyDescent="0.2"/>
    <row r="7" spans="1:22" s="322" customFormat="1" ht="15" customHeight="1" x14ac:dyDescent="0.2">
      <c r="A7" s="316"/>
      <c r="B7" s="1586" t="s">
        <v>12</v>
      </c>
      <c r="C7" s="922"/>
      <c r="D7" s="1589" t="s">
        <v>0</v>
      </c>
      <c r="E7" s="1590"/>
      <c r="F7" s="1591"/>
      <c r="G7" s="922"/>
      <c r="H7" s="1468" t="s">
        <v>31</v>
      </c>
      <c r="I7" s="1468"/>
      <c r="J7" s="1468"/>
      <c r="K7" s="923"/>
      <c r="L7" s="1468" t="s">
        <v>49</v>
      </c>
      <c r="M7" s="1468"/>
      <c r="N7" s="1468"/>
      <c r="O7" s="923"/>
      <c r="P7" s="1468" t="s">
        <v>50</v>
      </c>
      <c r="Q7" s="1468"/>
      <c r="R7" s="1468"/>
    </row>
    <row r="8" spans="1:22" s="322" customFormat="1" ht="15" customHeight="1" x14ac:dyDescent="0.2">
      <c r="A8" s="316"/>
      <c r="B8" s="1587"/>
      <c r="C8" s="922"/>
      <c r="D8" s="1592"/>
      <c r="E8" s="1593"/>
      <c r="F8" s="1594"/>
      <c r="G8" s="922"/>
      <c r="H8" s="1462"/>
      <c r="I8" s="1462"/>
      <c r="J8" s="1462"/>
      <c r="K8" s="924"/>
      <c r="L8" s="1462"/>
      <c r="M8" s="1462"/>
      <c r="N8" s="1462"/>
      <c r="O8" s="924"/>
      <c r="P8" s="1462"/>
      <c r="Q8" s="1462"/>
      <c r="R8" s="1462"/>
    </row>
    <row r="9" spans="1:22" s="322" customFormat="1" ht="33.75" customHeight="1" x14ac:dyDescent="0.2">
      <c r="A9" s="316"/>
      <c r="B9" s="1587"/>
      <c r="C9" s="922"/>
      <c r="D9" s="1587" t="s">
        <v>69</v>
      </c>
      <c r="E9" s="1595"/>
      <c r="F9" s="961" t="s">
        <v>286</v>
      </c>
      <c r="G9" s="922"/>
      <c r="H9" s="1597" t="s">
        <v>69</v>
      </c>
      <c r="I9" s="1380"/>
      <c r="J9" s="961" t="s">
        <v>286</v>
      </c>
      <c r="K9" s="924"/>
      <c r="L9" s="1598" t="s">
        <v>69</v>
      </c>
      <c r="M9" s="1599"/>
      <c r="N9" s="943" t="s">
        <v>286</v>
      </c>
      <c r="O9" s="924"/>
      <c r="P9" s="1597" t="s">
        <v>69</v>
      </c>
      <c r="Q9" s="1380"/>
      <c r="R9" s="943" t="s">
        <v>286</v>
      </c>
    </row>
    <row r="10" spans="1:22" s="322" customFormat="1" ht="29.25" customHeight="1" x14ac:dyDescent="0.2">
      <c r="A10" s="316"/>
      <c r="B10" s="1588"/>
      <c r="C10" s="922"/>
      <c r="D10" s="939" t="s">
        <v>9</v>
      </c>
      <c r="E10" s="944" t="s">
        <v>10</v>
      </c>
      <c r="F10" s="942" t="s">
        <v>9</v>
      </c>
      <c r="G10" s="941"/>
      <c r="H10" s="939" t="s">
        <v>9</v>
      </c>
      <c r="I10" s="940" t="s">
        <v>71</v>
      </c>
      <c r="J10" s="945" t="s">
        <v>9</v>
      </c>
      <c r="K10" s="941"/>
      <c r="L10" s="946" t="s">
        <v>9</v>
      </c>
      <c r="M10" s="947" t="s">
        <v>71</v>
      </c>
      <c r="N10" s="945" t="s">
        <v>9</v>
      </c>
      <c r="O10" s="941"/>
      <c r="P10" s="939" t="s">
        <v>9</v>
      </c>
      <c r="Q10" s="940" t="s">
        <v>71</v>
      </c>
      <c r="R10" s="945" t="s">
        <v>9</v>
      </c>
    </row>
    <row r="11" spans="1:22" s="322" customFormat="1" ht="6" customHeight="1" x14ac:dyDescent="0.2">
      <c r="A11" s="316"/>
      <c r="B11" s="925"/>
      <c r="C11" s="925"/>
      <c r="D11" s="925"/>
      <c r="E11" s="925"/>
      <c r="F11" s="925"/>
      <c r="G11" s="925"/>
      <c r="H11" s="925"/>
      <c r="I11" s="925"/>
      <c r="J11" s="925"/>
      <c r="K11" s="925"/>
      <c r="L11" s="925"/>
      <c r="M11" s="925"/>
      <c r="N11" s="925"/>
      <c r="O11" s="925"/>
      <c r="P11" s="925"/>
      <c r="Q11" s="925"/>
      <c r="R11" s="925"/>
    </row>
    <row r="12" spans="1:22" s="331" customFormat="1" ht="18" customHeight="1" x14ac:dyDescent="0.2">
      <c r="A12" s="330"/>
      <c r="B12" s="928" t="s">
        <v>8</v>
      </c>
      <c r="C12" s="932"/>
      <c r="D12" s="929">
        <f>H12+L12+P12</f>
        <v>423114</v>
      </c>
      <c r="E12" s="930">
        <f t="shared" ref="E12:E29" si="0">D12/D$30*100</f>
        <v>21.254149219183258</v>
      </c>
      <c r="F12" s="931">
        <f>J12+N12+R12</f>
        <v>286788</v>
      </c>
      <c r="G12" s="932"/>
      <c r="H12" s="929">
        <v>107192</v>
      </c>
      <c r="I12" s="930">
        <v>25.33407072325662</v>
      </c>
      <c r="J12" s="931">
        <v>76505</v>
      </c>
      <c r="K12" s="932"/>
      <c r="L12" s="929">
        <v>194117</v>
      </c>
      <c r="M12" s="930">
        <v>45.878179403186849</v>
      </c>
      <c r="N12" s="931">
        <v>131300</v>
      </c>
      <c r="O12" s="932"/>
      <c r="P12" s="929">
        <v>121805</v>
      </c>
      <c r="Q12" s="930">
        <v>28.787749873556535</v>
      </c>
      <c r="R12" s="931">
        <v>78983</v>
      </c>
    </row>
    <row r="13" spans="1:22" s="331" customFormat="1" ht="18" customHeight="1" x14ac:dyDescent="0.2">
      <c r="A13" s="330"/>
      <c r="B13" s="933" t="s">
        <v>7</v>
      </c>
      <c r="C13" s="932"/>
      <c r="D13" s="934">
        <f t="shared" ref="D13:D29" si="1">H13+L13+P13</f>
        <v>51026</v>
      </c>
      <c r="E13" s="935">
        <f t="shared" si="0"/>
        <v>2.5631726155552519</v>
      </c>
      <c r="F13" s="936">
        <f t="shared" ref="F13:F29" si="2">J13+N13+R13</f>
        <v>40938</v>
      </c>
      <c r="G13" s="932"/>
      <c r="H13" s="934">
        <v>15037</v>
      </c>
      <c r="I13" s="935">
        <v>29.46929016579783</v>
      </c>
      <c r="J13" s="936">
        <v>11970</v>
      </c>
      <c r="K13" s="932"/>
      <c r="L13" s="934">
        <v>18072</v>
      </c>
      <c r="M13" s="935">
        <v>35.41723827068553</v>
      </c>
      <c r="N13" s="936">
        <v>14728</v>
      </c>
      <c r="O13" s="932"/>
      <c r="P13" s="934">
        <v>17917</v>
      </c>
      <c r="Q13" s="935">
        <v>35.11347156351664</v>
      </c>
      <c r="R13" s="936">
        <v>14240</v>
      </c>
    </row>
    <row r="14" spans="1:22" s="331" customFormat="1" ht="18" customHeight="1" x14ac:dyDescent="0.2">
      <c r="A14" s="330"/>
      <c r="B14" s="933" t="s">
        <v>37</v>
      </c>
      <c r="C14" s="932"/>
      <c r="D14" s="934">
        <f t="shared" si="1"/>
        <v>41823</v>
      </c>
      <c r="E14" s="935">
        <f t="shared" si="0"/>
        <v>2.1008812820986811</v>
      </c>
      <c r="F14" s="936">
        <f t="shared" si="2"/>
        <v>31581</v>
      </c>
      <c r="G14" s="932"/>
      <c r="H14" s="934">
        <v>10505</v>
      </c>
      <c r="I14" s="935">
        <v>25.117758171341126</v>
      </c>
      <c r="J14" s="936">
        <v>7764</v>
      </c>
      <c r="K14" s="932"/>
      <c r="L14" s="934">
        <v>14631</v>
      </c>
      <c r="M14" s="935">
        <v>34.983143246538987</v>
      </c>
      <c r="N14" s="936">
        <v>10643</v>
      </c>
      <c r="O14" s="932"/>
      <c r="P14" s="934">
        <v>16687</v>
      </c>
      <c r="Q14" s="935">
        <v>39.899098582119883</v>
      </c>
      <c r="R14" s="936">
        <v>13174</v>
      </c>
    </row>
    <row r="15" spans="1:22" s="331" customFormat="1" ht="18" customHeight="1" x14ac:dyDescent="0.2">
      <c r="A15" s="330"/>
      <c r="B15" s="933" t="s">
        <v>38</v>
      </c>
      <c r="C15" s="932"/>
      <c r="D15" s="934">
        <f t="shared" si="1"/>
        <v>49394</v>
      </c>
      <c r="E15" s="935">
        <f t="shared" si="0"/>
        <v>2.4811928854453833</v>
      </c>
      <c r="F15" s="936">
        <f t="shared" si="2"/>
        <v>29759</v>
      </c>
      <c r="G15" s="932"/>
      <c r="H15" s="934">
        <v>10836</v>
      </c>
      <c r="I15" s="935">
        <v>21.937887192776451</v>
      </c>
      <c r="J15" s="936">
        <v>7730</v>
      </c>
      <c r="K15" s="932"/>
      <c r="L15" s="934">
        <v>16487</v>
      </c>
      <c r="M15" s="935">
        <v>33.378548001781596</v>
      </c>
      <c r="N15" s="936">
        <v>10025</v>
      </c>
      <c r="O15" s="932"/>
      <c r="P15" s="934">
        <v>22071</v>
      </c>
      <c r="Q15" s="935">
        <v>44.683564805441954</v>
      </c>
      <c r="R15" s="936">
        <v>12004</v>
      </c>
    </row>
    <row r="16" spans="1:22" s="331" customFormat="1" ht="18" customHeight="1" x14ac:dyDescent="0.2">
      <c r="A16" s="330"/>
      <c r="B16" s="933" t="s">
        <v>6</v>
      </c>
      <c r="C16" s="932"/>
      <c r="D16" s="934">
        <f t="shared" si="1"/>
        <v>47909</v>
      </c>
      <c r="E16" s="935">
        <f t="shared" si="0"/>
        <v>2.4065973589667342</v>
      </c>
      <c r="F16" s="936">
        <f t="shared" si="2"/>
        <v>41709</v>
      </c>
      <c r="G16" s="932"/>
      <c r="H16" s="934">
        <v>15699</v>
      </c>
      <c r="I16" s="935">
        <v>32.768373374522533</v>
      </c>
      <c r="J16" s="936">
        <v>13764</v>
      </c>
      <c r="K16" s="932"/>
      <c r="L16" s="934">
        <v>16993</v>
      </c>
      <c r="M16" s="935">
        <v>35.469327266275648</v>
      </c>
      <c r="N16" s="936">
        <v>14792</v>
      </c>
      <c r="O16" s="932"/>
      <c r="P16" s="934">
        <v>15217</v>
      </c>
      <c r="Q16" s="935">
        <v>31.762299359201819</v>
      </c>
      <c r="R16" s="936">
        <v>13153</v>
      </c>
    </row>
    <row r="17" spans="1:19" s="331" customFormat="1" ht="18" customHeight="1" x14ac:dyDescent="0.2">
      <c r="A17" s="330"/>
      <c r="B17" s="933" t="s">
        <v>5</v>
      </c>
      <c r="C17" s="932"/>
      <c r="D17" s="934">
        <f t="shared" si="1"/>
        <v>27757</v>
      </c>
      <c r="E17" s="935">
        <f t="shared" si="0"/>
        <v>1.3943084366786955</v>
      </c>
      <c r="F17" s="936">
        <f t="shared" si="2"/>
        <v>17670</v>
      </c>
      <c r="G17" s="932"/>
      <c r="H17" s="934">
        <v>8581</v>
      </c>
      <c r="I17" s="935">
        <v>30.914724213711857</v>
      </c>
      <c r="J17" s="936">
        <v>5187</v>
      </c>
      <c r="K17" s="932"/>
      <c r="L17" s="934">
        <v>12409</v>
      </c>
      <c r="M17" s="935">
        <v>44.705839968296281</v>
      </c>
      <c r="N17" s="936">
        <v>7634</v>
      </c>
      <c r="O17" s="932"/>
      <c r="P17" s="934">
        <v>6767</v>
      </c>
      <c r="Q17" s="935">
        <v>24.379435817991858</v>
      </c>
      <c r="R17" s="936">
        <v>4849</v>
      </c>
    </row>
    <row r="18" spans="1:19" s="331" customFormat="1" ht="18" customHeight="1" x14ac:dyDescent="0.2">
      <c r="A18" s="330"/>
      <c r="B18" s="933" t="s">
        <v>4</v>
      </c>
      <c r="C18" s="932"/>
      <c r="D18" s="934">
        <f t="shared" si="1"/>
        <v>170912</v>
      </c>
      <c r="E18" s="935">
        <f t="shared" si="0"/>
        <v>8.5853674218982317</v>
      </c>
      <c r="F18" s="936">
        <f t="shared" si="2"/>
        <v>124604</v>
      </c>
      <c r="G18" s="932"/>
      <c r="H18" s="934">
        <v>46854</v>
      </c>
      <c r="I18" s="935">
        <v>27.41410784497285</v>
      </c>
      <c r="J18" s="936">
        <v>34790</v>
      </c>
      <c r="K18" s="932"/>
      <c r="L18" s="934">
        <v>56292</v>
      </c>
      <c r="M18" s="935">
        <v>32.936247893652876</v>
      </c>
      <c r="N18" s="936">
        <v>40887</v>
      </c>
      <c r="O18" s="932"/>
      <c r="P18" s="934">
        <v>67766</v>
      </c>
      <c r="Q18" s="935">
        <v>39.64964426137427</v>
      </c>
      <c r="R18" s="936">
        <v>48927</v>
      </c>
    </row>
    <row r="19" spans="1:19" s="331" customFormat="1" ht="18" customHeight="1" x14ac:dyDescent="0.2">
      <c r="A19" s="330"/>
      <c r="B19" s="933" t="s">
        <v>40</v>
      </c>
      <c r="C19" s="932"/>
      <c r="D19" s="934">
        <f t="shared" si="1"/>
        <v>98332</v>
      </c>
      <c r="E19" s="935">
        <f t="shared" si="0"/>
        <v>4.9394796698306553</v>
      </c>
      <c r="F19" s="936">
        <f t="shared" si="2"/>
        <v>72771</v>
      </c>
      <c r="G19" s="932"/>
      <c r="H19" s="934">
        <v>30140</v>
      </c>
      <c r="I19" s="935">
        <v>30.651263067973805</v>
      </c>
      <c r="J19" s="936">
        <v>22125</v>
      </c>
      <c r="K19" s="932"/>
      <c r="L19" s="934">
        <v>32261</v>
      </c>
      <c r="M19" s="935">
        <v>32.808241467680915</v>
      </c>
      <c r="N19" s="936">
        <v>23936</v>
      </c>
      <c r="O19" s="932"/>
      <c r="P19" s="934">
        <v>35931</v>
      </c>
      <c r="Q19" s="935">
        <v>36.540495464345277</v>
      </c>
      <c r="R19" s="936">
        <v>26710</v>
      </c>
    </row>
    <row r="20" spans="1:19" s="331" customFormat="1" ht="18" customHeight="1" x14ac:dyDescent="0.2">
      <c r="A20" s="330"/>
      <c r="B20" s="933" t="s">
        <v>41</v>
      </c>
      <c r="C20" s="932"/>
      <c r="D20" s="934">
        <f t="shared" si="1"/>
        <v>258267</v>
      </c>
      <c r="E20" s="935">
        <f t="shared" si="0"/>
        <v>12.973442987920045</v>
      </c>
      <c r="F20" s="936">
        <f t="shared" si="2"/>
        <v>211192</v>
      </c>
      <c r="G20" s="932"/>
      <c r="H20" s="934">
        <v>54658</v>
      </c>
      <c r="I20" s="935">
        <v>21.163369691056154</v>
      </c>
      <c r="J20" s="936">
        <v>44468</v>
      </c>
      <c r="K20" s="932"/>
      <c r="L20" s="934">
        <v>106337</v>
      </c>
      <c r="M20" s="935">
        <v>41.17328191367848</v>
      </c>
      <c r="N20" s="936">
        <v>85181</v>
      </c>
      <c r="O20" s="932"/>
      <c r="P20" s="934">
        <v>97272</v>
      </c>
      <c r="Q20" s="935">
        <v>37.663348395265366</v>
      </c>
      <c r="R20" s="936">
        <v>81543</v>
      </c>
    </row>
    <row r="21" spans="1:19" s="331" customFormat="1" ht="18" customHeight="1" x14ac:dyDescent="0.2">
      <c r="A21" s="330"/>
      <c r="B21" s="933" t="s">
        <v>3</v>
      </c>
      <c r="C21" s="932"/>
      <c r="D21" s="934">
        <f t="shared" si="1"/>
        <v>240293</v>
      </c>
      <c r="E21" s="935">
        <f t="shared" si="0"/>
        <v>12.070560837800691</v>
      </c>
      <c r="F21" s="936">
        <f t="shared" si="2"/>
        <v>154633</v>
      </c>
      <c r="G21" s="932"/>
      <c r="H21" s="934">
        <v>69633</v>
      </c>
      <c r="I21" s="935">
        <v>28.978372237227052</v>
      </c>
      <c r="J21" s="936">
        <v>45446</v>
      </c>
      <c r="K21" s="932"/>
      <c r="L21" s="934">
        <v>89860</v>
      </c>
      <c r="M21" s="935">
        <v>37.396012368233784</v>
      </c>
      <c r="N21" s="936">
        <v>58090</v>
      </c>
      <c r="O21" s="932"/>
      <c r="P21" s="934">
        <v>80800</v>
      </c>
      <c r="Q21" s="935">
        <v>33.625615394539167</v>
      </c>
      <c r="R21" s="936">
        <v>51097</v>
      </c>
    </row>
    <row r="22" spans="1:19" s="331" customFormat="1" ht="18" customHeight="1" x14ac:dyDescent="0.2">
      <c r="A22" s="330"/>
      <c r="B22" s="933" t="s">
        <v>2</v>
      </c>
      <c r="C22" s="932"/>
      <c r="D22" s="934">
        <f t="shared" si="1"/>
        <v>42446</v>
      </c>
      <c r="E22" s="935">
        <f t="shared" si="0"/>
        <v>2.1321762403452791</v>
      </c>
      <c r="F22" s="936">
        <f t="shared" si="2"/>
        <v>35701</v>
      </c>
      <c r="G22" s="932"/>
      <c r="H22" s="934">
        <v>13544</v>
      </c>
      <c r="I22" s="935">
        <v>31.908778212316825</v>
      </c>
      <c r="J22" s="936">
        <v>12162</v>
      </c>
      <c r="K22" s="932"/>
      <c r="L22" s="934">
        <v>14271</v>
      </c>
      <c r="M22" s="935">
        <v>33.621542665975589</v>
      </c>
      <c r="N22" s="936">
        <v>11967</v>
      </c>
      <c r="O22" s="932"/>
      <c r="P22" s="934">
        <v>14631</v>
      </c>
      <c r="Q22" s="935">
        <v>34.469679121707578</v>
      </c>
      <c r="R22" s="936">
        <v>11572</v>
      </c>
    </row>
    <row r="23" spans="1:19" s="331" customFormat="1" ht="18" customHeight="1" x14ac:dyDescent="0.2">
      <c r="A23" s="330"/>
      <c r="B23" s="933" t="s">
        <v>35</v>
      </c>
      <c r="C23" s="932"/>
      <c r="D23" s="934">
        <f t="shared" si="1"/>
        <v>94011</v>
      </c>
      <c r="E23" s="935">
        <f t="shared" si="0"/>
        <v>4.7224242692150042</v>
      </c>
      <c r="F23" s="936">
        <f t="shared" si="2"/>
        <v>74500</v>
      </c>
      <c r="G23" s="932"/>
      <c r="H23" s="934">
        <v>31060</v>
      </c>
      <c r="I23" s="935">
        <v>33.038686962164007</v>
      </c>
      <c r="J23" s="936">
        <v>25892</v>
      </c>
      <c r="K23" s="932"/>
      <c r="L23" s="934">
        <v>33071</v>
      </c>
      <c r="M23" s="935">
        <v>35.177798342747124</v>
      </c>
      <c r="N23" s="936">
        <v>25904</v>
      </c>
      <c r="O23" s="932"/>
      <c r="P23" s="934">
        <v>29880</v>
      </c>
      <c r="Q23" s="935">
        <v>31.783514695088872</v>
      </c>
      <c r="R23" s="936">
        <v>22704</v>
      </c>
    </row>
    <row r="24" spans="1:19" s="331" customFormat="1" ht="18" customHeight="1" x14ac:dyDescent="0.2">
      <c r="A24" s="330"/>
      <c r="B24" s="933" t="s">
        <v>42</v>
      </c>
      <c r="C24" s="932"/>
      <c r="D24" s="934">
        <f t="shared" si="1"/>
        <v>252735</v>
      </c>
      <c r="E24" s="935">
        <f t="shared" si="0"/>
        <v>12.695555814532916</v>
      </c>
      <c r="F24" s="936">
        <f t="shared" si="2"/>
        <v>183203</v>
      </c>
      <c r="G24" s="932"/>
      <c r="H24" s="934">
        <v>83455</v>
      </c>
      <c r="I24" s="935">
        <v>33.02075296258927</v>
      </c>
      <c r="J24" s="936">
        <v>61474</v>
      </c>
      <c r="K24" s="932"/>
      <c r="L24" s="934">
        <v>96397</v>
      </c>
      <c r="M24" s="935">
        <v>38.141531643816649</v>
      </c>
      <c r="N24" s="936">
        <v>68712</v>
      </c>
      <c r="O24" s="932"/>
      <c r="P24" s="934">
        <v>72883</v>
      </c>
      <c r="Q24" s="935">
        <v>28.837715393594081</v>
      </c>
      <c r="R24" s="936">
        <v>53017</v>
      </c>
    </row>
    <row r="25" spans="1:19" s="331" customFormat="1" ht="18" customHeight="1" x14ac:dyDescent="0.2">
      <c r="A25" s="330">
        <v>47094</v>
      </c>
      <c r="B25" s="933" t="s">
        <v>43</v>
      </c>
      <c r="C25" s="932"/>
      <c r="D25" s="934">
        <f t="shared" si="1"/>
        <v>54625</v>
      </c>
      <c r="E25" s="935">
        <f t="shared" si="0"/>
        <v>2.7439600228257288</v>
      </c>
      <c r="F25" s="936">
        <f t="shared" si="2"/>
        <v>42782</v>
      </c>
      <c r="G25" s="932"/>
      <c r="H25" s="934">
        <v>16461</v>
      </c>
      <c r="I25" s="935">
        <v>30.134553775743704</v>
      </c>
      <c r="J25" s="936">
        <v>13403</v>
      </c>
      <c r="K25" s="932"/>
      <c r="L25" s="934">
        <v>21736</v>
      </c>
      <c r="M25" s="935">
        <v>39.791304347826092</v>
      </c>
      <c r="N25" s="936">
        <v>16858</v>
      </c>
      <c r="O25" s="932"/>
      <c r="P25" s="934">
        <v>16428</v>
      </c>
      <c r="Q25" s="935">
        <v>30.074141876430204</v>
      </c>
      <c r="R25" s="936">
        <v>12521</v>
      </c>
    </row>
    <row r="26" spans="1:19" s="331" customFormat="1" ht="18" customHeight="1" x14ac:dyDescent="0.2">
      <c r="B26" s="933" t="s">
        <v>44</v>
      </c>
      <c r="C26" s="932"/>
      <c r="D26" s="934">
        <f t="shared" si="1"/>
        <v>22380</v>
      </c>
      <c r="E26" s="935">
        <f t="shared" si="0"/>
        <v>1.1242073283448937</v>
      </c>
      <c r="F26" s="936">
        <f t="shared" si="2"/>
        <v>16091</v>
      </c>
      <c r="G26" s="932"/>
      <c r="H26" s="934">
        <v>4178</v>
      </c>
      <c r="I26" s="935">
        <v>18.668453976764969</v>
      </c>
      <c r="J26" s="936">
        <v>3311</v>
      </c>
      <c r="K26" s="932"/>
      <c r="L26" s="934">
        <v>8151</v>
      </c>
      <c r="M26" s="935">
        <v>36.420911528150135</v>
      </c>
      <c r="N26" s="936">
        <v>6183</v>
      </c>
      <c r="O26" s="932"/>
      <c r="P26" s="934">
        <v>10051</v>
      </c>
      <c r="Q26" s="935">
        <v>44.910634495084892</v>
      </c>
      <c r="R26" s="936">
        <v>6597</v>
      </c>
    </row>
    <row r="27" spans="1:19" s="331" customFormat="1" ht="18" customHeight="1" x14ac:dyDescent="0.2">
      <c r="B27" s="933" t="s">
        <v>45</v>
      </c>
      <c r="C27" s="932"/>
      <c r="D27" s="934">
        <f t="shared" si="1"/>
        <v>96891</v>
      </c>
      <c r="E27" s="935">
        <f t="shared" si="0"/>
        <v>4.8670943811735965</v>
      </c>
      <c r="F27" s="936">
        <f t="shared" si="2"/>
        <v>68945</v>
      </c>
      <c r="G27" s="932"/>
      <c r="H27" s="934">
        <v>23774</v>
      </c>
      <c r="I27" s="935">
        <v>24.536850687886389</v>
      </c>
      <c r="J27" s="936">
        <v>17108</v>
      </c>
      <c r="K27" s="932"/>
      <c r="L27" s="934">
        <v>33848</v>
      </c>
      <c r="M27" s="935">
        <v>34.934101206510412</v>
      </c>
      <c r="N27" s="936">
        <v>23305</v>
      </c>
      <c r="O27" s="932"/>
      <c r="P27" s="934">
        <v>39269</v>
      </c>
      <c r="Q27" s="935">
        <v>40.529048105603202</v>
      </c>
      <c r="R27" s="936">
        <v>28532</v>
      </c>
    </row>
    <row r="28" spans="1:19" s="331" customFormat="1" ht="18" customHeight="1" x14ac:dyDescent="0.2">
      <c r="B28" s="933" t="s">
        <v>46</v>
      </c>
      <c r="C28" s="932"/>
      <c r="D28" s="934">
        <f t="shared" si="1"/>
        <v>14126</v>
      </c>
      <c r="E28" s="935">
        <f t="shared" si="0"/>
        <v>0.70958680608578928</v>
      </c>
      <c r="F28" s="936">
        <f t="shared" si="2"/>
        <v>9275</v>
      </c>
      <c r="G28" s="932"/>
      <c r="H28" s="934">
        <v>3689</v>
      </c>
      <c r="I28" s="935">
        <v>26.114965312190286</v>
      </c>
      <c r="J28" s="936">
        <v>2354</v>
      </c>
      <c r="K28" s="932"/>
      <c r="L28" s="934">
        <v>6269</v>
      </c>
      <c r="M28" s="935">
        <v>44.379158997593095</v>
      </c>
      <c r="N28" s="936">
        <v>3990</v>
      </c>
      <c r="O28" s="932"/>
      <c r="P28" s="934">
        <v>4168</v>
      </c>
      <c r="Q28" s="935">
        <v>29.505875690216619</v>
      </c>
      <c r="R28" s="936">
        <v>2931</v>
      </c>
    </row>
    <row r="29" spans="1:19" s="331" customFormat="1" ht="18" customHeight="1" x14ac:dyDescent="0.2">
      <c r="B29" s="954" t="s">
        <v>1</v>
      </c>
      <c r="C29" s="932"/>
      <c r="D29" s="948">
        <f t="shared" si="1"/>
        <v>4695</v>
      </c>
      <c r="E29" s="935">
        <f t="shared" si="0"/>
        <v>0.23584242209916334</v>
      </c>
      <c r="F29" s="950">
        <f t="shared" si="2"/>
        <v>3526</v>
      </c>
      <c r="G29" s="932"/>
      <c r="H29" s="934">
        <v>1528</v>
      </c>
      <c r="I29" s="951">
        <v>32.545260915867949</v>
      </c>
      <c r="J29" s="936">
        <v>1183</v>
      </c>
      <c r="K29" s="932"/>
      <c r="L29" s="948">
        <v>1701</v>
      </c>
      <c r="M29" s="951">
        <v>36.230031948881788</v>
      </c>
      <c r="N29" s="950">
        <v>1276</v>
      </c>
      <c r="O29" s="932"/>
      <c r="P29" s="948">
        <v>1466</v>
      </c>
      <c r="Q29" s="951">
        <v>31.224707135250267</v>
      </c>
      <c r="R29" s="936">
        <v>1067</v>
      </c>
    </row>
    <row r="30" spans="1:19" s="319" customFormat="1" ht="18" customHeight="1" x14ac:dyDescent="0.2">
      <c r="B30" s="1281" t="s">
        <v>0</v>
      </c>
      <c r="C30" s="1282"/>
      <c r="D30" s="1283">
        <f>SUM(D12:D29)</f>
        <v>1990736</v>
      </c>
      <c r="E30" s="1284">
        <f>D30/D$30*100</f>
        <v>100</v>
      </c>
      <c r="F30" s="1285">
        <f>SUM(F12:F29)</f>
        <v>1445668</v>
      </c>
      <c r="G30" s="1286"/>
      <c r="H30" s="1287">
        <f>SUM(H12:H29)</f>
        <v>546824</v>
      </c>
      <c r="I30" s="1288">
        <f t="shared" ref="I30" si="3">H30/$D30*100</f>
        <v>27.468433785293477</v>
      </c>
      <c r="J30" s="1287">
        <f>SUM(J12:J29)</f>
        <v>406636</v>
      </c>
      <c r="K30" s="1286"/>
      <c r="L30" s="1287">
        <f>SUM(L12:L29)</f>
        <v>772903</v>
      </c>
      <c r="M30" s="1289">
        <f t="shared" ref="M30" si="4">L30/$D30*100</f>
        <v>38.824987341365201</v>
      </c>
      <c r="N30" s="1285">
        <f>SUM(N12:N29)</f>
        <v>555411</v>
      </c>
      <c r="O30" s="1286"/>
      <c r="P30" s="1290">
        <f>SUM(P12:P29)</f>
        <v>671009</v>
      </c>
      <c r="Q30" s="1291">
        <f t="shared" ref="Q30" si="5">P30/$D30*100</f>
        <v>33.706578873341321</v>
      </c>
      <c r="R30" s="1287">
        <f>SUM(R12:R29)</f>
        <v>483621</v>
      </c>
      <c r="S30" s="1122"/>
    </row>
    <row r="31" spans="1:19" s="328" customFormat="1" ht="6.75" customHeight="1" x14ac:dyDescent="0.2">
      <c r="B31" s="1600"/>
      <c r="C31" s="1600"/>
      <c r="D31" s="1600"/>
      <c r="E31" s="1600"/>
      <c r="F31" s="949"/>
      <c r="G31" s="781"/>
      <c r="H31" s="952"/>
      <c r="J31" s="953"/>
      <c r="N31" s="952"/>
    </row>
    <row r="32" spans="1:19" ht="24.75" customHeight="1" x14ac:dyDescent="0.25">
      <c r="B32" s="1596" t="s">
        <v>78</v>
      </c>
      <c r="C32" s="1596"/>
      <c r="D32" s="1596"/>
      <c r="E32" s="1596"/>
      <c r="F32" s="1596"/>
      <c r="G32" s="1596"/>
      <c r="H32" s="1596"/>
      <c r="I32" s="1596"/>
      <c r="J32" s="1596"/>
      <c r="K32" s="1596"/>
      <c r="L32" s="1596"/>
      <c r="M32" s="1596"/>
      <c r="N32" s="1596"/>
      <c r="O32" s="1596"/>
      <c r="P32" s="1596"/>
      <c r="Q32" s="1596"/>
      <c r="R32" s="1596"/>
    </row>
    <row r="33" spans="2:12" x14ac:dyDescent="0.25">
      <c r="H33" s="937"/>
      <c r="L33" s="937"/>
    </row>
    <row r="34" spans="2:12" x14ac:dyDescent="0.25">
      <c r="B34" s="937"/>
      <c r="L34" s="937"/>
    </row>
  </sheetData>
  <mergeCells count="15">
    <mergeCell ref="B32:R32"/>
    <mergeCell ref="H9:I9"/>
    <mergeCell ref="L9:M9"/>
    <mergeCell ref="P9:Q9"/>
    <mergeCell ref="B31:E31"/>
    <mergeCell ref="B2:E2"/>
    <mergeCell ref="H2:Q2"/>
    <mergeCell ref="B5:Q5"/>
    <mergeCell ref="B7:B10"/>
    <mergeCell ref="D7:F8"/>
    <mergeCell ref="D9:E9"/>
    <mergeCell ref="B4:R4"/>
    <mergeCell ref="H7:J8"/>
    <mergeCell ref="L7:N8"/>
    <mergeCell ref="P7:R8"/>
  </mergeCells>
  <printOptions horizontalCentered="1"/>
  <pageMargins left="0" right="0" top="0.43307086614173229" bottom="0.43307086614173229" header="0" footer="0"/>
  <pageSetup paperSize="9" orientation="landscape" r:id="rId1"/>
  <headerFooter alignWithMargins="0"/>
  <colBreaks count="1" manualBreakCount="1">
    <brk id="19" max="1048575" man="1"/>
  </colBreaks>
  <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codeName="Hoja58">
    <pageSetUpPr fitToPage="1"/>
  </sheetPr>
  <dimension ref="A1:V33"/>
  <sheetViews>
    <sheetView zoomScaleNormal="100" workbookViewId="0"/>
  </sheetViews>
  <sheetFormatPr baseColWidth="10" defaultColWidth="11.42578125" defaultRowHeight="15" x14ac:dyDescent="0.25"/>
  <cols>
    <col min="1" max="1" width="1" style="750" customWidth="1"/>
    <col min="2" max="2" width="30.28515625" style="750" customWidth="1"/>
    <col min="3" max="3" width="0.85546875" style="750" customWidth="1"/>
    <col min="4" max="4" width="10.140625" style="750" customWidth="1"/>
    <col min="5" max="5" width="8.140625" style="750" customWidth="1"/>
    <col min="6" max="6" width="0.85546875" style="750" customWidth="1"/>
    <col min="7" max="7" width="10" style="750" customWidth="1"/>
    <col min="8" max="8" width="7.140625" style="750" customWidth="1"/>
    <col min="9" max="10" width="8" style="750" customWidth="1"/>
    <col min="11" max="11" width="0.7109375" style="750" customWidth="1"/>
    <col min="12" max="12" width="10.140625" style="750" customWidth="1"/>
    <col min="13" max="15" width="8" style="750" customWidth="1"/>
    <col min="16" max="16" width="0.5703125" style="750" customWidth="1"/>
    <col min="17" max="17" width="9" style="750" customWidth="1"/>
    <col min="18" max="18" width="7.42578125" style="750" customWidth="1"/>
    <col min="19" max="19" width="8" style="750" customWidth="1"/>
    <col min="20" max="20" width="8.85546875" style="750" customWidth="1"/>
    <col min="21" max="21" width="7.5703125" style="750" customWidth="1"/>
    <col min="22" max="22" width="8.28515625" style="750" customWidth="1"/>
    <col min="23" max="23" width="8.85546875" style="750" customWidth="1"/>
    <col min="24" max="16384" width="11.42578125" style="750"/>
  </cols>
  <sheetData>
    <row r="1" spans="1:22" ht="9.75" customHeight="1" x14ac:dyDescent="0.25">
      <c r="B1" s="750" t="s">
        <v>64</v>
      </c>
    </row>
    <row r="2" spans="1:22" s="343" customFormat="1" ht="49.5" customHeight="1" x14ac:dyDescent="0.25">
      <c r="B2" s="1387"/>
      <c r="C2" s="1387"/>
      <c r="D2" s="1387"/>
      <c r="E2" s="1387"/>
      <c r="F2" s="344"/>
      <c r="G2" s="1585"/>
      <c r="H2" s="1585"/>
      <c r="I2" s="1585"/>
      <c r="J2" s="1585"/>
      <c r="K2" s="1585"/>
      <c r="L2" s="1585"/>
      <c r="M2" s="1585"/>
      <c r="N2" s="1585"/>
      <c r="O2" s="1585"/>
      <c r="P2" s="1585"/>
      <c r="Q2" s="1585"/>
      <c r="R2" s="1585"/>
      <c r="T2" s="344"/>
    </row>
    <row r="3" spans="1:22" s="343" customFormat="1" ht="3" customHeight="1" x14ac:dyDescent="0.25">
      <c r="B3" s="344"/>
      <c r="C3" s="344"/>
      <c r="D3" s="344"/>
      <c r="E3" s="344"/>
      <c r="F3" s="344"/>
      <c r="L3" s="344"/>
      <c r="Q3" s="344"/>
      <c r="T3" s="344"/>
    </row>
    <row r="4" spans="1:22" s="345" customFormat="1" ht="15" customHeight="1" x14ac:dyDescent="0.2">
      <c r="B4" s="1414" t="s">
        <v>438</v>
      </c>
      <c r="C4" s="1414"/>
      <c r="D4" s="1414"/>
      <c r="E4" s="1414"/>
      <c r="F4" s="1414"/>
      <c r="G4" s="1414"/>
      <c r="H4" s="1414"/>
      <c r="I4" s="1414"/>
      <c r="J4" s="1414"/>
      <c r="K4" s="1414"/>
      <c r="L4" s="1414"/>
      <c r="M4" s="1414"/>
      <c r="N4" s="1414"/>
      <c r="O4" s="1414"/>
      <c r="P4" s="1414"/>
      <c r="Q4" s="1414"/>
      <c r="R4" s="1414"/>
      <c r="S4" s="1414"/>
      <c r="T4" s="1414"/>
      <c r="U4" s="926"/>
    </row>
    <row r="5" spans="1:22" s="345" customFormat="1" ht="15" customHeight="1" x14ac:dyDescent="0.2">
      <c r="B5" s="1415" t="str">
        <f>porsaad!$B$6</f>
        <v>Situación a 31 de mayo de 2024</v>
      </c>
      <c r="C5" s="1415"/>
      <c r="D5" s="1415"/>
      <c r="E5" s="1415"/>
      <c r="F5" s="1415"/>
      <c r="G5" s="1415"/>
      <c r="H5" s="1415"/>
      <c r="I5" s="1415"/>
      <c r="J5" s="1415"/>
      <c r="K5" s="1415"/>
      <c r="L5" s="1415"/>
      <c r="M5" s="1415"/>
      <c r="N5" s="1415"/>
      <c r="O5" s="1415"/>
      <c r="P5" s="1415"/>
      <c r="Q5" s="1415"/>
      <c r="R5" s="1415"/>
      <c r="S5" s="1415"/>
      <c r="T5" s="1415"/>
      <c r="U5" s="927"/>
      <c r="V5" s="877"/>
    </row>
    <row r="6" spans="1:22" s="345" customFormat="1" ht="4.5" customHeight="1" x14ac:dyDescent="0.2"/>
    <row r="7" spans="1:22" s="322" customFormat="1" ht="15" customHeight="1" x14ac:dyDescent="0.2">
      <c r="A7" s="316"/>
      <c r="B7" s="1586" t="s">
        <v>12</v>
      </c>
      <c r="C7" s="922"/>
      <c r="D7" s="1603" t="s">
        <v>72</v>
      </c>
      <c r="E7" s="1591"/>
      <c r="F7" s="922"/>
      <c r="G7" s="1605" t="s">
        <v>31</v>
      </c>
      <c r="H7" s="1606"/>
      <c r="I7" s="1606"/>
      <c r="J7" s="1607"/>
      <c r="K7" s="923"/>
      <c r="L7" s="1605" t="s">
        <v>49</v>
      </c>
      <c r="M7" s="1606"/>
      <c r="N7" s="1606"/>
      <c r="O7" s="1607"/>
      <c r="P7" s="923"/>
      <c r="Q7" s="1605" t="s">
        <v>50</v>
      </c>
      <c r="R7" s="1606"/>
      <c r="S7" s="1606"/>
      <c r="T7" s="1607"/>
    </row>
    <row r="8" spans="1:22" s="322" customFormat="1" ht="35.25" customHeight="1" x14ac:dyDescent="0.2">
      <c r="A8" s="316"/>
      <c r="B8" s="1587"/>
      <c r="C8" s="922"/>
      <c r="D8" s="1604"/>
      <c r="E8" s="1594"/>
      <c r="F8" s="922"/>
      <c r="G8" s="1608" t="s">
        <v>69</v>
      </c>
      <c r="H8" s="1609"/>
      <c r="I8" s="1610" t="s">
        <v>287</v>
      </c>
      <c r="J8" s="1611"/>
      <c r="K8" s="959"/>
      <c r="L8" s="1612" t="s">
        <v>69</v>
      </c>
      <c r="M8" s="1613"/>
      <c r="N8" s="1610" t="s">
        <v>287</v>
      </c>
      <c r="O8" s="1611"/>
      <c r="P8" s="959"/>
      <c r="Q8" s="1612" t="s">
        <v>69</v>
      </c>
      <c r="R8" s="1613"/>
      <c r="S8" s="1610" t="s">
        <v>287</v>
      </c>
      <c r="T8" s="1611"/>
    </row>
    <row r="9" spans="1:22" s="322" customFormat="1" ht="29.25" customHeight="1" x14ac:dyDescent="0.2">
      <c r="A9" s="316"/>
      <c r="B9" s="1588"/>
      <c r="C9" s="941"/>
      <c r="D9" s="958" t="s">
        <v>9</v>
      </c>
      <c r="E9" s="938" t="s">
        <v>10</v>
      </c>
      <c r="F9" s="941"/>
      <c r="G9" s="946" t="s">
        <v>9</v>
      </c>
      <c r="H9" s="947" t="s">
        <v>71</v>
      </c>
      <c r="I9" s="958" t="s">
        <v>9</v>
      </c>
      <c r="J9" s="960" t="s">
        <v>130</v>
      </c>
      <c r="K9" s="941"/>
      <c r="L9" s="939" t="s">
        <v>9</v>
      </c>
      <c r="M9" s="940" t="s">
        <v>71</v>
      </c>
      <c r="N9" s="958" t="s">
        <v>9</v>
      </c>
      <c r="O9" s="960" t="s">
        <v>130</v>
      </c>
      <c r="P9" s="941"/>
      <c r="Q9" s="939" t="s">
        <v>9</v>
      </c>
      <c r="R9" s="940" t="s">
        <v>71</v>
      </c>
      <c r="S9" s="944" t="s">
        <v>9</v>
      </c>
      <c r="T9" s="960" t="s">
        <v>130</v>
      </c>
    </row>
    <row r="10" spans="1:22" s="322" customFormat="1" ht="6" customHeight="1" x14ac:dyDescent="0.2">
      <c r="A10" s="316"/>
      <c r="B10" s="925"/>
      <c r="C10" s="925"/>
      <c r="D10" s="925"/>
      <c r="E10" s="925"/>
      <c r="F10" s="925"/>
      <c r="G10" s="925"/>
      <c r="H10" s="925"/>
      <c r="I10" s="925"/>
      <c r="J10" s="925"/>
      <c r="K10" s="925"/>
      <c r="L10" s="925"/>
      <c r="M10" s="925"/>
      <c r="N10" s="925"/>
      <c r="O10" s="925"/>
      <c r="P10" s="925"/>
      <c r="Q10" s="925"/>
      <c r="R10" s="925"/>
    </row>
    <row r="11" spans="1:22" s="331" customFormat="1" ht="18" customHeight="1" x14ac:dyDescent="0.2">
      <c r="A11" s="330"/>
      <c r="B11" s="928" t="s">
        <v>8</v>
      </c>
      <c r="C11" s="932"/>
      <c r="D11" s="929">
        <f>G11+L11+Q11</f>
        <v>638</v>
      </c>
      <c r="E11" s="930">
        <f>D11/D$29*100</f>
        <v>0.88895081510380392</v>
      </c>
      <c r="F11" s="932"/>
      <c r="G11" s="929">
        <v>10</v>
      </c>
      <c r="H11" s="930">
        <v>1.5673981191222568</v>
      </c>
      <c r="I11" s="929">
        <v>5</v>
      </c>
      <c r="J11" s="930">
        <v>50</v>
      </c>
      <c r="K11" s="932"/>
      <c r="L11" s="929">
        <v>25</v>
      </c>
      <c r="M11" s="930">
        <v>3.9184952978056429</v>
      </c>
      <c r="N11" s="929">
        <v>20</v>
      </c>
      <c r="O11" s="930">
        <v>80</v>
      </c>
      <c r="P11" s="932"/>
      <c r="Q11" s="929">
        <v>603</v>
      </c>
      <c r="R11" s="930">
        <v>94.514106583072106</v>
      </c>
      <c r="S11" s="929">
        <v>413</v>
      </c>
      <c r="T11" s="930">
        <f>S11/Q11*100</f>
        <v>68.490878938640137</v>
      </c>
    </row>
    <row r="12" spans="1:22" s="331" customFormat="1" ht="18" customHeight="1" x14ac:dyDescent="0.2">
      <c r="A12" s="330"/>
      <c r="B12" s="933" t="s">
        <v>7</v>
      </c>
      <c r="C12" s="932"/>
      <c r="D12" s="934">
        <f t="shared" ref="D12:D28" si="0">G12+L12+Q12</f>
        <v>4237</v>
      </c>
      <c r="E12" s="935">
        <f t="shared" ref="E12:E29" si="1">D12/D$29*100</f>
        <v>5.9035808833774555</v>
      </c>
      <c r="F12" s="932"/>
      <c r="G12" s="934">
        <v>1995</v>
      </c>
      <c r="H12" s="935">
        <v>47.085201793721978</v>
      </c>
      <c r="I12" s="934">
        <v>3</v>
      </c>
      <c r="J12" s="935">
        <v>0.15037593984962408</v>
      </c>
      <c r="K12" s="932"/>
      <c r="L12" s="934">
        <v>1217</v>
      </c>
      <c r="M12" s="935">
        <v>28.723153174415859</v>
      </c>
      <c r="N12" s="934">
        <v>34</v>
      </c>
      <c r="O12" s="935">
        <v>2.7937551355792936</v>
      </c>
      <c r="P12" s="932"/>
      <c r="Q12" s="934">
        <v>1025</v>
      </c>
      <c r="R12" s="935">
        <v>24.191645031862166</v>
      </c>
      <c r="S12" s="934">
        <v>313</v>
      </c>
      <c r="T12" s="935">
        <f t="shared" ref="T12:T29" si="2">S12/Q12*100</f>
        <v>30.536585365853657</v>
      </c>
    </row>
    <row r="13" spans="1:22" s="331" customFormat="1" ht="18" customHeight="1" x14ac:dyDescent="0.2">
      <c r="A13" s="330"/>
      <c r="B13" s="933" t="s">
        <v>37</v>
      </c>
      <c r="C13" s="932"/>
      <c r="D13" s="934">
        <f t="shared" si="0"/>
        <v>7644</v>
      </c>
      <c r="E13" s="935">
        <f t="shared" si="1"/>
        <v>10.650689703218614</v>
      </c>
      <c r="F13" s="932"/>
      <c r="G13" s="934">
        <v>2313</v>
      </c>
      <c r="H13" s="935">
        <v>30.259026687598116</v>
      </c>
      <c r="I13" s="934">
        <v>5</v>
      </c>
      <c r="J13" s="935">
        <v>0.21616947686986598</v>
      </c>
      <c r="K13" s="932"/>
      <c r="L13" s="934">
        <v>2766</v>
      </c>
      <c r="M13" s="935">
        <v>36.185243328100469</v>
      </c>
      <c r="N13" s="934">
        <v>10</v>
      </c>
      <c r="O13" s="935">
        <v>0.36153289949385392</v>
      </c>
      <c r="P13" s="932"/>
      <c r="Q13" s="934">
        <v>2565</v>
      </c>
      <c r="R13" s="935">
        <v>33.555729984301415</v>
      </c>
      <c r="S13" s="934">
        <v>1741</v>
      </c>
      <c r="T13" s="935">
        <f t="shared" si="2"/>
        <v>67.875243664717345</v>
      </c>
    </row>
    <row r="14" spans="1:22" s="331" customFormat="1" ht="18" customHeight="1" x14ac:dyDescent="0.2">
      <c r="A14" s="330"/>
      <c r="B14" s="933" t="s">
        <v>38</v>
      </c>
      <c r="C14" s="932"/>
      <c r="D14" s="934">
        <f t="shared" si="0"/>
        <v>4946</v>
      </c>
      <c r="E14" s="935">
        <f t="shared" si="1"/>
        <v>6.8914588268078587</v>
      </c>
      <c r="F14" s="932"/>
      <c r="G14" s="934">
        <v>356</v>
      </c>
      <c r="H14" s="935">
        <v>7.1977355438738373</v>
      </c>
      <c r="I14" s="934">
        <v>14</v>
      </c>
      <c r="J14" s="935">
        <v>3.9325842696629212</v>
      </c>
      <c r="K14" s="932"/>
      <c r="L14" s="934">
        <v>1041</v>
      </c>
      <c r="M14" s="935">
        <v>21.047310958350181</v>
      </c>
      <c r="N14" s="934">
        <v>56</v>
      </c>
      <c r="O14" s="935">
        <v>5.3794428434197883</v>
      </c>
      <c r="P14" s="932"/>
      <c r="Q14" s="934">
        <v>3549</v>
      </c>
      <c r="R14" s="935">
        <v>71.754953497775972</v>
      </c>
      <c r="S14" s="934">
        <v>391</v>
      </c>
      <c r="T14" s="935">
        <f t="shared" si="2"/>
        <v>11.017187940264863</v>
      </c>
    </row>
    <row r="15" spans="1:22" s="331" customFormat="1" ht="18" customHeight="1" x14ac:dyDescent="0.2">
      <c r="A15" s="330"/>
      <c r="B15" s="933" t="s">
        <v>6</v>
      </c>
      <c r="C15" s="932"/>
      <c r="D15" s="934">
        <f t="shared" si="0"/>
        <v>1794</v>
      </c>
      <c r="E15" s="935">
        <f t="shared" si="1"/>
        <v>2.4996516650411036</v>
      </c>
      <c r="F15" s="932"/>
      <c r="G15" s="934">
        <v>603</v>
      </c>
      <c r="H15" s="935">
        <v>33.612040133779267</v>
      </c>
      <c r="I15" s="934">
        <v>91</v>
      </c>
      <c r="J15" s="935">
        <v>15.091210613598674</v>
      </c>
      <c r="K15" s="932"/>
      <c r="L15" s="934">
        <v>562</v>
      </c>
      <c r="M15" s="935">
        <v>31.326644370122629</v>
      </c>
      <c r="N15" s="934">
        <v>116</v>
      </c>
      <c r="O15" s="935">
        <v>20.640569395017792</v>
      </c>
      <c r="P15" s="932"/>
      <c r="Q15" s="934">
        <v>629</v>
      </c>
      <c r="R15" s="935">
        <v>35.061315496098103</v>
      </c>
      <c r="S15" s="934">
        <v>168</v>
      </c>
      <c r="T15" s="935">
        <f t="shared" si="2"/>
        <v>26.70906200317965</v>
      </c>
    </row>
    <row r="16" spans="1:22" s="331" customFormat="1" ht="18" customHeight="1" x14ac:dyDescent="0.2">
      <c r="A16" s="330"/>
      <c r="B16" s="933" t="s">
        <v>5</v>
      </c>
      <c r="C16" s="932"/>
      <c r="D16" s="934">
        <f t="shared" si="0"/>
        <v>6615</v>
      </c>
      <c r="E16" s="935">
        <f t="shared" si="1"/>
        <v>9.2169430124007246</v>
      </c>
      <c r="F16" s="932"/>
      <c r="G16" s="934">
        <v>2584</v>
      </c>
      <c r="H16" s="935">
        <v>39.062736205593346</v>
      </c>
      <c r="I16" s="934">
        <v>0</v>
      </c>
      <c r="J16" s="935">
        <v>0</v>
      </c>
      <c r="K16" s="932"/>
      <c r="L16" s="934">
        <v>3319</v>
      </c>
      <c r="M16" s="935">
        <v>50.173847316704453</v>
      </c>
      <c r="N16" s="934">
        <v>0</v>
      </c>
      <c r="O16" s="935">
        <v>0</v>
      </c>
      <c r="P16" s="932"/>
      <c r="Q16" s="934">
        <v>712</v>
      </c>
      <c r="R16" s="935">
        <v>10.763416477702192</v>
      </c>
      <c r="S16" s="934">
        <v>105</v>
      </c>
      <c r="T16" s="935">
        <f t="shared" si="2"/>
        <v>14.747191011235955</v>
      </c>
    </row>
    <row r="17" spans="1:20" s="331" customFormat="1" ht="18" customHeight="1" x14ac:dyDescent="0.2">
      <c r="A17" s="330"/>
      <c r="B17" s="933" t="s">
        <v>4</v>
      </c>
      <c r="C17" s="932"/>
      <c r="D17" s="934">
        <f t="shared" si="0"/>
        <v>13552</v>
      </c>
      <c r="E17" s="935">
        <f t="shared" si="1"/>
        <v>18.882541451860106</v>
      </c>
      <c r="F17" s="932"/>
      <c r="G17" s="934">
        <v>5544</v>
      </c>
      <c r="H17" s="935">
        <v>40.909090909090914</v>
      </c>
      <c r="I17" s="934">
        <v>15</v>
      </c>
      <c r="J17" s="935">
        <v>0.27056277056277056</v>
      </c>
      <c r="K17" s="932"/>
      <c r="L17" s="934">
        <v>4500</v>
      </c>
      <c r="M17" s="935">
        <v>33.205430932703663</v>
      </c>
      <c r="N17" s="934">
        <v>44</v>
      </c>
      <c r="O17" s="935">
        <v>0.97777777777777775</v>
      </c>
      <c r="P17" s="932"/>
      <c r="Q17" s="934">
        <v>3508</v>
      </c>
      <c r="R17" s="935">
        <v>25.885478158205434</v>
      </c>
      <c r="S17" s="934">
        <v>51</v>
      </c>
      <c r="T17" s="935">
        <f t="shared" si="2"/>
        <v>1.4538198403648803</v>
      </c>
    </row>
    <row r="18" spans="1:20" s="331" customFormat="1" ht="18" customHeight="1" x14ac:dyDescent="0.2">
      <c r="A18" s="330"/>
      <c r="B18" s="933" t="s">
        <v>40</v>
      </c>
      <c r="C18" s="932"/>
      <c r="D18" s="934">
        <f t="shared" si="0"/>
        <v>9043</v>
      </c>
      <c r="E18" s="935">
        <f t="shared" si="1"/>
        <v>12.599972133203288</v>
      </c>
      <c r="F18" s="932"/>
      <c r="G18" s="934">
        <v>2796</v>
      </c>
      <c r="H18" s="935">
        <v>30.918942828707287</v>
      </c>
      <c r="I18" s="934">
        <v>262</v>
      </c>
      <c r="J18" s="935">
        <v>9.370529327610873</v>
      </c>
      <c r="K18" s="932"/>
      <c r="L18" s="934">
        <v>2363</v>
      </c>
      <c r="M18" s="935">
        <v>26.130708835563421</v>
      </c>
      <c r="N18" s="934">
        <v>446</v>
      </c>
      <c r="O18" s="935">
        <v>18.874312314853999</v>
      </c>
      <c r="P18" s="932"/>
      <c r="Q18" s="934">
        <v>3884</v>
      </c>
      <c r="R18" s="935">
        <v>42.950348335729295</v>
      </c>
      <c r="S18" s="934">
        <v>1367</v>
      </c>
      <c r="T18" s="935">
        <f t="shared" si="2"/>
        <v>35.195674562306898</v>
      </c>
    </row>
    <row r="19" spans="1:20" s="331" customFormat="1" ht="18" customHeight="1" x14ac:dyDescent="0.2">
      <c r="A19" s="330"/>
      <c r="B19" s="933" t="s">
        <v>41</v>
      </c>
      <c r="C19" s="932"/>
      <c r="D19" s="934">
        <f t="shared" si="0"/>
        <v>17</v>
      </c>
      <c r="E19" s="935">
        <f t="shared" si="1"/>
        <v>2.3686777204960287E-2</v>
      </c>
      <c r="F19" s="932"/>
      <c r="G19" s="934">
        <v>10</v>
      </c>
      <c r="H19" s="935">
        <v>58.82352941176471</v>
      </c>
      <c r="I19" s="934">
        <v>9</v>
      </c>
      <c r="J19" s="935">
        <v>90</v>
      </c>
      <c r="K19" s="932"/>
      <c r="L19" s="934">
        <v>5</v>
      </c>
      <c r="M19" s="935">
        <v>29.411764705882355</v>
      </c>
      <c r="N19" s="934">
        <v>5</v>
      </c>
      <c r="O19" s="935">
        <v>100</v>
      </c>
      <c r="P19" s="932"/>
      <c r="Q19" s="934">
        <v>2</v>
      </c>
      <c r="R19" s="935">
        <v>11.76470588235294</v>
      </c>
      <c r="S19" s="934">
        <v>2</v>
      </c>
      <c r="T19" s="935">
        <f t="shared" si="2"/>
        <v>100</v>
      </c>
    </row>
    <row r="20" spans="1:20" s="331" customFormat="1" ht="18" customHeight="1" x14ac:dyDescent="0.2">
      <c r="A20" s="330"/>
      <c r="B20" s="933" t="s">
        <v>3</v>
      </c>
      <c r="C20" s="932"/>
      <c r="D20" s="934">
        <f t="shared" si="0"/>
        <v>1552</v>
      </c>
      <c r="E20" s="935">
        <f t="shared" si="1"/>
        <v>2.1624634248293155</v>
      </c>
      <c r="F20" s="932"/>
      <c r="G20" s="934">
        <v>18</v>
      </c>
      <c r="H20" s="935">
        <v>1.1597938144329898</v>
      </c>
      <c r="I20" s="934">
        <v>1</v>
      </c>
      <c r="J20" s="935">
        <v>5.5555555555555554</v>
      </c>
      <c r="K20" s="932"/>
      <c r="L20" s="934">
        <v>305</v>
      </c>
      <c r="M20" s="935">
        <v>19.652061855670102</v>
      </c>
      <c r="N20" s="934">
        <v>75</v>
      </c>
      <c r="O20" s="935">
        <v>24.590163934426229</v>
      </c>
      <c r="P20" s="932"/>
      <c r="Q20" s="934">
        <v>1229</v>
      </c>
      <c r="R20" s="935">
        <v>79.1881443298969</v>
      </c>
      <c r="S20" s="934">
        <v>390</v>
      </c>
      <c r="T20" s="935">
        <f t="shared" si="2"/>
        <v>31.733116354759964</v>
      </c>
    </row>
    <row r="21" spans="1:20" s="331" customFormat="1" ht="18" customHeight="1" x14ac:dyDescent="0.2">
      <c r="A21" s="330"/>
      <c r="B21" s="933" t="s">
        <v>2</v>
      </c>
      <c r="C21" s="932"/>
      <c r="D21" s="934">
        <f t="shared" si="0"/>
        <v>1540</v>
      </c>
      <c r="E21" s="935">
        <f t="shared" si="1"/>
        <v>2.1457433468022851</v>
      </c>
      <c r="F21" s="932"/>
      <c r="G21" s="934">
        <v>322</v>
      </c>
      <c r="H21" s="935">
        <v>20.909090909090907</v>
      </c>
      <c r="I21" s="934">
        <v>46</v>
      </c>
      <c r="J21" s="935">
        <v>14.285714285714285</v>
      </c>
      <c r="K21" s="932"/>
      <c r="L21" s="934">
        <v>319</v>
      </c>
      <c r="M21" s="935">
        <v>20.714285714285715</v>
      </c>
      <c r="N21" s="934">
        <v>74</v>
      </c>
      <c r="O21" s="935">
        <v>23.197492163009404</v>
      </c>
      <c r="P21" s="932"/>
      <c r="Q21" s="934">
        <v>899</v>
      </c>
      <c r="R21" s="935">
        <v>58.376623376623371</v>
      </c>
      <c r="S21" s="934">
        <v>786</v>
      </c>
      <c r="T21" s="935">
        <f t="shared" si="2"/>
        <v>87.430478309232484</v>
      </c>
    </row>
    <row r="22" spans="1:20" s="331" customFormat="1" ht="18" customHeight="1" x14ac:dyDescent="0.2">
      <c r="A22" s="330"/>
      <c r="B22" s="933" t="s">
        <v>35</v>
      </c>
      <c r="C22" s="932"/>
      <c r="D22" s="934">
        <f t="shared" si="0"/>
        <v>6069</v>
      </c>
      <c r="E22" s="935">
        <f t="shared" si="1"/>
        <v>8.4561794621708231</v>
      </c>
      <c r="F22" s="932"/>
      <c r="G22" s="934">
        <v>1570</v>
      </c>
      <c r="H22" s="935">
        <v>25.869171197890921</v>
      </c>
      <c r="I22" s="934">
        <v>12</v>
      </c>
      <c r="J22" s="935">
        <v>0.76433121019108285</v>
      </c>
      <c r="K22" s="932"/>
      <c r="L22" s="934">
        <v>2203</v>
      </c>
      <c r="M22" s="935">
        <v>36.299225572581975</v>
      </c>
      <c r="N22" s="934">
        <v>79</v>
      </c>
      <c r="O22" s="935">
        <v>3.5860190649114845</v>
      </c>
      <c r="P22" s="932"/>
      <c r="Q22" s="934">
        <v>2296</v>
      </c>
      <c r="R22" s="935">
        <v>37.831603229527104</v>
      </c>
      <c r="S22" s="934">
        <v>200</v>
      </c>
      <c r="T22" s="935">
        <f t="shared" si="2"/>
        <v>8.7108013937282234</v>
      </c>
    </row>
    <row r="23" spans="1:20" s="331" customFormat="1" ht="18" customHeight="1" x14ac:dyDescent="0.2">
      <c r="A23" s="330"/>
      <c r="B23" s="933" t="s">
        <v>42</v>
      </c>
      <c r="C23" s="932"/>
      <c r="D23" s="934">
        <f t="shared" si="0"/>
        <v>5448</v>
      </c>
      <c r="E23" s="935">
        <f t="shared" si="1"/>
        <v>7.5909154242719792</v>
      </c>
      <c r="F23" s="932"/>
      <c r="G23" s="934">
        <v>2160</v>
      </c>
      <c r="H23" s="935">
        <v>39.647577092511014</v>
      </c>
      <c r="I23" s="934">
        <v>20</v>
      </c>
      <c r="J23" s="935">
        <v>0.92592592592592582</v>
      </c>
      <c r="K23" s="932"/>
      <c r="L23" s="934">
        <v>2408</v>
      </c>
      <c r="M23" s="935">
        <v>44.199706314243755</v>
      </c>
      <c r="N23" s="934">
        <v>46</v>
      </c>
      <c r="O23" s="935">
        <v>1.9102990033222591</v>
      </c>
      <c r="P23" s="932"/>
      <c r="Q23" s="934">
        <v>880</v>
      </c>
      <c r="R23" s="935">
        <v>16.152716593245227</v>
      </c>
      <c r="S23" s="934">
        <v>99</v>
      </c>
      <c r="T23" s="935">
        <f t="shared" si="2"/>
        <v>11.25</v>
      </c>
    </row>
    <row r="24" spans="1:20" s="331" customFormat="1" ht="18" customHeight="1" x14ac:dyDescent="0.2">
      <c r="A24" s="330">
        <v>47094</v>
      </c>
      <c r="B24" s="933" t="s">
        <v>43</v>
      </c>
      <c r="C24" s="932"/>
      <c r="D24" s="934">
        <f t="shared" si="0"/>
        <v>3760</v>
      </c>
      <c r="E24" s="935">
        <f t="shared" si="1"/>
        <v>5.2389577818029816</v>
      </c>
      <c r="F24" s="932"/>
      <c r="G24" s="934">
        <v>1352</v>
      </c>
      <c r="H24" s="935">
        <v>35.957446808510639</v>
      </c>
      <c r="I24" s="934">
        <v>30</v>
      </c>
      <c r="J24" s="935">
        <v>2.2189349112426036</v>
      </c>
      <c r="K24" s="932"/>
      <c r="L24" s="934">
        <v>1905</v>
      </c>
      <c r="M24" s="935">
        <v>50.664893617021278</v>
      </c>
      <c r="N24" s="934">
        <v>146</v>
      </c>
      <c r="O24" s="935">
        <v>7.6640419947506562</v>
      </c>
      <c r="P24" s="932"/>
      <c r="Q24" s="934">
        <v>503</v>
      </c>
      <c r="R24" s="935">
        <v>13.377659574468085</v>
      </c>
      <c r="S24" s="934">
        <v>61</v>
      </c>
      <c r="T24" s="935">
        <f t="shared" si="2"/>
        <v>12.127236580516898</v>
      </c>
    </row>
    <row r="25" spans="1:20" s="331" customFormat="1" ht="18" customHeight="1" x14ac:dyDescent="0.2">
      <c r="B25" s="933" t="s">
        <v>44</v>
      </c>
      <c r="C25" s="932"/>
      <c r="D25" s="934">
        <f t="shared" si="0"/>
        <v>2139</v>
      </c>
      <c r="E25" s="935">
        <f t="shared" si="1"/>
        <v>2.9803539083182389</v>
      </c>
      <c r="F25" s="932"/>
      <c r="G25" s="934">
        <v>305</v>
      </c>
      <c r="H25" s="935">
        <v>14.258999532491817</v>
      </c>
      <c r="I25" s="934">
        <v>10</v>
      </c>
      <c r="J25" s="935">
        <v>3.278688524590164</v>
      </c>
      <c r="K25" s="932"/>
      <c r="L25" s="934">
        <v>552</v>
      </c>
      <c r="M25" s="935">
        <v>25.806451612903224</v>
      </c>
      <c r="N25" s="934">
        <v>18</v>
      </c>
      <c r="O25" s="935">
        <v>3.2608695652173911</v>
      </c>
      <c r="P25" s="932"/>
      <c r="Q25" s="934">
        <v>1282</v>
      </c>
      <c r="R25" s="935">
        <v>59.934548854604955</v>
      </c>
      <c r="S25" s="934">
        <v>307</v>
      </c>
      <c r="T25" s="935">
        <f t="shared" si="2"/>
        <v>23.946957878315132</v>
      </c>
    </row>
    <row r="26" spans="1:20" s="331" customFormat="1" ht="18" customHeight="1" x14ac:dyDescent="0.2">
      <c r="B26" s="933" t="s">
        <v>45</v>
      </c>
      <c r="C26" s="932"/>
      <c r="D26" s="934">
        <f t="shared" si="0"/>
        <v>1042</v>
      </c>
      <c r="E26" s="935">
        <f t="shared" si="1"/>
        <v>1.4518601086805072</v>
      </c>
      <c r="F26" s="932"/>
      <c r="G26" s="934">
        <v>262</v>
      </c>
      <c r="H26" s="935">
        <v>25.143953934740882</v>
      </c>
      <c r="I26" s="934">
        <v>15</v>
      </c>
      <c r="J26" s="935">
        <v>5.7251908396946565</v>
      </c>
      <c r="K26" s="932"/>
      <c r="L26" s="934">
        <v>422</v>
      </c>
      <c r="M26" s="935">
        <v>40.49904030710173</v>
      </c>
      <c r="N26" s="934">
        <v>26</v>
      </c>
      <c r="O26" s="935">
        <v>6.1611374407582939</v>
      </c>
      <c r="P26" s="932"/>
      <c r="Q26" s="934">
        <v>358</v>
      </c>
      <c r="R26" s="935">
        <v>34.357005758157385</v>
      </c>
      <c r="S26" s="934">
        <v>18</v>
      </c>
      <c r="T26" s="935">
        <f t="shared" si="2"/>
        <v>5.027932960893855</v>
      </c>
    </row>
    <row r="27" spans="1:20" s="331" customFormat="1" ht="18" customHeight="1" x14ac:dyDescent="0.2">
      <c r="B27" s="933" t="s">
        <v>46</v>
      </c>
      <c r="C27" s="932"/>
      <c r="D27" s="934">
        <f t="shared" si="0"/>
        <v>1109</v>
      </c>
      <c r="E27" s="935">
        <f t="shared" si="1"/>
        <v>1.5452138776647624</v>
      </c>
      <c r="F27" s="932"/>
      <c r="G27" s="934">
        <v>376</v>
      </c>
      <c r="H27" s="935">
        <v>33.904418394950412</v>
      </c>
      <c r="I27" s="934">
        <v>12</v>
      </c>
      <c r="J27" s="935">
        <v>3.1914893617021276</v>
      </c>
      <c r="K27" s="932"/>
      <c r="L27" s="934">
        <v>556</v>
      </c>
      <c r="M27" s="935">
        <v>50.135256988277732</v>
      </c>
      <c r="N27" s="934">
        <v>23</v>
      </c>
      <c r="O27" s="935">
        <v>4.1366906474820144</v>
      </c>
      <c r="P27" s="932"/>
      <c r="Q27" s="934">
        <v>177</v>
      </c>
      <c r="R27" s="935">
        <v>15.960324616771867</v>
      </c>
      <c r="S27" s="934">
        <v>14</v>
      </c>
      <c r="T27" s="935">
        <f t="shared" si="2"/>
        <v>7.9096045197740121</v>
      </c>
    </row>
    <row r="28" spans="1:20" s="331" customFormat="1" ht="18" customHeight="1" x14ac:dyDescent="0.2">
      <c r="B28" s="955" t="s">
        <v>1</v>
      </c>
      <c r="C28" s="932"/>
      <c r="D28" s="956">
        <f t="shared" si="0"/>
        <v>625</v>
      </c>
      <c r="E28" s="957">
        <f t="shared" si="1"/>
        <v>0.87083739724118714</v>
      </c>
      <c r="F28" s="932"/>
      <c r="G28" s="956">
        <v>172</v>
      </c>
      <c r="H28" s="957">
        <v>27.52</v>
      </c>
      <c r="I28" s="956">
        <v>16</v>
      </c>
      <c r="J28" s="957">
        <v>9.3023255813953494</v>
      </c>
      <c r="K28" s="932"/>
      <c r="L28" s="956">
        <v>220</v>
      </c>
      <c r="M28" s="957">
        <v>35.199999999999996</v>
      </c>
      <c r="N28" s="956">
        <v>24</v>
      </c>
      <c r="O28" s="957">
        <v>10.909090909090908</v>
      </c>
      <c r="P28" s="932"/>
      <c r="Q28" s="956">
        <v>233</v>
      </c>
      <c r="R28" s="957">
        <v>37.28</v>
      </c>
      <c r="S28" s="956">
        <v>39</v>
      </c>
      <c r="T28" s="957">
        <f t="shared" si="2"/>
        <v>16.738197424892704</v>
      </c>
    </row>
    <row r="29" spans="1:20" s="319" customFormat="1" ht="18" customHeight="1" x14ac:dyDescent="0.2">
      <c r="B29" s="1292" t="s">
        <v>0</v>
      </c>
      <c r="C29" s="1285"/>
      <c r="D29" s="1293">
        <f>SUM(D11:D28)</f>
        <v>71770</v>
      </c>
      <c r="E29" s="1294">
        <f t="shared" si="1"/>
        <v>100</v>
      </c>
      <c r="F29" s="1285"/>
      <c r="G29" s="1293">
        <f>SUM(G11:G28)</f>
        <v>22748</v>
      </c>
      <c r="H29" s="1294">
        <f t="shared" ref="H29" si="3">G29/$D29*100</f>
        <v>31.695694579908039</v>
      </c>
      <c r="I29" s="1293">
        <f>SUM(I11:I28)</f>
        <v>566</v>
      </c>
      <c r="J29" s="1294">
        <f t="shared" ref="J29" si="4">I29/G29*100</f>
        <v>2.4881308246878846</v>
      </c>
      <c r="K29" s="1285"/>
      <c r="L29" s="1293">
        <f>SUM(L11:L28)</f>
        <v>24688</v>
      </c>
      <c r="M29" s="1294">
        <f t="shared" ref="M29" si="5">L29/$D29*100</f>
        <v>34.398773860944686</v>
      </c>
      <c r="N29" s="1293">
        <f>SUM(N11:N28)</f>
        <v>1242</v>
      </c>
      <c r="O29" s="1294">
        <f t="shared" ref="O29" si="6">N29/L29*100</f>
        <v>5.0307841866493845</v>
      </c>
      <c r="P29" s="1285"/>
      <c r="Q29" s="1293">
        <f>SUM(Q11:Q28)</f>
        <v>24334</v>
      </c>
      <c r="R29" s="1294">
        <f t="shared" ref="R29" si="7">Q29/$D29*100</f>
        <v>33.905531559147278</v>
      </c>
      <c r="S29" s="1293">
        <f>SUM(S11:S28)</f>
        <v>6465</v>
      </c>
      <c r="T29" s="1294">
        <f t="shared" si="2"/>
        <v>26.567765266705024</v>
      </c>
    </row>
    <row r="30" spans="1:20" s="328" customFormat="1" ht="6.75" customHeight="1" x14ac:dyDescent="0.2">
      <c r="B30" s="1601"/>
      <c r="C30" s="1601"/>
      <c r="D30" s="1601"/>
      <c r="E30" s="1601"/>
      <c r="F30" s="781"/>
    </row>
    <row r="31" spans="1:20" x14ac:dyDescent="0.25">
      <c r="B31" s="1602"/>
      <c r="C31" s="1602"/>
      <c r="D31" s="1602"/>
      <c r="E31" s="1602"/>
      <c r="F31" s="1602"/>
      <c r="G31" s="1602"/>
      <c r="H31" s="1602"/>
      <c r="I31" s="1602"/>
      <c r="J31" s="1602"/>
      <c r="K31" s="1602"/>
      <c r="L31" s="1602"/>
      <c r="M31" s="1602"/>
      <c r="N31" s="1602"/>
      <c r="O31" s="1602"/>
      <c r="P31" s="1602"/>
      <c r="Q31" s="1602"/>
      <c r="R31" s="1602"/>
    </row>
    <row r="32" spans="1:20" x14ac:dyDescent="0.25">
      <c r="G32" s="937"/>
      <c r="L32" s="937"/>
    </row>
    <row r="33" spans="2:12" x14ac:dyDescent="0.25">
      <c r="B33" s="937"/>
      <c r="L33" s="937"/>
    </row>
  </sheetData>
  <mergeCells count="17">
    <mergeCell ref="B5:T5"/>
    <mergeCell ref="B30:E30"/>
    <mergeCell ref="B31:R31"/>
    <mergeCell ref="B2:E2"/>
    <mergeCell ref="G2:R2"/>
    <mergeCell ref="B7:B9"/>
    <mergeCell ref="D7:E8"/>
    <mergeCell ref="G7:J7"/>
    <mergeCell ref="L7:O7"/>
    <mergeCell ref="Q7:T7"/>
    <mergeCell ref="G8:H8"/>
    <mergeCell ref="I8:J8"/>
    <mergeCell ref="L8:M8"/>
    <mergeCell ref="N8:O8"/>
    <mergeCell ref="Q8:R8"/>
    <mergeCell ref="S8:T8"/>
    <mergeCell ref="B4:T4"/>
  </mergeCells>
  <printOptions horizontalCentered="1"/>
  <pageMargins left="0" right="0" top="0.43307086614173229" bottom="0.43307086614173229" header="0" footer="0"/>
  <pageSetup paperSize="9" scale="96" orientation="landscape" r:id="rId1"/>
  <headerFooter alignWithMargins="0"/>
  <drawing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codeName="Hoja59">
    <pageSetUpPr fitToPage="1"/>
  </sheetPr>
  <dimension ref="A1:V33"/>
  <sheetViews>
    <sheetView zoomScaleNormal="100" workbookViewId="0"/>
  </sheetViews>
  <sheetFormatPr baseColWidth="10" defaultColWidth="11.42578125" defaultRowHeight="15" x14ac:dyDescent="0.25"/>
  <cols>
    <col min="1" max="1" width="1" style="750" customWidth="1"/>
    <col min="2" max="2" width="30.28515625" style="750" customWidth="1"/>
    <col min="3" max="3" width="0.85546875" style="750" customWidth="1"/>
    <col min="4" max="4" width="10.140625" style="750" customWidth="1"/>
    <col min="5" max="5" width="8.140625" style="750" customWidth="1"/>
    <col min="6" max="6" width="0.85546875" style="750" customWidth="1"/>
    <col min="7" max="7" width="10" style="750" customWidth="1"/>
    <col min="8" max="8" width="7.140625" style="750" customWidth="1"/>
    <col min="9" max="10" width="8" style="750" customWidth="1"/>
    <col min="11" max="11" width="0.7109375" style="750" customWidth="1"/>
    <col min="12" max="12" width="10.140625" style="750" customWidth="1"/>
    <col min="13" max="15" width="8" style="750" customWidth="1"/>
    <col min="16" max="16" width="0.5703125" style="750" customWidth="1"/>
    <col min="17" max="17" width="9" style="750" customWidth="1"/>
    <col min="18" max="18" width="7.42578125" style="750" customWidth="1"/>
    <col min="19" max="19" width="8" style="750" customWidth="1"/>
    <col min="20" max="20" width="8.85546875" style="750" customWidth="1"/>
    <col min="21" max="21" width="7.5703125" style="750" customWidth="1"/>
    <col min="22" max="22" width="8.28515625" style="750" customWidth="1"/>
    <col min="23" max="23" width="8.85546875" style="750" customWidth="1"/>
    <col min="24" max="16384" width="11.42578125" style="750"/>
  </cols>
  <sheetData>
    <row r="1" spans="1:22" ht="9.75" customHeight="1" x14ac:dyDescent="0.25">
      <c r="B1" s="750" t="s">
        <v>55</v>
      </c>
    </row>
    <row r="2" spans="1:22" s="343" customFormat="1" ht="49.5" customHeight="1" x14ac:dyDescent="0.25">
      <c r="B2" s="1387"/>
      <c r="C2" s="1387"/>
      <c r="D2" s="1387"/>
      <c r="E2" s="1387"/>
      <c r="F2" s="344"/>
      <c r="G2" s="1585"/>
      <c r="H2" s="1585"/>
      <c r="I2" s="1585"/>
      <c r="J2" s="1585"/>
      <c r="K2" s="1585"/>
      <c r="L2" s="1585"/>
      <c r="M2" s="1585"/>
      <c r="N2" s="1585"/>
      <c r="O2" s="1585"/>
      <c r="P2" s="1585"/>
      <c r="Q2" s="1585"/>
      <c r="R2" s="1585"/>
      <c r="T2" s="344"/>
    </row>
    <row r="3" spans="1:22" s="343" customFormat="1" ht="3" customHeight="1" x14ac:dyDescent="0.25">
      <c r="B3" s="344"/>
      <c r="C3" s="344"/>
      <c r="D3" s="344"/>
      <c r="E3" s="344"/>
      <c r="F3" s="344"/>
      <c r="L3" s="344"/>
      <c r="Q3" s="344"/>
      <c r="T3" s="344"/>
    </row>
    <row r="4" spans="1:22" s="345" customFormat="1" ht="15" customHeight="1" x14ac:dyDescent="0.2">
      <c r="B4" s="1414" t="s">
        <v>437</v>
      </c>
      <c r="C4" s="1414"/>
      <c r="D4" s="1414"/>
      <c r="E4" s="1414"/>
      <c r="F4" s="1414"/>
      <c r="G4" s="1414"/>
      <c r="H4" s="1414"/>
      <c r="I4" s="1414"/>
      <c r="J4" s="1414"/>
      <c r="K4" s="1414"/>
      <c r="L4" s="1414"/>
      <c r="M4" s="1414"/>
      <c r="N4" s="1414"/>
      <c r="O4" s="1414"/>
      <c r="P4" s="1414"/>
      <c r="Q4" s="1414"/>
      <c r="R4" s="1414"/>
      <c r="S4" s="1414"/>
      <c r="T4" s="1414"/>
      <c r="U4" s="926"/>
    </row>
    <row r="5" spans="1:22" s="345" customFormat="1" ht="15" customHeight="1" x14ac:dyDescent="0.2">
      <c r="B5" s="1415" t="str">
        <f>porsaad!$B$6</f>
        <v>Situación a 31 de mayo de 2024</v>
      </c>
      <c r="C5" s="1415"/>
      <c r="D5" s="1415"/>
      <c r="E5" s="1415"/>
      <c r="F5" s="1415"/>
      <c r="G5" s="1415"/>
      <c r="H5" s="1415"/>
      <c r="I5" s="1415"/>
      <c r="J5" s="1415"/>
      <c r="K5" s="1415"/>
      <c r="L5" s="1415"/>
      <c r="M5" s="1415"/>
      <c r="N5" s="1415"/>
      <c r="O5" s="1415"/>
      <c r="P5" s="1415"/>
      <c r="Q5" s="1415"/>
      <c r="R5" s="1415"/>
      <c r="S5" s="1415"/>
      <c r="T5" s="1415"/>
      <c r="U5" s="927"/>
      <c r="V5" s="877"/>
    </row>
    <row r="6" spans="1:22" s="345" customFormat="1" ht="4.5" customHeight="1" x14ac:dyDescent="0.2"/>
    <row r="7" spans="1:22" s="322" customFormat="1" ht="15" customHeight="1" x14ac:dyDescent="0.2">
      <c r="A7" s="316"/>
      <c r="B7" s="1586" t="s">
        <v>12</v>
      </c>
      <c r="C7" s="922"/>
      <c r="D7" s="1603" t="s">
        <v>73</v>
      </c>
      <c r="E7" s="1591"/>
      <c r="F7" s="922"/>
      <c r="G7" s="1605" t="s">
        <v>31</v>
      </c>
      <c r="H7" s="1606"/>
      <c r="I7" s="1606"/>
      <c r="J7" s="1607"/>
      <c r="K7" s="923"/>
      <c r="L7" s="1605" t="s">
        <v>49</v>
      </c>
      <c r="M7" s="1606"/>
      <c r="N7" s="1606"/>
      <c r="O7" s="1607"/>
      <c r="P7" s="923"/>
      <c r="Q7" s="1605" t="s">
        <v>50</v>
      </c>
      <c r="R7" s="1606"/>
      <c r="S7" s="1606"/>
      <c r="T7" s="1607"/>
    </row>
    <row r="8" spans="1:22" s="322" customFormat="1" ht="35.25" customHeight="1" x14ac:dyDescent="0.2">
      <c r="A8" s="316"/>
      <c r="B8" s="1587"/>
      <c r="C8" s="922"/>
      <c r="D8" s="1604"/>
      <c r="E8" s="1594"/>
      <c r="F8" s="922"/>
      <c r="G8" s="1608" t="s">
        <v>69</v>
      </c>
      <c r="H8" s="1609"/>
      <c r="I8" s="1610" t="s">
        <v>129</v>
      </c>
      <c r="J8" s="1611"/>
      <c r="K8" s="959"/>
      <c r="L8" s="1612" t="s">
        <v>69</v>
      </c>
      <c r="M8" s="1613"/>
      <c r="N8" s="1610" t="s">
        <v>129</v>
      </c>
      <c r="O8" s="1611"/>
      <c r="P8" s="959"/>
      <c r="Q8" s="1612" t="s">
        <v>69</v>
      </c>
      <c r="R8" s="1613"/>
      <c r="S8" s="1610" t="s">
        <v>129</v>
      </c>
      <c r="T8" s="1611"/>
    </row>
    <row r="9" spans="1:22" s="322" customFormat="1" ht="29.25" customHeight="1" x14ac:dyDescent="0.2">
      <c r="A9" s="316"/>
      <c r="B9" s="1588"/>
      <c r="C9" s="941"/>
      <c r="D9" s="958" t="s">
        <v>9</v>
      </c>
      <c r="E9" s="938" t="s">
        <v>10</v>
      </c>
      <c r="F9" s="941"/>
      <c r="G9" s="946" t="s">
        <v>9</v>
      </c>
      <c r="H9" s="947" t="s">
        <v>71</v>
      </c>
      <c r="I9" s="958" t="s">
        <v>9</v>
      </c>
      <c r="J9" s="960" t="s">
        <v>130</v>
      </c>
      <c r="K9" s="941"/>
      <c r="L9" s="939" t="s">
        <v>9</v>
      </c>
      <c r="M9" s="940" t="s">
        <v>71</v>
      </c>
      <c r="N9" s="958" t="s">
        <v>9</v>
      </c>
      <c r="O9" s="960" t="s">
        <v>130</v>
      </c>
      <c r="P9" s="941"/>
      <c r="Q9" s="939" t="s">
        <v>9</v>
      </c>
      <c r="R9" s="940" t="s">
        <v>71</v>
      </c>
      <c r="S9" s="944" t="s">
        <v>9</v>
      </c>
      <c r="T9" s="960" t="s">
        <v>130</v>
      </c>
    </row>
    <row r="10" spans="1:22" s="322" customFormat="1" ht="6" customHeight="1" x14ac:dyDescent="0.2">
      <c r="A10" s="316"/>
      <c r="B10" s="925"/>
      <c r="C10" s="925"/>
      <c r="D10" s="925"/>
      <c r="E10" s="925"/>
      <c r="F10" s="925"/>
      <c r="G10" s="925"/>
      <c r="H10" s="925"/>
      <c r="I10" s="925"/>
      <c r="J10" s="925"/>
      <c r="K10" s="925"/>
      <c r="L10" s="925"/>
      <c r="M10" s="925"/>
      <c r="N10" s="925"/>
      <c r="O10" s="925"/>
      <c r="P10" s="925"/>
      <c r="Q10" s="925"/>
      <c r="R10" s="925"/>
    </row>
    <row r="11" spans="1:22" s="331" customFormat="1" ht="18" customHeight="1" x14ac:dyDescent="0.2">
      <c r="A11" s="330"/>
      <c r="B11" s="928" t="s">
        <v>8</v>
      </c>
      <c r="C11" s="932"/>
      <c r="D11" s="929">
        <f>G11+L11+Q11</f>
        <v>134504</v>
      </c>
      <c r="E11" s="930">
        <f>D11/D$29*100</f>
        <v>28.051354350020439</v>
      </c>
      <c r="F11" s="932"/>
      <c r="G11" s="929">
        <v>27180</v>
      </c>
      <c r="H11" s="930">
        <v>20.207577469815025</v>
      </c>
      <c r="I11" s="929">
        <v>218</v>
      </c>
      <c r="J11" s="930">
        <v>0.80206033848417946</v>
      </c>
      <c r="K11" s="932"/>
      <c r="L11" s="929">
        <v>59035</v>
      </c>
      <c r="M11" s="930">
        <v>43.890888003330758</v>
      </c>
      <c r="N11" s="929">
        <v>598</v>
      </c>
      <c r="O11" s="930">
        <v>1.0129584144998729</v>
      </c>
      <c r="P11" s="932"/>
      <c r="Q11" s="929">
        <v>48289</v>
      </c>
      <c r="R11" s="930">
        <v>35.901534526854221</v>
      </c>
      <c r="S11" s="929">
        <v>5471</v>
      </c>
      <c r="T11" s="930">
        <f>S11/Q11*100</f>
        <v>11.329702416699455</v>
      </c>
    </row>
    <row r="12" spans="1:22" s="331" customFormat="1" ht="18" customHeight="1" x14ac:dyDescent="0.2">
      <c r="A12" s="330"/>
      <c r="B12" s="933" t="s">
        <v>7</v>
      </c>
      <c r="C12" s="932"/>
      <c r="D12" s="934">
        <f t="shared" ref="D12:D28" si="0">G12+L12+Q12</f>
        <v>6319</v>
      </c>
      <c r="E12" s="935">
        <f t="shared" ref="E12:E29" si="1">D12/D$29*100</f>
        <v>1.3178530611563906</v>
      </c>
      <c r="F12" s="932"/>
      <c r="G12" s="934">
        <v>1075</v>
      </c>
      <c r="H12" s="935">
        <v>17.012185472384871</v>
      </c>
      <c r="I12" s="934">
        <v>6</v>
      </c>
      <c r="J12" s="935">
        <v>0.55813953488372092</v>
      </c>
      <c r="K12" s="932"/>
      <c r="L12" s="934">
        <v>2163</v>
      </c>
      <c r="M12" s="935">
        <v>34.23009969931951</v>
      </c>
      <c r="N12" s="934">
        <v>19</v>
      </c>
      <c r="O12" s="935">
        <v>0.87840961627369407</v>
      </c>
      <c r="P12" s="932"/>
      <c r="Q12" s="934">
        <v>3081</v>
      </c>
      <c r="R12" s="935">
        <v>48.757714828295619</v>
      </c>
      <c r="S12" s="934">
        <v>83</v>
      </c>
      <c r="T12" s="935">
        <f t="shared" ref="T12:T29" si="2">S12/Q12*100</f>
        <v>2.6939305420318078</v>
      </c>
    </row>
    <row r="13" spans="1:22" s="331" customFormat="1" ht="18" customHeight="1" x14ac:dyDescent="0.2">
      <c r="A13" s="330"/>
      <c r="B13" s="933" t="s">
        <v>37</v>
      </c>
      <c r="C13" s="932"/>
      <c r="D13" s="934">
        <f t="shared" si="0"/>
        <v>4394</v>
      </c>
      <c r="E13" s="935">
        <f t="shared" si="1"/>
        <v>0.91638650905541708</v>
      </c>
      <c r="F13" s="932"/>
      <c r="G13" s="934">
        <v>434</v>
      </c>
      <c r="H13" s="935">
        <v>9.8771051433773316</v>
      </c>
      <c r="I13" s="934">
        <v>23</v>
      </c>
      <c r="J13" s="935">
        <v>5.2995391705069128</v>
      </c>
      <c r="K13" s="932"/>
      <c r="L13" s="934">
        <v>1260</v>
      </c>
      <c r="M13" s="935">
        <v>28.67546654528903</v>
      </c>
      <c r="N13" s="934">
        <v>67</v>
      </c>
      <c r="O13" s="935">
        <v>5.3174603174603172</v>
      </c>
      <c r="P13" s="932"/>
      <c r="Q13" s="934">
        <v>2700</v>
      </c>
      <c r="R13" s="935">
        <v>61.447428311333638</v>
      </c>
      <c r="S13" s="934">
        <v>138</v>
      </c>
      <c r="T13" s="935">
        <f t="shared" si="2"/>
        <v>5.1111111111111116</v>
      </c>
    </row>
    <row r="14" spans="1:22" s="331" customFormat="1" ht="18" customHeight="1" x14ac:dyDescent="0.2">
      <c r="A14" s="330"/>
      <c r="B14" s="933" t="s">
        <v>38</v>
      </c>
      <c r="C14" s="932"/>
      <c r="D14" s="934">
        <f t="shared" si="0"/>
        <v>14800</v>
      </c>
      <c r="E14" s="935">
        <f t="shared" si="1"/>
        <v>3.0865999849841081</v>
      </c>
      <c r="F14" s="932"/>
      <c r="G14" s="934">
        <v>2445</v>
      </c>
      <c r="H14" s="935">
        <v>16.52027027027027</v>
      </c>
      <c r="I14" s="934">
        <v>225</v>
      </c>
      <c r="J14" s="935">
        <v>9.2024539877300615</v>
      </c>
      <c r="K14" s="932"/>
      <c r="L14" s="934">
        <v>4945</v>
      </c>
      <c r="M14" s="935">
        <v>33.412162162162161</v>
      </c>
      <c r="N14" s="934">
        <v>374</v>
      </c>
      <c r="O14" s="935">
        <v>7.5631951466127401</v>
      </c>
      <c r="P14" s="932"/>
      <c r="Q14" s="934">
        <v>7410</v>
      </c>
      <c r="R14" s="935">
        <v>50.067567567567572</v>
      </c>
      <c r="S14" s="934">
        <v>508</v>
      </c>
      <c r="T14" s="935">
        <f t="shared" si="2"/>
        <v>6.855600539811066</v>
      </c>
    </row>
    <row r="15" spans="1:22" s="331" customFormat="1" ht="18" customHeight="1" x14ac:dyDescent="0.2">
      <c r="A15" s="330"/>
      <c r="B15" s="933" t="s">
        <v>6</v>
      </c>
      <c r="C15" s="932"/>
      <c r="D15" s="934">
        <f t="shared" si="0"/>
        <v>2561</v>
      </c>
      <c r="E15" s="935">
        <f t="shared" si="1"/>
        <v>0.53410692983407437</v>
      </c>
      <c r="F15" s="932"/>
      <c r="G15" s="934">
        <v>607</v>
      </c>
      <c r="H15" s="935">
        <v>23.70167903162827</v>
      </c>
      <c r="I15" s="934">
        <v>53</v>
      </c>
      <c r="J15" s="935">
        <v>8.731466227347612</v>
      </c>
      <c r="K15" s="932"/>
      <c r="L15" s="934">
        <v>929</v>
      </c>
      <c r="M15" s="935">
        <v>36.27489262007029</v>
      </c>
      <c r="N15" s="934">
        <v>112</v>
      </c>
      <c r="O15" s="935">
        <v>12.055974165769644</v>
      </c>
      <c r="P15" s="932"/>
      <c r="Q15" s="934">
        <v>1025</v>
      </c>
      <c r="R15" s="935">
        <v>40.023428348301444</v>
      </c>
      <c r="S15" s="934">
        <v>183</v>
      </c>
      <c r="T15" s="935">
        <f t="shared" si="2"/>
        <v>17.853658536585364</v>
      </c>
    </row>
    <row r="16" spans="1:22" s="331" customFormat="1" ht="18" customHeight="1" x14ac:dyDescent="0.2">
      <c r="A16" s="330"/>
      <c r="B16" s="933" t="s">
        <v>5</v>
      </c>
      <c r="C16" s="932"/>
      <c r="D16" s="934">
        <f t="shared" si="0"/>
        <v>3517</v>
      </c>
      <c r="E16" s="935">
        <f t="shared" si="1"/>
        <v>0.73348460453980469</v>
      </c>
      <c r="F16" s="932"/>
      <c r="G16" s="934">
        <v>520</v>
      </c>
      <c r="H16" s="935">
        <v>14.785328404890533</v>
      </c>
      <c r="I16" s="934">
        <v>56</v>
      </c>
      <c r="J16" s="935">
        <v>10.76923076923077</v>
      </c>
      <c r="K16" s="932"/>
      <c r="L16" s="934">
        <v>1377</v>
      </c>
      <c r="M16" s="935">
        <v>39.15268694910435</v>
      </c>
      <c r="N16" s="934">
        <v>196</v>
      </c>
      <c r="O16" s="935">
        <v>14.233841684822076</v>
      </c>
      <c r="P16" s="932"/>
      <c r="Q16" s="934">
        <v>1620</v>
      </c>
      <c r="R16" s="935">
        <v>46.061984646005115</v>
      </c>
      <c r="S16" s="934">
        <v>326</v>
      </c>
      <c r="T16" s="935">
        <f t="shared" si="2"/>
        <v>20.123456790123456</v>
      </c>
    </row>
    <row r="17" spans="1:20" s="331" customFormat="1" ht="18" customHeight="1" x14ac:dyDescent="0.2">
      <c r="A17" s="330"/>
      <c r="B17" s="933" t="s">
        <v>4</v>
      </c>
      <c r="C17" s="932"/>
      <c r="D17" s="934">
        <f t="shared" si="0"/>
        <v>27982</v>
      </c>
      <c r="E17" s="935">
        <f t="shared" si="1"/>
        <v>5.8357595121503589</v>
      </c>
      <c r="F17" s="932"/>
      <c r="G17" s="934">
        <v>3807</v>
      </c>
      <c r="H17" s="935">
        <v>13.605174755199773</v>
      </c>
      <c r="I17" s="934">
        <v>88</v>
      </c>
      <c r="J17" s="935">
        <v>2.311531389545574</v>
      </c>
      <c r="K17" s="932"/>
      <c r="L17" s="934">
        <v>8511</v>
      </c>
      <c r="M17" s="935">
        <v>30.415981702523048</v>
      </c>
      <c r="N17" s="934">
        <v>368</v>
      </c>
      <c r="O17" s="935">
        <v>4.3238162378098934</v>
      </c>
      <c r="P17" s="932"/>
      <c r="Q17" s="934">
        <v>15664</v>
      </c>
      <c r="R17" s="935">
        <v>55.978843542277176</v>
      </c>
      <c r="S17" s="934">
        <v>1574</v>
      </c>
      <c r="T17" s="935">
        <f t="shared" si="2"/>
        <v>10.048518896833505</v>
      </c>
    </row>
    <row r="18" spans="1:20" s="331" customFormat="1" ht="18" customHeight="1" x14ac:dyDescent="0.2">
      <c r="A18" s="330"/>
      <c r="B18" s="933" t="s">
        <v>40</v>
      </c>
      <c r="C18" s="932"/>
      <c r="D18" s="934">
        <f t="shared" si="0"/>
        <v>29150</v>
      </c>
      <c r="E18" s="935">
        <f t="shared" si="1"/>
        <v>6.0793506461004565</v>
      </c>
      <c r="F18" s="932"/>
      <c r="G18" s="934">
        <v>5003</v>
      </c>
      <c r="H18" s="935">
        <v>17.162950257289879</v>
      </c>
      <c r="I18" s="934">
        <v>886</v>
      </c>
      <c r="J18" s="935">
        <v>17.709374375374775</v>
      </c>
      <c r="K18" s="932"/>
      <c r="L18" s="934">
        <v>8666</v>
      </c>
      <c r="M18" s="935">
        <v>29.72898799313894</v>
      </c>
      <c r="N18" s="934">
        <v>2858</v>
      </c>
      <c r="O18" s="935">
        <v>32.979459958458342</v>
      </c>
      <c r="P18" s="932"/>
      <c r="Q18" s="934">
        <v>15481</v>
      </c>
      <c r="R18" s="935">
        <v>53.108061749571178</v>
      </c>
      <c r="S18" s="934">
        <v>7860</v>
      </c>
      <c r="T18" s="935">
        <f t="shared" si="2"/>
        <v>50.771913959046579</v>
      </c>
    </row>
    <row r="19" spans="1:20" s="331" customFormat="1" ht="18" customHeight="1" x14ac:dyDescent="0.2">
      <c r="A19" s="330"/>
      <c r="B19" s="933" t="s">
        <v>41</v>
      </c>
      <c r="C19" s="932"/>
      <c r="D19" s="934">
        <f t="shared" si="0"/>
        <v>30651</v>
      </c>
      <c r="E19" s="935">
        <f t="shared" si="1"/>
        <v>6.3923902797126955</v>
      </c>
      <c r="F19" s="932"/>
      <c r="G19" s="934">
        <v>3809</v>
      </c>
      <c r="H19" s="935">
        <v>12.427000750383348</v>
      </c>
      <c r="I19" s="934">
        <v>14</v>
      </c>
      <c r="J19" s="935">
        <v>0.36755053819900235</v>
      </c>
      <c r="K19" s="932"/>
      <c r="L19" s="934">
        <v>11184</v>
      </c>
      <c r="M19" s="935">
        <v>36.488205931290985</v>
      </c>
      <c r="N19" s="934">
        <v>38</v>
      </c>
      <c r="O19" s="935">
        <v>0.33977110157367668</v>
      </c>
      <c r="P19" s="932"/>
      <c r="Q19" s="934">
        <v>15658</v>
      </c>
      <c r="R19" s="935">
        <v>51.084793318325659</v>
      </c>
      <c r="S19" s="934">
        <v>30</v>
      </c>
      <c r="T19" s="935">
        <f t="shared" si="2"/>
        <v>0.19159535061949162</v>
      </c>
    </row>
    <row r="20" spans="1:20" s="331" customFormat="1" ht="18" customHeight="1" x14ac:dyDescent="0.2">
      <c r="A20" s="330"/>
      <c r="B20" s="933" t="s">
        <v>3</v>
      </c>
      <c r="C20" s="932"/>
      <c r="D20" s="934">
        <f t="shared" si="0"/>
        <v>86640</v>
      </c>
      <c r="E20" s="935">
        <f t="shared" si="1"/>
        <v>18.069123155339401</v>
      </c>
      <c r="F20" s="932"/>
      <c r="G20" s="934">
        <v>22317</v>
      </c>
      <c r="H20" s="935">
        <v>25.758310249307481</v>
      </c>
      <c r="I20" s="934">
        <v>1623</v>
      </c>
      <c r="J20" s="935">
        <v>7.2724828605995429</v>
      </c>
      <c r="K20" s="932"/>
      <c r="L20" s="934">
        <v>31354</v>
      </c>
      <c r="M20" s="935">
        <v>36.188827331486614</v>
      </c>
      <c r="N20" s="934">
        <v>3732</v>
      </c>
      <c r="O20" s="935">
        <v>11.902787523123047</v>
      </c>
      <c r="P20" s="932"/>
      <c r="Q20" s="934">
        <v>32969</v>
      </c>
      <c r="R20" s="935">
        <v>38.052862419205908</v>
      </c>
      <c r="S20" s="934">
        <v>5958</v>
      </c>
      <c r="T20" s="935">
        <f t="shared" si="2"/>
        <v>18.071521732536624</v>
      </c>
    </row>
    <row r="21" spans="1:20" s="331" customFormat="1" ht="18" customHeight="1" x14ac:dyDescent="0.2">
      <c r="A21" s="330"/>
      <c r="B21" s="933" t="s">
        <v>2</v>
      </c>
      <c r="C21" s="932"/>
      <c r="D21" s="934">
        <f t="shared" si="0"/>
        <v>6686</v>
      </c>
      <c r="E21" s="935">
        <f t="shared" si="1"/>
        <v>1.3943923986218747</v>
      </c>
      <c r="F21" s="932"/>
      <c r="G21" s="934">
        <v>985</v>
      </c>
      <c r="H21" s="935">
        <v>14.73227639844451</v>
      </c>
      <c r="I21" s="934">
        <v>121</v>
      </c>
      <c r="J21" s="935">
        <v>12.284263959390863</v>
      </c>
      <c r="K21" s="932"/>
      <c r="L21" s="934">
        <v>2167</v>
      </c>
      <c r="M21" s="935">
        <v>32.411008076577922</v>
      </c>
      <c r="N21" s="934">
        <v>340</v>
      </c>
      <c r="O21" s="935">
        <v>15.689893862482695</v>
      </c>
      <c r="P21" s="932"/>
      <c r="Q21" s="934">
        <v>3534</v>
      </c>
      <c r="R21" s="935">
        <v>52.85671552497756</v>
      </c>
      <c r="S21" s="934">
        <v>719</v>
      </c>
      <c r="T21" s="935">
        <f t="shared" si="2"/>
        <v>20.345217883418222</v>
      </c>
    </row>
    <row r="22" spans="1:20" s="331" customFormat="1" ht="18" customHeight="1" x14ac:dyDescent="0.2">
      <c r="A22" s="330"/>
      <c r="B22" s="933" t="s">
        <v>35</v>
      </c>
      <c r="C22" s="932"/>
      <c r="D22" s="934">
        <f t="shared" si="0"/>
        <v>12990</v>
      </c>
      <c r="E22" s="935">
        <f t="shared" si="1"/>
        <v>2.7091171489826733</v>
      </c>
      <c r="F22" s="932"/>
      <c r="G22" s="934">
        <v>3167</v>
      </c>
      <c r="H22" s="935">
        <v>24.380292532717476</v>
      </c>
      <c r="I22" s="934">
        <v>9</v>
      </c>
      <c r="J22" s="935">
        <v>0.2841806125670982</v>
      </c>
      <c r="K22" s="932"/>
      <c r="L22" s="934">
        <v>4733</v>
      </c>
      <c r="M22" s="935">
        <v>36.435719784449574</v>
      </c>
      <c r="N22" s="934">
        <v>46</v>
      </c>
      <c r="O22" s="935">
        <v>0.97189942953729136</v>
      </c>
      <c r="P22" s="932"/>
      <c r="Q22" s="934">
        <v>5090</v>
      </c>
      <c r="R22" s="935">
        <v>39.183987682832949</v>
      </c>
      <c r="S22" s="934">
        <v>131</v>
      </c>
      <c r="T22" s="935">
        <f t="shared" si="2"/>
        <v>2.5736738703339883</v>
      </c>
    </row>
    <row r="23" spans="1:20" s="331" customFormat="1" ht="18" customHeight="1" x14ac:dyDescent="0.2">
      <c r="A23" s="330"/>
      <c r="B23" s="933" t="s">
        <v>42</v>
      </c>
      <c r="C23" s="932"/>
      <c r="D23" s="934">
        <f t="shared" si="0"/>
        <v>75278</v>
      </c>
      <c r="E23" s="935">
        <f t="shared" si="1"/>
        <v>15.699532004704981</v>
      </c>
      <c r="F23" s="932"/>
      <c r="G23" s="934">
        <v>16364</v>
      </c>
      <c r="H23" s="935">
        <v>21.73809081006403</v>
      </c>
      <c r="I23" s="934">
        <v>2101</v>
      </c>
      <c r="J23" s="935">
        <v>12.839159129797114</v>
      </c>
      <c r="K23" s="932"/>
      <c r="L23" s="934">
        <v>28152</v>
      </c>
      <c r="M23" s="935">
        <v>37.397380376736891</v>
      </c>
      <c r="N23" s="934">
        <v>6131</v>
      </c>
      <c r="O23" s="935">
        <v>21.778204035237284</v>
      </c>
      <c r="P23" s="932"/>
      <c r="Q23" s="934">
        <v>30762</v>
      </c>
      <c r="R23" s="935">
        <v>40.864528813199072</v>
      </c>
      <c r="S23" s="934">
        <v>12092</v>
      </c>
      <c r="T23" s="935">
        <f t="shared" si="2"/>
        <v>39.308237435797409</v>
      </c>
    </row>
    <row r="24" spans="1:20" s="331" customFormat="1" ht="18" customHeight="1" x14ac:dyDescent="0.2">
      <c r="A24" s="330">
        <v>47094</v>
      </c>
      <c r="B24" s="933" t="s">
        <v>43</v>
      </c>
      <c r="C24" s="932"/>
      <c r="D24" s="934">
        <f t="shared" si="0"/>
        <v>11075</v>
      </c>
      <c r="E24" s="935">
        <f t="shared" si="1"/>
        <v>2.3097361374120946</v>
      </c>
      <c r="F24" s="932"/>
      <c r="G24" s="934">
        <v>2019</v>
      </c>
      <c r="H24" s="935">
        <v>18.230248306997744</v>
      </c>
      <c r="I24" s="934">
        <v>285</v>
      </c>
      <c r="J24" s="935">
        <v>14.115898959881129</v>
      </c>
      <c r="K24" s="932"/>
      <c r="L24" s="934">
        <v>3893</v>
      </c>
      <c r="M24" s="935">
        <v>35.151241534988714</v>
      </c>
      <c r="N24" s="934">
        <v>756</v>
      </c>
      <c r="O24" s="935">
        <v>19.419470845106602</v>
      </c>
      <c r="P24" s="932"/>
      <c r="Q24" s="934">
        <v>5163</v>
      </c>
      <c r="R24" s="935">
        <v>46.618510158013542</v>
      </c>
      <c r="S24" s="934">
        <v>1693</v>
      </c>
      <c r="T24" s="935">
        <f t="shared" si="2"/>
        <v>32.791012976951386</v>
      </c>
    </row>
    <row r="25" spans="1:20" s="331" customFormat="1" ht="18" customHeight="1" x14ac:dyDescent="0.2">
      <c r="B25" s="933" t="s">
        <v>44</v>
      </c>
      <c r="C25" s="932"/>
      <c r="D25" s="934">
        <f t="shared" si="0"/>
        <v>3345</v>
      </c>
      <c r="E25" s="935">
        <f t="shared" si="1"/>
        <v>0.69761330741701633</v>
      </c>
      <c r="F25" s="932"/>
      <c r="G25" s="934">
        <v>370</v>
      </c>
      <c r="H25" s="935">
        <v>11.061285500747383</v>
      </c>
      <c r="I25" s="934">
        <v>4</v>
      </c>
      <c r="J25" s="935">
        <v>1.0810810810810811</v>
      </c>
      <c r="K25" s="932"/>
      <c r="L25" s="934">
        <v>1099</v>
      </c>
      <c r="M25" s="935">
        <v>32.855007473841553</v>
      </c>
      <c r="N25" s="934">
        <v>5</v>
      </c>
      <c r="O25" s="935">
        <v>0.45495905368516831</v>
      </c>
      <c r="P25" s="932"/>
      <c r="Q25" s="934">
        <v>1876</v>
      </c>
      <c r="R25" s="935">
        <v>56.083707025411059</v>
      </c>
      <c r="S25" s="934">
        <v>10</v>
      </c>
      <c r="T25" s="935">
        <f t="shared" si="2"/>
        <v>0.53304904051172708</v>
      </c>
    </row>
    <row r="26" spans="1:20" s="331" customFormat="1" ht="18" customHeight="1" x14ac:dyDescent="0.2">
      <c r="B26" s="933" t="s">
        <v>45</v>
      </c>
      <c r="C26" s="932"/>
      <c r="D26" s="934">
        <f t="shared" si="0"/>
        <v>25115</v>
      </c>
      <c r="E26" s="935">
        <f t="shared" si="1"/>
        <v>5.2378350420862079</v>
      </c>
      <c r="F26" s="932"/>
      <c r="G26" s="934">
        <v>4236</v>
      </c>
      <c r="H26" s="935">
        <v>16.866414493330677</v>
      </c>
      <c r="I26" s="934">
        <v>573</v>
      </c>
      <c r="J26" s="935">
        <v>13.526912181303116</v>
      </c>
      <c r="K26" s="932"/>
      <c r="L26" s="934">
        <v>8132</v>
      </c>
      <c r="M26" s="935">
        <v>32.379056340832172</v>
      </c>
      <c r="N26" s="934">
        <v>1630</v>
      </c>
      <c r="O26" s="935">
        <v>20.044269552385639</v>
      </c>
      <c r="P26" s="932"/>
      <c r="Q26" s="934">
        <v>12747</v>
      </c>
      <c r="R26" s="935">
        <v>50.754529165837148</v>
      </c>
      <c r="S26" s="934">
        <v>4778</v>
      </c>
      <c r="T26" s="935">
        <f t="shared" si="2"/>
        <v>37.483329410841762</v>
      </c>
    </row>
    <row r="27" spans="1:20" s="331" customFormat="1" ht="18" customHeight="1" x14ac:dyDescent="0.2">
      <c r="B27" s="933" t="s">
        <v>46</v>
      </c>
      <c r="C27" s="932"/>
      <c r="D27" s="934">
        <f t="shared" si="0"/>
        <v>3726</v>
      </c>
      <c r="E27" s="935">
        <f t="shared" si="1"/>
        <v>0.7770724016250532</v>
      </c>
      <c r="F27" s="932"/>
      <c r="G27" s="934">
        <v>496</v>
      </c>
      <c r="H27" s="935">
        <v>13.311862587224907</v>
      </c>
      <c r="I27" s="934">
        <v>143</v>
      </c>
      <c r="J27" s="935">
        <v>28.830645161290324</v>
      </c>
      <c r="K27" s="932"/>
      <c r="L27" s="934">
        <v>1276</v>
      </c>
      <c r="M27" s="935">
        <v>34.245840042941495</v>
      </c>
      <c r="N27" s="934">
        <v>456</v>
      </c>
      <c r="O27" s="935">
        <v>35.736677115987462</v>
      </c>
      <c r="P27" s="932"/>
      <c r="Q27" s="934">
        <v>1954</v>
      </c>
      <c r="R27" s="935">
        <v>52.442297369833604</v>
      </c>
      <c r="S27" s="934">
        <v>985</v>
      </c>
      <c r="T27" s="935">
        <f t="shared" si="2"/>
        <v>50.409416581371545</v>
      </c>
    </row>
    <row r="28" spans="1:20" s="331" customFormat="1" ht="18" customHeight="1" x14ac:dyDescent="0.2">
      <c r="B28" s="955" t="s">
        <v>1</v>
      </c>
      <c r="C28" s="932"/>
      <c r="D28" s="956">
        <f t="shared" si="0"/>
        <v>759</v>
      </c>
      <c r="E28" s="957">
        <f t="shared" si="1"/>
        <v>0.15829252625695528</v>
      </c>
      <c r="F28" s="932"/>
      <c r="G28" s="956">
        <v>200</v>
      </c>
      <c r="H28" s="957">
        <v>26.350461133069832</v>
      </c>
      <c r="I28" s="956">
        <v>10</v>
      </c>
      <c r="J28" s="957">
        <v>5</v>
      </c>
      <c r="K28" s="932"/>
      <c r="L28" s="956">
        <v>260</v>
      </c>
      <c r="M28" s="957">
        <v>34.255599472990781</v>
      </c>
      <c r="N28" s="956">
        <v>23</v>
      </c>
      <c r="O28" s="957">
        <v>8.8461538461538467</v>
      </c>
      <c r="P28" s="932"/>
      <c r="Q28" s="956">
        <v>299</v>
      </c>
      <c r="R28" s="957">
        <v>39.393939393939391</v>
      </c>
      <c r="S28" s="956">
        <v>60</v>
      </c>
      <c r="T28" s="957">
        <f t="shared" si="2"/>
        <v>20.066889632107024</v>
      </c>
    </row>
    <row r="29" spans="1:20" s="319" customFormat="1" ht="18" customHeight="1" x14ac:dyDescent="0.2">
      <c r="B29" s="1292" t="s">
        <v>0</v>
      </c>
      <c r="C29" s="1285"/>
      <c r="D29" s="1293">
        <f>SUM(D11:D28)</f>
        <v>479492</v>
      </c>
      <c r="E29" s="1294">
        <f t="shared" si="1"/>
        <v>100</v>
      </c>
      <c r="F29" s="1285"/>
      <c r="G29" s="1293">
        <f>SUM(G11:G28)</f>
        <v>95034</v>
      </c>
      <c r="H29" s="1294">
        <f t="shared" ref="H29" si="3">G29/$D29*100</f>
        <v>19.819725876552685</v>
      </c>
      <c r="I29" s="1293">
        <f>SUM(I11:I28)</f>
        <v>6438</v>
      </c>
      <c r="J29" s="1294">
        <f t="shared" ref="J29" si="4">I29/G29*100</f>
        <v>6.7744175768672266</v>
      </c>
      <c r="K29" s="1285"/>
      <c r="L29" s="1293">
        <f>SUM(L11:L28)</f>
        <v>179136</v>
      </c>
      <c r="M29" s="1294">
        <f t="shared" ref="M29" si="5">L29/$D29*100</f>
        <v>37.359538845277918</v>
      </c>
      <c r="N29" s="1293">
        <f>SUM(N11:N28)</f>
        <v>17749</v>
      </c>
      <c r="O29" s="1294">
        <f t="shared" ref="O29" si="6">N29/L29*100</f>
        <v>9.9081145051804214</v>
      </c>
      <c r="P29" s="1285"/>
      <c r="Q29" s="1293">
        <f>SUM(Q11:Q28)</f>
        <v>205322</v>
      </c>
      <c r="R29" s="1294">
        <f t="shared" ref="R29" si="7">Q29/$D29*100</f>
        <v>42.820735278169394</v>
      </c>
      <c r="S29" s="1293">
        <f>SUM(S11:S28)</f>
        <v>42599</v>
      </c>
      <c r="T29" s="1294">
        <f t="shared" si="2"/>
        <v>20.74741138309582</v>
      </c>
    </row>
    <row r="30" spans="1:20" s="328" customFormat="1" ht="6.75" customHeight="1" x14ac:dyDescent="0.2">
      <c r="B30" s="1601"/>
      <c r="C30" s="1601"/>
      <c r="D30" s="1601"/>
      <c r="E30" s="1601"/>
      <c r="F30" s="781"/>
    </row>
    <row r="31" spans="1:20" x14ac:dyDescent="0.25">
      <c r="B31" s="1602"/>
      <c r="C31" s="1602"/>
      <c r="D31" s="1602"/>
      <c r="E31" s="1602"/>
      <c r="F31" s="1602"/>
      <c r="G31" s="1602"/>
      <c r="H31" s="1602"/>
      <c r="I31" s="1602"/>
      <c r="J31" s="1602"/>
      <c r="K31" s="1602"/>
      <c r="L31" s="1602"/>
      <c r="M31" s="1602"/>
      <c r="N31" s="1602"/>
      <c r="O31" s="1602"/>
      <c r="P31" s="1602"/>
      <c r="Q31" s="1602"/>
      <c r="R31" s="1602"/>
    </row>
    <row r="32" spans="1:20" x14ac:dyDescent="0.25">
      <c r="G32" s="937"/>
      <c r="L32" s="937"/>
    </row>
    <row r="33" spans="2:12" x14ac:dyDescent="0.25">
      <c r="B33" s="937"/>
      <c r="L33" s="937"/>
    </row>
  </sheetData>
  <mergeCells count="17">
    <mergeCell ref="B5:T5"/>
    <mergeCell ref="B30:E30"/>
    <mergeCell ref="B31:R31"/>
    <mergeCell ref="B2:E2"/>
    <mergeCell ref="G2:R2"/>
    <mergeCell ref="B7:B9"/>
    <mergeCell ref="D7:E8"/>
    <mergeCell ref="G7:J7"/>
    <mergeCell ref="L7:O7"/>
    <mergeCell ref="Q7:T7"/>
    <mergeCell ref="G8:H8"/>
    <mergeCell ref="I8:J8"/>
    <mergeCell ref="L8:M8"/>
    <mergeCell ref="N8:O8"/>
    <mergeCell ref="Q8:R8"/>
    <mergeCell ref="S8:T8"/>
    <mergeCell ref="B4:T4"/>
  </mergeCells>
  <printOptions horizontalCentered="1"/>
  <pageMargins left="0" right="0" top="0.43307086614173229" bottom="0.43307086614173229" header="0" footer="0"/>
  <pageSetup paperSize="9" scale="96" orientation="landscape" r:id="rId1"/>
  <headerFooter alignWithMargins="0"/>
  <drawing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codeName="Hoja60">
    <pageSetUpPr fitToPage="1"/>
  </sheetPr>
  <dimension ref="A1:V33"/>
  <sheetViews>
    <sheetView zoomScaleNormal="100" workbookViewId="0"/>
  </sheetViews>
  <sheetFormatPr baseColWidth="10" defaultColWidth="11.42578125" defaultRowHeight="15" x14ac:dyDescent="0.25"/>
  <cols>
    <col min="1" max="1" width="1" style="750" customWidth="1"/>
    <col min="2" max="2" width="30.28515625" style="750" customWidth="1"/>
    <col min="3" max="3" width="0.85546875" style="750" customWidth="1"/>
    <col min="4" max="4" width="10.140625" style="750" customWidth="1"/>
    <col min="5" max="5" width="8.140625" style="750" customWidth="1"/>
    <col min="6" max="6" width="0.85546875" style="750" customWidth="1"/>
    <col min="7" max="7" width="10" style="750" customWidth="1"/>
    <col min="8" max="8" width="7.140625" style="750" customWidth="1"/>
    <col min="9" max="10" width="8" style="750" customWidth="1"/>
    <col min="11" max="11" width="0.7109375" style="750" customWidth="1"/>
    <col min="12" max="12" width="10.140625" style="750" customWidth="1"/>
    <col min="13" max="15" width="8" style="750" customWidth="1"/>
    <col min="16" max="16" width="0.5703125" style="750" customWidth="1"/>
    <col min="17" max="17" width="9" style="750" customWidth="1"/>
    <col min="18" max="18" width="7.42578125" style="750" customWidth="1"/>
    <col min="19" max="19" width="8" style="750" customWidth="1"/>
    <col min="20" max="20" width="8.85546875" style="750" customWidth="1"/>
    <col min="21" max="21" width="7.5703125" style="750" customWidth="1"/>
    <col min="22" max="22" width="8.28515625" style="750" customWidth="1"/>
    <col min="23" max="23" width="8.85546875" style="750" customWidth="1"/>
    <col min="24" max="16384" width="11.42578125" style="750"/>
  </cols>
  <sheetData>
    <row r="1" spans="1:22" ht="9.75" customHeight="1" x14ac:dyDescent="0.25">
      <c r="B1" s="750" t="s">
        <v>80</v>
      </c>
    </row>
    <row r="2" spans="1:22" s="343" customFormat="1" ht="49.5" customHeight="1" x14ac:dyDescent="0.25">
      <c r="B2" s="1387"/>
      <c r="C2" s="1387"/>
      <c r="D2" s="1387"/>
      <c r="E2" s="1387"/>
      <c r="F2" s="344"/>
      <c r="G2" s="1585"/>
      <c r="H2" s="1585"/>
      <c r="I2" s="1585"/>
      <c r="J2" s="1585"/>
      <c r="K2" s="1585"/>
      <c r="L2" s="1585"/>
      <c r="M2" s="1585"/>
      <c r="N2" s="1585"/>
      <c r="O2" s="1585"/>
      <c r="P2" s="1585"/>
      <c r="Q2" s="1585"/>
      <c r="R2" s="1585"/>
      <c r="T2" s="344"/>
    </row>
    <row r="3" spans="1:22" s="343" customFormat="1" ht="3" customHeight="1" x14ac:dyDescent="0.25">
      <c r="B3" s="344"/>
      <c r="C3" s="344"/>
      <c r="D3" s="344"/>
      <c r="E3" s="344"/>
      <c r="F3" s="344"/>
      <c r="L3" s="344"/>
      <c r="Q3" s="344"/>
      <c r="T3" s="344"/>
    </row>
    <row r="4" spans="1:22" s="345" customFormat="1" ht="15" customHeight="1" x14ac:dyDescent="0.2">
      <c r="B4" s="1414" t="s">
        <v>436</v>
      </c>
      <c r="C4" s="1414"/>
      <c r="D4" s="1414"/>
      <c r="E4" s="1414"/>
      <c r="F4" s="1414"/>
      <c r="G4" s="1414"/>
      <c r="H4" s="1414"/>
      <c r="I4" s="1414"/>
      <c r="J4" s="1414"/>
      <c r="K4" s="1414"/>
      <c r="L4" s="1414"/>
      <c r="M4" s="1414"/>
      <c r="N4" s="1414"/>
      <c r="O4" s="1414"/>
      <c r="P4" s="1414"/>
      <c r="Q4" s="1414"/>
      <c r="R4" s="1414"/>
      <c r="S4" s="1414"/>
      <c r="T4" s="1414"/>
      <c r="U4" s="926"/>
    </row>
    <row r="5" spans="1:22" s="345" customFormat="1" ht="15" customHeight="1" x14ac:dyDescent="0.2">
      <c r="B5" s="1415" t="str">
        <f>porsaad!$B$6</f>
        <v>Situación a 31 de mayo de 2024</v>
      </c>
      <c r="C5" s="1415"/>
      <c r="D5" s="1415"/>
      <c r="E5" s="1415"/>
      <c r="F5" s="1415"/>
      <c r="G5" s="1415"/>
      <c r="H5" s="1415"/>
      <c r="I5" s="1415"/>
      <c r="J5" s="1415"/>
      <c r="K5" s="1415"/>
      <c r="L5" s="1415"/>
      <c r="M5" s="1415"/>
      <c r="N5" s="1415"/>
      <c r="O5" s="1415"/>
      <c r="P5" s="1415"/>
      <c r="Q5" s="1415"/>
      <c r="R5" s="1415"/>
      <c r="S5" s="1415"/>
      <c r="T5" s="1415"/>
      <c r="U5" s="927"/>
      <c r="V5" s="877"/>
    </row>
    <row r="6" spans="1:22" s="345" customFormat="1" ht="4.5" customHeight="1" x14ac:dyDescent="0.2"/>
    <row r="7" spans="1:22" s="322" customFormat="1" ht="15" customHeight="1" x14ac:dyDescent="0.2">
      <c r="A7" s="316"/>
      <c r="B7" s="1586" t="s">
        <v>12</v>
      </c>
      <c r="C7" s="922"/>
      <c r="D7" s="1603" t="s">
        <v>74</v>
      </c>
      <c r="E7" s="1591"/>
      <c r="F7" s="922"/>
      <c r="G7" s="1605" t="s">
        <v>31</v>
      </c>
      <c r="H7" s="1606"/>
      <c r="I7" s="1606"/>
      <c r="J7" s="1607"/>
      <c r="K7" s="923"/>
      <c r="L7" s="1605" t="s">
        <v>49</v>
      </c>
      <c r="M7" s="1606"/>
      <c r="N7" s="1606"/>
      <c r="O7" s="1607"/>
      <c r="P7" s="923"/>
      <c r="Q7" s="1605" t="s">
        <v>50</v>
      </c>
      <c r="R7" s="1606"/>
      <c r="S7" s="1606"/>
      <c r="T7" s="1607"/>
    </row>
    <row r="8" spans="1:22" s="322" customFormat="1" ht="35.25" customHeight="1" x14ac:dyDescent="0.2">
      <c r="A8" s="316"/>
      <c r="B8" s="1587"/>
      <c r="C8" s="922"/>
      <c r="D8" s="1604"/>
      <c r="E8" s="1594"/>
      <c r="F8" s="922"/>
      <c r="G8" s="1608" t="s">
        <v>69</v>
      </c>
      <c r="H8" s="1609"/>
      <c r="I8" s="1610" t="s">
        <v>129</v>
      </c>
      <c r="J8" s="1611"/>
      <c r="K8" s="959"/>
      <c r="L8" s="1612" t="s">
        <v>69</v>
      </c>
      <c r="M8" s="1613"/>
      <c r="N8" s="1610" t="s">
        <v>129</v>
      </c>
      <c r="O8" s="1611"/>
      <c r="P8" s="959"/>
      <c r="Q8" s="1612" t="s">
        <v>69</v>
      </c>
      <c r="R8" s="1613"/>
      <c r="S8" s="1610" t="s">
        <v>129</v>
      </c>
      <c r="T8" s="1611"/>
    </row>
    <row r="9" spans="1:22" s="322" customFormat="1" ht="29.25" customHeight="1" x14ac:dyDescent="0.2">
      <c r="A9" s="316"/>
      <c r="B9" s="1588"/>
      <c r="C9" s="941"/>
      <c r="D9" s="958" t="s">
        <v>9</v>
      </c>
      <c r="E9" s="938" t="s">
        <v>10</v>
      </c>
      <c r="F9" s="941"/>
      <c r="G9" s="946" t="s">
        <v>9</v>
      </c>
      <c r="H9" s="947" t="s">
        <v>71</v>
      </c>
      <c r="I9" s="958" t="s">
        <v>9</v>
      </c>
      <c r="J9" s="960" t="s">
        <v>130</v>
      </c>
      <c r="K9" s="941"/>
      <c r="L9" s="939" t="s">
        <v>9</v>
      </c>
      <c r="M9" s="940" t="s">
        <v>71</v>
      </c>
      <c r="N9" s="958" t="s">
        <v>9</v>
      </c>
      <c r="O9" s="960" t="s">
        <v>130</v>
      </c>
      <c r="P9" s="941"/>
      <c r="Q9" s="939" t="s">
        <v>9</v>
      </c>
      <c r="R9" s="940" t="s">
        <v>71</v>
      </c>
      <c r="S9" s="944" t="s">
        <v>9</v>
      </c>
      <c r="T9" s="960" t="s">
        <v>130</v>
      </c>
    </row>
    <row r="10" spans="1:22" s="322" customFormat="1" ht="6" customHeight="1" x14ac:dyDescent="0.2">
      <c r="A10" s="316"/>
      <c r="B10" s="925"/>
      <c r="C10" s="925"/>
      <c r="D10" s="925"/>
      <c r="E10" s="925"/>
      <c r="F10" s="925"/>
      <c r="G10" s="925"/>
      <c r="H10" s="925"/>
      <c r="I10" s="925"/>
      <c r="J10" s="925"/>
      <c r="K10" s="925"/>
      <c r="L10" s="925"/>
      <c r="M10" s="925"/>
      <c r="N10" s="925"/>
      <c r="O10" s="925"/>
      <c r="P10" s="925"/>
      <c r="Q10" s="925"/>
      <c r="R10" s="925"/>
    </row>
    <row r="11" spans="1:22" s="331" customFormat="1" ht="18" customHeight="1" x14ac:dyDescent="0.2">
      <c r="A11" s="330"/>
      <c r="B11" s="928" t="s">
        <v>8</v>
      </c>
      <c r="C11" s="932"/>
      <c r="D11" s="929">
        <f>G11+L11+Q11</f>
        <v>155460</v>
      </c>
      <c r="E11" s="930">
        <f>D11/D$29*100</f>
        <v>45.221175354953942</v>
      </c>
      <c r="F11" s="932"/>
      <c r="G11" s="929">
        <v>31788</v>
      </c>
      <c r="H11" s="930">
        <v>20.447703589347743</v>
      </c>
      <c r="I11" s="929">
        <v>8391</v>
      </c>
      <c r="J11" s="930">
        <v>26.396753491883729</v>
      </c>
      <c r="K11" s="932"/>
      <c r="L11" s="929">
        <v>69621</v>
      </c>
      <c r="M11" s="930">
        <v>44.783867232728674</v>
      </c>
      <c r="N11" s="929">
        <v>17885</v>
      </c>
      <c r="O11" s="930">
        <v>25.689088062509875</v>
      </c>
      <c r="P11" s="932"/>
      <c r="Q11" s="929">
        <v>54051</v>
      </c>
      <c r="R11" s="930">
        <v>34.768429177923579</v>
      </c>
      <c r="S11" s="929">
        <v>14914</v>
      </c>
      <c r="T11" s="930">
        <f>IFERROR(S11/Q11*100,"-")</f>
        <v>27.592458973932025</v>
      </c>
    </row>
    <row r="12" spans="1:22" s="331" customFormat="1" ht="18" customHeight="1" x14ac:dyDescent="0.2">
      <c r="A12" s="330"/>
      <c r="B12" s="933" t="s">
        <v>7</v>
      </c>
      <c r="C12" s="932"/>
      <c r="D12" s="934">
        <f t="shared" ref="D12:D28" si="0">G12+L12+Q12</f>
        <v>5398</v>
      </c>
      <c r="E12" s="935">
        <f t="shared" ref="E12:E29" si="1">D12/D$29*100</f>
        <v>1.5702039403450492</v>
      </c>
      <c r="F12" s="932"/>
      <c r="G12" s="934">
        <v>675</v>
      </c>
      <c r="H12" s="935">
        <v>12.50463134494257</v>
      </c>
      <c r="I12" s="934">
        <v>406</v>
      </c>
      <c r="J12" s="935">
        <v>60.148148148148152</v>
      </c>
      <c r="K12" s="932"/>
      <c r="L12" s="934">
        <v>1603</v>
      </c>
      <c r="M12" s="935">
        <v>29.69618377176732</v>
      </c>
      <c r="N12" s="934">
        <v>878</v>
      </c>
      <c r="O12" s="935">
        <v>54.77230193387399</v>
      </c>
      <c r="P12" s="932"/>
      <c r="Q12" s="934">
        <v>3120</v>
      </c>
      <c r="R12" s="935">
        <v>57.79918488329011</v>
      </c>
      <c r="S12" s="934">
        <v>1775</v>
      </c>
      <c r="T12" s="935">
        <f t="shared" ref="T12:T28" si="2">IFERROR(S12/Q12*100,"-")</f>
        <v>56.891025641025635</v>
      </c>
    </row>
    <row r="13" spans="1:22" s="331" customFormat="1" ht="18" customHeight="1" x14ac:dyDescent="0.2">
      <c r="A13" s="330"/>
      <c r="B13" s="933" t="s">
        <v>37</v>
      </c>
      <c r="C13" s="932"/>
      <c r="D13" s="934">
        <f t="shared" si="0"/>
        <v>7405</v>
      </c>
      <c r="E13" s="935">
        <f t="shared" si="1"/>
        <v>2.1540126302806764</v>
      </c>
      <c r="F13" s="932"/>
      <c r="G13" s="934">
        <v>952</v>
      </c>
      <c r="H13" s="935">
        <v>12.856178257933829</v>
      </c>
      <c r="I13" s="934">
        <v>757</v>
      </c>
      <c r="J13" s="935">
        <v>79.516806722689068</v>
      </c>
      <c r="K13" s="932"/>
      <c r="L13" s="934">
        <v>1941</v>
      </c>
      <c r="M13" s="935">
        <v>26.212018906144497</v>
      </c>
      <c r="N13" s="934">
        <v>1262</v>
      </c>
      <c r="O13" s="935">
        <v>65.018031942297782</v>
      </c>
      <c r="P13" s="932"/>
      <c r="Q13" s="934">
        <v>4512</v>
      </c>
      <c r="R13" s="935">
        <v>60.93180283592168</v>
      </c>
      <c r="S13" s="934">
        <v>2670</v>
      </c>
      <c r="T13" s="935">
        <f t="shared" si="2"/>
        <v>59.175531914893618</v>
      </c>
    </row>
    <row r="14" spans="1:22" s="331" customFormat="1" ht="18" customHeight="1" x14ac:dyDescent="0.2">
      <c r="A14" s="330"/>
      <c r="B14" s="933" t="s">
        <v>38</v>
      </c>
      <c r="C14" s="932"/>
      <c r="D14" s="934">
        <f t="shared" si="0"/>
        <v>2036</v>
      </c>
      <c r="E14" s="935">
        <f t="shared" si="1"/>
        <v>0.59224439098601711</v>
      </c>
      <c r="F14" s="932"/>
      <c r="G14" s="934">
        <v>530</v>
      </c>
      <c r="H14" s="935">
        <v>26.031434184675835</v>
      </c>
      <c r="I14" s="934">
        <v>43</v>
      </c>
      <c r="J14" s="935">
        <v>8.1132075471698109</v>
      </c>
      <c r="K14" s="932"/>
      <c r="L14" s="934">
        <v>757</v>
      </c>
      <c r="M14" s="935">
        <v>37.180746561886053</v>
      </c>
      <c r="N14" s="934">
        <v>47</v>
      </c>
      <c r="O14" s="935">
        <v>6.2087186261558784</v>
      </c>
      <c r="P14" s="932"/>
      <c r="Q14" s="934">
        <v>749</v>
      </c>
      <c r="R14" s="935">
        <v>36.787819253438116</v>
      </c>
      <c r="S14" s="934">
        <v>77</v>
      </c>
      <c r="T14" s="935">
        <f t="shared" si="2"/>
        <v>10.2803738317757</v>
      </c>
    </row>
    <row r="15" spans="1:22" s="331" customFormat="1" ht="18" customHeight="1" x14ac:dyDescent="0.2">
      <c r="A15" s="330"/>
      <c r="B15" s="933" t="s">
        <v>6</v>
      </c>
      <c r="C15" s="932"/>
      <c r="D15" s="934">
        <f t="shared" si="0"/>
        <v>976</v>
      </c>
      <c r="E15" s="935">
        <f t="shared" si="1"/>
        <v>0.28390497328209857</v>
      </c>
      <c r="F15" s="932"/>
      <c r="G15" s="934">
        <v>307</v>
      </c>
      <c r="H15" s="935">
        <v>31.454918032786882</v>
      </c>
      <c r="I15" s="934">
        <v>59</v>
      </c>
      <c r="J15" s="935">
        <v>19.218241042345277</v>
      </c>
      <c r="K15" s="932"/>
      <c r="L15" s="934">
        <v>287</v>
      </c>
      <c r="M15" s="935">
        <v>29.405737704918032</v>
      </c>
      <c r="N15" s="934">
        <v>52</v>
      </c>
      <c r="O15" s="935">
        <v>18.118466898954704</v>
      </c>
      <c r="P15" s="932"/>
      <c r="Q15" s="934">
        <v>382</v>
      </c>
      <c r="R15" s="935">
        <v>39.139344262295083</v>
      </c>
      <c r="S15" s="934">
        <v>83</v>
      </c>
      <c r="T15" s="935">
        <f t="shared" si="2"/>
        <v>21.727748691099478</v>
      </c>
    </row>
    <row r="16" spans="1:22" s="331" customFormat="1" ht="18" customHeight="1" x14ac:dyDescent="0.2">
      <c r="A16" s="330"/>
      <c r="B16" s="933" t="s">
        <v>5</v>
      </c>
      <c r="C16" s="932"/>
      <c r="D16" s="934">
        <f t="shared" si="0"/>
        <v>1451</v>
      </c>
      <c r="E16" s="935">
        <f t="shared" si="1"/>
        <v>0.42207593876262811</v>
      </c>
      <c r="F16" s="932"/>
      <c r="G16" s="934">
        <v>450</v>
      </c>
      <c r="H16" s="935">
        <v>31.013094417643007</v>
      </c>
      <c r="I16" s="934">
        <v>142</v>
      </c>
      <c r="J16" s="935">
        <v>31.555555555555554</v>
      </c>
      <c r="K16" s="932"/>
      <c r="L16" s="934">
        <v>558</v>
      </c>
      <c r="M16" s="935">
        <v>38.456237077877326</v>
      </c>
      <c r="N16" s="934">
        <v>192</v>
      </c>
      <c r="O16" s="935">
        <v>34.408602150537639</v>
      </c>
      <c r="P16" s="932"/>
      <c r="Q16" s="934">
        <v>443</v>
      </c>
      <c r="R16" s="935">
        <v>30.530668504479667</v>
      </c>
      <c r="S16" s="934">
        <v>173</v>
      </c>
      <c r="T16" s="935">
        <f t="shared" si="2"/>
        <v>39.051918735891647</v>
      </c>
    </row>
    <row r="17" spans="1:20" s="331" customFormat="1" ht="18" customHeight="1" x14ac:dyDescent="0.2">
      <c r="A17" s="330"/>
      <c r="B17" s="933" t="s">
        <v>4</v>
      </c>
      <c r="C17" s="932"/>
      <c r="D17" s="934">
        <f t="shared" si="0"/>
        <v>21330</v>
      </c>
      <c r="E17" s="935">
        <f t="shared" si="1"/>
        <v>6.2046035656835681</v>
      </c>
      <c r="F17" s="932"/>
      <c r="G17" s="934">
        <v>3469</v>
      </c>
      <c r="H17" s="935">
        <v>16.263478668541957</v>
      </c>
      <c r="I17" s="934">
        <v>1948</v>
      </c>
      <c r="J17" s="935">
        <v>56.154511386566732</v>
      </c>
      <c r="K17" s="932"/>
      <c r="L17" s="934">
        <v>6925</v>
      </c>
      <c r="M17" s="935">
        <v>32.466010314111585</v>
      </c>
      <c r="N17" s="934">
        <v>2984</v>
      </c>
      <c r="O17" s="935">
        <v>43.090252707581229</v>
      </c>
      <c r="P17" s="932"/>
      <c r="Q17" s="934">
        <v>10936</v>
      </c>
      <c r="R17" s="935">
        <v>51.270511017346465</v>
      </c>
      <c r="S17" s="934">
        <v>4583</v>
      </c>
      <c r="T17" s="935">
        <f t="shared" si="2"/>
        <v>41.907461594732993</v>
      </c>
    </row>
    <row r="18" spans="1:20" s="331" customFormat="1" ht="18" customHeight="1" x14ac:dyDescent="0.2">
      <c r="A18" s="330"/>
      <c r="B18" s="933" t="s">
        <v>40</v>
      </c>
      <c r="C18" s="932"/>
      <c r="D18" s="934">
        <f t="shared" si="0"/>
        <v>15584</v>
      </c>
      <c r="E18" s="935">
        <f t="shared" si="1"/>
        <v>4.5331712127338362</v>
      </c>
      <c r="F18" s="932"/>
      <c r="G18" s="934">
        <v>2821</v>
      </c>
      <c r="H18" s="935">
        <v>18.101899383983572</v>
      </c>
      <c r="I18" s="934">
        <v>615</v>
      </c>
      <c r="J18" s="935">
        <v>21.800779865295993</v>
      </c>
      <c r="K18" s="932"/>
      <c r="L18" s="934">
        <v>4540</v>
      </c>
      <c r="M18" s="935">
        <v>29.132443531827519</v>
      </c>
      <c r="N18" s="934">
        <v>1358</v>
      </c>
      <c r="O18" s="935">
        <v>29.911894273127754</v>
      </c>
      <c r="P18" s="932"/>
      <c r="Q18" s="934">
        <v>8223</v>
      </c>
      <c r="R18" s="935">
        <v>52.765657084188909</v>
      </c>
      <c r="S18" s="934">
        <v>3048</v>
      </c>
      <c r="T18" s="935">
        <f t="shared" si="2"/>
        <v>37.066763954761036</v>
      </c>
    </row>
    <row r="19" spans="1:20" s="331" customFormat="1" ht="18" customHeight="1" x14ac:dyDescent="0.2">
      <c r="A19" s="330"/>
      <c r="B19" s="933" t="s">
        <v>41</v>
      </c>
      <c r="C19" s="932"/>
      <c r="D19" s="934">
        <f t="shared" si="0"/>
        <v>33588</v>
      </c>
      <c r="E19" s="935">
        <f t="shared" si="1"/>
        <v>9.7702871338105801</v>
      </c>
      <c r="F19" s="932"/>
      <c r="G19" s="934">
        <v>5828</v>
      </c>
      <c r="H19" s="935">
        <v>17.351435036322496</v>
      </c>
      <c r="I19" s="934">
        <v>1078</v>
      </c>
      <c r="J19" s="935">
        <v>18.496911461908031</v>
      </c>
      <c r="K19" s="932"/>
      <c r="L19" s="934">
        <v>12931</v>
      </c>
      <c r="M19" s="935">
        <v>38.498868643563178</v>
      </c>
      <c r="N19" s="934">
        <v>3732</v>
      </c>
      <c r="O19" s="935">
        <v>28.860876962338565</v>
      </c>
      <c r="P19" s="932"/>
      <c r="Q19" s="934">
        <v>14829</v>
      </c>
      <c r="R19" s="935">
        <v>44.14969632011433</v>
      </c>
      <c r="S19" s="934">
        <v>8076</v>
      </c>
      <c r="T19" s="935">
        <f t="shared" si="2"/>
        <v>54.460853732551087</v>
      </c>
    </row>
    <row r="20" spans="1:20" s="331" customFormat="1" ht="18" customHeight="1" x14ac:dyDescent="0.2">
      <c r="A20" s="330"/>
      <c r="B20" s="933" t="s">
        <v>3</v>
      </c>
      <c r="C20" s="932"/>
      <c r="D20" s="934">
        <f t="shared" si="0"/>
        <v>5664</v>
      </c>
      <c r="E20" s="935">
        <f t="shared" si="1"/>
        <v>1.6475796810141459</v>
      </c>
      <c r="F20" s="932"/>
      <c r="G20" s="934">
        <v>976</v>
      </c>
      <c r="H20" s="935">
        <v>17.231638418079097</v>
      </c>
      <c r="I20" s="934">
        <v>238</v>
      </c>
      <c r="J20" s="935">
        <v>24.385245901639344</v>
      </c>
      <c r="K20" s="932"/>
      <c r="L20" s="934">
        <v>1939</v>
      </c>
      <c r="M20" s="935">
        <v>34.233757062146893</v>
      </c>
      <c r="N20" s="934">
        <v>422</v>
      </c>
      <c r="O20" s="935">
        <v>21.763795771015985</v>
      </c>
      <c r="P20" s="932"/>
      <c r="Q20" s="934">
        <v>2749</v>
      </c>
      <c r="R20" s="935">
        <v>48.534604519774014</v>
      </c>
      <c r="S20" s="934">
        <v>579</v>
      </c>
      <c r="T20" s="935">
        <f t="shared" si="2"/>
        <v>21.062204437977446</v>
      </c>
    </row>
    <row r="21" spans="1:20" s="331" customFormat="1" ht="18" customHeight="1" x14ac:dyDescent="0.2">
      <c r="A21" s="330"/>
      <c r="B21" s="933" t="s">
        <v>2</v>
      </c>
      <c r="C21" s="932"/>
      <c r="D21" s="934">
        <f t="shared" si="0"/>
        <v>911</v>
      </c>
      <c r="E21" s="935">
        <f t="shared" si="1"/>
        <v>0.26499736747949981</v>
      </c>
      <c r="F21" s="932"/>
      <c r="G21" s="934">
        <v>182</v>
      </c>
      <c r="H21" s="935">
        <v>19.978046103183313</v>
      </c>
      <c r="I21" s="934">
        <v>113</v>
      </c>
      <c r="J21" s="935">
        <v>62.087912087912088</v>
      </c>
      <c r="K21" s="932"/>
      <c r="L21" s="934">
        <v>290</v>
      </c>
      <c r="M21" s="935">
        <v>31.833150384193193</v>
      </c>
      <c r="N21" s="934">
        <v>170</v>
      </c>
      <c r="O21" s="935">
        <v>58.620689655172406</v>
      </c>
      <c r="P21" s="932"/>
      <c r="Q21" s="934">
        <v>439</v>
      </c>
      <c r="R21" s="935">
        <v>48.188803512623494</v>
      </c>
      <c r="S21" s="934">
        <v>258</v>
      </c>
      <c r="T21" s="935">
        <f t="shared" si="2"/>
        <v>58.769931662870157</v>
      </c>
    </row>
    <row r="22" spans="1:20" s="331" customFormat="1" ht="18" customHeight="1" x14ac:dyDescent="0.2">
      <c r="A22" s="330"/>
      <c r="B22" s="933" t="s">
        <v>35</v>
      </c>
      <c r="C22" s="932"/>
      <c r="D22" s="934">
        <f t="shared" si="0"/>
        <v>25224</v>
      </c>
      <c r="E22" s="935">
        <f t="shared" si="1"/>
        <v>7.3373145963807938</v>
      </c>
      <c r="F22" s="932"/>
      <c r="G22" s="934">
        <v>8984</v>
      </c>
      <c r="H22" s="935">
        <v>35.616872819536951</v>
      </c>
      <c r="I22" s="934">
        <v>6440</v>
      </c>
      <c r="J22" s="935">
        <v>71.682991985752452</v>
      </c>
      <c r="K22" s="932"/>
      <c r="L22" s="934">
        <v>8832</v>
      </c>
      <c r="M22" s="935">
        <v>35.014272121788778</v>
      </c>
      <c r="N22" s="934">
        <v>5490</v>
      </c>
      <c r="O22" s="935">
        <v>62.160326086956516</v>
      </c>
      <c r="P22" s="932"/>
      <c r="Q22" s="934">
        <v>7408</v>
      </c>
      <c r="R22" s="935">
        <v>29.368855058674274</v>
      </c>
      <c r="S22" s="934">
        <v>4292</v>
      </c>
      <c r="T22" s="935">
        <f t="shared" si="2"/>
        <v>57.937365010799134</v>
      </c>
    </row>
    <row r="23" spans="1:20" s="331" customFormat="1" ht="18" customHeight="1" x14ac:dyDescent="0.2">
      <c r="A23" s="330"/>
      <c r="B23" s="933" t="s">
        <v>42</v>
      </c>
      <c r="C23" s="932"/>
      <c r="D23" s="934">
        <f t="shared" si="0"/>
        <v>53366</v>
      </c>
      <c r="E23" s="935">
        <f t="shared" si="1"/>
        <v>15.523435250176714</v>
      </c>
      <c r="F23" s="932"/>
      <c r="G23" s="934">
        <v>14220</v>
      </c>
      <c r="H23" s="935">
        <v>26.646179215230671</v>
      </c>
      <c r="I23" s="934">
        <v>2836</v>
      </c>
      <c r="J23" s="935">
        <v>19.943741209563996</v>
      </c>
      <c r="K23" s="932"/>
      <c r="L23" s="934">
        <v>20618</v>
      </c>
      <c r="M23" s="935">
        <v>38.635086009818984</v>
      </c>
      <c r="N23" s="934">
        <v>4049</v>
      </c>
      <c r="O23" s="935">
        <v>19.638180230866233</v>
      </c>
      <c r="P23" s="932"/>
      <c r="Q23" s="934">
        <v>18528</v>
      </c>
      <c r="R23" s="935">
        <v>34.718734774950342</v>
      </c>
      <c r="S23" s="934">
        <v>4358</v>
      </c>
      <c r="T23" s="935">
        <f t="shared" si="2"/>
        <v>23.521157167530223</v>
      </c>
    </row>
    <row r="24" spans="1:20" s="331" customFormat="1" ht="18" customHeight="1" x14ac:dyDescent="0.2">
      <c r="A24" s="330">
        <v>47094</v>
      </c>
      <c r="B24" s="933" t="s">
        <v>43</v>
      </c>
      <c r="C24" s="932"/>
      <c r="D24" s="934">
        <f t="shared" si="0"/>
        <v>3622</v>
      </c>
      <c r="E24" s="935">
        <f t="shared" si="1"/>
        <v>1.0535899725694273</v>
      </c>
      <c r="F24" s="932"/>
      <c r="G24" s="934">
        <v>519</v>
      </c>
      <c r="H24" s="935">
        <v>14.329099944781889</v>
      </c>
      <c r="I24" s="934">
        <v>249</v>
      </c>
      <c r="J24" s="935">
        <v>47.97687861271676</v>
      </c>
      <c r="K24" s="932"/>
      <c r="L24" s="934">
        <v>1134</v>
      </c>
      <c r="M24" s="935">
        <v>31.308669243511872</v>
      </c>
      <c r="N24" s="934">
        <v>422</v>
      </c>
      <c r="O24" s="935">
        <v>37.213403880070544</v>
      </c>
      <c r="P24" s="932"/>
      <c r="Q24" s="934">
        <v>1969</v>
      </c>
      <c r="R24" s="935">
        <v>54.362230811706233</v>
      </c>
      <c r="S24" s="934">
        <v>697</v>
      </c>
      <c r="T24" s="935">
        <f t="shared" si="2"/>
        <v>35.39867953275774</v>
      </c>
    </row>
    <row r="25" spans="1:20" s="331" customFormat="1" ht="18" customHeight="1" x14ac:dyDescent="0.2">
      <c r="B25" s="933" t="s">
        <v>44</v>
      </c>
      <c r="C25" s="932"/>
      <c r="D25" s="934">
        <f t="shared" si="0"/>
        <v>1093</v>
      </c>
      <c r="E25" s="935">
        <f t="shared" si="1"/>
        <v>0.31793866372677637</v>
      </c>
      <c r="F25" s="932"/>
      <c r="G25" s="934">
        <v>168</v>
      </c>
      <c r="H25" s="935">
        <v>15.370539798719122</v>
      </c>
      <c r="I25" s="934">
        <v>2</v>
      </c>
      <c r="J25" s="935">
        <v>1.1904761904761905</v>
      </c>
      <c r="K25" s="932"/>
      <c r="L25" s="934">
        <v>298</v>
      </c>
      <c r="M25" s="935">
        <v>27.264409881061297</v>
      </c>
      <c r="N25" s="934">
        <v>3</v>
      </c>
      <c r="O25" s="935">
        <v>1.006711409395973</v>
      </c>
      <c r="P25" s="932"/>
      <c r="Q25" s="934">
        <v>627</v>
      </c>
      <c r="R25" s="935">
        <v>57.365050320219581</v>
      </c>
      <c r="S25" s="934">
        <v>5</v>
      </c>
      <c r="T25" s="935">
        <f t="shared" si="2"/>
        <v>0.79744816586921841</v>
      </c>
    </row>
    <row r="26" spans="1:20" s="331" customFormat="1" ht="18" customHeight="1" x14ac:dyDescent="0.2">
      <c r="B26" s="933" t="s">
        <v>45</v>
      </c>
      <c r="C26" s="932"/>
      <c r="D26" s="934">
        <f t="shared" si="0"/>
        <v>5720</v>
      </c>
      <c r="E26" s="935">
        <f t="shared" si="1"/>
        <v>1.6638693106286924</v>
      </c>
      <c r="F26" s="932"/>
      <c r="G26" s="934">
        <v>1323</v>
      </c>
      <c r="H26" s="935">
        <v>23.12937062937063</v>
      </c>
      <c r="I26" s="934">
        <v>142</v>
      </c>
      <c r="J26" s="935">
        <v>10.733182161753591</v>
      </c>
      <c r="K26" s="932"/>
      <c r="L26" s="934">
        <v>1831</v>
      </c>
      <c r="M26" s="935">
        <v>32.010489510489506</v>
      </c>
      <c r="N26" s="934">
        <v>308</v>
      </c>
      <c r="O26" s="935">
        <v>16.821409066084104</v>
      </c>
      <c r="P26" s="932"/>
      <c r="Q26" s="934">
        <v>2566</v>
      </c>
      <c r="R26" s="935">
        <v>44.86013986013986</v>
      </c>
      <c r="S26" s="934">
        <v>755</v>
      </c>
      <c r="T26" s="935">
        <f t="shared" si="2"/>
        <v>29.423226812159005</v>
      </c>
    </row>
    <row r="27" spans="1:20" s="331" customFormat="1" ht="18" customHeight="1" x14ac:dyDescent="0.2">
      <c r="B27" s="933" t="s">
        <v>46</v>
      </c>
      <c r="C27" s="932"/>
      <c r="D27" s="934">
        <f t="shared" si="0"/>
        <v>3720</v>
      </c>
      <c r="E27" s="935">
        <f t="shared" si="1"/>
        <v>1.0820968243948839</v>
      </c>
      <c r="F27" s="932"/>
      <c r="G27" s="934">
        <v>698</v>
      </c>
      <c r="H27" s="935">
        <v>18.763440860215052</v>
      </c>
      <c r="I27" s="934">
        <v>137</v>
      </c>
      <c r="J27" s="935">
        <v>19.627507163323781</v>
      </c>
      <c r="K27" s="932"/>
      <c r="L27" s="934">
        <v>1397</v>
      </c>
      <c r="M27" s="935">
        <v>37.553763440860216</v>
      </c>
      <c r="N27" s="934">
        <v>311</v>
      </c>
      <c r="O27" s="935">
        <v>22.261989978525413</v>
      </c>
      <c r="P27" s="932"/>
      <c r="Q27" s="934">
        <v>1625</v>
      </c>
      <c r="R27" s="935">
        <v>43.682795698924728</v>
      </c>
      <c r="S27" s="934">
        <v>646</v>
      </c>
      <c r="T27" s="935">
        <f t="shared" si="2"/>
        <v>39.753846153846155</v>
      </c>
    </row>
    <row r="28" spans="1:20" s="331" customFormat="1" ht="18" customHeight="1" x14ac:dyDescent="0.2">
      <c r="B28" s="955" t="s">
        <v>1</v>
      </c>
      <c r="C28" s="932"/>
      <c r="D28" s="956">
        <f t="shared" si="0"/>
        <v>1229</v>
      </c>
      <c r="E28" s="957">
        <f t="shared" si="1"/>
        <v>0.35749919279067538</v>
      </c>
      <c r="F28" s="932"/>
      <c r="G28" s="956">
        <v>360</v>
      </c>
      <c r="H28" s="957">
        <v>29.292107404393814</v>
      </c>
      <c r="I28" s="956">
        <v>147</v>
      </c>
      <c r="J28" s="957">
        <v>40.833333333333336</v>
      </c>
      <c r="K28" s="932"/>
      <c r="L28" s="956">
        <v>411</v>
      </c>
      <c r="M28" s="957">
        <v>33.441822620016275</v>
      </c>
      <c r="N28" s="956">
        <v>167</v>
      </c>
      <c r="O28" s="957">
        <v>40.632603406326034</v>
      </c>
      <c r="P28" s="932"/>
      <c r="Q28" s="956">
        <v>458</v>
      </c>
      <c r="R28" s="957">
        <v>37.266069975589907</v>
      </c>
      <c r="S28" s="956">
        <v>229</v>
      </c>
      <c r="T28" s="957">
        <f t="shared" si="2"/>
        <v>50</v>
      </c>
    </row>
    <row r="29" spans="1:20" s="319" customFormat="1" ht="18" customHeight="1" x14ac:dyDescent="0.2">
      <c r="B29" s="1292" t="s">
        <v>0</v>
      </c>
      <c r="C29" s="1285"/>
      <c r="D29" s="1293">
        <f>SUM(D11:D28)</f>
        <v>343777</v>
      </c>
      <c r="E29" s="1294">
        <f t="shared" si="1"/>
        <v>100</v>
      </c>
      <c r="F29" s="1285"/>
      <c r="G29" s="1293">
        <f>SUM(G11:G28)</f>
        <v>74250</v>
      </c>
      <c r="H29" s="1294">
        <f t="shared" ref="H29" si="3">G29/$D29*100</f>
        <v>21.598303551430142</v>
      </c>
      <c r="I29" s="1293">
        <f>SUM(I11:I28)</f>
        <v>23743</v>
      </c>
      <c r="J29" s="1294">
        <f>I29/G29*100</f>
        <v>31.977104377104375</v>
      </c>
      <c r="K29" s="1285"/>
      <c r="L29" s="1293">
        <f>SUM(L11:L28)</f>
        <v>135913</v>
      </c>
      <c r="M29" s="1294">
        <f t="shared" ref="M29" si="4">L29/$D29*100</f>
        <v>39.535221960747812</v>
      </c>
      <c r="N29" s="1293">
        <f>SUM(N11:N28)</f>
        <v>39732</v>
      </c>
      <c r="O29" s="1294">
        <f>N29/L29*100</f>
        <v>29.233406664557478</v>
      </c>
      <c r="P29" s="1285"/>
      <c r="Q29" s="1293">
        <f>SUM(Q11:Q28)</f>
        <v>133614</v>
      </c>
      <c r="R29" s="1294">
        <f t="shared" ref="R29" si="5">Q29/$D29*100</f>
        <v>38.866474487822046</v>
      </c>
      <c r="S29" s="1293">
        <f>SUM(S11:S28)</f>
        <v>47218</v>
      </c>
      <c r="T29" s="1294">
        <f>S29/Q29*100</f>
        <v>35.339111170985078</v>
      </c>
    </row>
    <row r="30" spans="1:20" s="328" customFormat="1" ht="6.75" customHeight="1" x14ac:dyDescent="0.2">
      <c r="B30" s="1601"/>
      <c r="C30" s="1601"/>
      <c r="D30" s="1601"/>
      <c r="E30" s="1601"/>
      <c r="F30" s="781"/>
    </row>
    <row r="31" spans="1:20" x14ac:dyDescent="0.25">
      <c r="B31" s="1602"/>
      <c r="C31" s="1602"/>
      <c r="D31" s="1602"/>
      <c r="E31" s="1602"/>
      <c r="F31" s="1602"/>
      <c r="G31" s="1602"/>
      <c r="H31" s="1602"/>
      <c r="I31" s="1602"/>
      <c r="J31" s="1602"/>
      <c r="K31" s="1602"/>
      <c r="L31" s="1602"/>
      <c r="M31" s="1602"/>
      <c r="N31" s="1602"/>
      <c r="O31" s="1602"/>
      <c r="P31" s="1602"/>
      <c r="Q31" s="1602"/>
      <c r="R31" s="1602"/>
    </row>
    <row r="32" spans="1:20" x14ac:dyDescent="0.25">
      <c r="G32" s="937"/>
      <c r="L32" s="937"/>
    </row>
    <row r="33" spans="2:12" x14ac:dyDescent="0.25">
      <c r="B33" s="937"/>
      <c r="L33" s="937"/>
    </row>
  </sheetData>
  <mergeCells count="17">
    <mergeCell ref="B5:T5"/>
    <mergeCell ref="B30:E30"/>
    <mergeCell ref="B31:R31"/>
    <mergeCell ref="B2:E2"/>
    <mergeCell ref="G2:R2"/>
    <mergeCell ref="B7:B9"/>
    <mergeCell ref="D7:E8"/>
    <mergeCell ref="G7:J7"/>
    <mergeCell ref="L7:O7"/>
    <mergeCell ref="Q7:T7"/>
    <mergeCell ref="G8:H8"/>
    <mergeCell ref="I8:J8"/>
    <mergeCell ref="L8:M8"/>
    <mergeCell ref="N8:O8"/>
    <mergeCell ref="Q8:R8"/>
    <mergeCell ref="S8:T8"/>
    <mergeCell ref="B4:T4"/>
  </mergeCells>
  <printOptions horizontalCentered="1"/>
  <pageMargins left="0" right="0" top="0.43307086614173229" bottom="0.43307086614173229" header="0" footer="0"/>
  <pageSetup paperSize="9" scale="96" orientation="landscape" r:id="rId1"/>
  <headerFooter alignWithMargins="0"/>
  <drawing r:id="rId2"/>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codeName="Hoja61">
    <pageSetUpPr fitToPage="1"/>
  </sheetPr>
  <dimension ref="A1:V33"/>
  <sheetViews>
    <sheetView zoomScaleNormal="100" workbookViewId="0"/>
  </sheetViews>
  <sheetFormatPr baseColWidth="10" defaultColWidth="11.42578125" defaultRowHeight="15" x14ac:dyDescent="0.25"/>
  <cols>
    <col min="1" max="1" width="1" style="750" customWidth="1"/>
    <col min="2" max="2" width="30.28515625" style="750" customWidth="1"/>
    <col min="3" max="3" width="0.85546875" style="750" customWidth="1"/>
    <col min="4" max="4" width="10.140625" style="750" customWidth="1"/>
    <col min="5" max="5" width="8.140625" style="750" customWidth="1"/>
    <col min="6" max="6" width="0.85546875" style="750" customWidth="1"/>
    <col min="7" max="7" width="10" style="750" customWidth="1"/>
    <col min="8" max="8" width="7.140625" style="750" customWidth="1"/>
    <col min="9" max="10" width="8" style="750" customWidth="1"/>
    <col min="11" max="11" width="0.7109375" style="750" customWidth="1"/>
    <col min="12" max="12" width="10.140625" style="750" customWidth="1"/>
    <col min="13" max="15" width="8" style="750" customWidth="1"/>
    <col min="16" max="16" width="0.5703125" style="750" customWidth="1"/>
    <col min="17" max="17" width="9" style="750" customWidth="1"/>
    <col min="18" max="18" width="7.42578125" style="750" customWidth="1"/>
    <col min="19" max="19" width="8" style="750" customWidth="1"/>
    <col min="20" max="20" width="8.85546875" style="750" customWidth="1"/>
    <col min="21" max="21" width="7.5703125" style="750" customWidth="1"/>
    <col min="22" max="22" width="8.28515625" style="750" customWidth="1"/>
    <col min="23" max="23" width="8.85546875" style="750" customWidth="1"/>
    <col min="24" max="16384" width="11.42578125" style="750"/>
  </cols>
  <sheetData>
    <row r="1" spans="1:22" ht="9.75" customHeight="1" x14ac:dyDescent="0.25">
      <c r="B1" s="750" t="s">
        <v>63</v>
      </c>
    </row>
    <row r="2" spans="1:22" s="343" customFormat="1" ht="49.5" customHeight="1" x14ac:dyDescent="0.25">
      <c r="B2" s="1387"/>
      <c r="C2" s="1387"/>
      <c r="D2" s="1387"/>
      <c r="E2" s="1387"/>
      <c r="F2" s="344"/>
      <c r="G2" s="1585"/>
      <c r="H2" s="1585"/>
      <c r="I2" s="1585"/>
      <c r="J2" s="1585"/>
      <c r="K2" s="1585"/>
      <c r="L2" s="1585"/>
      <c r="M2" s="1585"/>
      <c r="N2" s="1585"/>
      <c r="O2" s="1585"/>
      <c r="P2" s="1585"/>
      <c r="Q2" s="1585"/>
      <c r="R2" s="1585"/>
      <c r="T2" s="344"/>
    </row>
    <row r="3" spans="1:22" s="343" customFormat="1" ht="3" customHeight="1" x14ac:dyDescent="0.25">
      <c r="B3" s="344"/>
      <c r="C3" s="344"/>
      <c r="D3" s="344"/>
      <c r="E3" s="344"/>
      <c r="F3" s="344"/>
      <c r="L3" s="344"/>
      <c r="Q3" s="344"/>
      <c r="T3" s="344"/>
    </row>
    <row r="4" spans="1:22" s="345" customFormat="1" ht="15" customHeight="1" x14ac:dyDescent="0.2">
      <c r="B4" s="1414" t="s">
        <v>435</v>
      </c>
      <c r="C4" s="1414"/>
      <c r="D4" s="1414"/>
      <c r="E4" s="1414"/>
      <c r="F4" s="1414"/>
      <c r="G4" s="1414"/>
      <c r="H4" s="1414"/>
      <c r="I4" s="1414"/>
      <c r="J4" s="1414"/>
      <c r="K4" s="1414"/>
      <c r="L4" s="1414"/>
      <c r="M4" s="1414"/>
      <c r="N4" s="1414"/>
      <c r="O4" s="1414"/>
      <c r="P4" s="1414"/>
      <c r="Q4" s="1414"/>
      <c r="R4" s="1414"/>
      <c r="S4" s="1414"/>
      <c r="T4" s="1414"/>
      <c r="U4" s="926"/>
    </row>
    <row r="5" spans="1:22" s="345" customFormat="1" ht="15" customHeight="1" x14ac:dyDescent="0.2">
      <c r="B5" s="1415" t="str">
        <f>porsaad!$B$6</f>
        <v>Situación a 31 de mayo de 2024</v>
      </c>
      <c r="C5" s="1415"/>
      <c r="D5" s="1415"/>
      <c r="E5" s="1415"/>
      <c r="F5" s="1415"/>
      <c r="G5" s="1415"/>
      <c r="H5" s="1415"/>
      <c r="I5" s="1415"/>
      <c r="J5" s="1415"/>
      <c r="K5" s="1415"/>
      <c r="L5" s="1415"/>
      <c r="M5" s="1415"/>
      <c r="N5" s="1415"/>
      <c r="O5" s="1415"/>
      <c r="P5" s="1415"/>
      <c r="Q5" s="1415"/>
      <c r="R5" s="1415"/>
      <c r="S5" s="1415"/>
      <c r="T5" s="1415"/>
      <c r="U5" s="927"/>
      <c r="V5" s="877"/>
    </row>
    <row r="6" spans="1:22" s="345" customFormat="1" ht="4.5" customHeight="1" x14ac:dyDescent="0.2"/>
    <row r="7" spans="1:22" s="322" customFormat="1" ht="15" customHeight="1" x14ac:dyDescent="0.2">
      <c r="A7" s="316"/>
      <c r="B7" s="1586" t="s">
        <v>12</v>
      </c>
      <c r="C7" s="922"/>
      <c r="D7" s="1603" t="s">
        <v>75</v>
      </c>
      <c r="E7" s="1591"/>
      <c r="F7" s="922"/>
      <c r="G7" s="1605" t="s">
        <v>31</v>
      </c>
      <c r="H7" s="1606"/>
      <c r="I7" s="1606"/>
      <c r="J7" s="1607"/>
      <c r="K7" s="923"/>
      <c r="L7" s="1605" t="s">
        <v>49</v>
      </c>
      <c r="M7" s="1606"/>
      <c r="N7" s="1606"/>
      <c r="O7" s="1607"/>
      <c r="P7" s="923"/>
      <c r="Q7" s="1605" t="s">
        <v>50</v>
      </c>
      <c r="R7" s="1606"/>
      <c r="S7" s="1606"/>
      <c r="T7" s="1607"/>
    </row>
    <row r="8" spans="1:22" s="322" customFormat="1" ht="35.25" customHeight="1" x14ac:dyDescent="0.2">
      <c r="A8" s="316"/>
      <c r="B8" s="1587"/>
      <c r="C8" s="922"/>
      <c r="D8" s="1604"/>
      <c r="E8" s="1594"/>
      <c r="F8" s="922"/>
      <c r="G8" s="1608" t="s">
        <v>69</v>
      </c>
      <c r="H8" s="1609"/>
      <c r="I8" s="1610" t="s">
        <v>129</v>
      </c>
      <c r="J8" s="1611"/>
      <c r="K8" s="959"/>
      <c r="L8" s="1612" t="s">
        <v>69</v>
      </c>
      <c r="M8" s="1613"/>
      <c r="N8" s="1610" t="s">
        <v>129</v>
      </c>
      <c r="O8" s="1611"/>
      <c r="P8" s="959"/>
      <c r="Q8" s="1612" t="s">
        <v>69</v>
      </c>
      <c r="R8" s="1613"/>
      <c r="S8" s="1610" t="s">
        <v>129</v>
      </c>
      <c r="T8" s="1611"/>
    </row>
    <row r="9" spans="1:22" s="322" customFormat="1" ht="29.25" customHeight="1" x14ac:dyDescent="0.2">
      <c r="A9" s="316"/>
      <c r="B9" s="1588"/>
      <c r="C9" s="941"/>
      <c r="D9" s="958" t="s">
        <v>9</v>
      </c>
      <c r="E9" s="938" t="s">
        <v>10</v>
      </c>
      <c r="F9" s="941"/>
      <c r="G9" s="946" t="s">
        <v>9</v>
      </c>
      <c r="H9" s="947" t="s">
        <v>71</v>
      </c>
      <c r="I9" s="958" t="s">
        <v>9</v>
      </c>
      <c r="J9" s="960" t="s">
        <v>130</v>
      </c>
      <c r="K9" s="941"/>
      <c r="L9" s="939" t="s">
        <v>9</v>
      </c>
      <c r="M9" s="940" t="s">
        <v>71</v>
      </c>
      <c r="N9" s="958" t="s">
        <v>9</v>
      </c>
      <c r="O9" s="960" t="s">
        <v>130</v>
      </c>
      <c r="P9" s="941"/>
      <c r="Q9" s="939" t="s">
        <v>9</v>
      </c>
      <c r="R9" s="940" t="s">
        <v>71</v>
      </c>
      <c r="S9" s="944" t="s">
        <v>9</v>
      </c>
      <c r="T9" s="960" t="s">
        <v>130</v>
      </c>
    </row>
    <row r="10" spans="1:22" s="322" customFormat="1" ht="6" customHeight="1" x14ac:dyDescent="0.2">
      <c r="A10" s="316"/>
      <c r="B10" s="925"/>
      <c r="C10" s="925"/>
      <c r="D10" s="925"/>
      <c r="E10" s="925"/>
      <c r="F10" s="925"/>
      <c r="G10" s="925"/>
      <c r="H10" s="925"/>
      <c r="I10" s="925"/>
      <c r="J10" s="925"/>
      <c r="K10" s="925"/>
      <c r="L10" s="925"/>
      <c r="M10" s="925"/>
      <c r="N10" s="925"/>
      <c r="O10" s="925"/>
      <c r="P10" s="925"/>
      <c r="Q10" s="925"/>
      <c r="R10" s="925"/>
    </row>
    <row r="11" spans="1:22" s="331" customFormat="1" ht="18" customHeight="1" x14ac:dyDescent="0.2">
      <c r="A11" s="330"/>
      <c r="B11" s="928" t="s">
        <v>8</v>
      </c>
      <c r="C11" s="932"/>
      <c r="D11" s="929">
        <f>G11+L11+Q11</f>
        <v>14720</v>
      </c>
      <c r="E11" s="930">
        <f>D11/D$29*100</f>
        <v>13.853204965319932</v>
      </c>
      <c r="F11" s="932"/>
      <c r="G11" s="929">
        <v>6021</v>
      </c>
      <c r="H11" s="930">
        <v>40.903532608695656</v>
      </c>
      <c r="I11" s="929">
        <v>2101</v>
      </c>
      <c r="J11" s="930">
        <v>34.894535791396777</v>
      </c>
      <c r="K11" s="932"/>
      <c r="L11" s="929">
        <v>8197</v>
      </c>
      <c r="M11" s="930">
        <v>55.686141304347828</v>
      </c>
      <c r="N11" s="929">
        <v>3410</v>
      </c>
      <c r="O11" s="930">
        <v>41.600585580090275</v>
      </c>
      <c r="P11" s="932"/>
      <c r="Q11" s="929">
        <v>502</v>
      </c>
      <c r="R11" s="930">
        <v>3.4103260869565215</v>
      </c>
      <c r="S11" s="929">
        <v>431</v>
      </c>
      <c r="T11" s="930">
        <f>IFERROR(S11/Q11*100,"-")</f>
        <v>85.856573705179287</v>
      </c>
    </row>
    <row r="12" spans="1:22" s="331" customFormat="1" ht="18" customHeight="1" x14ac:dyDescent="0.2">
      <c r="A12" s="330"/>
      <c r="B12" s="933" t="s">
        <v>7</v>
      </c>
      <c r="C12" s="932"/>
      <c r="D12" s="934">
        <f t="shared" ref="D12:D28" si="0">G12+L12+Q12</f>
        <v>1771</v>
      </c>
      <c r="E12" s="935">
        <f t="shared" ref="E12:E29" si="1">D12/D$29*100</f>
        <v>1.6667137223900543</v>
      </c>
      <c r="F12" s="932"/>
      <c r="G12" s="934">
        <v>473</v>
      </c>
      <c r="H12" s="935">
        <v>26.70807453416149</v>
      </c>
      <c r="I12" s="934">
        <v>230</v>
      </c>
      <c r="J12" s="935">
        <v>48.625792811839325</v>
      </c>
      <c r="K12" s="932"/>
      <c r="L12" s="934">
        <v>674</v>
      </c>
      <c r="M12" s="935">
        <v>38.05759457933371</v>
      </c>
      <c r="N12" s="934">
        <v>282</v>
      </c>
      <c r="O12" s="935">
        <v>41.839762611275965</v>
      </c>
      <c r="P12" s="932"/>
      <c r="Q12" s="934">
        <v>624</v>
      </c>
      <c r="R12" s="935">
        <v>35.2343308865048</v>
      </c>
      <c r="S12" s="934">
        <v>139</v>
      </c>
      <c r="T12" s="935">
        <f t="shared" ref="T12:T28" si="2">IFERROR(S12/Q12*100,"-")</f>
        <v>22.275641025641026</v>
      </c>
    </row>
    <row r="13" spans="1:22" s="331" customFormat="1" ht="18" customHeight="1" x14ac:dyDescent="0.2">
      <c r="A13" s="330"/>
      <c r="B13" s="933" t="s">
        <v>37</v>
      </c>
      <c r="C13" s="932"/>
      <c r="D13" s="934">
        <f t="shared" si="0"/>
        <v>2245</v>
      </c>
      <c r="E13" s="935">
        <f t="shared" si="1"/>
        <v>2.1128019801048401</v>
      </c>
      <c r="F13" s="932"/>
      <c r="G13" s="934">
        <v>570</v>
      </c>
      <c r="H13" s="935">
        <v>25.389755011135858</v>
      </c>
      <c r="I13" s="934">
        <v>10</v>
      </c>
      <c r="J13" s="935">
        <v>1.7543859649122806</v>
      </c>
      <c r="K13" s="932"/>
      <c r="L13" s="934">
        <v>879</v>
      </c>
      <c r="M13" s="935">
        <v>39.153674832962139</v>
      </c>
      <c r="N13" s="934">
        <v>17</v>
      </c>
      <c r="O13" s="935">
        <v>1.9340159271899888</v>
      </c>
      <c r="P13" s="932"/>
      <c r="Q13" s="934">
        <v>796</v>
      </c>
      <c r="R13" s="935">
        <v>35.456570155902007</v>
      </c>
      <c r="S13" s="934">
        <v>26</v>
      </c>
      <c r="T13" s="935">
        <f t="shared" si="2"/>
        <v>3.2663316582914574</v>
      </c>
    </row>
    <row r="14" spans="1:22" s="331" customFormat="1" ht="18" customHeight="1" x14ac:dyDescent="0.2">
      <c r="A14" s="330"/>
      <c r="B14" s="933" t="s">
        <v>38</v>
      </c>
      <c r="C14" s="932"/>
      <c r="D14" s="934">
        <f t="shared" si="0"/>
        <v>1695</v>
      </c>
      <c r="E14" s="935">
        <f t="shared" si="1"/>
        <v>1.5951890228408483</v>
      </c>
      <c r="F14" s="932"/>
      <c r="G14" s="934">
        <v>583</v>
      </c>
      <c r="H14" s="935">
        <v>34.395280235988203</v>
      </c>
      <c r="I14" s="934">
        <v>276</v>
      </c>
      <c r="J14" s="935">
        <v>47.341337907375639</v>
      </c>
      <c r="K14" s="932"/>
      <c r="L14" s="934">
        <v>930</v>
      </c>
      <c r="M14" s="935">
        <v>54.86725663716814</v>
      </c>
      <c r="N14" s="934">
        <v>196</v>
      </c>
      <c r="O14" s="935">
        <v>21.0752688172043</v>
      </c>
      <c r="P14" s="932"/>
      <c r="Q14" s="934">
        <v>182</v>
      </c>
      <c r="R14" s="935">
        <v>10.737463126843657</v>
      </c>
      <c r="S14" s="934">
        <v>59</v>
      </c>
      <c r="T14" s="935">
        <f t="shared" si="2"/>
        <v>32.417582417582416</v>
      </c>
    </row>
    <row r="15" spans="1:22" s="331" customFormat="1" ht="18" customHeight="1" x14ac:dyDescent="0.2">
      <c r="A15" s="330"/>
      <c r="B15" s="933" t="s">
        <v>6</v>
      </c>
      <c r="C15" s="932"/>
      <c r="D15" s="934">
        <f t="shared" si="0"/>
        <v>5605</v>
      </c>
      <c r="E15" s="935">
        <f t="shared" si="1"/>
        <v>5.2749465917539551</v>
      </c>
      <c r="F15" s="932"/>
      <c r="G15" s="934">
        <v>1406</v>
      </c>
      <c r="H15" s="935">
        <v>25.084745762711862</v>
      </c>
      <c r="I15" s="934">
        <v>769</v>
      </c>
      <c r="J15" s="935">
        <v>54.694167852062591</v>
      </c>
      <c r="K15" s="932"/>
      <c r="L15" s="934">
        <v>1943</v>
      </c>
      <c r="M15" s="935">
        <v>34.665477252453172</v>
      </c>
      <c r="N15" s="934">
        <v>1188</v>
      </c>
      <c r="O15" s="935">
        <v>61.142563046834795</v>
      </c>
      <c r="P15" s="932"/>
      <c r="Q15" s="934">
        <v>2256</v>
      </c>
      <c r="R15" s="935">
        <v>40.249776984834966</v>
      </c>
      <c r="S15" s="934">
        <v>1582</v>
      </c>
      <c r="T15" s="935">
        <f t="shared" si="2"/>
        <v>70.12411347517731</v>
      </c>
    </row>
    <row r="16" spans="1:22" s="331" customFormat="1" ht="18" customHeight="1" x14ac:dyDescent="0.2">
      <c r="A16" s="330"/>
      <c r="B16" s="933" t="s">
        <v>5</v>
      </c>
      <c r="C16" s="932"/>
      <c r="D16" s="934">
        <f t="shared" si="0"/>
        <v>2141</v>
      </c>
      <c r="E16" s="935">
        <f t="shared" si="1"/>
        <v>2.0149260754585581</v>
      </c>
      <c r="F16" s="932"/>
      <c r="G16" s="934">
        <v>757</v>
      </c>
      <c r="H16" s="935">
        <v>35.357309668379258</v>
      </c>
      <c r="I16" s="934">
        <v>2</v>
      </c>
      <c r="J16" s="935">
        <v>0.26420079260237783</v>
      </c>
      <c r="K16" s="932"/>
      <c r="L16" s="934">
        <v>808</v>
      </c>
      <c r="M16" s="935">
        <v>37.73937412424101</v>
      </c>
      <c r="N16" s="934">
        <v>4</v>
      </c>
      <c r="O16" s="935">
        <v>0.49504950495049505</v>
      </c>
      <c r="P16" s="932"/>
      <c r="Q16" s="934">
        <v>576</v>
      </c>
      <c r="R16" s="935">
        <v>26.903316207379728</v>
      </c>
      <c r="S16" s="934">
        <v>7</v>
      </c>
      <c r="T16" s="935">
        <f t="shared" si="2"/>
        <v>1.2152777777777779</v>
      </c>
    </row>
    <row r="17" spans="1:20" s="331" customFormat="1" ht="18" customHeight="1" x14ac:dyDescent="0.2">
      <c r="A17" s="330"/>
      <c r="B17" s="933" t="s">
        <v>4</v>
      </c>
      <c r="C17" s="932"/>
      <c r="D17" s="934">
        <f t="shared" si="0"/>
        <v>8025</v>
      </c>
      <c r="E17" s="935">
        <f t="shared" si="1"/>
        <v>7.5524436037155196</v>
      </c>
      <c r="F17" s="932"/>
      <c r="G17" s="934">
        <v>2073</v>
      </c>
      <c r="H17" s="935">
        <v>25.831775700934578</v>
      </c>
      <c r="I17" s="934">
        <v>20</v>
      </c>
      <c r="J17" s="935">
        <v>0.964785335262904</v>
      </c>
      <c r="K17" s="932"/>
      <c r="L17" s="934">
        <v>2438</v>
      </c>
      <c r="M17" s="935">
        <v>30.380062305295951</v>
      </c>
      <c r="N17" s="934">
        <v>15</v>
      </c>
      <c r="O17" s="935">
        <v>0.6152584085315832</v>
      </c>
      <c r="P17" s="932"/>
      <c r="Q17" s="934">
        <v>3514</v>
      </c>
      <c r="R17" s="935">
        <v>43.788161993769471</v>
      </c>
      <c r="S17" s="934">
        <v>24</v>
      </c>
      <c r="T17" s="935">
        <f t="shared" si="2"/>
        <v>0.68298235628912918</v>
      </c>
    </row>
    <row r="18" spans="1:20" s="331" customFormat="1" ht="18" customHeight="1" x14ac:dyDescent="0.2">
      <c r="A18" s="330"/>
      <c r="B18" s="933" t="s">
        <v>40</v>
      </c>
      <c r="C18" s="932"/>
      <c r="D18" s="934">
        <f t="shared" si="0"/>
        <v>3637</v>
      </c>
      <c r="E18" s="935">
        <f t="shared" si="1"/>
        <v>3.4228333192166165</v>
      </c>
      <c r="F18" s="932"/>
      <c r="G18" s="934">
        <v>1206</v>
      </c>
      <c r="H18" s="935">
        <v>33.15919714050041</v>
      </c>
      <c r="I18" s="934">
        <v>322</v>
      </c>
      <c r="J18" s="935">
        <v>26.69983416252073</v>
      </c>
      <c r="K18" s="932"/>
      <c r="L18" s="934">
        <v>1444</v>
      </c>
      <c r="M18" s="935">
        <v>39.703051965905964</v>
      </c>
      <c r="N18" s="934">
        <v>621</v>
      </c>
      <c r="O18" s="935">
        <v>43.005540166204987</v>
      </c>
      <c r="P18" s="932"/>
      <c r="Q18" s="934">
        <v>987</v>
      </c>
      <c r="R18" s="935">
        <v>27.137750893593619</v>
      </c>
      <c r="S18" s="934">
        <v>516</v>
      </c>
      <c r="T18" s="935">
        <f t="shared" si="2"/>
        <v>52.27963525835866</v>
      </c>
    </row>
    <row r="19" spans="1:20" s="331" customFormat="1" ht="18" customHeight="1" x14ac:dyDescent="0.2">
      <c r="A19" s="330"/>
      <c r="B19" s="933" t="s">
        <v>41</v>
      </c>
      <c r="C19" s="932"/>
      <c r="D19" s="934">
        <f t="shared" si="0"/>
        <v>13857</v>
      </c>
      <c r="E19" s="935">
        <f t="shared" si="1"/>
        <v>13.041023179649342</v>
      </c>
      <c r="F19" s="932"/>
      <c r="G19" s="934">
        <v>3513</v>
      </c>
      <c r="H19" s="935">
        <v>25.351807750595366</v>
      </c>
      <c r="I19" s="934">
        <v>308</v>
      </c>
      <c r="J19" s="935">
        <v>8.7674352405351552</v>
      </c>
      <c r="K19" s="932"/>
      <c r="L19" s="934">
        <v>7171</v>
      </c>
      <c r="M19" s="935">
        <v>51.750018041423104</v>
      </c>
      <c r="N19" s="934">
        <v>1182</v>
      </c>
      <c r="O19" s="935">
        <v>16.483056756379863</v>
      </c>
      <c r="P19" s="932"/>
      <c r="Q19" s="934">
        <v>3173</v>
      </c>
      <c r="R19" s="935">
        <v>22.898174207981526</v>
      </c>
      <c r="S19" s="934">
        <v>2778</v>
      </c>
      <c r="T19" s="935">
        <f t="shared" si="2"/>
        <v>87.551213362748186</v>
      </c>
    </row>
    <row r="20" spans="1:20" s="331" customFormat="1" ht="18" customHeight="1" x14ac:dyDescent="0.2">
      <c r="A20" s="330"/>
      <c r="B20" s="933" t="s">
        <v>3</v>
      </c>
      <c r="C20" s="932"/>
      <c r="D20" s="934">
        <f t="shared" si="0"/>
        <v>9331</v>
      </c>
      <c r="E20" s="935">
        <f t="shared" si="1"/>
        <v>8.7815390986005628</v>
      </c>
      <c r="F20" s="932"/>
      <c r="G20" s="934">
        <v>2958</v>
      </c>
      <c r="H20" s="935">
        <v>31.700782338441751</v>
      </c>
      <c r="I20" s="934">
        <v>325</v>
      </c>
      <c r="J20" s="935">
        <v>10.987153482082489</v>
      </c>
      <c r="K20" s="932"/>
      <c r="L20" s="934">
        <v>4191</v>
      </c>
      <c r="M20" s="935">
        <v>44.914800128603574</v>
      </c>
      <c r="N20" s="934">
        <v>788</v>
      </c>
      <c r="O20" s="935">
        <v>18.802195180147933</v>
      </c>
      <c r="P20" s="932"/>
      <c r="Q20" s="934">
        <v>2182</v>
      </c>
      <c r="R20" s="935">
        <v>23.384417532954668</v>
      </c>
      <c r="S20" s="934">
        <v>529</v>
      </c>
      <c r="T20" s="935">
        <f t="shared" si="2"/>
        <v>24.243813015582035</v>
      </c>
    </row>
    <row r="21" spans="1:20" s="331" customFormat="1" ht="18" customHeight="1" x14ac:dyDescent="0.2">
      <c r="A21" s="330"/>
      <c r="B21" s="933" t="s">
        <v>2</v>
      </c>
      <c r="C21" s="932"/>
      <c r="D21" s="934">
        <f t="shared" si="0"/>
        <v>2358</v>
      </c>
      <c r="E21" s="935">
        <f t="shared" si="1"/>
        <v>2.2191479149608968</v>
      </c>
      <c r="F21" s="932"/>
      <c r="G21" s="934">
        <v>744</v>
      </c>
      <c r="H21" s="935">
        <v>31.552162849872772</v>
      </c>
      <c r="I21" s="934">
        <v>525</v>
      </c>
      <c r="J21" s="935">
        <v>70.564516129032256</v>
      </c>
      <c r="K21" s="932"/>
      <c r="L21" s="934">
        <v>896</v>
      </c>
      <c r="M21" s="935">
        <v>37.998303647158608</v>
      </c>
      <c r="N21" s="934">
        <v>651</v>
      </c>
      <c r="O21" s="935">
        <v>72.65625</v>
      </c>
      <c r="P21" s="932"/>
      <c r="Q21" s="934">
        <v>718</v>
      </c>
      <c r="R21" s="935">
        <v>30.449533502968617</v>
      </c>
      <c r="S21" s="934">
        <v>567</v>
      </c>
      <c r="T21" s="935">
        <f t="shared" si="2"/>
        <v>78.969359331476312</v>
      </c>
    </row>
    <row r="22" spans="1:20" s="331" customFormat="1" ht="18" customHeight="1" x14ac:dyDescent="0.2">
      <c r="A22" s="330"/>
      <c r="B22" s="933" t="s">
        <v>35</v>
      </c>
      <c r="C22" s="932"/>
      <c r="D22" s="934">
        <f t="shared" si="0"/>
        <v>8889</v>
      </c>
      <c r="E22" s="935">
        <f t="shared" si="1"/>
        <v>8.3655665038538629</v>
      </c>
      <c r="F22" s="932"/>
      <c r="G22" s="934">
        <v>1997</v>
      </c>
      <c r="H22" s="935">
        <v>22.465969175385307</v>
      </c>
      <c r="I22" s="934">
        <v>354</v>
      </c>
      <c r="J22" s="935">
        <v>17.726589884827241</v>
      </c>
      <c r="K22" s="932"/>
      <c r="L22" s="934">
        <v>3179</v>
      </c>
      <c r="M22" s="935">
        <v>35.76330295871302</v>
      </c>
      <c r="N22" s="934">
        <v>955</v>
      </c>
      <c r="O22" s="935">
        <v>30.040893362692671</v>
      </c>
      <c r="P22" s="932"/>
      <c r="Q22" s="934">
        <v>3713</v>
      </c>
      <c r="R22" s="935">
        <v>41.770727865901677</v>
      </c>
      <c r="S22" s="934">
        <v>1605</v>
      </c>
      <c r="T22" s="935">
        <f t="shared" si="2"/>
        <v>43.226501481281979</v>
      </c>
    </row>
    <row r="23" spans="1:20" s="331" customFormat="1" ht="18" customHeight="1" x14ac:dyDescent="0.2">
      <c r="A23" s="330"/>
      <c r="B23" s="933" t="s">
        <v>42</v>
      </c>
      <c r="C23" s="932"/>
      <c r="D23" s="934">
        <f t="shared" si="0"/>
        <v>18075</v>
      </c>
      <c r="E23" s="935">
        <f t="shared" si="1"/>
        <v>17.010644004630283</v>
      </c>
      <c r="F23" s="932"/>
      <c r="G23" s="934">
        <v>6792</v>
      </c>
      <c r="H23" s="935">
        <v>37.57676348547718</v>
      </c>
      <c r="I23" s="934">
        <v>2467</v>
      </c>
      <c r="J23" s="935">
        <v>36.322143698468793</v>
      </c>
      <c r="K23" s="932"/>
      <c r="L23" s="934">
        <v>7845</v>
      </c>
      <c r="M23" s="935">
        <v>43.402489626556019</v>
      </c>
      <c r="N23" s="934">
        <v>3994</v>
      </c>
      <c r="O23" s="935">
        <v>50.911408540471633</v>
      </c>
      <c r="P23" s="932"/>
      <c r="Q23" s="934">
        <v>3438</v>
      </c>
      <c r="R23" s="935">
        <v>19.020746887966805</v>
      </c>
      <c r="S23" s="934">
        <v>2117</v>
      </c>
      <c r="T23" s="935">
        <f t="shared" si="2"/>
        <v>61.576497963932518</v>
      </c>
    </row>
    <row r="24" spans="1:20" s="331" customFormat="1" ht="18" customHeight="1" x14ac:dyDescent="0.2">
      <c r="A24" s="330">
        <v>47094</v>
      </c>
      <c r="B24" s="933" t="s">
        <v>43</v>
      </c>
      <c r="C24" s="932"/>
      <c r="D24" s="934">
        <f t="shared" si="0"/>
        <v>4082</v>
      </c>
      <c r="E24" s="935">
        <f t="shared" si="1"/>
        <v>3.8416292573665736</v>
      </c>
      <c r="F24" s="932"/>
      <c r="G24" s="934">
        <v>1428</v>
      </c>
      <c r="H24" s="935">
        <v>34.9828515433611</v>
      </c>
      <c r="I24" s="934">
        <v>309</v>
      </c>
      <c r="J24" s="935">
        <v>21.638655462184875</v>
      </c>
      <c r="K24" s="932"/>
      <c r="L24" s="934">
        <v>2011</v>
      </c>
      <c r="M24" s="935">
        <v>49.26506614404704</v>
      </c>
      <c r="N24" s="934">
        <v>342</v>
      </c>
      <c r="O24" s="935">
        <v>17.006464445549476</v>
      </c>
      <c r="P24" s="932"/>
      <c r="Q24" s="934">
        <v>643</v>
      </c>
      <c r="R24" s="935">
        <v>15.752082312591867</v>
      </c>
      <c r="S24" s="934">
        <v>186</v>
      </c>
      <c r="T24" s="935">
        <f t="shared" si="2"/>
        <v>28.92690513219285</v>
      </c>
    </row>
    <row r="25" spans="1:20" s="331" customFormat="1" ht="18" customHeight="1" x14ac:dyDescent="0.2">
      <c r="B25" s="933" t="s">
        <v>44</v>
      </c>
      <c r="C25" s="932"/>
      <c r="D25" s="934">
        <f t="shared" si="0"/>
        <v>740</v>
      </c>
      <c r="E25" s="935">
        <f t="shared" si="1"/>
        <v>0.69642470613700747</v>
      </c>
      <c r="F25" s="932"/>
      <c r="G25" s="934">
        <v>184</v>
      </c>
      <c r="H25" s="935">
        <v>24.864864864864867</v>
      </c>
      <c r="I25" s="934">
        <v>38</v>
      </c>
      <c r="J25" s="935">
        <v>20.652173913043477</v>
      </c>
      <c r="K25" s="932"/>
      <c r="L25" s="934">
        <v>307</v>
      </c>
      <c r="M25" s="935">
        <v>41.486486486486484</v>
      </c>
      <c r="N25" s="934">
        <v>101</v>
      </c>
      <c r="O25" s="935">
        <v>32.899022801302927</v>
      </c>
      <c r="P25" s="932"/>
      <c r="Q25" s="934">
        <v>249</v>
      </c>
      <c r="R25" s="935">
        <v>33.648648648648646</v>
      </c>
      <c r="S25" s="934">
        <v>98</v>
      </c>
      <c r="T25" s="935">
        <f t="shared" si="2"/>
        <v>39.357429718875501</v>
      </c>
    </row>
    <row r="26" spans="1:20" s="331" customFormat="1" ht="18" customHeight="1" x14ac:dyDescent="0.2">
      <c r="B26" s="933" t="s">
        <v>45</v>
      </c>
      <c r="C26" s="932"/>
      <c r="D26" s="934">
        <f t="shared" si="0"/>
        <v>7658</v>
      </c>
      <c r="E26" s="935">
        <f t="shared" si="1"/>
        <v>7.2070545940502742</v>
      </c>
      <c r="F26" s="932"/>
      <c r="G26" s="934">
        <v>1928</v>
      </c>
      <c r="H26" s="935">
        <v>25.176286236615304</v>
      </c>
      <c r="I26" s="934">
        <v>227</v>
      </c>
      <c r="J26" s="935">
        <v>11.773858921161825</v>
      </c>
      <c r="K26" s="932"/>
      <c r="L26" s="934">
        <v>3219</v>
      </c>
      <c r="M26" s="935">
        <v>42.034473752938105</v>
      </c>
      <c r="N26" s="934">
        <v>443</v>
      </c>
      <c r="O26" s="935">
        <v>13.762037899968934</v>
      </c>
      <c r="P26" s="932"/>
      <c r="Q26" s="934">
        <v>2511</v>
      </c>
      <c r="R26" s="935">
        <v>32.789240010446591</v>
      </c>
      <c r="S26" s="934">
        <v>659</v>
      </c>
      <c r="T26" s="935">
        <f t="shared" si="2"/>
        <v>26.24452409398646</v>
      </c>
    </row>
    <row r="27" spans="1:20" s="331" customFormat="1" ht="18" customHeight="1" x14ac:dyDescent="0.2">
      <c r="B27" s="933" t="s">
        <v>46</v>
      </c>
      <c r="C27" s="932"/>
      <c r="D27" s="934">
        <f t="shared" si="0"/>
        <v>1367</v>
      </c>
      <c r="E27" s="935">
        <f t="shared" si="1"/>
        <v>1.2865034774179585</v>
      </c>
      <c r="F27" s="932"/>
      <c r="G27" s="934">
        <v>427</v>
      </c>
      <c r="H27" s="935">
        <v>31.236283833211413</v>
      </c>
      <c r="I27" s="934">
        <v>42</v>
      </c>
      <c r="J27" s="935">
        <v>9.8360655737704921</v>
      </c>
      <c r="K27" s="932"/>
      <c r="L27" s="934">
        <v>673</v>
      </c>
      <c r="M27" s="935">
        <v>49.231894659839064</v>
      </c>
      <c r="N27" s="934">
        <v>65</v>
      </c>
      <c r="O27" s="935">
        <v>9.6582466567607739</v>
      </c>
      <c r="P27" s="932"/>
      <c r="Q27" s="934">
        <v>267</v>
      </c>
      <c r="R27" s="935">
        <v>19.531821506949523</v>
      </c>
      <c r="S27" s="934">
        <v>67</v>
      </c>
      <c r="T27" s="935">
        <f t="shared" si="2"/>
        <v>25.0936329588015</v>
      </c>
    </row>
    <row r="28" spans="1:20" s="331" customFormat="1" ht="18" customHeight="1" x14ac:dyDescent="0.2">
      <c r="B28" s="955" t="s">
        <v>1</v>
      </c>
      <c r="C28" s="932"/>
      <c r="D28" s="956">
        <f t="shared" si="0"/>
        <v>61</v>
      </c>
      <c r="E28" s="957">
        <f t="shared" si="1"/>
        <v>5.7407982532915472E-2</v>
      </c>
      <c r="F28" s="932"/>
      <c r="G28" s="956">
        <v>21</v>
      </c>
      <c r="H28" s="957">
        <v>34.42622950819672</v>
      </c>
      <c r="I28" s="956">
        <v>12</v>
      </c>
      <c r="J28" s="957">
        <v>57.142857142857139</v>
      </c>
      <c r="K28" s="932"/>
      <c r="L28" s="956">
        <v>26</v>
      </c>
      <c r="M28" s="957">
        <v>42.622950819672127</v>
      </c>
      <c r="N28" s="956">
        <v>15</v>
      </c>
      <c r="O28" s="957">
        <v>57.692307692307686</v>
      </c>
      <c r="P28" s="932"/>
      <c r="Q28" s="956">
        <v>14</v>
      </c>
      <c r="R28" s="957">
        <v>22.950819672131146</v>
      </c>
      <c r="S28" s="956">
        <v>9</v>
      </c>
      <c r="T28" s="957">
        <f t="shared" si="2"/>
        <v>64.285714285714292</v>
      </c>
    </row>
    <row r="29" spans="1:20" s="319" customFormat="1" ht="18" customHeight="1" x14ac:dyDescent="0.2">
      <c r="B29" s="1292" t="s">
        <v>0</v>
      </c>
      <c r="C29" s="1285"/>
      <c r="D29" s="1293">
        <f>SUM(D11:D28)</f>
        <v>106257</v>
      </c>
      <c r="E29" s="1294">
        <f t="shared" si="1"/>
        <v>100</v>
      </c>
      <c r="F29" s="1285"/>
      <c r="G29" s="1293">
        <f>SUM(G11:G28)</f>
        <v>33081</v>
      </c>
      <c r="H29" s="1294">
        <f t="shared" ref="H29" si="3">G29/$D29*100</f>
        <v>31.13300770772749</v>
      </c>
      <c r="I29" s="1293">
        <f>SUM(I11:I28)</f>
        <v>8337</v>
      </c>
      <c r="J29" s="1294">
        <f>I29/G29*100</f>
        <v>25.201777455336899</v>
      </c>
      <c r="K29" s="1285"/>
      <c r="L29" s="1293">
        <f>SUM(L11:L28)</f>
        <v>46831</v>
      </c>
      <c r="M29" s="1294">
        <f t="shared" ref="M29" si="4">L29/$D29*100</f>
        <v>44.073331639327293</v>
      </c>
      <c r="N29" s="1293">
        <f>SUM(N11:N28)</f>
        <v>14269</v>
      </c>
      <c r="O29" s="1294">
        <f>N29/L29*100</f>
        <v>30.469133693493628</v>
      </c>
      <c r="P29" s="1285"/>
      <c r="Q29" s="1293">
        <f>SUM(Q11:Q28)</f>
        <v>26345</v>
      </c>
      <c r="R29" s="1294">
        <f t="shared" ref="R29" si="5">Q29/$D29*100</f>
        <v>24.793660652945217</v>
      </c>
      <c r="S29" s="1293">
        <f>SUM(S11:S28)</f>
        <v>11399</v>
      </c>
      <c r="T29" s="1294">
        <f>S29/Q29*100</f>
        <v>43.268172328715124</v>
      </c>
    </row>
    <row r="30" spans="1:20" s="328" customFormat="1" ht="6.75" customHeight="1" x14ac:dyDescent="0.2">
      <c r="B30" s="1601"/>
      <c r="C30" s="1601"/>
      <c r="D30" s="1601"/>
      <c r="E30" s="1601"/>
      <c r="F30" s="781"/>
    </row>
    <row r="31" spans="1:20" x14ac:dyDescent="0.25">
      <c r="B31" s="1602"/>
      <c r="C31" s="1602"/>
      <c r="D31" s="1602"/>
      <c r="E31" s="1602"/>
      <c r="F31" s="1602"/>
      <c r="G31" s="1602"/>
      <c r="H31" s="1602"/>
      <c r="I31" s="1602"/>
      <c r="J31" s="1602"/>
      <c r="K31" s="1602"/>
      <c r="L31" s="1602"/>
      <c r="M31" s="1602"/>
      <c r="N31" s="1602"/>
      <c r="O31" s="1602"/>
      <c r="P31" s="1602"/>
      <c r="Q31" s="1602"/>
      <c r="R31" s="1602"/>
    </row>
    <row r="32" spans="1:20" x14ac:dyDescent="0.25">
      <c r="G32" s="937"/>
      <c r="L32" s="937"/>
    </row>
    <row r="33" spans="2:12" x14ac:dyDescent="0.25">
      <c r="B33" s="937"/>
      <c r="L33" s="937"/>
    </row>
  </sheetData>
  <mergeCells count="17">
    <mergeCell ref="S8:T8"/>
    <mergeCell ref="B4:T4"/>
    <mergeCell ref="B5:T5"/>
    <mergeCell ref="B31:R31"/>
    <mergeCell ref="B30:E30"/>
    <mergeCell ref="B2:E2"/>
    <mergeCell ref="G2:R2"/>
    <mergeCell ref="B7:B9"/>
    <mergeCell ref="D7:E8"/>
    <mergeCell ref="G7:J7"/>
    <mergeCell ref="L7:O7"/>
    <mergeCell ref="Q7:T7"/>
    <mergeCell ref="G8:H8"/>
    <mergeCell ref="I8:J8"/>
    <mergeCell ref="L8:M8"/>
    <mergeCell ref="N8:O8"/>
    <mergeCell ref="Q8:R8"/>
  </mergeCells>
  <printOptions horizontalCentered="1"/>
  <pageMargins left="0" right="0" top="0.43307086614173229" bottom="0.43307086614173229" header="0" footer="0"/>
  <pageSetup paperSize="9" scale="96"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Hoja109">
    <tabColor theme="0"/>
    <pageSetUpPr fitToPage="1"/>
  </sheetPr>
  <dimension ref="A1:AB28"/>
  <sheetViews>
    <sheetView zoomScaleNormal="100" workbookViewId="0"/>
  </sheetViews>
  <sheetFormatPr baseColWidth="10" defaultColWidth="11.42578125" defaultRowHeight="15" x14ac:dyDescent="0.25"/>
  <cols>
    <col min="1" max="1" width="1.85546875" style="220" customWidth="1"/>
    <col min="2" max="2" width="24.5703125" style="220" customWidth="1"/>
    <col min="3" max="3" width="1" style="220" customWidth="1"/>
    <col min="4" max="10" width="10.85546875" style="220" customWidth="1"/>
    <col min="11" max="11" width="7.140625" style="220" customWidth="1"/>
    <col min="12" max="12" width="1.140625" style="220" customWidth="1"/>
    <col min="13" max="13" width="7.140625" style="220" customWidth="1"/>
    <col min="14" max="14" width="7.7109375" style="220" customWidth="1"/>
    <col min="15" max="22" width="8.28515625" style="220" customWidth="1"/>
    <col min="23" max="24" width="7.7109375" style="220" customWidth="1"/>
    <col min="25" max="25" width="11.42578125" style="220" customWidth="1"/>
    <col min="26" max="26" width="11.42578125" style="220"/>
    <col min="27" max="27" width="11.85546875" style="220" bestFit="1" customWidth="1"/>
    <col min="28" max="16384" width="11.42578125" style="220"/>
  </cols>
  <sheetData>
    <row r="1" spans="1:26" x14ac:dyDescent="0.25">
      <c r="A1" s="219"/>
      <c r="B1" s="219"/>
      <c r="J1" s="221"/>
      <c r="K1" s="221"/>
    </row>
    <row r="2" spans="1:26" ht="48.75" customHeight="1" x14ac:dyDescent="0.25">
      <c r="A2" s="219"/>
      <c r="B2" s="219"/>
      <c r="J2" s="221"/>
      <c r="K2" s="221"/>
    </row>
    <row r="3" spans="1:26" ht="24" customHeight="1" x14ac:dyDescent="0.25">
      <c r="A3" s="219"/>
      <c r="B3" s="1362" t="s">
        <v>367</v>
      </c>
      <c r="C3" s="1362"/>
      <c r="D3" s="1362"/>
      <c r="E3" s="1362"/>
      <c r="F3" s="1362"/>
      <c r="G3" s="1362"/>
      <c r="H3" s="1362"/>
      <c r="I3" s="1362"/>
      <c r="J3" s="1362"/>
      <c r="K3" s="1362"/>
      <c r="L3" s="1362"/>
      <c r="M3" s="1362"/>
      <c r="N3" s="1362"/>
      <c r="O3" s="1362"/>
      <c r="P3" s="1362"/>
      <c r="Q3" s="1362"/>
      <c r="R3" s="1362"/>
      <c r="S3" s="1362"/>
      <c r="T3" s="1362"/>
      <c r="U3" s="1362"/>
      <c r="V3" s="1362"/>
      <c r="W3" s="1362"/>
    </row>
    <row r="5" spans="1:26" x14ac:dyDescent="0.25">
      <c r="B5" s="219"/>
      <c r="C5" s="219"/>
      <c r="D5" s="1363" t="s">
        <v>366</v>
      </c>
      <c r="E5" s="1363"/>
      <c r="F5" s="1363"/>
      <c r="G5" s="1363"/>
      <c r="H5" s="1363"/>
      <c r="I5" s="1363"/>
      <c r="J5" s="1363"/>
      <c r="K5" s="1363"/>
      <c r="L5" s="219"/>
      <c r="M5" s="1364" t="s">
        <v>340</v>
      </c>
      <c r="N5" s="1364"/>
      <c r="O5" s="1364"/>
      <c r="P5" s="1364"/>
      <c r="Q5" s="1364"/>
      <c r="R5" s="1364"/>
      <c r="S5" s="1364"/>
      <c r="T5" s="1364"/>
      <c r="U5" s="1364"/>
      <c r="V5" s="1364"/>
      <c r="W5" s="1364"/>
      <c r="X5" s="1364"/>
    </row>
    <row r="6" spans="1:26" ht="21" customHeight="1" x14ac:dyDescent="0.25">
      <c r="B6" s="219"/>
      <c r="C6" s="219"/>
      <c r="D6" s="1364"/>
      <c r="E6" s="1364"/>
      <c r="F6" s="1364"/>
      <c r="G6" s="1364"/>
      <c r="H6" s="1364"/>
      <c r="I6" s="1364"/>
      <c r="J6" s="1364"/>
      <c r="K6" s="1364"/>
      <c r="L6" s="219"/>
      <c r="M6" s="1365">
        <v>43830</v>
      </c>
      <c r="N6" s="1366"/>
      <c r="O6" s="1367">
        <v>44196</v>
      </c>
      <c r="P6" s="1368"/>
      <c r="Q6" s="1367">
        <v>44561</v>
      </c>
      <c r="R6" s="1368"/>
      <c r="S6" s="1371">
        <v>44926</v>
      </c>
      <c r="T6" s="1372"/>
      <c r="U6" s="1369">
        <v>45291</v>
      </c>
      <c r="V6" s="1373"/>
      <c r="W6" s="1369">
        <f>EVO_sol!W6</f>
        <v>45443</v>
      </c>
      <c r="X6" s="1370"/>
    </row>
    <row r="7" spans="1:26" x14ac:dyDescent="0.25">
      <c r="B7" s="225"/>
      <c r="C7" s="219"/>
      <c r="D7" s="226">
        <v>43465</v>
      </c>
      <c r="E7" s="227">
        <v>43830</v>
      </c>
      <c r="F7" s="228">
        <v>44196</v>
      </c>
      <c r="G7" s="228">
        <v>44561</v>
      </c>
      <c r="H7" s="228">
        <v>44926</v>
      </c>
      <c r="I7" s="228">
        <v>45291</v>
      </c>
      <c r="J7" s="228">
        <f>EVO!J7</f>
        <v>45443</v>
      </c>
      <c r="K7" s="229"/>
      <c r="L7" s="219"/>
      <c r="M7" s="230" t="s">
        <v>28</v>
      </c>
      <c r="N7" s="231" t="s">
        <v>341</v>
      </c>
      <c r="O7" s="232" t="s">
        <v>28</v>
      </c>
      <c r="P7" s="233" t="s">
        <v>341</v>
      </c>
      <c r="Q7" s="231" t="s">
        <v>28</v>
      </c>
      <c r="R7" s="232" t="s">
        <v>341</v>
      </c>
      <c r="S7" s="232" t="s">
        <v>28</v>
      </c>
      <c r="T7" s="232" t="s">
        <v>341</v>
      </c>
      <c r="U7" s="232" t="s">
        <v>28</v>
      </c>
      <c r="V7" s="227" t="s">
        <v>341</v>
      </c>
      <c r="W7" s="231" t="s">
        <v>28</v>
      </c>
      <c r="X7" s="229" t="s">
        <v>341</v>
      </c>
    </row>
    <row r="8" spans="1:26" ht="8.25" customHeight="1" x14ac:dyDescent="0.25">
      <c r="B8" s="225"/>
      <c r="C8" s="219"/>
      <c r="D8" s="234"/>
      <c r="E8" s="234"/>
      <c r="F8" s="234"/>
      <c r="G8" s="297"/>
      <c r="H8" s="297"/>
      <c r="I8" s="297"/>
      <c r="J8" s="234"/>
      <c r="K8" s="234"/>
      <c r="L8" s="219"/>
    </row>
    <row r="9" spans="1:26" ht="15" customHeight="1" x14ac:dyDescent="0.25">
      <c r="B9" s="298" t="s">
        <v>8</v>
      </c>
      <c r="C9" s="219"/>
      <c r="D9" s="299">
        <v>354473</v>
      </c>
      <c r="E9" s="300">
        <v>361314</v>
      </c>
      <c r="F9" s="300">
        <v>351802</v>
      </c>
      <c r="G9" s="254">
        <v>362202</v>
      </c>
      <c r="H9" s="254">
        <v>375118</v>
      </c>
      <c r="I9" s="254">
        <v>392545</v>
      </c>
      <c r="J9" s="301">
        <v>378522</v>
      </c>
      <c r="K9" s="302"/>
      <c r="L9" s="222"/>
      <c r="M9" s="278">
        <v>1.9299072143717622E-2</v>
      </c>
      <c r="N9" s="279">
        <v>6841</v>
      </c>
      <c r="O9" s="280">
        <v>-2.632613184100252E-2</v>
      </c>
      <c r="P9" s="279">
        <v>-9512</v>
      </c>
      <c r="Q9" s="280">
        <f t="shared" ref="Q9:Q27" si="0">G9/F9-1</f>
        <v>2.9562083217264279E-2</v>
      </c>
      <c r="R9" s="279">
        <f t="shared" ref="R9:R27" si="1">G9-F9</f>
        <v>10400</v>
      </c>
      <c r="S9" s="280">
        <f>H9/G9-1</f>
        <v>3.5659659527004228E-2</v>
      </c>
      <c r="T9" s="279">
        <f>H9-G9</f>
        <v>12916</v>
      </c>
      <c r="U9" s="280">
        <f>I9/H9-1</f>
        <v>4.6457381410649479E-2</v>
      </c>
      <c r="V9" s="279">
        <f>I9-H9</f>
        <v>17427</v>
      </c>
      <c r="W9" s="280">
        <f>[1]Cuadro_CCAA2!O30</f>
        <v>-7.2465478579015752E-3</v>
      </c>
      <c r="X9" s="279">
        <f>[1]Cuadro_CCAA2!P30</f>
        <v>-2763</v>
      </c>
    </row>
    <row r="10" spans="1:26" x14ac:dyDescent="0.25">
      <c r="B10" s="303" t="s">
        <v>7</v>
      </c>
      <c r="C10" s="219"/>
      <c r="D10" s="253">
        <v>42117</v>
      </c>
      <c r="E10" s="254">
        <v>47743</v>
      </c>
      <c r="F10" s="254">
        <v>44726</v>
      </c>
      <c r="G10" s="254">
        <v>45995</v>
      </c>
      <c r="H10" s="254">
        <v>46968</v>
      </c>
      <c r="I10" s="254">
        <v>48583</v>
      </c>
      <c r="J10" s="257">
        <v>49012</v>
      </c>
      <c r="L10" s="222"/>
      <c r="M10" s="256">
        <v>0.13358026450127025</v>
      </c>
      <c r="N10" s="257">
        <v>5626</v>
      </c>
      <c r="O10" s="258">
        <v>-6.3192509896738747E-2</v>
      </c>
      <c r="P10" s="257">
        <v>-3017</v>
      </c>
      <c r="Q10" s="258">
        <f t="shared" si="0"/>
        <v>2.837275857443089E-2</v>
      </c>
      <c r="R10" s="257">
        <f t="shared" si="1"/>
        <v>1269</v>
      </c>
      <c r="S10" s="258">
        <f t="shared" ref="S10:S26" si="2">H10/G10-1</f>
        <v>2.1154473312316568E-2</v>
      </c>
      <c r="T10" s="257">
        <f t="shared" ref="T10:T26" si="3">H10-G10</f>
        <v>973</v>
      </c>
      <c r="U10" s="258">
        <f t="shared" ref="U10:U26" si="4">I10/H10-1</f>
        <v>3.438511326860838E-2</v>
      </c>
      <c r="V10" s="257">
        <f t="shared" ref="V10:V26" si="5">I10-H10</f>
        <v>1615</v>
      </c>
      <c r="W10" s="258">
        <f>[1]Cuadro_CCAA2!O31</f>
        <v>1.8198437759680886E-2</v>
      </c>
      <c r="X10" s="257">
        <f>[1]Cuadro_CCAA2!P31</f>
        <v>876</v>
      </c>
    </row>
    <row r="11" spans="1:26" x14ac:dyDescent="0.25">
      <c r="B11" s="303" t="s">
        <v>37</v>
      </c>
      <c r="C11" s="219"/>
      <c r="D11" s="253">
        <v>33668</v>
      </c>
      <c r="E11" s="254">
        <v>35198</v>
      </c>
      <c r="F11" s="254">
        <v>35711</v>
      </c>
      <c r="G11" s="254">
        <v>38230</v>
      </c>
      <c r="H11" s="254">
        <v>40199</v>
      </c>
      <c r="I11" s="254">
        <v>41209</v>
      </c>
      <c r="J11" s="257">
        <v>40830</v>
      </c>
      <c r="L11" s="222"/>
      <c r="M11" s="256">
        <v>4.5443744802186048E-2</v>
      </c>
      <c r="N11" s="257">
        <v>1530</v>
      </c>
      <c r="O11" s="258">
        <v>1.4574691743849177E-2</v>
      </c>
      <c r="P11" s="257">
        <v>513</v>
      </c>
      <c r="Q11" s="258">
        <f t="shared" si="0"/>
        <v>7.0538489541037697E-2</v>
      </c>
      <c r="R11" s="257">
        <f t="shared" si="1"/>
        <v>2519</v>
      </c>
      <c r="S11" s="258">
        <f t="shared" si="2"/>
        <v>5.1504054407533362E-2</v>
      </c>
      <c r="T11" s="257">
        <f t="shared" si="3"/>
        <v>1969</v>
      </c>
      <c r="U11" s="258">
        <f t="shared" si="4"/>
        <v>2.5125003109530031E-2</v>
      </c>
      <c r="V11" s="257">
        <f t="shared" si="5"/>
        <v>1010</v>
      </c>
      <c r="W11" s="258">
        <f>[1]Cuadro_CCAA2!O32</f>
        <v>-2.175028715266758E-3</v>
      </c>
      <c r="X11" s="257">
        <f>[1]Cuadro_CCAA2!P32</f>
        <v>-89</v>
      </c>
    </row>
    <row r="12" spans="1:26" x14ac:dyDescent="0.25">
      <c r="B12" s="303" t="s">
        <v>38</v>
      </c>
      <c r="C12" s="219"/>
      <c r="D12" s="253">
        <v>25370</v>
      </c>
      <c r="E12" s="254">
        <v>30928</v>
      </c>
      <c r="F12" s="254">
        <v>31586</v>
      </c>
      <c r="G12" s="254">
        <v>33061</v>
      </c>
      <c r="H12" s="254">
        <v>36020</v>
      </c>
      <c r="I12" s="254">
        <v>40725</v>
      </c>
      <c r="J12" s="257">
        <v>42312</v>
      </c>
      <c r="L12" s="222"/>
      <c r="M12" s="256">
        <v>0.21907765076862429</v>
      </c>
      <c r="N12" s="257">
        <v>5558</v>
      </c>
      <c r="O12" s="258">
        <v>2.1275219865493966E-2</v>
      </c>
      <c r="P12" s="257">
        <v>658</v>
      </c>
      <c r="Q12" s="258">
        <f t="shared" si="0"/>
        <v>4.6697904134743284E-2</v>
      </c>
      <c r="R12" s="257">
        <f t="shared" si="1"/>
        <v>1475</v>
      </c>
      <c r="S12" s="258">
        <f t="shared" si="2"/>
        <v>8.9501225008318031E-2</v>
      </c>
      <c r="T12" s="257">
        <f t="shared" si="3"/>
        <v>2959</v>
      </c>
      <c r="U12" s="258">
        <f t="shared" si="4"/>
        <v>0.13062187673514725</v>
      </c>
      <c r="V12" s="257">
        <f t="shared" si="5"/>
        <v>4705</v>
      </c>
      <c r="W12" s="258">
        <f>[1]Cuadro_CCAA2!O33</f>
        <v>0.10041351330264492</v>
      </c>
      <c r="X12" s="257">
        <f>[1]Cuadro_CCAA2!P33</f>
        <v>3861</v>
      </c>
    </row>
    <row r="13" spans="1:26" x14ac:dyDescent="0.25">
      <c r="B13" s="303" t="s">
        <v>6</v>
      </c>
      <c r="C13" s="219"/>
      <c r="D13" s="253">
        <v>35850</v>
      </c>
      <c r="E13" s="254">
        <v>37916</v>
      </c>
      <c r="F13" s="254">
        <v>38655</v>
      </c>
      <c r="G13" s="254">
        <v>42298</v>
      </c>
      <c r="H13" s="254">
        <v>47498</v>
      </c>
      <c r="I13" s="254">
        <v>52927</v>
      </c>
      <c r="J13" s="257">
        <v>54756</v>
      </c>
      <c r="K13" s="304"/>
      <c r="L13" s="219"/>
      <c r="M13" s="256">
        <v>5.7629009762901084E-2</v>
      </c>
      <c r="N13" s="257">
        <v>2066</v>
      </c>
      <c r="O13" s="258">
        <v>1.9490452579385975E-2</v>
      </c>
      <c r="P13" s="257">
        <v>739</v>
      </c>
      <c r="Q13" s="258">
        <f t="shared" si="0"/>
        <v>9.4243952916828411E-2</v>
      </c>
      <c r="R13" s="257">
        <f t="shared" si="1"/>
        <v>3643</v>
      </c>
      <c r="S13" s="258">
        <f t="shared" si="2"/>
        <v>0.12293725471653505</v>
      </c>
      <c r="T13" s="257">
        <f t="shared" si="3"/>
        <v>5200</v>
      </c>
      <c r="U13" s="258">
        <f t="shared" si="4"/>
        <v>0.11429954945471388</v>
      </c>
      <c r="V13" s="257">
        <f t="shared" si="5"/>
        <v>5429</v>
      </c>
      <c r="W13" s="258">
        <f>[1]Cuadro_CCAA2!O34</f>
        <v>0.10206299688034615</v>
      </c>
      <c r="X13" s="257">
        <f>[1]Cuadro_CCAA2!P34</f>
        <v>5071</v>
      </c>
      <c r="Z13" s="224"/>
    </row>
    <row r="14" spans="1:26" x14ac:dyDescent="0.25">
      <c r="B14" s="303" t="s">
        <v>5</v>
      </c>
      <c r="C14" s="219"/>
      <c r="D14" s="253">
        <v>24151</v>
      </c>
      <c r="E14" s="254">
        <v>24993</v>
      </c>
      <c r="F14" s="254">
        <v>24832</v>
      </c>
      <c r="G14" s="254">
        <v>22687</v>
      </c>
      <c r="H14" s="254">
        <v>22423</v>
      </c>
      <c r="I14" s="254">
        <v>23077</v>
      </c>
      <c r="J14" s="257">
        <v>22789</v>
      </c>
      <c r="L14" s="222"/>
      <c r="M14" s="256">
        <v>3.4863980787545046E-2</v>
      </c>
      <c r="N14" s="257">
        <v>842</v>
      </c>
      <c r="O14" s="258">
        <v>-6.441803705037441E-3</v>
      </c>
      <c r="P14" s="257">
        <v>-161</v>
      </c>
      <c r="Q14" s="258">
        <f t="shared" si="0"/>
        <v>-8.6380476804123751E-2</v>
      </c>
      <c r="R14" s="257">
        <f t="shared" si="1"/>
        <v>-2145</v>
      </c>
      <c r="S14" s="258">
        <f t="shared" si="2"/>
        <v>-1.1636620090800909E-2</v>
      </c>
      <c r="T14" s="257">
        <f t="shared" si="3"/>
        <v>-264</v>
      </c>
      <c r="U14" s="258">
        <f t="shared" si="4"/>
        <v>2.9166480845560283E-2</v>
      </c>
      <c r="V14" s="257">
        <f t="shared" si="5"/>
        <v>654</v>
      </c>
      <c r="W14" s="258">
        <f>[1]Cuadro_CCAA2!O35</f>
        <v>2.2870211549457231E-3</v>
      </c>
      <c r="X14" s="257">
        <f>[1]Cuadro_CCAA2!P35</f>
        <v>52</v>
      </c>
      <c r="Z14" s="224"/>
    </row>
    <row r="15" spans="1:26" x14ac:dyDescent="0.25">
      <c r="B15" s="303" t="s">
        <v>4</v>
      </c>
      <c r="C15" s="219"/>
      <c r="D15" s="253">
        <v>120362</v>
      </c>
      <c r="E15" s="254">
        <v>134693</v>
      </c>
      <c r="F15" s="254">
        <v>132386</v>
      </c>
      <c r="G15" s="254">
        <v>133847</v>
      </c>
      <c r="H15" s="254">
        <v>139217</v>
      </c>
      <c r="I15" s="254">
        <v>150140</v>
      </c>
      <c r="J15" s="257">
        <v>152468</v>
      </c>
      <c r="L15" s="222"/>
      <c r="M15" s="256">
        <v>0.11906581811535211</v>
      </c>
      <c r="N15" s="257">
        <v>14331</v>
      </c>
      <c r="O15" s="258">
        <v>-1.7127838863192579E-2</v>
      </c>
      <c r="P15" s="257">
        <v>-2307</v>
      </c>
      <c r="Q15" s="258">
        <f t="shared" si="0"/>
        <v>1.1035910141555805E-2</v>
      </c>
      <c r="R15" s="257">
        <f t="shared" si="1"/>
        <v>1461</v>
      </c>
      <c r="S15" s="258">
        <f t="shared" si="2"/>
        <v>4.0120436020232075E-2</v>
      </c>
      <c r="T15" s="257">
        <f t="shared" si="3"/>
        <v>5370</v>
      </c>
      <c r="U15" s="258">
        <f t="shared" si="4"/>
        <v>7.8460245515993066E-2</v>
      </c>
      <c r="V15" s="257">
        <f t="shared" si="5"/>
        <v>10923</v>
      </c>
      <c r="W15" s="258">
        <f>[1]Cuadro_CCAA2!O36</f>
        <v>6.9935860549325657E-2</v>
      </c>
      <c r="X15" s="257">
        <f>[1]Cuadro_CCAA2!P36</f>
        <v>9966</v>
      </c>
      <c r="Z15" s="224"/>
    </row>
    <row r="16" spans="1:26" x14ac:dyDescent="0.25">
      <c r="B16" s="303" t="s">
        <v>40</v>
      </c>
      <c r="C16" s="219"/>
      <c r="D16" s="253">
        <v>81735</v>
      </c>
      <c r="E16" s="254">
        <v>85461</v>
      </c>
      <c r="F16" s="254">
        <v>81399</v>
      </c>
      <c r="G16" s="254">
        <v>83372</v>
      </c>
      <c r="H16" s="254">
        <v>86743</v>
      </c>
      <c r="I16" s="254">
        <v>91940</v>
      </c>
      <c r="J16" s="257">
        <v>93791</v>
      </c>
      <c r="L16" s="222"/>
      <c r="M16" s="256">
        <v>4.5586346118553944E-2</v>
      </c>
      <c r="N16" s="257">
        <v>3726</v>
      </c>
      <c r="O16" s="258">
        <v>-4.7530452487099417E-2</v>
      </c>
      <c r="P16" s="257">
        <v>-4062</v>
      </c>
      <c r="Q16" s="258">
        <f t="shared" si="0"/>
        <v>2.4238627010159774E-2</v>
      </c>
      <c r="R16" s="257">
        <f t="shared" si="1"/>
        <v>1973</v>
      </c>
      <c r="S16" s="258">
        <f t="shared" si="2"/>
        <v>4.0433238977114705E-2</v>
      </c>
      <c r="T16" s="257">
        <f t="shared" si="3"/>
        <v>3371</v>
      </c>
      <c r="U16" s="258">
        <f t="shared" si="4"/>
        <v>5.9912615427181404E-2</v>
      </c>
      <c r="V16" s="257">
        <f t="shared" si="5"/>
        <v>5197</v>
      </c>
      <c r="W16" s="258">
        <f>[1]Cuadro_CCAA2!O37</f>
        <v>4.8658862464920238E-2</v>
      </c>
      <c r="X16" s="257">
        <f>[1]Cuadro_CCAA2!P37</f>
        <v>4352</v>
      </c>
      <c r="Z16" s="224"/>
    </row>
    <row r="17" spans="2:28" x14ac:dyDescent="0.25">
      <c r="B17" s="303" t="s">
        <v>41</v>
      </c>
      <c r="C17" s="219"/>
      <c r="D17" s="253">
        <v>292526</v>
      </c>
      <c r="E17" s="254">
        <v>307817</v>
      </c>
      <c r="F17" s="254">
        <v>300021</v>
      </c>
      <c r="G17" s="254">
        <v>315907</v>
      </c>
      <c r="H17" s="254">
        <v>330438</v>
      </c>
      <c r="I17" s="254">
        <v>327571</v>
      </c>
      <c r="J17" s="257">
        <v>335382</v>
      </c>
      <c r="K17" s="304"/>
      <c r="L17" s="219"/>
      <c r="M17" s="256">
        <v>5.2272276652331806E-2</v>
      </c>
      <c r="N17" s="257">
        <v>15291</v>
      </c>
      <c r="O17" s="258">
        <v>-2.5326736340098188E-2</v>
      </c>
      <c r="P17" s="257">
        <v>-7796</v>
      </c>
      <c r="Q17" s="258">
        <f t="shared" si="0"/>
        <v>5.2949626859453147E-2</v>
      </c>
      <c r="R17" s="257">
        <f t="shared" si="1"/>
        <v>15886</v>
      </c>
      <c r="S17" s="258">
        <f t="shared" si="2"/>
        <v>4.5997714517247212E-2</v>
      </c>
      <c r="T17" s="257">
        <f t="shared" si="3"/>
        <v>14531</v>
      </c>
      <c r="U17" s="258">
        <f t="shared" si="4"/>
        <v>-8.676362888045519E-3</v>
      </c>
      <c r="V17" s="257">
        <f t="shared" si="5"/>
        <v>-2867</v>
      </c>
      <c r="W17" s="258">
        <f>[1]Cuadro_CCAA2!O38</f>
        <v>-6.3344394406257276E-3</v>
      </c>
      <c r="X17" s="257">
        <f>[1]Cuadro_CCAA2!P38</f>
        <v>-2138</v>
      </c>
      <c r="Z17" s="224"/>
    </row>
    <row r="18" spans="2:28" x14ac:dyDescent="0.25">
      <c r="B18" s="303" t="s">
        <v>3</v>
      </c>
      <c r="C18" s="219"/>
      <c r="D18" s="253">
        <v>102144</v>
      </c>
      <c r="E18" s="254">
        <v>121696</v>
      </c>
      <c r="F18" s="254">
        <v>136159</v>
      </c>
      <c r="G18" s="254">
        <v>151649</v>
      </c>
      <c r="H18" s="254">
        <v>169110</v>
      </c>
      <c r="I18" s="254">
        <v>189030</v>
      </c>
      <c r="J18" s="257">
        <v>194038</v>
      </c>
      <c r="L18" s="222"/>
      <c r="M18" s="256">
        <v>0.19141604010025071</v>
      </c>
      <c r="N18" s="257">
        <v>19552</v>
      </c>
      <c r="O18" s="258">
        <v>0.11884531948461752</v>
      </c>
      <c r="P18" s="257">
        <v>14463</v>
      </c>
      <c r="Q18" s="258">
        <f>G18/F18-1</f>
        <v>0.11376405525892519</v>
      </c>
      <c r="R18" s="257">
        <f>G18-F18</f>
        <v>15490</v>
      </c>
      <c r="S18" s="258">
        <f t="shared" si="2"/>
        <v>0.11514088454259497</v>
      </c>
      <c r="T18" s="257">
        <f t="shared" si="3"/>
        <v>17461</v>
      </c>
      <c r="U18" s="258">
        <f t="shared" si="4"/>
        <v>0.11779315238602095</v>
      </c>
      <c r="V18" s="257">
        <f t="shared" si="5"/>
        <v>19920</v>
      </c>
      <c r="W18" s="258">
        <f>[1]Cuadro_CCAA2!O39</f>
        <v>9.2414833664559159E-2</v>
      </c>
      <c r="X18" s="257">
        <f>[1]Cuadro_CCAA2!P39</f>
        <v>16415</v>
      </c>
      <c r="Z18" s="224"/>
    </row>
    <row r="19" spans="2:28" x14ac:dyDescent="0.25">
      <c r="B19" s="303" t="s">
        <v>2</v>
      </c>
      <c r="C19" s="219"/>
      <c r="D19" s="253">
        <v>46533</v>
      </c>
      <c r="E19" s="254">
        <v>49654</v>
      </c>
      <c r="F19" s="254">
        <v>49281</v>
      </c>
      <c r="G19" s="254">
        <v>50941</v>
      </c>
      <c r="H19" s="254">
        <v>53876</v>
      </c>
      <c r="I19" s="254">
        <v>56464</v>
      </c>
      <c r="J19" s="257">
        <v>56113</v>
      </c>
      <c r="L19" s="222"/>
      <c r="M19" s="256">
        <v>6.7070681022070255E-2</v>
      </c>
      <c r="N19" s="257">
        <v>3121</v>
      </c>
      <c r="O19" s="258">
        <v>-7.5119829218189826E-3</v>
      </c>
      <c r="P19" s="257">
        <v>-373</v>
      </c>
      <c r="Q19" s="258">
        <f t="shared" si="0"/>
        <v>3.3684381404598174E-2</v>
      </c>
      <c r="R19" s="257">
        <f t="shared" si="1"/>
        <v>1660</v>
      </c>
      <c r="S19" s="258">
        <f t="shared" si="2"/>
        <v>5.761567303350934E-2</v>
      </c>
      <c r="T19" s="257">
        <f t="shared" si="3"/>
        <v>2935</v>
      </c>
      <c r="U19" s="258">
        <f t="shared" si="4"/>
        <v>4.8036231346053837E-2</v>
      </c>
      <c r="V19" s="257">
        <f t="shared" si="5"/>
        <v>2588</v>
      </c>
      <c r="W19" s="258">
        <f>[1]Cuadro_CCAA2!O40</f>
        <v>2.8407528911533531E-2</v>
      </c>
      <c r="X19" s="257">
        <f>[1]Cuadro_CCAA2!P40</f>
        <v>1550</v>
      </c>
      <c r="Z19" s="224"/>
    </row>
    <row r="20" spans="2:28" x14ac:dyDescent="0.25">
      <c r="B20" s="303" t="s">
        <v>35</v>
      </c>
      <c r="C20" s="219"/>
      <c r="D20" s="253">
        <v>79727</v>
      </c>
      <c r="E20" s="254">
        <v>80292</v>
      </c>
      <c r="F20" s="254">
        <v>77049</v>
      </c>
      <c r="G20" s="254">
        <v>77553</v>
      </c>
      <c r="H20" s="254">
        <v>79015</v>
      </c>
      <c r="I20" s="254">
        <v>83386</v>
      </c>
      <c r="J20" s="257">
        <v>83153</v>
      </c>
      <c r="L20" s="222"/>
      <c r="M20" s="256">
        <v>7.0866833067844137E-3</v>
      </c>
      <c r="N20" s="257">
        <v>565</v>
      </c>
      <c r="O20" s="258">
        <v>-4.0390076221790472E-2</v>
      </c>
      <c r="P20" s="257">
        <v>-3243</v>
      </c>
      <c r="Q20" s="258">
        <f t="shared" si="0"/>
        <v>6.5412919051512919E-3</v>
      </c>
      <c r="R20" s="257">
        <f t="shared" si="1"/>
        <v>504</v>
      </c>
      <c r="S20" s="258">
        <f t="shared" si="2"/>
        <v>1.8851624050649329E-2</v>
      </c>
      <c r="T20" s="257">
        <f t="shared" si="3"/>
        <v>1462</v>
      </c>
      <c r="U20" s="258">
        <f t="shared" si="4"/>
        <v>5.5318610390432177E-2</v>
      </c>
      <c r="V20" s="257">
        <f t="shared" si="5"/>
        <v>4371</v>
      </c>
      <c r="W20" s="258">
        <f>[1]Cuadro_CCAA2!O41</f>
        <v>1.0904979575957929E-2</v>
      </c>
      <c r="X20" s="257">
        <f>[1]Cuadro_CCAA2!P41</f>
        <v>897</v>
      </c>
      <c r="Z20" s="224"/>
    </row>
    <row r="21" spans="2:28" x14ac:dyDescent="0.25">
      <c r="B21" s="303" t="s">
        <v>42</v>
      </c>
      <c r="C21" s="219"/>
      <c r="D21" s="253">
        <v>215050</v>
      </c>
      <c r="E21" s="254">
        <v>227239</v>
      </c>
      <c r="F21" s="254">
        <v>216497</v>
      </c>
      <c r="G21" s="254">
        <v>215854</v>
      </c>
      <c r="H21" s="254">
        <v>224758</v>
      </c>
      <c r="I21" s="254">
        <v>237020</v>
      </c>
      <c r="J21" s="257">
        <v>249317</v>
      </c>
      <c r="L21" s="222"/>
      <c r="M21" s="256">
        <v>5.6679841897233185E-2</v>
      </c>
      <c r="N21" s="257">
        <v>12189</v>
      </c>
      <c r="O21" s="258">
        <v>-4.7271815137366335E-2</v>
      </c>
      <c r="P21" s="257">
        <v>-10742</v>
      </c>
      <c r="Q21" s="258">
        <f t="shared" si="0"/>
        <v>-2.9700180602963977E-3</v>
      </c>
      <c r="R21" s="257">
        <f t="shared" si="1"/>
        <v>-643</v>
      </c>
      <c r="S21" s="258">
        <f t="shared" si="2"/>
        <v>4.1250104237123164E-2</v>
      </c>
      <c r="T21" s="257">
        <f t="shared" si="3"/>
        <v>8904</v>
      </c>
      <c r="U21" s="258">
        <f t="shared" si="4"/>
        <v>5.4556456277418341E-2</v>
      </c>
      <c r="V21" s="257">
        <f t="shared" si="5"/>
        <v>12262</v>
      </c>
      <c r="W21" s="258">
        <f>[1]Cuadro_CCAA2!O42</f>
        <v>7.8029670819082408E-2</v>
      </c>
      <c r="X21" s="257">
        <f>[1]Cuadro_CCAA2!P42</f>
        <v>18046</v>
      </c>
      <c r="Z21" s="224"/>
    </row>
    <row r="22" spans="2:28" x14ac:dyDescent="0.25">
      <c r="B22" s="303" t="s">
        <v>43</v>
      </c>
      <c r="C22" s="219"/>
      <c r="D22" s="253">
        <v>43671</v>
      </c>
      <c r="E22" s="254">
        <v>46430</v>
      </c>
      <c r="F22" s="254">
        <v>45294</v>
      </c>
      <c r="G22" s="254">
        <v>47556</v>
      </c>
      <c r="H22" s="254">
        <v>50117</v>
      </c>
      <c r="I22" s="254">
        <v>54056</v>
      </c>
      <c r="J22" s="257">
        <v>55940</v>
      </c>
      <c r="L22" s="222"/>
      <c r="M22" s="256">
        <v>6.3176936639875336E-2</v>
      </c>
      <c r="N22" s="257">
        <v>2759</v>
      </c>
      <c r="O22" s="258">
        <v>-2.446693947878531E-2</v>
      </c>
      <c r="P22" s="257">
        <v>-1136</v>
      </c>
      <c r="Q22" s="258">
        <f t="shared" si="0"/>
        <v>4.994038945555701E-2</v>
      </c>
      <c r="R22" s="257">
        <f t="shared" si="1"/>
        <v>2262</v>
      </c>
      <c r="S22" s="258">
        <f t="shared" si="2"/>
        <v>5.3852300445790258E-2</v>
      </c>
      <c r="T22" s="257">
        <f t="shared" si="3"/>
        <v>2561</v>
      </c>
      <c r="U22" s="258">
        <f t="shared" si="4"/>
        <v>7.8596085160723916E-2</v>
      </c>
      <c r="V22" s="257">
        <f t="shared" si="5"/>
        <v>3939</v>
      </c>
      <c r="W22" s="258">
        <f>[1]Cuadro_CCAA2!O43</f>
        <v>8.0214729849766409E-2</v>
      </c>
      <c r="X22" s="257">
        <f>[1]Cuadro_CCAA2!P43</f>
        <v>4154</v>
      </c>
      <c r="Z22" s="224"/>
    </row>
    <row r="23" spans="2:28" x14ac:dyDescent="0.25">
      <c r="B23" s="303" t="s">
        <v>44</v>
      </c>
      <c r="C23" s="219"/>
      <c r="D23" s="253">
        <v>19559</v>
      </c>
      <c r="E23" s="254">
        <v>18635</v>
      </c>
      <c r="F23" s="254">
        <v>19594</v>
      </c>
      <c r="G23" s="254">
        <v>20339</v>
      </c>
      <c r="H23" s="254">
        <v>21233</v>
      </c>
      <c r="I23" s="254">
        <v>22030</v>
      </c>
      <c r="J23" s="257">
        <v>21512</v>
      </c>
      <c r="K23" s="304"/>
      <c r="L23" s="219"/>
      <c r="M23" s="256">
        <v>-4.7241679022444916E-2</v>
      </c>
      <c r="N23" s="257">
        <v>-924</v>
      </c>
      <c r="O23" s="258">
        <v>5.1462302119667402E-2</v>
      </c>
      <c r="P23" s="257">
        <v>959</v>
      </c>
      <c r="Q23" s="258">
        <f t="shared" si="0"/>
        <v>3.8021843421455648E-2</v>
      </c>
      <c r="R23" s="257">
        <f t="shared" si="1"/>
        <v>745</v>
      </c>
      <c r="S23" s="258">
        <f t="shared" si="2"/>
        <v>4.3954963370863798E-2</v>
      </c>
      <c r="T23" s="257">
        <f t="shared" si="3"/>
        <v>894</v>
      </c>
      <c r="U23" s="258">
        <f t="shared" si="4"/>
        <v>3.7535911081806539E-2</v>
      </c>
      <c r="V23" s="257">
        <f t="shared" si="5"/>
        <v>797</v>
      </c>
      <c r="W23" s="258">
        <f>[1]Cuadro_CCAA2!O44</f>
        <v>-1.8590816136832E-4</v>
      </c>
      <c r="X23" s="257">
        <f>[1]Cuadro_CCAA2!P44</f>
        <v>-4</v>
      </c>
      <c r="Z23" s="224"/>
    </row>
    <row r="24" spans="2:28" x14ac:dyDescent="0.25">
      <c r="B24" s="303" t="s">
        <v>45</v>
      </c>
      <c r="C24" s="219"/>
      <c r="D24" s="253">
        <v>102231</v>
      </c>
      <c r="E24" s="254">
        <v>105837</v>
      </c>
      <c r="F24" s="254">
        <v>105419</v>
      </c>
      <c r="G24" s="254">
        <v>106624</v>
      </c>
      <c r="H24" s="254">
        <v>108415</v>
      </c>
      <c r="I24" s="254">
        <v>113823</v>
      </c>
      <c r="J24" s="257">
        <v>115341</v>
      </c>
      <c r="L24" s="222"/>
      <c r="M24" s="256">
        <v>3.5273058074360986E-2</v>
      </c>
      <c r="N24" s="257">
        <v>3606</v>
      </c>
      <c r="O24" s="258">
        <v>-3.9494694671995401E-3</v>
      </c>
      <c r="P24" s="257">
        <v>-418</v>
      </c>
      <c r="Q24" s="258">
        <f t="shared" si="0"/>
        <v>1.1430577030705935E-2</v>
      </c>
      <c r="R24" s="257">
        <f t="shared" si="1"/>
        <v>1205</v>
      </c>
      <c r="S24" s="258">
        <f t="shared" si="2"/>
        <v>1.6797343937575038E-2</v>
      </c>
      <c r="T24" s="257">
        <f t="shared" si="3"/>
        <v>1791</v>
      </c>
      <c r="U24" s="258">
        <f t="shared" si="4"/>
        <v>4.9882396347368907E-2</v>
      </c>
      <c r="V24" s="257">
        <f t="shared" si="5"/>
        <v>5408</v>
      </c>
      <c r="W24" s="258">
        <f>[1]Cuadro_CCAA2!O45</f>
        <v>4.4906870560950773E-2</v>
      </c>
      <c r="X24" s="257">
        <f>[1]Cuadro_CCAA2!P45</f>
        <v>4957</v>
      </c>
      <c r="Z24" s="224"/>
    </row>
    <row r="25" spans="2:28" x14ac:dyDescent="0.25">
      <c r="B25" s="303" t="s">
        <v>46</v>
      </c>
      <c r="C25" s="219"/>
      <c r="D25" s="253">
        <v>15250</v>
      </c>
      <c r="E25" s="254">
        <v>15370</v>
      </c>
      <c r="F25" s="254">
        <v>14678</v>
      </c>
      <c r="G25" s="254">
        <v>15446</v>
      </c>
      <c r="H25" s="254">
        <v>14352</v>
      </c>
      <c r="I25" s="254">
        <v>14615</v>
      </c>
      <c r="J25" s="257">
        <v>14758</v>
      </c>
      <c r="L25" s="222"/>
      <c r="M25" s="256">
        <v>7.8688524590164732E-3</v>
      </c>
      <c r="N25" s="257">
        <v>120</v>
      </c>
      <c r="O25" s="258">
        <v>-4.5022771633051351E-2</v>
      </c>
      <c r="P25" s="257">
        <v>-692</v>
      </c>
      <c r="Q25" s="258">
        <f t="shared" si="0"/>
        <v>5.2323204796293821E-2</v>
      </c>
      <c r="R25" s="257">
        <f t="shared" si="1"/>
        <v>768</v>
      </c>
      <c r="S25" s="258">
        <f t="shared" si="2"/>
        <v>-7.0827398679269682E-2</v>
      </c>
      <c r="T25" s="257">
        <f t="shared" si="3"/>
        <v>-1094</v>
      </c>
      <c r="U25" s="258">
        <f t="shared" si="4"/>
        <v>1.8324972129319939E-2</v>
      </c>
      <c r="V25" s="257">
        <f t="shared" si="5"/>
        <v>263</v>
      </c>
      <c r="W25" s="258">
        <f>[1]Cuadro_CCAA2!O46</f>
        <v>3.7542182227221499E-2</v>
      </c>
      <c r="X25" s="257">
        <f>[1]Cuadro_CCAA2!P46</f>
        <v>534</v>
      </c>
      <c r="Z25" s="224"/>
    </row>
    <row r="26" spans="2:28" x14ac:dyDescent="0.25">
      <c r="B26" s="305" t="s">
        <v>1</v>
      </c>
      <c r="C26" s="219"/>
      <c r="D26" s="260">
        <v>4201</v>
      </c>
      <c r="E26" s="261">
        <v>4335</v>
      </c>
      <c r="F26" s="261">
        <v>4305</v>
      </c>
      <c r="G26" s="261">
        <v>4447</v>
      </c>
      <c r="H26" s="261">
        <v>4708</v>
      </c>
      <c r="I26" s="261">
        <v>5044</v>
      </c>
      <c r="J26" s="265">
        <v>5230</v>
      </c>
      <c r="L26" s="222"/>
      <c r="M26" s="264">
        <v>3.1897167341109256E-2</v>
      </c>
      <c r="N26" s="265">
        <v>134</v>
      </c>
      <c r="O26" s="266">
        <v>-6.9204152249134898E-3</v>
      </c>
      <c r="P26" s="265">
        <v>-30</v>
      </c>
      <c r="Q26" s="266">
        <f t="shared" si="0"/>
        <v>3.2984901277584244E-2</v>
      </c>
      <c r="R26" s="265">
        <f t="shared" si="1"/>
        <v>142</v>
      </c>
      <c r="S26" s="266">
        <f t="shared" si="2"/>
        <v>5.8691252529795346E-2</v>
      </c>
      <c r="T26" s="265">
        <f t="shared" si="3"/>
        <v>261</v>
      </c>
      <c r="U26" s="266">
        <f t="shared" si="4"/>
        <v>7.136788445199671E-2</v>
      </c>
      <c r="V26" s="265">
        <f t="shared" si="5"/>
        <v>336</v>
      </c>
      <c r="W26" s="266">
        <f>[1]Cuadro_CCAA2!$O$50</f>
        <v>6.0636787669843928E-2</v>
      </c>
      <c r="X26" s="265">
        <f>[1]Cuadro_CCAA2!P47+[1]Cuadro_CCAA2!P48</f>
        <v>299</v>
      </c>
      <c r="Z26" s="224"/>
      <c r="AA26" s="224"/>
      <c r="AB26" s="286"/>
    </row>
    <row r="27" spans="2:28" x14ac:dyDescent="0.25">
      <c r="B27" s="235" t="s">
        <v>0</v>
      </c>
      <c r="C27" s="219"/>
      <c r="D27" s="1229">
        <f>SUM(D9:D26)</f>
        <v>1638618</v>
      </c>
      <c r="E27" s="306">
        <f>SUM(E9:E26)</f>
        <v>1735551</v>
      </c>
      <c r="F27" s="307">
        <f>SUM(F9:F26)</f>
        <v>1709394</v>
      </c>
      <c r="G27" s="306">
        <f>SUM(G9:G26)</f>
        <v>1768008</v>
      </c>
      <c r="H27" s="307">
        <v>1850208</v>
      </c>
      <c r="I27" s="306">
        <f>SUM(I9:I26)</f>
        <v>1944185</v>
      </c>
      <c r="J27" s="306">
        <f>SUM(J9:J26)</f>
        <v>1965264</v>
      </c>
      <c r="K27" s="308"/>
      <c r="L27" s="222"/>
      <c r="M27" s="240">
        <f>E27/D27-1</f>
        <v>5.9155336997396502E-2</v>
      </c>
      <c r="N27" s="241">
        <f>E27-D27</f>
        <v>96933</v>
      </c>
      <c r="O27" s="242">
        <f>F27/E27-1</f>
        <v>-1.507129436127197E-2</v>
      </c>
      <c r="P27" s="243">
        <f>F27-E27</f>
        <v>-26157</v>
      </c>
      <c r="Q27" s="242">
        <f t="shared" si="0"/>
        <v>3.4289344644944375E-2</v>
      </c>
      <c r="R27" s="237">
        <f t="shared" si="1"/>
        <v>58614</v>
      </c>
      <c r="S27" s="242">
        <f>H27/G27-1</f>
        <v>4.6493002294107244E-2</v>
      </c>
      <c r="T27" s="243">
        <f>H27-G27</f>
        <v>82200</v>
      </c>
      <c r="U27" s="309">
        <f>I27/H27-1</f>
        <v>5.0792667635206401E-2</v>
      </c>
      <c r="V27" s="237">
        <f>I27-H27</f>
        <v>93977</v>
      </c>
      <c r="W27" s="242">
        <f>[1]Cuadro_CCAA2!O49</f>
        <v>3.4769917039976228E-2</v>
      </c>
      <c r="X27" s="243">
        <f>SUM(X9:X26)</f>
        <v>66036</v>
      </c>
    </row>
    <row r="28" spans="2:28" x14ac:dyDescent="0.25">
      <c r="D28" s="296"/>
      <c r="F28" s="296"/>
      <c r="H28" s="296"/>
      <c r="I28" s="296"/>
      <c r="K28" s="296"/>
    </row>
  </sheetData>
  <mergeCells count="9">
    <mergeCell ref="B3:W3"/>
    <mergeCell ref="D5:K6"/>
    <mergeCell ref="M5:X5"/>
    <mergeCell ref="M6:N6"/>
    <mergeCell ref="O6:P6"/>
    <mergeCell ref="W6:X6"/>
    <mergeCell ref="Q6:R6"/>
    <mergeCell ref="S6:T6"/>
    <mergeCell ref="U6:V6"/>
  </mergeCells>
  <pageMargins left="0.7" right="0.7" top="0.75" bottom="0.75" header="0.3" footer="0.3"/>
  <pageSetup paperSize="9" scale="64" orientation="landscape" r:id="rId1"/>
  <drawing r:id="rId2"/>
  <extLst>
    <ext xmlns:x14="http://schemas.microsoft.com/office/spreadsheetml/2009/9/main" uri="{05C60535-1F16-4fd2-B633-F4F36F0B64E0}">
      <x14:sparklineGroups xmlns:xm="http://schemas.microsoft.com/office/excel/2006/main">
        <x14:sparklineGroup manualMax="0" manualMin="0" displayEmptyCellsAs="gap" xr2:uid="{00000000-0003-0000-1300-000003000000}">
          <x14:colorSeries rgb="FF376092"/>
          <x14:colorNegative rgb="FFD00000"/>
          <x14:colorAxis rgb="FF000000"/>
          <x14:colorMarkers rgb="FFD00000"/>
          <x14:colorFirst rgb="FFD00000"/>
          <x14:colorLast rgb="FFD00000"/>
          <x14:colorHigh rgb="FFD00000"/>
          <x14:colorLow rgb="FFD00000"/>
          <x14:sparklines>
            <x14:sparkline>
              <xm:f>EVO_resol!D9:J9</xm:f>
              <xm:sqref>K9</xm:sqref>
            </x14:sparkline>
            <x14:sparkline>
              <xm:f>EVO_resol!D10:J10</xm:f>
              <xm:sqref>K10</xm:sqref>
            </x14:sparkline>
            <x14:sparkline>
              <xm:f>EVO_resol!D11:J11</xm:f>
              <xm:sqref>K11</xm:sqref>
            </x14:sparkline>
            <x14:sparkline>
              <xm:f>EVO_resol!D12:J12</xm:f>
              <xm:sqref>K12</xm:sqref>
            </x14:sparkline>
            <x14:sparkline>
              <xm:f>EVO_resol!D13:J13</xm:f>
              <xm:sqref>K13</xm:sqref>
            </x14:sparkline>
            <x14:sparkline>
              <xm:f>EVO_resol!D14:J14</xm:f>
              <xm:sqref>K14</xm:sqref>
            </x14:sparkline>
            <x14:sparkline>
              <xm:f>EVO_resol!D15:J15</xm:f>
              <xm:sqref>K15</xm:sqref>
            </x14:sparkline>
            <x14:sparkline>
              <xm:f>EVO_resol!D16:J16</xm:f>
              <xm:sqref>K16</xm:sqref>
            </x14:sparkline>
            <x14:sparkline>
              <xm:f>EVO_resol!D17:J17</xm:f>
              <xm:sqref>K17</xm:sqref>
            </x14:sparkline>
            <x14:sparkline>
              <xm:f>EVO_resol!D18:J18</xm:f>
              <xm:sqref>K18</xm:sqref>
            </x14:sparkline>
            <x14:sparkline>
              <xm:f>EVO_resol!D19:J19</xm:f>
              <xm:sqref>K19</xm:sqref>
            </x14:sparkline>
            <x14:sparkline>
              <xm:f>EVO_resol!D20:J20</xm:f>
              <xm:sqref>K20</xm:sqref>
            </x14:sparkline>
            <x14:sparkline>
              <xm:f>EVO_resol!D21:J21</xm:f>
              <xm:sqref>K21</xm:sqref>
            </x14:sparkline>
            <x14:sparkline>
              <xm:f>EVO_resol!D22:J22</xm:f>
              <xm:sqref>K22</xm:sqref>
            </x14:sparkline>
            <x14:sparkline>
              <xm:f>EVO_resol!D23:J23</xm:f>
              <xm:sqref>K23</xm:sqref>
            </x14:sparkline>
            <x14:sparkline>
              <xm:f>EVO_resol!D24:J24</xm:f>
              <xm:sqref>K24</xm:sqref>
            </x14:sparkline>
            <x14:sparkline>
              <xm:f>EVO_resol!D25:J25</xm:f>
              <xm:sqref>K25</xm:sqref>
            </x14:sparkline>
            <x14:sparkline>
              <xm:f>EVO_resol!D26:J26</xm:f>
              <xm:sqref>K26</xm:sqref>
            </x14:sparkline>
            <x14:sparkline>
              <xm:f>EVO_resol!D27:J27</xm:f>
              <xm:sqref>K27</xm:sqref>
            </x14:sparkline>
          </x14:sparklines>
        </x14:sparklineGroup>
      </x14:sparklineGroups>
    </ext>
  </extLst>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codeName="Hoja62">
    <pageSetUpPr fitToPage="1"/>
  </sheetPr>
  <dimension ref="A1:V37"/>
  <sheetViews>
    <sheetView zoomScaleNormal="100" workbookViewId="0"/>
  </sheetViews>
  <sheetFormatPr baseColWidth="10" defaultColWidth="11.42578125" defaultRowHeight="15" x14ac:dyDescent="0.25"/>
  <cols>
    <col min="1" max="1" width="1" style="750" customWidth="1"/>
    <col min="2" max="2" width="30.28515625" style="750" customWidth="1"/>
    <col min="3" max="3" width="0.85546875" style="750" customWidth="1"/>
    <col min="4" max="4" width="10.140625" style="750" customWidth="1"/>
    <col min="5" max="5" width="8.140625" style="750" customWidth="1"/>
    <col min="6" max="6" width="0.85546875" style="750" customWidth="1"/>
    <col min="7" max="7" width="10" style="750" customWidth="1"/>
    <col min="8" max="8" width="7.140625" style="750" customWidth="1"/>
    <col min="9" max="10" width="8" style="750" customWidth="1"/>
    <col min="11" max="11" width="0.7109375" style="750" customWidth="1"/>
    <col min="12" max="12" width="10.140625" style="750" customWidth="1"/>
    <col min="13" max="15" width="8" style="750" customWidth="1"/>
    <col min="16" max="16" width="0.5703125" style="750" customWidth="1"/>
    <col min="17" max="17" width="9" style="750" customWidth="1"/>
    <col min="18" max="18" width="7.42578125" style="750" customWidth="1"/>
    <col min="19" max="19" width="8" style="750" customWidth="1"/>
    <col min="20" max="20" width="8.85546875" style="750" customWidth="1"/>
    <col min="21" max="21" width="7.5703125" style="750" customWidth="1"/>
    <col min="22" max="22" width="8.28515625" style="750" customWidth="1"/>
    <col min="23" max="23" width="8.85546875" style="750" customWidth="1"/>
    <col min="24" max="16384" width="11.42578125" style="750"/>
  </cols>
  <sheetData>
    <row r="1" spans="1:22" ht="9.75" customHeight="1" x14ac:dyDescent="0.25">
      <c r="B1" s="750" t="s">
        <v>58</v>
      </c>
    </row>
    <row r="2" spans="1:22" s="343" customFormat="1" ht="49.5" customHeight="1" x14ac:dyDescent="0.25">
      <c r="B2" s="1387"/>
      <c r="C2" s="1387"/>
      <c r="D2" s="1387"/>
      <c r="E2" s="1387"/>
      <c r="F2" s="344"/>
      <c r="G2" s="1585"/>
      <c r="H2" s="1585"/>
      <c r="I2" s="1585"/>
      <c r="J2" s="1585"/>
      <c r="K2" s="1585"/>
      <c r="L2" s="1585"/>
      <c r="M2" s="1585"/>
      <c r="N2" s="1585"/>
      <c r="O2" s="1585"/>
      <c r="P2" s="1585"/>
      <c r="Q2" s="1585"/>
      <c r="R2" s="1585"/>
      <c r="T2" s="344"/>
    </row>
    <row r="3" spans="1:22" s="343" customFormat="1" ht="3" customHeight="1" x14ac:dyDescent="0.25">
      <c r="B3" s="344"/>
      <c r="C3" s="344"/>
      <c r="D3" s="344"/>
      <c r="E3" s="344"/>
      <c r="F3" s="344"/>
      <c r="L3" s="344"/>
      <c r="Q3" s="344"/>
      <c r="T3" s="344"/>
    </row>
    <row r="4" spans="1:22" s="345" customFormat="1" ht="15" customHeight="1" x14ac:dyDescent="0.2">
      <c r="B4" s="1414" t="s">
        <v>434</v>
      </c>
      <c r="C4" s="1414"/>
      <c r="D4" s="1414"/>
      <c r="E4" s="1414"/>
      <c r="F4" s="1414"/>
      <c r="G4" s="1414"/>
      <c r="H4" s="1414"/>
      <c r="I4" s="1414"/>
      <c r="J4" s="1414"/>
      <c r="K4" s="1414"/>
      <c r="L4" s="1414"/>
      <c r="M4" s="1414"/>
      <c r="N4" s="1414"/>
      <c r="O4" s="1414"/>
      <c r="P4" s="1414"/>
      <c r="Q4" s="1414"/>
      <c r="R4" s="1414"/>
      <c r="S4" s="1414"/>
      <c r="T4" s="1414"/>
      <c r="U4" s="926"/>
    </row>
    <row r="5" spans="1:22" s="345" customFormat="1" ht="15" customHeight="1" x14ac:dyDescent="0.2">
      <c r="B5" s="1415" t="str">
        <f>porsaad!$B$6</f>
        <v>Situación a 31 de mayo de 2024</v>
      </c>
      <c r="C5" s="1415"/>
      <c r="D5" s="1415"/>
      <c r="E5" s="1415"/>
      <c r="F5" s="1415"/>
      <c r="G5" s="1415"/>
      <c r="H5" s="1415"/>
      <c r="I5" s="1415"/>
      <c r="J5" s="1415"/>
      <c r="K5" s="1415"/>
      <c r="L5" s="1415"/>
      <c r="M5" s="1415"/>
      <c r="N5" s="1415"/>
      <c r="O5" s="1415"/>
      <c r="P5" s="1415"/>
      <c r="Q5" s="1415"/>
      <c r="R5" s="1415"/>
      <c r="S5" s="1415"/>
      <c r="T5" s="1415"/>
      <c r="U5" s="927"/>
      <c r="V5" s="877"/>
    </row>
    <row r="6" spans="1:22" s="345" customFormat="1" ht="4.5" customHeight="1" x14ac:dyDescent="0.2"/>
    <row r="7" spans="1:22" s="322" customFormat="1" ht="15" customHeight="1" x14ac:dyDescent="0.2">
      <c r="A7" s="316"/>
      <c r="B7" s="1586" t="s">
        <v>12</v>
      </c>
      <c r="C7" s="922"/>
      <c r="D7" s="1603" t="s">
        <v>76</v>
      </c>
      <c r="E7" s="1591"/>
      <c r="F7" s="922"/>
      <c r="G7" s="1605" t="s">
        <v>31</v>
      </c>
      <c r="H7" s="1606"/>
      <c r="I7" s="1606"/>
      <c r="J7" s="1607"/>
      <c r="K7" s="923"/>
      <c r="L7" s="1605" t="s">
        <v>49</v>
      </c>
      <c r="M7" s="1606"/>
      <c r="N7" s="1606"/>
      <c r="O7" s="1607"/>
      <c r="P7" s="923"/>
      <c r="Q7" s="1605" t="s">
        <v>50</v>
      </c>
      <c r="R7" s="1606"/>
      <c r="S7" s="1606"/>
      <c r="T7" s="1607"/>
    </row>
    <row r="8" spans="1:22" s="322" customFormat="1" ht="35.25" customHeight="1" x14ac:dyDescent="0.2">
      <c r="A8" s="316"/>
      <c r="B8" s="1587"/>
      <c r="C8" s="922"/>
      <c r="D8" s="1604"/>
      <c r="E8" s="1594"/>
      <c r="F8" s="922"/>
      <c r="G8" s="1608" t="s">
        <v>69</v>
      </c>
      <c r="H8" s="1609"/>
      <c r="I8" s="1610" t="s">
        <v>287</v>
      </c>
      <c r="J8" s="1611"/>
      <c r="K8" s="959"/>
      <c r="L8" s="1612" t="s">
        <v>69</v>
      </c>
      <c r="M8" s="1613"/>
      <c r="N8" s="1610" t="s">
        <v>287</v>
      </c>
      <c r="O8" s="1611"/>
      <c r="P8" s="959"/>
      <c r="Q8" s="1612" t="s">
        <v>69</v>
      </c>
      <c r="R8" s="1613"/>
      <c r="S8" s="1610" t="s">
        <v>287</v>
      </c>
      <c r="T8" s="1611"/>
    </row>
    <row r="9" spans="1:22" s="322" customFormat="1" ht="29.25" customHeight="1" x14ac:dyDescent="0.2">
      <c r="A9" s="316"/>
      <c r="B9" s="1588"/>
      <c r="C9" s="941"/>
      <c r="D9" s="958" t="s">
        <v>9</v>
      </c>
      <c r="E9" s="938" t="s">
        <v>10</v>
      </c>
      <c r="F9" s="941"/>
      <c r="G9" s="946" t="s">
        <v>9</v>
      </c>
      <c r="H9" s="947" t="s">
        <v>71</v>
      </c>
      <c r="I9" s="958" t="s">
        <v>9</v>
      </c>
      <c r="J9" s="960" t="s">
        <v>130</v>
      </c>
      <c r="K9" s="941"/>
      <c r="L9" s="939" t="s">
        <v>9</v>
      </c>
      <c r="M9" s="940" t="s">
        <v>71</v>
      </c>
      <c r="N9" s="958" t="s">
        <v>9</v>
      </c>
      <c r="O9" s="960" t="s">
        <v>130</v>
      </c>
      <c r="P9" s="941"/>
      <c r="Q9" s="939" t="s">
        <v>9</v>
      </c>
      <c r="R9" s="940" t="s">
        <v>71</v>
      </c>
      <c r="S9" s="944" t="s">
        <v>9</v>
      </c>
      <c r="T9" s="960" t="s">
        <v>130</v>
      </c>
    </row>
    <row r="10" spans="1:22" s="322" customFormat="1" ht="6" customHeight="1" x14ac:dyDescent="0.2">
      <c r="A10" s="316"/>
      <c r="B10" s="925"/>
      <c r="C10" s="925"/>
      <c r="D10" s="925"/>
      <c r="E10" s="925"/>
      <c r="F10" s="925"/>
      <c r="G10" s="925"/>
      <c r="H10" s="925"/>
      <c r="I10" s="925"/>
      <c r="J10" s="925"/>
      <c r="K10" s="925"/>
      <c r="L10" s="925"/>
      <c r="M10" s="925"/>
      <c r="N10" s="925"/>
      <c r="O10" s="925"/>
      <c r="P10" s="925"/>
      <c r="Q10" s="925"/>
      <c r="R10" s="925"/>
    </row>
    <row r="11" spans="1:22" s="331" customFormat="1" ht="18" customHeight="1" x14ac:dyDescent="0.2">
      <c r="A11" s="330"/>
      <c r="B11" s="928" t="s">
        <v>8</v>
      </c>
      <c r="C11" s="932"/>
      <c r="D11" s="929">
        <f>G11+L11+Q11</f>
        <v>29015</v>
      </c>
      <c r="E11" s="930">
        <f>D11/D$29*100</f>
        <v>15.9172074805115</v>
      </c>
      <c r="F11" s="932"/>
      <c r="G11" s="929">
        <v>12862</v>
      </c>
      <c r="H11" s="930">
        <v>44.328795450628981</v>
      </c>
      <c r="I11" s="929">
        <v>12812</v>
      </c>
      <c r="J11" s="930">
        <v>99.611257969211636</v>
      </c>
      <c r="K11" s="932"/>
      <c r="L11" s="929">
        <v>16060</v>
      </c>
      <c r="M11" s="930">
        <v>55.350680682405653</v>
      </c>
      <c r="N11" s="929">
        <v>15916</v>
      </c>
      <c r="O11" s="930">
        <v>99.103362391033627</v>
      </c>
      <c r="P11" s="932"/>
      <c r="Q11" s="929">
        <v>93</v>
      </c>
      <c r="R11" s="930">
        <v>0.32052386696536272</v>
      </c>
      <c r="S11" s="929">
        <v>91</v>
      </c>
      <c r="T11" s="930">
        <f>IFERROR(S11/Q11*100,"-")</f>
        <v>97.849462365591393</v>
      </c>
    </row>
    <row r="12" spans="1:22" s="331" customFormat="1" ht="18" customHeight="1" x14ac:dyDescent="0.2">
      <c r="A12" s="330"/>
      <c r="B12" s="933" t="s">
        <v>7</v>
      </c>
      <c r="C12" s="932"/>
      <c r="D12" s="934">
        <f t="shared" ref="D12:D28" si="0">G12+L12+Q12</f>
        <v>4191</v>
      </c>
      <c r="E12" s="935">
        <f t="shared" ref="E12:E29" si="1">D12/D$29*100</f>
        <v>2.2991217146587526</v>
      </c>
      <c r="F12" s="932"/>
      <c r="G12" s="934">
        <v>2856</v>
      </c>
      <c r="H12" s="935">
        <v>68.146027201145316</v>
      </c>
      <c r="I12" s="934">
        <v>1178</v>
      </c>
      <c r="J12" s="935">
        <v>41.246498599439775</v>
      </c>
      <c r="K12" s="932"/>
      <c r="L12" s="934">
        <v>1226</v>
      </c>
      <c r="M12" s="935">
        <v>29.253161536626106</v>
      </c>
      <c r="N12" s="934">
        <v>563</v>
      </c>
      <c r="O12" s="935">
        <v>45.921696574225123</v>
      </c>
      <c r="P12" s="932"/>
      <c r="Q12" s="934">
        <v>109</v>
      </c>
      <c r="R12" s="935">
        <v>2.6008112622285853</v>
      </c>
      <c r="S12" s="934">
        <v>58</v>
      </c>
      <c r="T12" s="935">
        <f t="shared" ref="T12:T28" si="2">IFERROR(S12/Q12*100,"-")</f>
        <v>53.211009174311933</v>
      </c>
    </row>
    <row r="13" spans="1:22" s="331" customFormat="1" ht="18" customHeight="1" x14ac:dyDescent="0.2">
      <c r="A13" s="330"/>
      <c r="B13" s="933" t="s">
        <v>37</v>
      </c>
      <c r="C13" s="932"/>
      <c r="D13" s="934">
        <f t="shared" si="0"/>
        <v>3801</v>
      </c>
      <c r="E13" s="935">
        <f t="shared" si="1"/>
        <v>2.0851733804385391</v>
      </c>
      <c r="F13" s="932"/>
      <c r="G13" s="934">
        <v>1782</v>
      </c>
      <c r="H13" s="935">
        <v>46.882399368587215</v>
      </c>
      <c r="I13" s="934">
        <v>30</v>
      </c>
      <c r="J13" s="935">
        <v>1.6835016835016834</v>
      </c>
      <c r="K13" s="932"/>
      <c r="L13" s="934">
        <v>1937</v>
      </c>
      <c r="M13" s="935">
        <v>50.960273612207317</v>
      </c>
      <c r="N13" s="934">
        <v>42</v>
      </c>
      <c r="O13" s="935">
        <v>2.1683014971605576</v>
      </c>
      <c r="P13" s="932"/>
      <c r="Q13" s="934">
        <v>82</v>
      </c>
      <c r="R13" s="935">
        <v>2.1573270192054723</v>
      </c>
      <c r="S13" s="934">
        <v>26</v>
      </c>
      <c r="T13" s="935">
        <f t="shared" si="2"/>
        <v>31.707317073170731</v>
      </c>
    </row>
    <row r="14" spans="1:22" s="331" customFormat="1" ht="18" customHeight="1" x14ac:dyDescent="0.2">
      <c r="A14" s="330"/>
      <c r="B14" s="933" t="s">
        <v>38</v>
      </c>
      <c r="C14" s="932"/>
      <c r="D14" s="934">
        <f t="shared" si="0"/>
        <v>2975</v>
      </c>
      <c r="E14" s="935">
        <f t="shared" si="1"/>
        <v>1.632041780269575</v>
      </c>
      <c r="F14" s="932"/>
      <c r="G14" s="934">
        <v>2124</v>
      </c>
      <c r="H14" s="935">
        <v>71.394957983193279</v>
      </c>
      <c r="I14" s="934">
        <v>2081</v>
      </c>
      <c r="J14" s="935">
        <v>97.975517890772124</v>
      </c>
      <c r="K14" s="932"/>
      <c r="L14" s="934">
        <v>845</v>
      </c>
      <c r="M14" s="935">
        <v>28.403361344537814</v>
      </c>
      <c r="N14" s="934">
        <v>755</v>
      </c>
      <c r="O14" s="935">
        <v>89.349112426035504</v>
      </c>
      <c r="P14" s="932"/>
      <c r="Q14" s="934">
        <v>6</v>
      </c>
      <c r="R14" s="935">
        <v>0.20168067226890757</v>
      </c>
      <c r="S14" s="934">
        <v>6</v>
      </c>
      <c r="T14" s="935">
        <f t="shared" si="2"/>
        <v>100</v>
      </c>
    </row>
    <row r="15" spans="1:22" s="331" customFormat="1" ht="18" customHeight="1" x14ac:dyDescent="0.2">
      <c r="A15" s="330"/>
      <c r="B15" s="933" t="s">
        <v>6</v>
      </c>
      <c r="C15" s="932"/>
      <c r="D15" s="934">
        <f t="shared" si="0"/>
        <v>4869</v>
      </c>
      <c r="E15" s="935">
        <f t="shared" si="1"/>
        <v>2.6710626649185074</v>
      </c>
      <c r="F15" s="932"/>
      <c r="G15" s="934">
        <v>2861</v>
      </c>
      <c r="H15" s="935">
        <v>58.759498870404606</v>
      </c>
      <c r="I15" s="934">
        <v>2709</v>
      </c>
      <c r="J15" s="935">
        <v>94.687172317371548</v>
      </c>
      <c r="K15" s="932"/>
      <c r="L15" s="934">
        <v>1926</v>
      </c>
      <c r="M15" s="935">
        <v>39.556377079482438</v>
      </c>
      <c r="N15" s="934">
        <v>1759</v>
      </c>
      <c r="O15" s="935">
        <v>91.329179646936652</v>
      </c>
      <c r="P15" s="932"/>
      <c r="Q15" s="934">
        <v>82</v>
      </c>
      <c r="R15" s="935">
        <v>1.6841240501129597</v>
      </c>
      <c r="S15" s="934">
        <v>73</v>
      </c>
      <c r="T15" s="935">
        <f t="shared" si="2"/>
        <v>89.024390243902445</v>
      </c>
    </row>
    <row r="16" spans="1:22" s="331" customFormat="1" ht="18" customHeight="1" x14ac:dyDescent="0.2">
      <c r="A16" s="330"/>
      <c r="B16" s="933" t="s">
        <v>5</v>
      </c>
      <c r="C16" s="932"/>
      <c r="D16" s="934">
        <f t="shared" si="0"/>
        <v>4693</v>
      </c>
      <c r="E16" s="935">
        <f t="shared" si="1"/>
        <v>2.5745116217832322</v>
      </c>
      <c r="F16" s="932"/>
      <c r="G16" s="934">
        <v>1964</v>
      </c>
      <c r="H16" s="935">
        <v>41.849563179203066</v>
      </c>
      <c r="I16" s="934">
        <v>12</v>
      </c>
      <c r="J16" s="935">
        <v>0.61099796334012213</v>
      </c>
      <c r="K16" s="932"/>
      <c r="L16" s="934">
        <v>2681</v>
      </c>
      <c r="M16" s="935">
        <v>57.127636906030254</v>
      </c>
      <c r="N16" s="934">
        <v>20</v>
      </c>
      <c r="O16" s="935">
        <v>0.74599030212607231</v>
      </c>
      <c r="P16" s="932"/>
      <c r="Q16" s="934">
        <v>48</v>
      </c>
      <c r="R16" s="935">
        <v>1.0227999147666738</v>
      </c>
      <c r="S16" s="934">
        <v>0</v>
      </c>
      <c r="T16" s="935">
        <f t="shared" si="2"/>
        <v>0</v>
      </c>
    </row>
    <row r="17" spans="1:20" s="331" customFormat="1" ht="18" customHeight="1" x14ac:dyDescent="0.2">
      <c r="A17" s="330"/>
      <c r="B17" s="933" t="s">
        <v>4</v>
      </c>
      <c r="C17" s="932"/>
      <c r="D17" s="934">
        <f t="shared" si="0"/>
        <v>8404</v>
      </c>
      <c r="E17" s="935">
        <f t="shared" si="1"/>
        <v>4.6103123097094141</v>
      </c>
      <c r="F17" s="932"/>
      <c r="G17" s="934">
        <v>5200</v>
      </c>
      <c r="H17" s="935">
        <v>61.875297477391719</v>
      </c>
      <c r="I17" s="934">
        <v>410</v>
      </c>
      <c r="J17" s="935">
        <v>7.8846153846153841</v>
      </c>
      <c r="K17" s="932"/>
      <c r="L17" s="934">
        <v>3200</v>
      </c>
      <c r="M17" s="935">
        <v>38.077106139933363</v>
      </c>
      <c r="N17" s="934">
        <v>97</v>
      </c>
      <c r="O17" s="935">
        <v>3.03125</v>
      </c>
      <c r="P17" s="932"/>
      <c r="Q17" s="934">
        <v>4</v>
      </c>
      <c r="R17" s="935">
        <v>4.7596382674916705E-2</v>
      </c>
      <c r="S17" s="934">
        <v>2</v>
      </c>
      <c r="T17" s="935">
        <f t="shared" si="2"/>
        <v>50</v>
      </c>
    </row>
    <row r="18" spans="1:20" s="331" customFormat="1" ht="18" customHeight="1" x14ac:dyDescent="0.2">
      <c r="A18" s="330"/>
      <c r="B18" s="933" t="s">
        <v>40</v>
      </c>
      <c r="C18" s="932"/>
      <c r="D18" s="934">
        <f t="shared" si="0"/>
        <v>12345</v>
      </c>
      <c r="E18" s="935">
        <f t="shared" si="1"/>
        <v>6.7722876562782863</v>
      </c>
      <c r="F18" s="932"/>
      <c r="G18" s="934">
        <v>6842</v>
      </c>
      <c r="H18" s="935">
        <v>55.423248278655322</v>
      </c>
      <c r="I18" s="934">
        <v>6760</v>
      </c>
      <c r="J18" s="935">
        <v>98.801520023384967</v>
      </c>
      <c r="K18" s="932"/>
      <c r="L18" s="934">
        <v>4002</v>
      </c>
      <c r="M18" s="935">
        <v>32.417982989064399</v>
      </c>
      <c r="N18" s="934">
        <v>3893</v>
      </c>
      <c r="O18" s="935">
        <v>97.276361819090454</v>
      </c>
      <c r="P18" s="932"/>
      <c r="Q18" s="934">
        <v>1501</v>
      </c>
      <c r="R18" s="935">
        <v>12.158768732280276</v>
      </c>
      <c r="S18" s="934">
        <v>1460</v>
      </c>
      <c r="T18" s="935">
        <f t="shared" si="2"/>
        <v>97.268487674883403</v>
      </c>
    </row>
    <row r="19" spans="1:20" s="331" customFormat="1" ht="18" customHeight="1" x14ac:dyDescent="0.2">
      <c r="A19" s="330"/>
      <c r="B19" s="933" t="s">
        <v>41</v>
      </c>
      <c r="C19" s="932"/>
      <c r="D19" s="934">
        <f t="shared" si="0"/>
        <v>37986</v>
      </c>
      <c r="E19" s="935">
        <f t="shared" si="1"/>
        <v>20.838567753048764</v>
      </c>
      <c r="F19" s="932"/>
      <c r="G19" s="934">
        <v>15052</v>
      </c>
      <c r="H19" s="935">
        <v>39.625125046069606</v>
      </c>
      <c r="I19" s="934">
        <v>14464</v>
      </c>
      <c r="J19" s="935">
        <v>96.093542386393835</v>
      </c>
      <c r="K19" s="932"/>
      <c r="L19" s="934">
        <v>19783</v>
      </c>
      <c r="M19" s="935">
        <v>52.079713578686878</v>
      </c>
      <c r="N19" s="934">
        <v>18319</v>
      </c>
      <c r="O19" s="935">
        <v>92.599706818985993</v>
      </c>
      <c r="P19" s="932"/>
      <c r="Q19" s="934">
        <v>3151</v>
      </c>
      <c r="R19" s="935">
        <v>8.2951613752435112</v>
      </c>
      <c r="S19" s="934">
        <v>3125</v>
      </c>
      <c r="T19" s="935">
        <f t="shared" si="2"/>
        <v>99.174865122183434</v>
      </c>
    </row>
    <row r="20" spans="1:20" s="331" customFormat="1" ht="18" customHeight="1" x14ac:dyDescent="0.2">
      <c r="A20" s="330"/>
      <c r="B20" s="933" t="s">
        <v>3</v>
      </c>
      <c r="C20" s="932"/>
      <c r="D20" s="934">
        <f t="shared" si="0"/>
        <v>13984</v>
      </c>
      <c r="E20" s="935">
        <f t="shared" si="1"/>
        <v>7.6714192454755414</v>
      </c>
      <c r="F20" s="932"/>
      <c r="G20" s="934">
        <v>6548</v>
      </c>
      <c r="H20" s="935">
        <v>46.824942791762012</v>
      </c>
      <c r="I20" s="934">
        <v>6272</v>
      </c>
      <c r="J20" s="935">
        <v>95.784972510690295</v>
      </c>
      <c r="K20" s="932"/>
      <c r="L20" s="934">
        <v>6485</v>
      </c>
      <c r="M20" s="935">
        <v>46.374427917620139</v>
      </c>
      <c r="N20" s="934">
        <v>6031</v>
      </c>
      <c r="O20" s="935">
        <v>92.999228989976871</v>
      </c>
      <c r="P20" s="932"/>
      <c r="Q20" s="934">
        <v>951</v>
      </c>
      <c r="R20" s="935">
        <v>6.8006292906178487</v>
      </c>
      <c r="S20" s="934">
        <v>606</v>
      </c>
      <c r="T20" s="935">
        <f t="shared" si="2"/>
        <v>63.722397476340696</v>
      </c>
    </row>
    <row r="21" spans="1:20" s="331" customFormat="1" ht="18" customHeight="1" x14ac:dyDescent="0.2">
      <c r="A21" s="330"/>
      <c r="B21" s="933" t="s">
        <v>2</v>
      </c>
      <c r="C21" s="932"/>
      <c r="D21" s="934">
        <f t="shared" si="0"/>
        <v>5273</v>
      </c>
      <c r="E21" s="935">
        <f t="shared" si="1"/>
        <v>2.892691195751754</v>
      </c>
      <c r="F21" s="932"/>
      <c r="G21" s="934">
        <v>3428</v>
      </c>
      <c r="H21" s="935">
        <v>65.010430494974401</v>
      </c>
      <c r="I21" s="934">
        <v>3403</v>
      </c>
      <c r="J21" s="935">
        <v>99.27071178529755</v>
      </c>
      <c r="K21" s="932"/>
      <c r="L21" s="934">
        <v>1801</v>
      </c>
      <c r="M21" s="935">
        <v>34.155129907073771</v>
      </c>
      <c r="N21" s="934">
        <v>1790</v>
      </c>
      <c r="O21" s="935">
        <v>99.38922820655192</v>
      </c>
      <c r="P21" s="932"/>
      <c r="Q21" s="934">
        <v>44</v>
      </c>
      <c r="R21" s="935">
        <v>0.83443959795183009</v>
      </c>
      <c r="S21" s="934">
        <v>44</v>
      </c>
      <c r="T21" s="935">
        <f t="shared" si="2"/>
        <v>100</v>
      </c>
    </row>
    <row r="22" spans="1:20" s="331" customFormat="1" ht="18" customHeight="1" x14ac:dyDescent="0.2">
      <c r="A22" s="330"/>
      <c r="B22" s="933" t="s">
        <v>35</v>
      </c>
      <c r="C22" s="932"/>
      <c r="D22" s="934">
        <f t="shared" si="0"/>
        <v>6960</v>
      </c>
      <c r="E22" s="935">
        <f t="shared" si="1"/>
        <v>3.8181548876222662</v>
      </c>
      <c r="F22" s="932"/>
      <c r="G22" s="934">
        <v>4190</v>
      </c>
      <c r="H22" s="935">
        <v>60.201149425287362</v>
      </c>
      <c r="I22" s="934">
        <v>4117</v>
      </c>
      <c r="J22" s="935">
        <v>98.25775656324582</v>
      </c>
      <c r="K22" s="932"/>
      <c r="L22" s="934">
        <v>2613</v>
      </c>
      <c r="M22" s="935">
        <v>37.543103448275858</v>
      </c>
      <c r="N22" s="934">
        <v>2601</v>
      </c>
      <c r="O22" s="935">
        <v>99.540757749712967</v>
      </c>
      <c r="P22" s="932"/>
      <c r="Q22" s="934">
        <v>157</v>
      </c>
      <c r="R22" s="935">
        <v>2.2557471264367814</v>
      </c>
      <c r="S22" s="934">
        <v>157</v>
      </c>
      <c r="T22" s="935">
        <f t="shared" si="2"/>
        <v>100</v>
      </c>
    </row>
    <row r="23" spans="1:20" s="331" customFormat="1" ht="18" customHeight="1" x14ac:dyDescent="0.2">
      <c r="A23" s="330"/>
      <c r="B23" s="933" t="s">
        <v>42</v>
      </c>
      <c r="C23" s="932"/>
      <c r="D23" s="934">
        <f t="shared" si="0"/>
        <v>24694</v>
      </c>
      <c r="E23" s="935">
        <f t="shared" si="1"/>
        <v>13.546769654446011</v>
      </c>
      <c r="F23" s="932"/>
      <c r="G23" s="934">
        <v>15204</v>
      </c>
      <c r="H23" s="935">
        <v>61.569612051510489</v>
      </c>
      <c r="I23" s="934">
        <v>13085</v>
      </c>
      <c r="J23" s="935">
        <v>86.062878189950013</v>
      </c>
      <c r="K23" s="932"/>
      <c r="L23" s="934">
        <v>8152</v>
      </c>
      <c r="M23" s="935">
        <v>33.012067708755161</v>
      </c>
      <c r="N23" s="934">
        <v>7275</v>
      </c>
      <c r="O23" s="935">
        <v>89.241903827281646</v>
      </c>
      <c r="P23" s="932"/>
      <c r="Q23" s="934">
        <v>1338</v>
      </c>
      <c r="R23" s="935">
        <v>5.4183202397343484</v>
      </c>
      <c r="S23" s="934">
        <v>1328</v>
      </c>
      <c r="T23" s="935">
        <f t="shared" si="2"/>
        <v>99.252615844544096</v>
      </c>
    </row>
    <row r="24" spans="1:20" s="331" customFormat="1" ht="18" customHeight="1" x14ac:dyDescent="0.2">
      <c r="A24" s="330">
        <v>47094</v>
      </c>
      <c r="B24" s="933" t="s">
        <v>43</v>
      </c>
      <c r="C24" s="932"/>
      <c r="D24" s="934">
        <f t="shared" si="0"/>
        <v>5213</v>
      </c>
      <c r="E24" s="935">
        <f t="shared" si="1"/>
        <v>2.8597760674101829</v>
      </c>
      <c r="F24" s="932"/>
      <c r="G24" s="934">
        <v>2759</v>
      </c>
      <c r="H24" s="935">
        <v>52.925378860540953</v>
      </c>
      <c r="I24" s="934">
        <v>2750</v>
      </c>
      <c r="J24" s="935">
        <v>99.673794853207681</v>
      </c>
      <c r="K24" s="932"/>
      <c r="L24" s="934">
        <v>2430</v>
      </c>
      <c r="M24" s="935">
        <v>46.6142336466526</v>
      </c>
      <c r="N24" s="934">
        <v>2423</v>
      </c>
      <c r="O24" s="935">
        <v>99.711934156378604</v>
      </c>
      <c r="P24" s="932"/>
      <c r="Q24" s="934">
        <v>24</v>
      </c>
      <c r="R24" s="935">
        <v>0.46038749280644542</v>
      </c>
      <c r="S24" s="934">
        <v>23</v>
      </c>
      <c r="T24" s="935">
        <f t="shared" si="2"/>
        <v>95.833333333333343</v>
      </c>
    </row>
    <row r="25" spans="1:20" s="331" customFormat="1" ht="18" customHeight="1" x14ac:dyDescent="0.2">
      <c r="B25" s="933" t="s">
        <v>44</v>
      </c>
      <c r="C25" s="932"/>
      <c r="D25" s="934">
        <f t="shared" si="0"/>
        <v>2506</v>
      </c>
      <c r="E25" s="935">
        <f t="shared" si="1"/>
        <v>1.3747551937329596</v>
      </c>
      <c r="F25" s="932"/>
      <c r="G25" s="934">
        <v>972</v>
      </c>
      <c r="H25" s="935">
        <v>38.78691141260974</v>
      </c>
      <c r="I25" s="934">
        <v>966</v>
      </c>
      <c r="J25" s="935">
        <v>99.382716049382708</v>
      </c>
      <c r="K25" s="932"/>
      <c r="L25" s="934">
        <v>1445</v>
      </c>
      <c r="M25" s="935">
        <v>57.661612130885878</v>
      </c>
      <c r="N25" s="934">
        <v>1436</v>
      </c>
      <c r="O25" s="935">
        <v>99.377162629757791</v>
      </c>
      <c r="P25" s="932"/>
      <c r="Q25" s="934">
        <v>89</v>
      </c>
      <c r="R25" s="935">
        <v>3.5514764565043899</v>
      </c>
      <c r="S25" s="934">
        <v>89</v>
      </c>
      <c r="T25" s="935">
        <f t="shared" si="2"/>
        <v>100</v>
      </c>
    </row>
    <row r="26" spans="1:20" s="331" customFormat="1" ht="18" customHeight="1" x14ac:dyDescent="0.2">
      <c r="B26" s="933" t="s">
        <v>45</v>
      </c>
      <c r="C26" s="932"/>
      <c r="D26" s="934">
        <f t="shared" si="0"/>
        <v>13187</v>
      </c>
      <c r="E26" s="935">
        <f t="shared" si="1"/>
        <v>7.2341966240050031</v>
      </c>
      <c r="F26" s="932"/>
      <c r="G26" s="934">
        <v>6034</v>
      </c>
      <c r="H26" s="935">
        <v>45.757185106544327</v>
      </c>
      <c r="I26" s="934">
        <v>5136</v>
      </c>
      <c r="J26" s="935">
        <v>85.117666556181632</v>
      </c>
      <c r="K26" s="932"/>
      <c r="L26" s="934">
        <v>4800</v>
      </c>
      <c r="M26" s="935">
        <v>36.399484340638502</v>
      </c>
      <c r="N26" s="934">
        <v>3894</v>
      </c>
      <c r="O26" s="935">
        <v>81.125</v>
      </c>
      <c r="P26" s="932"/>
      <c r="Q26" s="934">
        <v>2353</v>
      </c>
      <c r="R26" s="935">
        <v>17.843330552817168</v>
      </c>
      <c r="S26" s="934">
        <v>1682</v>
      </c>
      <c r="T26" s="935">
        <f t="shared" si="2"/>
        <v>71.483212919677015</v>
      </c>
    </row>
    <row r="27" spans="1:20" s="331" customFormat="1" ht="18" customHeight="1" x14ac:dyDescent="0.2">
      <c r="B27" s="933" t="s">
        <v>46</v>
      </c>
      <c r="C27" s="932"/>
      <c r="D27" s="934">
        <f t="shared" si="0"/>
        <v>1984</v>
      </c>
      <c r="E27" s="935">
        <f t="shared" si="1"/>
        <v>1.0883935771612896</v>
      </c>
      <c r="F27" s="932"/>
      <c r="G27" s="934">
        <v>707</v>
      </c>
      <c r="H27" s="935">
        <v>35.635080645161288</v>
      </c>
      <c r="I27" s="934">
        <v>524</v>
      </c>
      <c r="J27" s="935">
        <v>74.115983026874105</v>
      </c>
      <c r="K27" s="932"/>
      <c r="L27" s="934">
        <v>1164</v>
      </c>
      <c r="M27" s="935">
        <v>58.669354838709673</v>
      </c>
      <c r="N27" s="934">
        <v>893</v>
      </c>
      <c r="O27" s="935">
        <v>76.718213058419252</v>
      </c>
      <c r="P27" s="932"/>
      <c r="Q27" s="934">
        <v>113</v>
      </c>
      <c r="R27" s="935">
        <v>5.695564516129032</v>
      </c>
      <c r="S27" s="934">
        <v>85</v>
      </c>
      <c r="T27" s="935">
        <f t="shared" si="2"/>
        <v>75.221238938053091</v>
      </c>
    </row>
    <row r="28" spans="1:20" s="331" customFormat="1" ht="18" customHeight="1" x14ac:dyDescent="0.2">
      <c r="B28" s="955" t="s">
        <v>1</v>
      </c>
      <c r="C28" s="932"/>
      <c r="D28" s="956">
        <f t="shared" si="0"/>
        <v>207</v>
      </c>
      <c r="E28" s="957">
        <f t="shared" si="1"/>
        <v>0.11355719277842083</v>
      </c>
      <c r="F28" s="932"/>
      <c r="G28" s="956">
        <v>97</v>
      </c>
      <c r="H28" s="957">
        <v>46.859903381642518</v>
      </c>
      <c r="I28" s="956">
        <v>91</v>
      </c>
      <c r="J28" s="957">
        <v>93.814432989690715</v>
      </c>
      <c r="K28" s="932"/>
      <c r="L28" s="956">
        <v>110</v>
      </c>
      <c r="M28" s="957">
        <v>53.140096618357489</v>
      </c>
      <c r="N28" s="956">
        <v>104</v>
      </c>
      <c r="O28" s="957">
        <v>94.545454545454547</v>
      </c>
      <c r="P28" s="932"/>
      <c r="Q28" s="956">
        <v>0</v>
      </c>
      <c r="R28" s="957">
        <v>0</v>
      </c>
      <c r="S28" s="956">
        <v>0</v>
      </c>
      <c r="T28" s="957" t="str">
        <f t="shared" si="2"/>
        <v>-</v>
      </c>
    </row>
    <row r="29" spans="1:20" s="319" customFormat="1" ht="18" customHeight="1" x14ac:dyDescent="0.2">
      <c r="B29" s="1292" t="s">
        <v>0</v>
      </c>
      <c r="C29" s="1285"/>
      <c r="D29" s="1293">
        <f>SUM(D11:D28)</f>
        <v>182287</v>
      </c>
      <c r="E29" s="1294">
        <f t="shared" si="1"/>
        <v>100</v>
      </c>
      <c r="F29" s="1285"/>
      <c r="G29" s="1293">
        <f>SUM(G11:G28)</f>
        <v>91482</v>
      </c>
      <c r="H29" s="1294">
        <f t="shared" ref="H29" si="3">G29/$D29*100</f>
        <v>50.185696182393698</v>
      </c>
      <c r="I29" s="1293">
        <f>SUM(I11:I28)</f>
        <v>76800</v>
      </c>
      <c r="J29" s="1294">
        <f>I29/G29*100</f>
        <v>83.950941168754511</v>
      </c>
      <c r="K29" s="1285"/>
      <c r="L29" s="1293">
        <f>SUM(L11:L28)</f>
        <v>80660</v>
      </c>
      <c r="M29" s="1294">
        <f t="shared" ref="M29" si="4">L29/$D29*100</f>
        <v>44.248904200518965</v>
      </c>
      <c r="N29" s="1293">
        <f>SUM(N11:N28)</f>
        <v>67811</v>
      </c>
      <c r="O29" s="1294">
        <f>N29/L29*100</f>
        <v>84.070171088519714</v>
      </c>
      <c r="P29" s="1285"/>
      <c r="Q29" s="1293">
        <f>SUM(Q11:Q28)</f>
        <v>10145</v>
      </c>
      <c r="R29" s="1294">
        <f t="shared" ref="R29" si="5">Q29/$D29*100</f>
        <v>5.5653996170873405</v>
      </c>
      <c r="S29" s="1293">
        <f>SUM(S11:S28)</f>
        <v>8855</v>
      </c>
      <c r="T29" s="1294">
        <f>S29/Q29*100</f>
        <v>87.284376540167571</v>
      </c>
    </row>
    <row r="30" spans="1:20" s="328" customFormat="1" ht="6.75" customHeight="1" x14ac:dyDescent="0.2">
      <c r="B30" s="1601"/>
      <c r="C30" s="1601"/>
      <c r="D30" s="1601"/>
      <c r="E30" s="1601"/>
      <c r="F30" s="781"/>
    </row>
    <row r="31" spans="1:20" x14ac:dyDescent="0.25">
      <c r="B31" s="1602"/>
      <c r="C31" s="1602"/>
      <c r="D31" s="1602"/>
      <c r="E31" s="1602"/>
      <c r="F31" s="1602"/>
      <c r="G31" s="1602"/>
      <c r="H31" s="1602"/>
      <c r="I31" s="1602"/>
      <c r="J31" s="1602"/>
      <c r="K31" s="1602"/>
      <c r="L31" s="1602"/>
      <c r="M31" s="1602"/>
      <c r="N31" s="1602"/>
      <c r="O31" s="1602"/>
      <c r="P31" s="1602"/>
      <c r="Q31" s="1602"/>
      <c r="R31" s="1602"/>
    </row>
    <row r="32" spans="1:20" x14ac:dyDescent="0.25">
      <c r="G32" s="937"/>
      <c r="L32" s="937"/>
    </row>
    <row r="33" spans="2:17" x14ac:dyDescent="0.25">
      <c r="B33" s="937"/>
      <c r="L33" s="937"/>
    </row>
    <row r="34" spans="2:17" s="567" customFormat="1" x14ac:dyDescent="0.25">
      <c r="B34" s="567" t="s">
        <v>39</v>
      </c>
      <c r="G34" s="567" t="e">
        <f>GETPIVOTDATA("ID PRESTACION
COUNT",#REF!,"
CCAA",$B34,"
Tipo Prestación",$B$1,"Grado Resuelto",G$7)</f>
        <v>#REF!</v>
      </c>
      <c r="K34" s="567" t="e">
        <f>GETPIVOTDATA("ID PRESTACION
COUNT",#REF!,"
CCAA",$B34,"
Tipo Prestación",$B$1,"Grado Resuelto",K$7)</f>
        <v>#REF!</v>
      </c>
      <c r="L34" s="567" t="e">
        <f>GETPIVOTDATA("ID PRESTACION
COUNT",#REF!,"
CCAA",$B34,"
Tipo Prestación",$B$1,"Grado Resuelto",L$7)</f>
        <v>#REF!</v>
      </c>
      <c r="P34" s="567" t="e">
        <f>GETPIVOTDATA("ID PRESTACION
COUNT",#REF!,"
CCAA",$B34,"
Tipo Prestación",$B$1,"Grado Resuelto",P$7)</f>
        <v>#REF!</v>
      </c>
      <c r="Q34" s="567" t="e">
        <f>GETPIVOTDATA("ID PRESTACION
COUNT",#REF!,"
CCAA",$B34,"
Tipo Prestación",$B$1,"Grado Resuelto",Q$7)</f>
        <v>#REF!</v>
      </c>
    </row>
    <row r="35" spans="2:17" s="567" customFormat="1" x14ac:dyDescent="0.25">
      <c r="B35" s="567" t="s">
        <v>47</v>
      </c>
      <c r="G35" s="567" t="e">
        <f>GETPIVOTDATA("ID PRESTACION
COUNT",#REF!,"
CCAA",$B35,"
Tipo Prestación",$B$1,"Grado Resuelto",G$7)</f>
        <v>#REF!</v>
      </c>
      <c r="K35" s="567" t="e">
        <f>GETPIVOTDATA("ID PRESTACION
COUNT",#REF!,"
CCAA",$B35,"
Tipo Prestación",$B$1,"Grado Resuelto",K$7)</f>
        <v>#REF!</v>
      </c>
      <c r="L35" s="567" t="e">
        <f>GETPIVOTDATA("ID PRESTACION
COUNT",#REF!,"
CCAA",$B35,"
Tipo Prestación",$B$1,"Grado Resuelto",L$7)</f>
        <v>#REF!</v>
      </c>
      <c r="P35" s="567" t="e">
        <f>GETPIVOTDATA("ID PRESTACION
COUNT",#REF!,"
CCAA",$B35,"
Tipo Prestación",$B$1,"Grado Resuelto",P$7)</f>
        <v>#REF!</v>
      </c>
      <c r="Q35" s="567" t="e">
        <f>GETPIVOTDATA("ID PRESTACION
COUNT",#REF!,"
CCAA",$B35,"
Tipo Prestación",$B$1,"Grado Resuelto",Q$7)</f>
        <v>#REF!</v>
      </c>
    </row>
    <row r="36" spans="2:17" s="567" customFormat="1" x14ac:dyDescent="0.25"/>
    <row r="37" spans="2:17" s="567" customFormat="1" x14ac:dyDescent="0.25"/>
  </sheetData>
  <mergeCells count="17">
    <mergeCell ref="S8:T8"/>
    <mergeCell ref="B4:T4"/>
    <mergeCell ref="B5:T5"/>
    <mergeCell ref="B31:R31"/>
    <mergeCell ref="B30:E30"/>
    <mergeCell ref="B2:E2"/>
    <mergeCell ref="G2:R2"/>
    <mergeCell ref="B7:B9"/>
    <mergeCell ref="D7:E8"/>
    <mergeCell ref="G7:J7"/>
    <mergeCell ref="L7:O7"/>
    <mergeCell ref="Q7:T7"/>
    <mergeCell ref="G8:H8"/>
    <mergeCell ref="I8:J8"/>
    <mergeCell ref="L8:M8"/>
    <mergeCell ref="N8:O8"/>
    <mergeCell ref="Q8:R8"/>
  </mergeCells>
  <printOptions horizontalCentered="1"/>
  <pageMargins left="0" right="0" top="0.43307086614173229" bottom="0.43307086614173229" header="0" footer="0"/>
  <pageSetup paperSize="9" scale="96" orientation="landscape" r:id="rId1"/>
  <headerFooter alignWithMargins="0"/>
  <drawing r:id="rId2"/>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codeName="Hoja63">
    <pageSetUpPr fitToPage="1"/>
  </sheetPr>
  <dimension ref="A1:V33"/>
  <sheetViews>
    <sheetView zoomScaleNormal="100" workbookViewId="0"/>
  </sheetViews>
  <sheetFormatPr baseColWidth="10" defaultColWidth="11.42578125" defaultRowHeight="15" x14ac:dyDescent="0.25"/>
  <cols>
    <col min="1" max="1" width="1" style="750" customWidth="1"/>
    <col min="2" max="2" width="30.28515625" style="750" customWidth="1"/>
    <col min="3" max="3" width="0.85546875" style="750" customWidth="1"/>
    <col min="4" max="4" width="10.140625" style="750" customWidth="1"/>
    <col min="5" max="5" width="8.140625" style="750" customWidth="1"/>
    <col min="6" max="6" width="0.85546875" style="750" customWidth="1"/>
    <col min="7" max="7" width="10" style="750" customWidth="1"/>
    <col min="8" max="8" width="7.140625" style="750" customWidth="1"/>
    <col min="9" max="10" width="8" style="750" customWidth="1"/>
    <col min="11" max="11" width="0.7109375" style="750" customWidth="1"/>
    <col min="12" max="12" width="10.140625" style="750" customWidth="1"/>
    <col min="13" max="15" width="8" style="750" customWidth="1"/>
    <col min="16" max="16" width="0.5703125" style="750" customWidth="1"/>
    <col min="17" max="17" width="9" style="750" customWidth="1"/>
    <col min="18" max="18" width="7.42578125" style="750" customWidth="1"/>
    <col min="19" max="19" width="8" style="750" customWidth="1"/>
    <col min="20" max="20" width="8.85546875" style="750" customWidth="1"/>
    <col min="21" max="21" width="7.5703125" style="750" customWidth="1"/>
    <col min="22" max="22" width="8.28515625" style="750" customWidth="1"/>
    <col min="23" max="23" width="8.85546875" style="750" customWidth="1"/>
    <col min="24" max="16384" width="11.42578125" style="750"/>
  </cols>
  <sheetData>
    <row r="1" spans="1:22" ht="9.75" customHeight="1" x14ac:dyDescent="0.25">
      <c r="B1" s="750" t="s">
        <v>67</v>
      </c>
    </row>
    <row r="2" spans="1:22" s="343" customFormat="1" ht="49.5" customHeight="1" x14ac:dyDescent="0.25">
      <c r="B2" s="1387"/>
      <c r="C2" s="1387"/>
      <c r="D2" s="1387"/>
      <c r="E2" s="1387"/>
      <c r="F2" s="344"/>
      <c r="G2" s="1585"/>
      <c r="H2" s="1585"/>
      <c r="I2" s="1585"/>
      <c r="J2" s="1585"/>
      <c r="K2" s="1585"/>
      <c r="L2" s="1585"/>
      <c r="M2" s="1585"/>
      <c r="N2" s="1585"/>
      <c r="O2" s="1585"/>
      <c r="P2" s="1585"/>
      <c r="Q2" s="1585"/>
      <c r="R2" s="1585"/>
      <c r="T2" s="344"/>
    </row>
    <row r="3" spans="1:22" s="343" customFormat="1" ht="3" customHeight="1" x14ac:dyDescent="0.25">
      <c r="B3" s="344"/>
      <c r="C3" s="344"/>
      <c r="D3" s="344"/>
      <c r="E3" s="344"/>
      <c r="F3" s="344"/>
      <c r="L3" s="344"/>
      <c r="Q3" s="344"/>
      <c r="T3" s="344"/>
    </row>
    <row r="4" spans="1:22" s="345" customFormat="1" ht="15" customHeight="1" x14ac:dyDescent="0.2">
      <c r="B4" s="1414" t="s">
        <v>433</v>
      </c>
      <c r="C4" s="1414"/>
      <c r="D4" s="1414"/>
      <c r="E4" s="1414"/>
      <c r="F4" s="1414"/>
      <c r="G4" s="1414"/>
      <c r="H4" s="1414"/>
      <c r="I4" s="1414"/>
      <c r="J4" s="1414"/>
      <c r="K4" s="1414"/>
      <c r="L4" s="1414"/>
      <c r="M4" s="1414"/>
      <c r="N4" s="1414"/>
      <c r="O4" s="1414"/>
      <c r="P4" s="1414"/>
      <c r="Q4" s="1414"/>
      <c r="R4" s="1414"/>
      <c r="S4" s="1414"/>
      <c r="T4" s="1414"/>
      <c r="U4" s="926"/>
    </row>
    <row r="5" spans="1:22" s="345" customFormat="1" ht="15" customHeight="1" x14ac:dyDescent="0.2">
      <c r="B5" s="1415" t="str">
        <f>porsaad!$B$6</f>
        <v>Situación a 31 de mayo de 2024</v>
      </c>
      <c r="C5" s="1415"/>
      <c r="D5" s="1415"/>
      <c r="E5" s="1415"/>
      <c r="F5" s="1415"/>
      <c r="G5" s="1415"/>
      <c r="H5" s="1415"/>
      <c r="I5" s="1415"/>
      <c r="J5" s="1415"/>
      <c r="K5" s="1415"/>
      <c r="L5" s="1415"/>
      <c r="M5" s="1415"/>
      <c r="N5" s="1415"/>
      <c r="O5" s="1415"/>
      <c r="P5" s="1415"/>
      <c r="Q5" s="1415"/>
      <c r="R5" s="1415"/>
      <c r="S5" s="1415"/>
      <c r="T5" s="1415"/>
      <c r="U5" s="927"/>
      <c r="V5" s="877"/>
    </row>
    <row r="6" spans="1:22" s="345" customFormat="1" ht="4.5" customHeight="1" x14ac:dyDescent="0.2"/>
    <row r="7" spans="1:22" s="322" customFormat="1" ht="15" customHeight="1" x14ac:dyDescent="0.2">
      <c r="A7" s="316"/>
      <c r="B7" s="1586" t="s">
        <v>12</v>
      </c>
      <c r="C7" s="922"/>
      <c r="D7" s="1603" t="s">
        <v>77</v>
      </c>
      <c r="E7" s="1591"/>
      <c r="F7" s="922"/>
      <c r="G7" s="1605" t="s">
        <v>31</v>
      </c>
      <c r="H7" s="1606"/>
      <c r="I7" s="1606"/>
      <c r="J7" s="1607"/>
      <c r="K7" s="923"/>
      <c r="L7" s="1605" t="s">
        <v>49</v>
      </c>
      <c r="M7" s="1606"/>
      <c r="N7" s="1606"/>
      <c r="O7" s="1607"/>
      <c r="P7" s="923"/>
      <c r="Q7" s="1605" t="s">
        <v>50</v>
      </c>
      <c r="R7" s="1606"/>
      <c r="S7" s="1606"/>
      <c r="T7" s="1607"/>
    </row>
    <row r="8" spans="1:22" s="322" customFormat="1" ht="35.25" customHeight="1" x14ac:dyDescent="0.2">
      <c r="A8" s="316"/>
      <c r="B8" s="1587"/>
      <c r="C8" s="922"/>
      <c r="D8" s="1604"/>
      <c r="E8" s="1594"/>
      <c r="F8" s="922"/>
      <c r="G8" s="1608" t="s">
        <v>69</v>
      </c>
      <c r="H8" s="1609"/>
      <c r="I8" s="1610" t="s">
        <v>287</v>
      </c>
      <c r="J8" s="1611"/>
      <c r="K8" s="959"/>
      <c r="L8" s="1612" t="s">
        <v>69</v>
      </c>
      <c r="M8" s="1613"/>
      <c r="N8" s="1610" t="s">
        <v>287</v>
      </c>
      <c r="O8" s="1611"/>
      <c r="P8" s="959"/>
      <c r="Q8" s="1612" t="s">
        <v>69</v>
      </c>
      <c r="R8" s="1613"/>
      <c r="S8" s="1610" t="s">
        <v>287</v>
      </c>
      <c r="T8" s="1611"/>
    </row>
    <row r="9" spans="1:22" s="322" customFormat="1" ht="29.25" customHeight="1" x14ac:dyDescent="0.2">
      <c r="A9" s="316"/>
      <c r="B9" s="1588"/>
      <c r="C9" s="941"/>
      <c r="D9" s="958" t="s">
        <v>9</v>
      </c>
      <c r="E9" s="938" t="s">
        <v>10</v>
      </c>
      <c r="F9" s="941"/>
      <c r="G9" s="946" t="s">
        <v>9</v>
      </c>
      <c r="H9" s="947" t="s">
        <v>71</v>
      </c>
      <c r="I9" s="958" t="s">
        <v>9</v>
      </c>
      <c r="J9" s="960" t="s">
        <v>130</v>
      </c>
      <c r="K9" s="941"/>
      <c r="L9" s="939" t="s">
        <v>9</v>
      </c>
      <c r="M9" s="940" t="s">
        <v>71</v>
      </c>
      <c r="N9" s="958" t="s">
        <v>9</v>
      </c>
      <c r="O9" s="960" t="s">
        <v>130</v>
      </c>
      <c r="P9" s="941"/>
      <c r="Q9" s="939" t="s">
        <v>9</v>
      </c>
      <c r="R9" s="940" t="s">
        <v>71</v>
      </c>
      <c r="S9" s="944" t="s">
        <v>9</v>
      </c>
      <c r="T9" s="960" t="s">
        <v>130</v>
      </c>
    </row>
    <row r="10" spans="1:22" s="322" customFormat="1" ht="6" customHeight="1" x14ac:dyDescent="0.2">
      <c r="A10" s="316"/>
      <c r="B10" s="925"/>
      <c r="C10" s="925"/>
      <c r="D10" s="925"/>
      <c r="E10" s="925"/>
      <c r="F10" s="925"/>
      <c r="G10" s="925"/>
      <c r="H10" s="925"/>
      <c r="I10" s="925"/>
      <c r="J10" s="925"/>
      <c r="K10" s="925"/>
      <c r="L10" s="925"/>
      <c r="M10" s="925"/>
      <c r="N10" s="925"/>
      <c r="O10" s="925"/>
      <c r="P10" s="925"/>
      <c r="Q10" s="925"/>
      <c r="R10" s="925"/>
    </row>
    <row r="11" spans="1:22" s="331" customFormat="1" ht="18" customHeight="1" x14ac:dyDescent="0.2">
      <c r="A11" s="330"/>
      <c r="B11" s="928" t="s">
        <v>8</v>
      </c>
      <c r="C11" s="932"/>
      <c r="D11" s="929">
        <f>G11+L11+Q11</f>
        <v>4949</v>
      </c>
      <c r="E11" s="930">
        <f>D11/D$29*100</f>
        <v>2.3085175855956712</v>
      </c>
      <c r="F11" s="932"/>
      <c r="G11" s="929">
        <v>2665</v>
      </c>
      <c r="H11" s="930">
        <v>53.849262477268134</v>
      </c>
      <c r="I11" s="929">
        <v>2582</v>
      </c>
      <c r="J11" s="930">
        <v>96.885553470919334</v>
      </c>
      <c r="K11" s="932"/>
      <c r="L11" s="929">
        <v>2173</v>
      </c>
      <c r="M11" s="930">
        <v>43.907860173772477</v>
      </c>
      <c r="N11" s="929">
        <v>2057</v>
      </c>
      <c r="O11" s="930">
        <v>94.661757938334105</v>
      </c>
      <c r="P11" s="932"/>
      <c r="Q11" s="929">
        <v>111</v>
      </c>
      <c r="R11" s="930">
        <v>2.2428773489593858</v>
      </c>
      <c r="S11" s="929">
        <v>44</v>
      </c>
      <c r="T11" s="930">
        <f>IFERROR(S11/Q11*100,"-")</f>
        <v>39.63963963963964</v>
      </c>
    </row>
    <row r="12" spans="1:22" s="331" customFormat="1" ht="18" customHeight="1" x14ac:dyDescent="0.2">
      <c r="A12" s="330"/>
      <c r="B12" s="933" t="s">
        <v>7</v>
      </c>
      <c r="C12" s="932"/>
      <c r="D12" s="934">
        <f t="shared" ref="D12:D28" si="0">G12+L12+Q12</f>
        <v>8437</v>
      </c>
      <c r="E12" s="935">
        <f t="shared" ref="E12:E29" si="1">D12/D$29*100</f>
        <v>3.9355350312529152</v>
      </c>
      <c r="F12" s="932"/>
      <c r="G12" s="934">
        <v>3385</v>
      </c>
      <c r="H12" s="935">
        <v>40.120896053099443</v>
      </c>
      <c r="I12" s="934">
        <v>3347</v>
      </c>
      <c r="J12" s="935">
        <v>98.877400295420969</v>
      </c>
      <c r="K12" s="932"/>
      <c r="L12" s="934">
        <v>3611</v>
      </c>
      <c r="M12" s="935">
        <v>42.799573308047883</v>
      </c>
      <c r="N12" s="934">
        <v>3568</v>
      </c>
      <c r="O12" s="935">
        <v>98.809194129050127</v>
      </c>
      <c r="P12" s="932"/>
      <c r="Q12" s="934">
        <v>1441</v>
      </c>
      <c r="R12" s="935">
        <v>17.07953063885267</v>
      </c>
      <c r="S12" s="934">
        <v>1400</v>
      </c>
      <c r="T12" s="935">
        <f t="shared" ref="T12:T28" si="2">IFERROR(S12/Q12*100,"-")</f>
        <v>97.154753643303266</v>
      </c>
    </row>
    <row r="13" spans="1:22" s="331" customFormat="1" ht="18" customHeight="1" x14ac:dyDescent="0.2">
      <c r="A13" s="330"/>
      <c r="B13" s="933" t="s">
        <v>37</v>
      </c>
      <c r="C13" s="932"/>
      <c r="D13" s="934">
        <f t="shared" si="0"/>
        <v>4684</v>
      </c>
      <c r="E13" s="935">
        <f t="shared" si="1"/>
        <v>2.1849053083310013</v>
      </c>
      <c r="F13" s="932"/>
      <c r="G13" s="934">
        <v>1671</v>
      </c>
      <c r="H13" s="935">
        <v>35.674637062339883</v>
      </c>
      <c r="I13" s="934">
        <v>1631</v>
      </c>
      <c r="J13" s="935">
        <v>97.606223818073019</v>
      </c>
      <c r="K13" s="932"/>
      <c r="L13" s="934">
        <v>1666</v>
      </c>
      <c r="M13" s="935">
        <v>35.567890691716478</v>
      </c>
      <c r="N13" s="934">
        <v>1566</v>
      </c>
      <c r="O13" s="935">
        <v>93.997599039615835</v>
      </c>
      <c r="P13" s="932"/>
      <c r="Q13" s="934">
        <v>1347</v>
      </c>
      <c r="R13" s="935">
        <v>28.757472245943639</v>
      </c>
      <c r="S13" s="934">
        <v>1152</v>
      </c>
      <c r="T13" s="935">
        <f t="shared" si="2"/>
        <v>85.523385300668153</v>
      </c>
    </row>
    <row r="14" spans="1:22" s="331" customFormat="1" ht="18" customHeight="1" x14ac:dyDescent="0.2">
      <c r="A14" s="330"/>
      <c r="B14" s="933" t="s">
        <v>38</v>
      </c>
      <c r="C14" s="932"/>
      <c r="D14" s="934">
        <f t="shared" si="0"/>
        <v>726</v>
      </c>
      <c r="E14" s="935">
        <f t="shared" si="1"/>
        <v>0.33865099356283235</v>
      </c>
      <c r="F14" s="932"/>
      <c r="G14" s="934">
        <v>352</v>
      </c>
      <c r="H14" s="935">
        <v>48.484848484848484</v>
      </c>
      <c r="I14" s="934">
        <v>304</v>
      </c>
      <c r="J14" s="935">
        <v>86.36363636363636</v>
      </c>
      <c r="K14" s="932"/>
      <c r="L14" s="934">
        <v>341</v>
      </c>
      <c r="M14" s="935">
        <v>46.969696969696969</v>
      </c>
      <c r="N14" s="934">
        <v>306</v>
      </c>
      <c r="O14" s="935">
        <v>89.73607038123167</v>
      </c>
      <c r="P14" s="932"/>
      <c r="Q14" s="934">
        <v>33</v>
      </c>
      <c r="R14" s="935">
        <v>4.5454545454545459</v>
      </c>
      <c r="S14" s="934">
        <v>9</v>
      </c>
      <c r="T14" s="935">
        <f t="shared" si="2"/>
        <v>27.27272727272727</v>
      </c>
    </row>
    <row r="15" spans="1:22" s="331" customFormat="1" ht="18" customHeight="1" x14ac:dyDescent="0.2">
      <c r="A15" s="330"/>
      <c r="B15" s="933" t="s">
        <v>6</v>
      </c>
      <c r="C15" s="932"/>
      <c r="D15" s="934">
        <f t="shared" si="0"/>
        <v>14250</v>
      </c>
      <c r="E15" s="935">
        <f t="shared" si="1"/>
        <v>6.6470752868737755</v>
      </c>
      <c r="F15" s="932"/>
      <c r="G15" s="934">
        <v>3924</v>
      </c>
      <c r="H15" s="935">
        <v>27.536842105263158</v>
      </c>
      <c r="I15" s="934">
        <v>3260</v>
      </c>
      <c r="J15" s="935">
        <v>83.078491335372078</v>
      </c>
      <c r="K15" s="932"/>
      <c r="L15" s="934">
        <v>4643</v>
      </c>
      <c r="M15" s="935">
        <v>32.582456140350878</v>
      </c>
      <c r="N15" s="934">
        <v>3750</v>
      </c>
      <c r="O15" s="935">
        <v>80.766745638595737</v>
      </c>
      <c r="P15" s="932"/>
      <c r="Q15" s="934">
        <v>5683</v>
      </c>
      <c r="R15" s="935">
        <v>39.880701754385967</v>
      </c>
      <c r="S15" s="934">
        <v>4661</v>
      </c>
      <c r="T15" s="935">
        <f t="shared" si="2"/>
        <v>82.016540559563609</v>
      </c>
    </row>
    <row r="16" spans="1:22" s="331" customFormat="1" ht="18" customHeight="1" x14ac:dyDescent="0.2">
      <c r="A16" s="330"/>
      <c r="B16" s="933" t="s">
        <v>5</v>
      </c>
      <c r="C16" s="932"/>
      <c r="D16" s="934">
        <f t="shared" si="0"/>
        <v>206</v>
      </c>
      <c r="E16" s="935">
        <f t="shared" si="1"/>
        <v>9.6091053269894575E-2</v>
      </c>
      <c r="F16" s="932"/>
      <c r="G16" s="934">
        <v>101</v>
      </c>
      <c r="H16" s="935">
        <v>49.029126213592235</v>
      </c>
      <c r="I16" s="934">
        <v>101</v>
      </c>
      <c r="J16" s="935">
        <v>100</v>
      </c>
      <c r="K16" s="932"/>
      <c r="L16" s="934">
        <v>105</v>
      </c>
      <c r="M16" s="935">
        <v>50.970873786407765</v>
      </c>
      <c r="N16" s="934">
        <v>105</v>
      </c>
      <c r="O16" s="935">
        <v>100</v>
      </c>
      <c r="P16" s="932"/>
      <c r="Q16" s="934">
        <v>0</v>
      </c>
      <c r="R16" s="935">
        <v>0</v>
      </c>
      <c r="S16" s="934">
        <v>0</v>
      </c>
      <c r="T16" s="935" t="str">
        <f t="shared" si="2"/>
        <v>-</v>
      </c>
    </row>
    <row r="17" spans="1:20" s="331" customFormat="1" ht="18" customHeight="1" x14ac:dyDescent="0.2">
      <c r="A17" s="330"/>
      <c r="B17" s="933" t="s">
        <v>4</v>
      </c>
      <c r="C17" s="932"/>
      <c r="D17" s="934">
        <f t="shared" si="0"/>
        <v>54845</v>
      </c>
      <c r="E17" s="935">
        <f t="shared" si="1"/>
        <v>25.583076779550328</v>
      </c>
      <c r="F17" s="932"/>
      <c r="G17" s="934">
        <v>16876</v>
      </c>
      <c r="H17" s="935">
        <v>30.770352812471515</v>
      </c>
      <c r="I17" s="934">
        <v>14534</v>
      </c>
      <c r="J17" s="935">
        <v>86.122303863474755</v>
      </c>
      <c r="K17" s="932"/>
      <c r="L17" s="934">
        <v>17259</v>
      </c>
      <c r="M17" s="935">
        <v>31.468684474427931</v>
      </c>
      <c r="N17" s="934">
        <v>14099</v>
      </c>
      <c r="O17" s="935">
        <v>81.690712092241725</v>
      </c>
      <c r="P17" s="932"/>
      <c r="Q17" s="934">
        <v>20710</v>
      </c>
      <c r="R17" s="935">
        <v>37.760962713100554</v>
      </c>
      <c r="S17" s="934">
        <v>14709</v>
      </c>
      <c r="T17" s="935">
        <f t="shared" si="2"/>
        <v>71.02366006760019</v>
      </c>
    </row>
    <row r="18" spans="1:20" s="331" customFormat="1" ht="18" customHeight="1" x14ac:dyDescent="0.2">
      <c r="A18" s="330"/>
      <c r="B18" s="933" t="s">
        <v>40</v>
      </c>
      <c r="C18" s="932"/>
      <c r="D18" s="934">
        <f t="shared" si="0"/>
        <v>10686</v>
      </c>
      <c r="E18" s="935">
        <f t="shared" si="1"/>
        <v>4.9846067730198715</v>
      </c>
      <c r="F18" s="932"/>
      <c r="G18" s="934">
        <v>3708</v>
      </c>
      <c r="H18" s="935">
        <v>34.699606962380685</v>
      </c>
      <c r="I18" s="934">
        <v>3041</v>
      </c>
      <c r="J18" s="935">
        <v>82.011866235167204</v>
      </c>
      <c r="K18" s="932"/>
      <c r="L18" s="934">
        <v>3947</v>
      </c>
      <c r="M18" s="935">
        <v>36.936178177054089</v>
      </c>
      <c r="N18" s="934">
        <v>3282</v>
      </c>
      <c r="O18" s="935">
        <v>83.15176083101089</v>
      </c>
      <c r="P18" s="932"/>
      <c r="Q18" s="934">
        <v>3031</v>
      </c>
      <c r="R18" s="935">
        <v>28.364214860565223</v>
      </c>
      <c r="S18" s="934">
        <v>2292</v>
      </c>
      <c r="T18" s="935">
        <f t="shared" si="2"/>
        <v>75.618607720224347</v>
      </c>
    </row>
    <row r="19" spans="1:20" s="331" customFormat="1" ht="18" customHeight="1" x14ac:dyDescent="0.2">
      <c r="A19" s="330"/>
      <c r="B19" s="933" t="s">
        <v>41</v>
      </c>
      <c r="C19" s="932"/>
      <c r="D19" s="934">
        <f t="shared" si="0"/>
        <v>23376</v>
      </c>
      <c r="E19" s="935">
        <f t="shared" si="1"/>
        <v>10.904002239014833</v>
      </c>
      <c r="F19" s="932"/>
      <c r="G19" s="934">
        <v>6051</v>
      </c>
      <c r="H19" s="935">
        <v>25.885523613963041</v>
      </c>
      <c r="I19" s="934">
        <v>5721</v>
      </c>
      <c r="J19" s="935">
        <v>94.546355974219139</v>
      </c>
      <c r="K19" s="932"/>
      <c r="L19" s="934">
        <v>10950</v>
      </c>
      <c r="M19" s="935">
        <v>46.842915811088297</v>
      </c>
      <c r="N19" s="934">
        <v>9952</v>
      </c>
      <c r="O19" s="935">
        <v>90.885844748858446</v>
      </c>
      <c r="P19" s="932"/>
      <c r="Q19" s="934">
        <v>6375</v>
      </c>
      <c r="R19" s="935">
        <v>27.271560574948666</v>
      </c>
      <c r="S19" s="934">
        <v>5094</v>
      </c>
      <c r="T19" s="935">
        <f t="shared" si="2"/>
        <v>79.905882352941177</v>
      </c>
    </row>
    <row r="20" spans="1:20" s="331" customFormat="1" ht="18" customHeight="1" x14ac:dyDescent="0.2">
      <c r="A20" s="330"/>
      <c r="B20" s="933" t="s">
        <v>3</v>
      </c>
      <c r="C20" s="932"/>
      <c r="D20" s="934">
        <f t="shared" si="0"/>
        <v>23088</v>
      </c>
      <c r="E20" s="935">
        <f t="shared" si="1"/>
        <v>10.769661349006437</v>
      </c>
      <c r="F20" s="932"/>
      <c r="G20" s="934">
        <v>7616</v>
      </c>
      <c r="H20" s="935">
        <v>32.986832986832987</v>
      </c>
      <c r="I20" s="934">
        <v>4491</v>
      </c>
      <c r="J20" s="935">
        <v>58.967962184873947</v>
      </c>
      <c r="K20" s="932"/>
      <c r="L20" s="934">
        <v>8610</v>
      </c>
      <c r="M20" s="935">
        <v>37.292099792099791</v>
      </c>
      <c r="N20" s="934">
        <v>4592</v>
      </c>
      <c r="O20" s="935">
        <v>53.333333333333336</v>
      </c>
      <c r="P20" s="932"/>
      <c r="Q20" s="934">
        <v>6862</v>
      </c>
      <c r="R20" s="935">
        <v>29.721067221067223</v>
      </c>
      <c r="S20" s="934">
        <v>2478</v>
      </c>
      <c r="T20" s="935">
        <f t="shared" si="2"/>
        <v>36.111920722821331</v>
      </c>
    </row>
    <row r="21" spans="1:20" s="331" customFormat="1" ht="18" customHeight="1" x14ac:dyDescent="0.2">
      <c r="A21" s="330"/>
      <c r="B21" s="933" t="s">
        <v>2</v>
      </c>
      <c r="C21" s="932"/>
      <c r="D21" s="934">
        <f t="shared" si="0"/>
        <v>19148</v>
      </c>
      <c r="E21" s="935">
        <f t="shared" si="1"/>
        <v>8.9318033398637926</v>
      </c>
      <c r="F21" s="932"/>
      <c r="G21" s="934">
        <v>5935</v>
      </c>
      <c r="H21" s="935">
        <v>30.995404219761859</v>
      </c>
      <c r="I21" s="934">
        <v>4975</v>
      </c>
      <c r="J21" s="935">
        <v>83.824768323504628</v>
      </c>
      <c r="K21" s="932"/>
      <c r="L21" s="934">
        <v>6259</v>
      </c>
      <c r="M21" s="935">
        <v>32.687486943806142</v>
      </c>
      <c r="N21" s="934">
        <v>4482</v>
      </c>
      <c r="O21" s="935">
        <v>71.608883208180217</v>
      </c>
      <c r="P21" s="932"/>
      <c r="Q21" s="934">
        <v>6954</v>
      </c>
      <c r="R21" s="935">
        <v>36.317108836432006</v>
      </c>
      <c r="S21" s="934">
        <v>4345</v>
      </c>
      <c r="T21" s="935">
        <f t="shared" si="2"/>
        <v>62.482024733966057</v>
      </c>
    </row>
    <row r="22" spans="1:20" s="331" customFormat="1" ht="18" customHeight="1" x14ac:dyDescent="0.2">
      <c r="A22" s="330"/>
      <c r="B22" s="933" t="s">
        <v>35</v>
      </c>
      <c r="C22" s="932"/>
      <c r="D22" s="934">
        <f t="shared" si="0"/>
        <v>15617</v>
      </c>
      <c r="E22" s="935">
        <f t="shared" si="1"/>
        <v>7.284728052990018</v>
      </c>
      <c r="F22" s="932"/>
      <c r="G22" s="934">
        <v>5956</v>
      </c>
      <c r="H22" s="935">
        <v>38.137926618428637</v>
      </c>
      <c r="I22" s="934">
        <v>5514</v>
      </c>
      <c r="J22" s="935">
        <v>92.578912021490936</v>
      </c>
      <c r="K22" s="932"/>
      <c r="L22" s="934">
        <v>5008</v>
      </c>
      <c r="M22" s="935">
        <v>32.067618620733818</v>
      </c>
      <c r="N22" s="934">
        <v>4265</v>
      </c>
      <c r="O22" s="935">
        <v>85.16373801916933</v>
      </c>
      <c r="P22" s="932"/>
      <c r="Q22" s="934">
        <v>4653</v>
      </c>
      <c r="R22" s="935">
        <v>29.794454760837546</v>
      </c>
      <c r="S22" s="934">
        <v>3720</v>
      </c>
      <c r="T22" s="935">
        <f t="shared" si="2"/>
        <v>79.948420373952288</v>
      </c>
    </row>
    <row r="23" spans="1:20" s="331" customFormat="1" ht="18" customHeight="1" x14ac:dyDescent="0.2">
      <c r="A23" s="330"/>
      <c r="B23" s="933" t="s">
        <v>42</v>
      </c>
      <c r="C23" s="932"/>
      <c r="D23" s="934">
        <f t="shared" si="0"/>
        <v>27736</v>
      </c>
      <c r="E23" s="935">
        <f t="shared" si="1"/>
        <v>12.937774046086389</v>
      </c>
      <c r="F23" s="932"/>
      <c r="G23" s="934">
        <v>13017</v>
      </c>
      <c r="H23" s="935">
        <v>46.931785405249492</v>
      </c>
      <c r="I23" s="934">
        <v>11142</v>
      </c>
      <c r="J23" s="935">
        <v>85.595759391564869</v>
      </c>
      <c r="K23" s="932"/>
      <c r="L23" s="934">
        <v>9902</v>
      </c>
      <c r="M23" s="935">
        <v>35.700894144793772</v>
      </c>
      <c r="N23" s="934">
        <v>8034</v>
      </c>
      <c r="O23" s="935">
        <v>81.135124217329832</v>
      </c>
      <c r="P23" s="932"/>
      <c r="Q23" s="934">
        <v>4817</v>
      </c>
      <c r="R23" s="935">
        <v>17.367320449956736</v>
      </c>
      <c r="S23" s="934">
        <v>3469</v>
      </c>
      <c r="T23" s="935">
        <f t="shared" si="2"/>
        <v>72.015777454847424</v>
      </c>
    </row>
    <row r="24" spans="1:20" s="331" customFormat="1" ht="18" customHeight="1" x14ac:dyDescent="0.2">
      <c r="A24" s="330">
        <v>47094</v>
      </c>
      <c r="B24" s="933" t="s">
        <v>43</v>
      </c>
      <c r="C24" s="932"/>
      <c r="D24" s="934">
        <f t="shared" si="0"/>
        <v>1467</v>
      </c>
      <c r="E24" s="935">
        <f t="shared" si="1"/>
        <v>0.68429890848026864</v>
      </c>
      <c r="F24" s="932"/>
      <c r="G24" s="934">
        <v>773</v>
      </c>
      <c r="H24" s="935">
        <v>52.692569870483986</v>
      </c>
      <c r="I24" s="934">
        <v>733</v>
      </c>
      <c r="J24" s="935">
        <v>94.825355756791723</v>
      </c>
      <c r="K24" s="932"/>
      <c r="L24" s="934">
        <v>492</v>
      </c>
      <c r="M24" s="935">
        <v>33.537832310838446</v>
      </c>
      <c r="N24" s="934">
        <v>435</v>
      </c>
      <c r="O24" s="935">
        <v>88.41463414634147</v>
      </c>
      <c r="P24" s="932"/>
      <c r="Q24" s="934">
        <v>202</v>
      </c>
      <c r="R24" s="935">
        <v>13.769597818677573</v>
      </c>
      <c r="S24" s="934">
        <v>150</v>
      </c>
      <c r="T24" s="935">
        <f t="shared" si="2"/>
        <v>74.257425742574256</v>
      </c>
    </row>
    <row r="25" spans="1:20" s="331" customFormat="1" ht="18" customHeight="1" x14ac:dyDescent="0.2">
      <c r="B25" s="933" t="s">
        <v>44</v>
      </c>
      <c r="C25" s="932"/>
      <c r="D25" s="934">
        <f t="shared" si="0"/>
        <v>2783</v>
      </c>
      <c r="E25" s="935">
        <f t="shared" si="1"/>
        <v>1.2981621419908573</v>
      </c>
      <c r="F25" s="932"/>
      <c r="G25" s="934">
        <v>727</v>
      </c>
      <c r="H25" s="935">
        <v>26.122888968738771</v>
      </c>
      <c r="I25" s="934">
        <v>571</v>
      </c>
      <c r="J25" s="935">
        <v>78.541953232462163</v>
      </c>
      <c r="K25" s="932"/>
      <c r="L25" s="934">
        <v>1335</v>
      </c>
      <c r="M25" s="935">
        <v>47.969816744520301</v>
      </c>
      <c r="N25" s="934">
        <v>1016</v>
      </c>
      <c r="O25" s="935">
        <v>76.104868913857686</v>
      </c>
      <c r="P25" s="932"/>
      <c r="Q25" s="934">
        <v>721</v>
      </c>
      <c r="R25" s="935">
        <v>25.907294286740928</v>
      </c>
      <c r="S25" s="934">
        <v>446</v>
      </c>
      <c r="T25" s="935">
        <f t="shared" si="2"/>
        <v>61.858529819694866</v>
      </c>
    </row>
    <row r="26" spans="1:20" s="331" customFormat="1" ht="18" customHeight="1" x14ac:dyDescent="0.2">
      <c r="B26" s="933" t="s">
        <v>45</v>
      </c>
      <c r="C26" s="932"/>
      <c r="D26" s="934">
        <f t="shared" si="0"/>
        <v>1376</v>
      </c>
      <c r="E26" s="935">
        <f t="shared" si="1"/>
        <v>0.64185091892900459</v>
      </c>
      <c r="F26" s="932"/>
      <c r="G26" s="934">
        <v>690</v>
      </c>
      <c r="H26" s="935">
        <v>50.145348837209305</v>
      </c>
      <c r="I26" s="934">
        <v>618</v>
      </c>
      <c r="J26" s="935">
        <v>89.565217391304358</v>
      </c>
      <c r="K26" s="932"/>
      <c r="L26" s="934">
        <v>647</v>
      </c>
      <c r="M26" s="935">
        <v>47.020348837209305</v>
      </c>
      <c r="N26" s="934">
        <v>572</v>
      </c>
      <c r="O26" s="935">
        <v>88.408037094281298</v>
      </c>
      <c r="P26" s="932"/>
      <c r="Q26" s="934">
        <v>39</v>
      </c>
      <c r="R26" s="935">
        <v>2.8343023255813953</v>
      </c>
      <c r="S26" s="934">
        <v>29</v>
      </c>
      <c r="T26" s="935">
        <f t="shared" si="2"/>
        <v>74.358974358974365</v>
      </c>
    </row>
    <row r="27" spans="1:20" s="331" customFormat="1" ht="18" customHeight="1" x14ac:dyDescent="0.2">
      <c r="B27" s="933" t="s">
        <v>46</v>
      </c>
      <c r="C27" s="932"/>
      <c r="D27" s="934">
        <f t="shared" si="0"/>
        <v>1002</v>
      </c>
      <c r="E27" s="935">
        <f t="shared" si="1"/>
        <v>0.46739434648754546</v>
      </c>
      <c r="F27" s="932"/>
      <c r="G27" s="934">
        <v>488</v>
      </c>
      <c r="H27" s="935">
        <v>48.702594810379239</v>
      </c>
      <c r="I27" s="934">
        <v>414</v>
      </c>
      <c r="J27" s="935">
        <v>84.836065573770497</v>
      </c>
      <c r="K27" s="932"/>
      <c r="L27" s="934">
        <v>489</v>
      </c>
      <c r="M27" s="935">
        <v>48.802395209580837</v>
      </c>
      <c r="N27" s="934">
        <v>404</v>
      </c>
      <c r="O27" s="935">
        <v>82.617586912065448</v>
      </c>
      <c r="P27" s="932"/>
      <c r="Q27" s="934">
        <v>25</v>
      </c>
      <c r="R27" s="935">
        <v>2.4950099800399204</v>
      </c>
      <c r="S27" s="934">
        <v>16</v>
      </c>
      <c r="T27" s="935">
        <f t="shared" si="2"/>
        <v>64</v>
      </c>
    </row>
    <row r="28" spans="1:20" s="331" customFormat="1" ht="18" customHeight="1" x14ac:dyDescent="0.2">
      <c r="B28" s="955" t="s">
        <v>1</v>
      </c>
      <c r="C28" s="932"/>
      <c r="D28" s="956">
        <f t="shared" si="0"/>
        <v>4</v>
      </c>
      <c r="E28" s="957">
        <f t="shared" si="1"/>
        <v>1.8658456945610598E-3</v>
      </c>
      <c r="F28" s="932"/>
      <c r="G28" s="956">
        <v>2</v>
      </c>
      <c r="H28" s="957">
        <v>50</v>
      </c>
      <c r="I28" s="956">
        <v>2</v>
      </c>
      <c r="J28" s="957">
        <v>100</v>
      </c>
      <c r="K28" s="932"/>
      <c r="L28" s="956">
        <v>2</v>
      </c>
      <c r="M28" s="957">
        <v>50</v>
      </c>
      <c r="N28" s="956">
        <v>2</v>
      </c>
      <c r="O28" s="957">
        <v>100</v>
      </c>
      <c r="P28" s="932"/>
      <c r="Q28" s="956">
        <v>0</v>
      </c>
      <c r="R28" s="957">
        <v>0</v>
      </c>
      <c r="S28" s="956">
        <v>0</v>
      </c>
      <c r="T28" s="957" t="str">
        <f t="shared" si="2"/>
        <v>-</v>
      </c>
    </row>
    <row r="29" spans="1:20" s="319" customFormat="1" ht="18" customHeight="1" x14ac:dyDescent="0.2">
      <c r="B29" s="1292" t="s">
        <v>0</v>
      </c>
      <c r="C29" s="1285"/>
      <c r="D29" s="1293">
        <f>SUM(D11:D28)</f>
        <v>214380</v>
      </c>
      <c r="E29" s="1294">
        <f t="shared" si="1"/>
        <v>100</v>
      </c>
      <c r="F29" s="1285"/>
      <c r="G29" s="1293">
        <f>SUM(G11:G28)</f>
        <v>73937</v>
      </c>
      <c r="H29" s="1294">
        <f>G29/$D29*100</f>
        <v>34.488758279690266</v>
      </c>
      <c r="I29" s="1293">
        <f>SUM(I11:I28)</f>
        <v>62981</v>
      </c>
      <c r="J29" s="1294">
        <f>I29/G29*100</f>
        <v>85.181979252606951</v>
      </c>
      <c r="K29" s="1285"/>
      <c r="L29" s="1293">
        <f>SUM(L11:L28)</f>
        <v>77439</v>
      </c>
      <c r="M29" s="1294">
        <f>L29/$D29*100</f>
        <v>36.122306185278482</v>
      </c>
      <c r="N29" s="1293">
        <f>SUM(N11:N28)</f>
        <v>62487</v>
      </c>
      <c r="O29" s="1294">
        <f>N29/L29*100</f>
        <v>80.691899430519513</v>
      </c>
      <c r="P29" s="1285"/>
      <c r="Q29" s="1293">
        <f>SUM(Q11:Q28)</f>
        <v>63004</v>
      </c>
      <c r="R29" s="1294">
        <f>Q29/$D29*100</f>
        <v>29.388935535031251</v>
      </c>
      <c r="S29" s="1293">
        <f>SUM(S11:S28)</f>
        <v>44014</v>
      </c>
      <c r="T29" s="1294">
        <f>S29/Q29*100</f>
        <v>69.859056567836959</v>
      </c>
    </row>
    <row r="30" spans="1:20" s="328" customFormat="1" ht="6.75" customHeight="1" x14ac:dyDescent="0.2">
      <c r="B30" s="1601"/>
      <c r="C30" s="1601"/>
      <c r="D30" s="1601"/>
      <c r="E30" s="1601"/>
      <c r="F30" s="781"/>
    </row>
    <row r="31" spans="1:20" x14ac:dyDescent="0.25">
      <c r="B31" s="1602"/>
      <c r="C31" s="1602"/>
      <c r="D31" s="1602"/>
      <c r="E31" s="1602"/>
      <c r="F31" s="1602"/>
      <c r="G31" s="1602"/>
      <c r="H31" s="1602"/>
      <c r="I31" s="1602"/>
      <c r="J31" s="1602"/>
      <c r="K31" s="1602"/>
      <c r="L31" s="1602"/>
      <c r="M31" s="1602"/>
      <c r="N31" s="1602"/>
      <c r="O31" s="1602"/>
      <c r="P31" s="1602"/>
      <c r="Q31" s="1602"/>
      <c r="R31" s="1602"/>
    </row>
    <row r="32" spans="1:20" x14ac:dyDescent="0.25">
      <c r="G32" s="937"/>
      <c r="L32" s="937"/>
    </row>
    <row r="33" spans="2:12" x14ac:dyDescent="0.25">
      <c r="B33" s="937"/>
      <c r="L33" s="937"/>
    </row>
  </sheetData>
  <mergeCells count="17">
    <mergeCell ref="S8:T8"/>
    <mergeCell ref="B4:T4"/>
    <mergeCell ref="B5:T5"/>
    <mergeCell ref="B31:R31"/>
    <mergeCell ref="B30:E30"/>
    <mergeCell ref="B2:E2"/>
    <mergeCell ref="G2:R2"/>
    <mergeCell ref="B7:B9"/>
    <mergeCell ref="D7:E8"/>
    <mergeCell ref="G7:J7"/>
    <mergeCell ref="L7:O7"/>
    <mergeCell ref="Q7:T7"/>
    <mergeCell ref="G8:H8"/>
    <mergeCell ref="I8:J8"/>
    <mergeCell ref="L8:M8"/>
    <mergeCell ref="N8:O8"/>
    <mergeCell ref="Q8:R8"/>
  </mergeCells>
  <printOptions horizontalCentered="1"/>
  <pageMargins left="0" right="0" top="0.43307086614173229" bottom="0.43307086614173229" header="0" footer="0"/>
  <pageSetup paperSize="9" scale="96" orientation="landscape" r:id="rId1"/>
  <headerFooter alignWithMargins="0"/>
  <drawing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codeName="Hoja64">
    <pageSetUpPr fitToPage="1"/>
  </sheetPr>
  <dimension ref="A1:V33"/>
  <sheetViews>
    <sheetView zoomScaleNormal="100" workbookViewId="0"/>
  </sheetViews>
  <sheetFormatPr baseColWidth="10" defaultColWidth="11.42578125" defaultRowHeight="15" x14ac:dyDescent="0.25"/>
  <cols>
    <col min="1" max="1" width="1" style="750" customWidth="1"/>
    <col min="2" max="2" width="30.28515625" style="750" customWidth="1"/>
    <col min="3" max="3" width="0.85546875" style="750" customWidth="1"/>
    <col min="4" max="4" width="10.140625" style="750" customWidth="1"/>
    <col min="5" max="5" width="8.140625" style="750" customWidth="1"/>
    <col min="6" max="6" width="0.85546875" style="750" customWidth="1"/>
    <col min="7" max="7" width="10" style="750" customWidth="1"/>
    <col min="8" max="8" width="7.140625" style="750" customWidth="1"/>
    <col min="9" max="10" width="8" style="750" customWidth="1"/>
    <col min="11" max="11" width="0.7109375" style="750" customWidth="1"/>
    <col min="12" max="12" width="10.140625" style="750" customWidth="1"/>
    <col min="13" max="15" width="8" style="750" customWidth="1"/>
    <col min="16" max="16" width="0.5703125" style="750" customWidth="1"/>
    <col min="17" max="17" width="9" style="750" customWidth="1"/>
    <col min="18" max="18" width="7.42578125" style="750" customWidth="1"/>
    <col min="19" max="19" width="8" style="750" customWidth="1"/>
    <col min="20" max="20" width="8.85546875" style="750" customWidth="1"/>
    <col min="21" max="21" width="7.5703125" style="750" customWidth="1"/>
    <col min="22" max="22" width="8.28515625" style="750" customWidth="1"/>
    <col min="23" max="23" width="8.85546875" style="750" customWidth="1"/>
    <col min="24" max="16384" width="11.42578125" style="750"/>
  </cols>
  <sheetData>
    <row r="1" spans="1:22" ht="9.75" customHeight="1" x14ac:dyDescent="0.25">
      <c r="B1" s="750" t="s">
        <v>66</v>
      </c>
    </row>
    <row r="2" spans="1:22" s="343" customFormat="1" ht="49.5" customHeight="1" x14ac:dyDescent="0.25">
      <c r="B2" s="1387"/>
      <c r="C2" s="1387"/>
      <c r="D2" s="1387"/>
      <c r="E2" s="1387"/>
      <c r="F2" s="344"/>
      <c r="G2" s="1585"/>
      <c r="H2" s="1585"/>
      <c r="I2" s="1585"/>
      <c r="J2" s="1585"/>
      <c r="K2" s="1585"/>
      <c r="L2" s="1585"/>
      <c r="M2" s="1585"/>
      <c r="N2" s="1585"/>
      <c r="O2" s="1585"/>
      <c r="P2" s="1585"/>
      <c r="Q2" s="1585"/>
      <c r="R2" s="1585"/>
      <c r="T2" s="344"/>
    </row>
    <row r="3" spans="1:22" s="343" customFormat="1" ht="3" customHeight="1" x14ac:dyDescent="0.25">
      <c r="B3" s="344"/>
      <c r="C3" s="344"/>
      <c r="D3" s="344"/>
      <c r="E3" s="344"/>
      <c r="F3" s="344"/>
      <c r="L3" s="344"/>
      <c r="Q3" s="344"/>
      <c r="T3" s="344"/>
    </row>
    <row r="4" spans="1:22" s="345" customFormat="1" ht="15" customHeight="1" x14ac:dyDescent="0.2">
      <c r="B4" s="1414" t="s">
        <v>432</v>
      </c>
      <c r="C4" s="1414"/>
      <c r="D4" s="1414"/>
      <c r="E4" s="1414"/>
      <c r="F4" s="1414"/>
      <c r="G4" s="1414"/>
      <c r="H4" s="1414"/>
      <c r="I4" s="1414"/>
      <c r="J4" s="1414"/>
      <c r="K4" s="1414"/>
      <c r="L4" s="1414"/>
      <c r="M4" s="1414"/>
      <c r="N4" s="1414"/>
      <c r="O4" s="1414"/>
      <c r="P4" s="1414"/>
      <c r="Q4" s="1414"/>
      <c r="R4" s="1414"/>
      <c r="S4" s="1414"/>
      <c r="T4" s="1414"/>
      <c r="U4" s="926"/>
    </row>
    <row r="5" spans="1:22" s="345" customFormat="1" ht="15" customHeight="1" x14ac:dyDescent="0.2">
      <c r="B5" s="1415" t="str">
        <f>porsaad!$B$6</f>
        <v>Situación a 31 de mayo de 2024</v>
      </c>
      <c r="C5" s="1415"/>
      <c r="D5" s="1415"/>
      <c r="E5" s="1415"/>
      <c r="F5" s="1415"/>
      <c r="G5" s="1415"/>
      <c r="H5" s="1415"/>
      <c r="I5" s="1415"/>
      <c r="J5" s="1415"/>
      <c r="K5" s="1415"/>
      <c r="L5" s="1415"/>
      <c r="M5" s="1415"/>
      <c r="N5" s="1415"/>
      <c r="O5" s="1415"/>
      <c r="P5" s="1415"/>
      <c r="Q5" s="1415"/>
      <c r="R5" s="1415"/>
      <c r="S5" s="1415"/>
      <c r="T5" s="1415"/>
      <c r="U5" s="927"/>
      <c r="V5" s="877"/>
    </row>
    <row r="6" spans="1:22" s="345" customFormat="1" ht="4.5" customHeight="1" x14ac:dyDescent="0.2"/>
    <row r="7" spans="1:22" s="322" customFormat="1" ht="15" customHeight="1" x14ac:dyDescent="0.2">
      <c r="A7" s="316"/>
      <c r="B7" s="1586" t="s">
        <v>12</v>
      </c>
      <c r="C7" s="922"/>
      <c r="D7" s="1603" t="s">
        <v>66</v>
      </c>
      <c r="E7" s="1591"/>
      <c r="F7" s="922"/>
      <c r="G7" s="1605" t="s">
        <v>31</v>
      </c>
      <c r="H7" s="1606"/>
      <c r="I7" s="1606"/>
      <c r="J7" s="1607"/>
      <c r="K7" s="923"/>
      <c r="L7" s="1605" t="s">
        <v>49</v>
      </c>
      <c r="M7" s="1606"/>
      <c r="N7" s="1606"/>
      <c r="O7" s="1607"/>
      <c r="P7" s="923"/>
      <c r="Q7" s="1605" t="s">
        <v>50</v>
      </c>
      <c r="R7" s="1606"/>
      <c r="S7" s="1606"/>
      <c r="T7" s="1607"/>
    </row>
    <row r="8" spans="1:22" s="322" customFormat="1" ht="35.25" customHeight="1" x14ac:dyDescent="0.2">
      <c r="A8" s="316"/>
      <c r="B8" s="1587"/>
      <c r="C8" s="922"/>
      <c r="D8" s="1604"/>
      <c r="E8" s="1594"/>
      <c r="F8" s="922"/>
      <c r="G8" s="1608" t="s">
        <v>69</v>
      </c>
      <c r="H8" s="1609"/>
      <c r="I8" s="1610" t="s">
        <v>287</v>
      </c>
      <c r="J8" s="1611"/>
      <c r="K8" s="959"/>
      <c r="L8" s="1612" t="s">
        <v>69</v>
      </c>
      <c r="M8" s="1613"/>
      <c r="N8" s="1610" t="s">
        <v>287</v>
      </c>
      <c r="O8" s="1611"/>
      <c r="P8" s="959"/>
      <c r="Q8" s="1612" t="s">
        <v>69</v>
      </c>
      <c r="R8" s="1613"/>
      <c r="S8" s="1610" t="s">
        <v>287</v>
      </c>
      <c r="T8" s="1611"/>
    </row>
    <row r="9" spans="1:22" s="322" customFormat="1" ht="29.25" customHeight="1" x14ac:dyDescent="0.2">
      <c r="A9" s="316"/>
      <c r="B9" s="1588"/>
      <c r="C9" s="941"/>
      <c r="D9" s="958" t="s">
        <v>9</v>
      </c>
      <c r="E9" s="938" t="s">
        <v>10</v>
      </c>
      <c r="F9" s="941"/>
      <c r="G9" s="946" t="s">
        <v>9</v>
      </c>
      <c r="H9" s="947" t="s">
        <v>71</v>
      </c>
      <c r="I9" s="958" t="s">
        <v>9</v>
      </c>
      <c r="J9" s="960" t="s">
        <v>130</v>
      </c>
      <c r="K9" s="941"/>
      <c r="L9" s="939" t="s">
        <v>9</v>
      </c>
      <c r="M9" s="940" t="s">
        <v>71</v>
      </c>
      <c r="N9" s="958" t="s">
        <v>9</v>
      </c>
      <c r="O9" s="960" t="s">
        <v>130</v>
      </c>
      <c r="P9" s="941"/>
      <c r="Q9" s="939" t="s">
        <v>9</v>
      </c>
      <c r="R9" s="940" t="s">
        <v>71</v>
      </c>
      <c r="S9" s="944" t="s">
        <v>9</v>
      </c>
      <c r="T9" s="960" t="s">
        <v>130</v>
      </c>
    </row>
    <row r="10" spans="1:22" s="322" customFormat="1" ht="6" customHeight="1" x14ac:dyDescent="0.2">
      <c r="A10" s="316"/>
      <c r="B10" s="925"/>
      <c r="C10" s="925"/>
      <c r="D10" s="925"/>
      <c r="E10" s="925"/>
      <c r="F10" s="925"/>
      <c r="G10" s="925"/>
      <c r="H10" s="925"/>
      <c r="I10" s="925"/>
      <c r="J10" s="925"/>
      <c r="K10" s="925"/>
      <c r="L10" s="925"/>
      <c r="M10" s="925"/>
      <c r="N10" s="925"/>
      <c r="O10" s="925"/>
      <c r="P10" s="925"/>
      <c r="Q10" s="925"/>
      <c r="R10" s="925"/>
    </row>
    <row r="11" spans="1:22" s="331" customFormat="1" ht="18" customHeight="1" x14ac:dyDescent="0.2">
      <c r="A11" s="330"/>
      <c r="B11" s="928" t="s">
        <v>8</v>
      </c>
      <c r="C11" s="932"/>
      <c r="D11" s="929">
        <f>G11+L11+Q11</f>
        <v>83816</v>
      </c>
      <c r="E11" s="930">
        <f>D11/D$29*100</f>
        <v>14.393979725192727</v>
      </c>
      <c r="F11" s="932"/>
      <c r="G11" s="929">
        <v>26658</v>
      </c>
      <c r="H11" s="930">
        <v>31.805383220387519</v>
      </c>
      <c r="I11" s="929">
        <v>21509</v>
      </c>
      <c r="J11" s="930">
        <v>80.684972616100239</v>
      </c>
      <c r="K11" s="932"/>
      <c r="L11" s="929">
        <v>39002</v>
      </c>
      <c r="M11" s="930">
        <v>46.532881550062037</v>
      </c>
      <c r="N11" s="929">
        <v>31042</v>
      </c>
      <c r="O11" s="930">
        <v>79.590790215886358</v>
      </c>
      <c r="P11" s="932"/>
      <c r="Q11" s="929">
        <v>18156</v>
      </c>
      <c r="R11" s="930">
        <v>21.661735229550445</v>
      </c>
      <c r="S11" s="929">
        <v>14798</v>
      </c>
      <c r="T11" s="930">
        <f>IFERROR(S11/Q11*100,"-")</f>
        <v>81.504736726151137</v>
      </c>
    </row>
    <row r="12" spans="1:22" s="331" customFormat="1" ht="18" customHeight="1" x14ac:dyDescent="0.2">
      <c r="A12" s="330"/>
      <c r="B12" s="933" t="s">
        <v>7</v>
      </c>
      <c r="C12" s="932"/>
      <c r="D12" s="934">
        <f t="shared" ref="D12:D28" si="0">G12+L12+Q12</f>
        <v>20673</v>
      </c>
      <c r="E12" s="935">
        <f t="shared" ref="E12:E29" si="1">D12/D$29*100</f>
        <v>3.5502379361805532</v>
      </c>
      <c r="F12" s="932"/>
      <c r="G12" s="934">
        <v>4578</v>
      </c>
      <c r="H12" s="935">
        <v>22.144826585401248</v>
      </c>
      <c r="I12" s="934">
        <v>3766</v>
      </c>
      <c r="J12" s="935">
        <v>82.262996941896034</v>
      </c>
      <c r="K12" s="932"/>
      <c r="L12" s="934">
        <v>7578</v>
      </c>
      <c r="M12" s="935">
        <v>36.656508489333909</v>
      </c>
      <c r="N12" s="934">
        <v>6130</v>
      </c>
      <c r="O12" s="935">
        <v>80.89205595143838</v>
      </c>
      <c r="P12" s="932"/>
      <c r="Q12" s="934">
        <v>8517</v>
      </c>
      <c r="R12" s="935">
        <v>41.198664925264836</v>
      </c>
      <c r="S12" s="934">
        <v>6881</v>
      </c>
      <c r="T12" s="935">
        <f t="shared" ref="T12:T28" si="2">IFERROR(S12/Q12*100,"-")</f>
        <v>80.791358459551489</v>
      </c>
    </row>
    <row r="13" spans="1:22" s="331" customFormat="1" ht="18" customHeight="1" x14ac:dyDescent="0.2">
      <c r="A13" s="330"/>
      <c r="B13" s="933" t="s">
        <v>37</v>
      </c>
      <c r="C13" s="932"/>
      <c r="D13" s="934">
        <f t="shared" si="0"/>
        <v>11628</v>
      </c>
      <c r="E13" s="935">
        <f t="shared" si="1"/>
        <v>1.9969122392447864</v>
      </c>
      <c r="F13" s="932"/>
      <c r="G13" s="934">
        <v>2773</v>
      </c>
      <c r="H13" s="935">
        <v>23.847609219126248</v>
      </c>
      <c r="I13" s="934">
        <v>2583</v>
      </c>
      <c r="J13" s="935">
        <v>93.148214929679057</v>
      </c>
      <c r="K13" s="932"/>
      <c r="L13" s="934">
        <v>4178</v>
      </c>
      <c r="M13" s="935">
        <v>35.930512555899554</v>
      </c>
      <c r="N13" s="934">
        <v>3750</v>
      </c>
      <c r="O13" s="935">
        <v>89.755864049784577</v>
      </c>
      <c r="P13" s="932"/>
      <c r="Q13" s="934">
        <v>4677</v>
      </c>
      <c r="R13" s="935">
        <v>40.221878224974198</v>
      </c>
      <c r="S13" s="934">
        <v>3952</v>
      </c>
      <c r="T13" s="935">
        <f t="shared" si="2"/>
        <v>84.498610220226638</v>
      </c>
    </row>
    <row r="14" spans="1:22" s="331" customFormat="1" ht="18" customHeight="1" x14ac:dyDescent="0.2">
      <c r="A14" s="330"/>
      <c r="B14" s="933" t="s">
        <v>38</v>
      </c>
      <c r="C14" s="932"/>
      <c r="D14" s="934">
        <f t="shared" si="0"/>
        <v>22216</v>
      </c>
      <c r="E14" s="935">
        <f t="shared" si="1"/>
        <v>3.8152220766307345</v>
      </c>
      <c r="F14" s="932"/>
      <c r="G14" s="934">
        <v>4446</v>
      </c>
      <c r="H14" s="935">
        <v>20.012603528988116</v>
      </c>
      <c r="I14" s="934">
        <v>2067</v>
      </c>
      <c r="J14" s="935">
        <v>46.491228070175438</v>
      </c>
      <c r="K14" s="932"/>
      <c r="L14" s="934">
        <v>7628</v>
      </c>
      <c r="M14" s="935">
        <v>34.335613971912139</v>
      </c>
      <c r="N14" s="934">
        <v>2818</v>
      </c>
      <c r="O14" s="935">
        <v>36.94284216046146</v>
      </c>
      <c r="P14" s="932"/>
      <c r="Q14" s="934">
        <v>10142</v>
      </c>
      <c r="R14" s="935">
        <v>45.651782499099745</v>
      </c>
      <c r="S14" s="934">
        <v>2915</v>
      </c>
      <c r="T14" s="935">
        <f t="shared" si="2"/>
        <v>28.741865509761389</v>
      </c>
    </row>
    <row r="15" spans="1:22" s="331" customFormat="1" ht="18" customHeight="1" x14ac:dyDescent="0.2">
      <c r="A15" s="330"/>
      <c r="B15" s="933" t="s">
        <v>6</v>
      </c>
      <c r="C15" s="932"/>
      <c r="D15" s="934">
        <f t="shared" si="0"/>
        <v>17854</v>
      </c>
      <c r="E15" s="935">
        <f t="shared" si="1"/>
        <v>3.0661223872958736</v>
      </c>
      <c r="F15" s="932"/>
      <c r="G15" s="934">
        <v>5991</v>
      </c>
      <c r="H15" s="935">
        <v>33.555505769015348</v>
      </c>
      <c r="I15" s="934">
        <v>5106</v>
      </c>
      <c r="J15" s="935">
        <v>85.227841762643962</v>
      </c>
      <c r="K15" s="932"/>
      <c r="L15" s="934">
        <v>6703</v>
      </c>
      <c r="M15" s="935">
        <v>37.543407639744601</v>
      </c>
      <c r="N15" s="934">
        <v>5827</v>
      </c>
      <c r="O15" s="935">
        <v>86.931224824705353</v>
      </c>
      <c r="P15" s="932"/>
      <c r="Q15" s="934">
        <v>5160</v>
      </c>
      <c r="R15" s="935">
        <v>28.901086591240059</v>
      </c>
      <c r="S15" s="934">
        <v>4530</v>
      </c>
      <c r="T15" s="935">
        <f t="shared" si="2"/>
        <v>87.79069767441861</v>
      </c>
    </row>
    <row r="16" spans="1:22" s="331" customFormat="1" ht="18" customHeight="1" x14ac:dyDescent="0.2">
      <c r="A16" s="330"/>
      <c r="B16" s="933" t="s">
        <v>5</v>
      </c>
      <c r="C16" s="932"/>
      <c r="D16" s="934">
        <f t="shared" si="0"/>
        <v>9134</v>
      </c>
      <c r="E16" s="935">
        <f t="shared" si="1"/>
        <v>1.5686099409409942</v>
      </c>
      <c r="F16" s="932"/>
      <c r="G16" s="934">
        <v>2205</v>
      </c>
      <c r="H16" s="935">
        <v>24.140573680753231</v>
      </c>
      <c r="I16" s="934">
        <v>1926</v>
      </c>
      <c r="J16" s="935">
        <v>87.34693877551021</v>
      </c>
      <c r="K16" s="932"/>
      <c r="L16" s="934">
        <v>3561</v>
      </c>
      <c r="M16" s="935">
        <v>38.986205386468143</v>
      </c>
      <c r="N16" s="934">
        <v>2723</v>
      </c>
      <c r="O16" s="935">
        <v>76.467284470654306</v>
      </c>
      <c r="P16" s="932"/>
      <c r="Q16" s="934">
        <v>3368</v>
      </c>
      <c r="R16" s="935">
        <v>36.873220932778629</v>
      </c>
      <c r="S16" s="934">
        <v>2439</v>
      </c>
      <c r="T16" s="935">
        <f t="shared" si="2"/>
        <v>72.416864608076011</v>
      </c>
    </row>
    <row r="17" spans="1:20" s="331" customFormat="1" ht="18" customHeight="1" x14ac:dyDescent="0.2">
      <c r="A17" s="330"/>
      <c r="B17" s="933" t="s">
        <v>4</v>
      </c>
      <c r="C17" s="932"/>
      <c r="D17" s="934">
        <f t="shared" si="0"/>
        <v>34340</v>
      </c>
      <c r="E17" s="935">
        <f t="shared" si="1"/>
        <v>5.89731392291589</v>
      </c>
      <c r="F17" s="932"/>
      <c r="G17" s="934">
        <v>9292</v>
      </c>
      <c r="H17" s="935">
        <v>27.058823529411764</v>
      </c>
      <c r="I17" s="934">
        <v>6723</v>
      </c>
      <c r="J17" s="935">
        <v>72.352561343090827</v>
      </c>
      <c r="K17" s="932"/>
      <c r="L17" s="934">
        <v>12650</v>
      </c>
      <c r="M17" s="935">
        <v>36.837507280139782</v>
      </c>
      <c r="N17" s="934">
        <v>8837</v>
      </c>
      <c r="O17" s="935">
        <v>69.857707509881422</v>
      </c>
      <c r="P17" s="932"/>
      <c r="Q17" s="934">
        <v>12398</v>
      </c>
      <c r="R17" s="935">
        <v>36.103669190448457</v>
      </c>
      <c r="S17" s="934">
        <v>8810</v>
      </c>
      <c r="T17" s="935">
        <f t="shared" si="2"/>
        <v>71.05984836263913</v>
      </c>
    </row>
    <row r="18" spans="1:20" s="331" customFormat="1" ht="18" customHeight="1" x14ac:dyDescent="0.2">
      <c r="A18" s="330"/>
      <c r="B18" s="933" t="s">
        <v>40</v>
      </c>
      <c r="C18" s="932"/>
      <c r="D18" s="934">
        <f t="shared" si="0"/>
        <v>17865</v>
      </c>
      <c r="E18" s="935">
        <f t="shared" si="1"/>
        <v>3.0680114511616887</v>
      </c>
      <c r="F18" s="932"/>
      <c r="G18" s="934">
        <v>7749</v>
      </c>
      <c r="H18" s="935">
        <v>43.375314861460957</v>
      </c>
      <c r="I18" s="934">
        <v>3913</v>
      </c>
      <c r="J18" s="935">
        <v>50.496838301716352</v>
      </c>
      <c r="K18" s="932"/>
      <c r="L18" s="934">
        <v>7295</v>
      </c>
      <c r="M18" s="935">
        <v>40.834033025468791</v>
      </c>
      <c r="N18" s="934">
        <v>4375</v>
      </c>
      <c r="O18" s="935">
        <v>59.972583961617545</v>
      </c>
      <c r="P18" s="932"/>
      <c r="Q18" s="934">
        <v>2821</v>
      </c>
      <c r="R18" s="935">
        <v>15.79065211307025</v>
      </c>
      <c r="S18" s="934">
        <v>1848</v>
      </c>
      <c r="T18" s="935">
        <f t="shared" si="2"/>
        <v>65.50868486352357</v>
      </c>
    </row>
    <row r="19" spans="1:20" s="331" customFormat="1" ht="18" customHeight="1" x14ac:dyDescent="0.2">
      <c r="A19" s="330"/>
      <c r="B19" s="933" t="s">
        <v>41</v>
      </c>
      <c r="C19" s="932"/>
      <c r="D19" s="934">
        <f t="shared" si="0"/>
        <v>118695</v>
      </c>
      <c r="E19" s="935">
        <f t="shared" si="1"/>
        <v>20.383857777533535</v>
      </c>
      <c r="F19" s="932"/>
      <c r="G19" s="934">
        <v>20326</v>
      </c>
      <c r="H19" s="935">
        <v>17.124562955474115</v>
      </c>
      <c r="I19" s="934">
        <v>13615</v>
      </c>
      <c r="J19" s="935">
        <v>66.983174259569026</v>
      </c>
      <c r="K19" s="932"/>
      <c r="L19" s="934">
        <v>44291</v>
      </c>
      <c r="M19" s="935">
        <v>37.314966932052741</v>
      </c>
      <c r="N19" s="934">
        <v>32460</v>
      </c>
      <c r="O19" s="935">
        <v>73.288026912916848</v>
      </c>
      <c r="P19" s="932"/>
      <c r="Q19" s="934">
        <v>54078</v>
      </c>
      <c r="R19" s="935">
        <v>45.560470112473148</v>
      </c>
      <c r="S19" s="934">
        <v>46716</v>
      </c>
      <c r="T19" s="935">
        <f t="shared" si="2"/>
        <v>86.386330855431055</v>
      </c>
    </row>
    <row r="20" spans="1:20" s="331" customFormat="1" ht="18" customHeight="1" x14ac:dyDescent="0.2">
      <c r="A20" s="330"/>
      <c r="B20" s="933" t="s">
        <v>3</v>
      </c>
      <c r="C20" s="932"/>
      <c r="D20" s="934">
        <f t="shared" si="0"/>
        <v>99407</v>
      </c>
      <c r="E20" s="935">
        <f t="shared" si="1"/>
        <v>17.071470155366917</v>
      </c>
      <c r="F20" s="932"/>
      <c r="G20" s="934">
        <v>28970</v>
      </c>
      <c r="H20" s="935">
        <v>29.142816904242157</v>
      </c>
      <c r="I20" s="934">
        <v>9467</v>
      </c>
      <c r="J20" s="935">
        <v>32.678633068691745</v>
      </c>
      <c r="K20" s="932"/>
      <c r="L20" s="934">
        <v>36695</v>
      </c>
      <c r="M20" s="935">
        <v>36.913899423581839</v>
      </c>
      <c r="N20" s="934">
        <v>11746</v>
      </c>
      <c r="O20" s="935">
        <v>32.009810600899307</v>
      </c>
      <c r="P20" s="932"/>
      <c r="Q20" s="934">
        <v>33742</v>
      </c>
      <c r="R20" s="935">
        <v>33.943283672176008</v>
      </c>
      <c r="S20" s="934">
        <v>11350</v>
      </c>
      <c r="T20" s="935">
        <f t="shared" si="2"/>
        <v>33.637602987374784</v>
      </c>
    </row>
    <row r="21" spans="1:20" s="331" customFormat="1" ht="18" customHeight="1" x14ac:dyDescent="0.2">
      <c r="A21" s="330"/>
      <c r="B21" s="933" t="s">
        <v>2</v>
      </c>
      <c r="C21" s="932"/>
      <c r="D21" s="934">
        <f t="shared" si="0"/>
        <v>6530</v>
      </c>
      <c r="E21" s="935">
        <f t="shared" si="1"/>
        <v>1.1214170039790554</v>
      </c>
      <c r="F21" s="932"/>
      <c r="G21" s="934">
        <v>1948</v>
      </c>
      <c r="H21" s="935">
        <v>29.831546707503833</v>
      </c>
      <c r="I21" s="934">
        <v>1613</v>
      </c>
      <c r="J21" s="935">
        <v>82.802874743326498</v>
      </c>
      <c r="K21" s="932"/>
      <c r="L21" s="934">
        <v>2539</v>
      </c>
      <c r="M21" s="935">
        <v>38.882082695252677</v>
      </c>
      <c r="N21" s="934">
        <v>2185</v>
      </c>
      <c r="O21" s="935">
        <v>86.057502953918856</v>
      </c>
      <c r="P21" s="932"/>
      <c r="Q21" s="934">
        <v>2043</v>
      </c>
      <c r="R21" s="935">
        <v>31.28637059724349</v>
      </c>
      <c r="S21" s="934">
        <v>1816</v>
      </c>
      <c r="T21" s="935">
        <f t="shared" si="2"/>
        <v>88.888888888888886</v>
      </c>
    </row>
    <row r="22" spans="1:20" s="331" customFormat="1" ht="18" customHeight="1" x14ac:dyDescent="0.2">
      <c r="A22" s="330"/>
      <c r="B22" s="933" t="s">
        <v>35</v>
      </c>
      <c r="C22" s="932"/>
      <c r="D22" s="934">
        <f t="shared" si="0"/>
        <v>18126</v>
      </c>
      <c r="E22" s="935">
        <f t="shared" si="1"/>
        <v>3.1128337847051086</v>
      </c>
      <c r="F22" s="932"/>
      <c r="G22" s="934">
        <v>5111</v>
      </c>
      <c r="H22" s="935">
        <v>28.197064989517816</v>
      </c>
      <c r="I22" s="934">
        <v>4597</v>
      </c>
      <c r="J22" s="935">
        <v>89.943259636079048</v>
      </c>
      <c r="K22" s="932"/>
      <c r="L22" s="934">
        <v>6456</v>
      </c>
      <c r="M22" s="935">
        <v>35.61734524991725</v>
      </c>
      <c r="N22" s="934">
        <v>5801</v>
      </c>
      <c r="O22" s="935">
        <v>89.854399008674108</v>
      </c>
      <c r="P22" s="932"/>
      <c r="Q22" s="934">
        <v>6559</v>
      </c>
      <c r="R22" s="935">
        <v>36.185589760564937</v>
      </c>
      <c r="S22" s="934">
        <v>5812</v>
      </c>
      <c r="T22" s="935">
        <f t="shared" si="2"/>
        <v>88.611068760481785</v>
      </c>
    </row>
    <row r="23" spans="1:20" s="331" customFormat="1" ht="18" customHeight="1" x14ac:dyDescent="0.2">
      <c r="A23" s="330"/>
      <c r="B23" s="933" t="s">
        <v>42</v>
      </c>
      <c r="C23" s="932"/>
      <c r="D23" s="934">
        <f t="shared" si="0"/>
        <v>48056</v>
      </c>
      <c r="E23" s="935">
        <f t="shared" si="1"/>
        <v>8.2528048305080386</v>
      </c>
      <c r="F23" s="932"/>
      <c r="G23" s="934">
        <v>15632</v>
      </c>
      <c r="H23" s="935">
        <v>32.52871649741968</v>
      </c>
      <c r="I23" s="934">
        <v>10675</v>
      </c>
      <c r="J23" s="935">
        <v>68.289406345957019</v>
      </c>
      <c r="K23" s="932"/>
      <c r="L23" s="934">
        <v>19304</v>
      </c>
      <c r="M23" s="935">
        <v>40.169801897785916</v>
      </c>
      <c r="N23" s="934">
        <v>13481</v>
      </c>
      <c r="O23" s="935">
        <v>69.83526730211355</v>
      </c>
      <c r="P23" s="932"/>
      <c r="Q23" s="934">
        <v>13120</v>
      </c>
      <c r="R23" s="935">
        <v>27.301481604794407</v>
      </c>
      <c r="S23" s="934">
        <v>9945</v>
      </c>
      <c r="T23" s="935">
        <f t="shared" si="2"/>
        <v>75.800304878048792</v>
      </c>
    </row>
    <row r="24" spans="1:20" s="331" customFormat="1" ht="18" customHeight="1" x14ac:dyDescent="0.2">
      <c r="A24" s="330">
        <v>47094</v>
      </c>
      <c r="B24" s="933" t="s">
        <v>43</v>
      </c>
      <c r="C24" s="932"/>
      <c r="D24" s="934">
        <f t="shared" si="0"/>
        <v>25403</v>
      </c>
      <c r="E24" s="935">
        <f t="shared" si="1"/>
        <v>4.3625353984808495</v>
      </c>
      <c r="F24" s="932"/>
      <c r="G24" s="934">
        <v>7609</v>
      </c>
      <c r="H24" s="935">
        <v>29.953155139156795</v>
      </c>
      <c r="I24" s="934">
        <v>6087</v>
      </c>
      <c r="J24" s="935">
        <v>79.99737153371008</v>
      </c>
      <c r="K24" s="932"/>
      <c r="L24" s="934">
        <v>9871</v>
      </c>
      <c r="M24" s="935">
        <v>38.857615242294216</v>
      </c>
      <c r="N24" s="934">
        <v>7623</v>
      </c>
      <c r="O24" s="935">
        <v>77.226218214973159</v>
      </c>
      <c r="P24" s="932"/>
      <c r="Q24" s="934">
        <v>7923</v>
      </c>
      <c r="R24" s="935">
        <v>31.189229618548993</v>
      </c>
      <c r="S24" s="934">
        <v>5912</v>
      </c>
      <c r="T24" s="935">
        <f t="shared" si="2"/>
        <v>74.618200176700739</v>
      </c>
    </row>
    <row r="25" spans="1:20" s="331" customFormat="1" ht="18" customHeight="1" x14ac:dyDescent="0.2">
      <c r="B25" s="933" t="s">
        <v>44</v>
      </c>
      <c r="C25" s="932"/>
      <c r="D25" s="934">
        <f t="shared" si="0"/>
        <v>9736</v>
      </c>
      <c r="E25" s="935">
        <f t="shared" si="1"/>
        <v>1.6719932543246683</v>
      </c>
      <c r="F25" s="932"/>
      <c r="G25" s="934">
        <v>1441</v>
      </c>
      <c r="H25" s="935">
        <v>14.80073952341824</v>
      </c>
      <c r="I25" s="934">
        <v>989</v>
      </c>
      <c r="J25" s="935">
        <v>68.632893823733525</v>
      </c>
      <c r="K25" s="932"/>
      <c r="L25" s="934">
        <v>3099</v>
      </c>
      <c r="M25" s="935">
        <v>31.830320460147902</v>
      </c>
      <c r="N25" s="934">
        <v>1954</v>
      </c>
      <c r="O25" s="935">
        <v>63.052597612132942</v>
      </c>
      <c r="P25" s="932"/>
      <c r="Q25" s="934">
        <v>5196</v>
      </c>
      <c r="R25" s="935">
        <v>53.368940016433854</v>
      </c>
      <c r="S25" s="934">
        <v>2925</v>
      </c>
      <c r="T25" s="935">
        <f t="shared" si="2"/>
        <v>56.293302540415702</v>
      </c>
    </row>
    <row r="26" spans="1:20" s="331" customFormat="1" ht="18" customHeight="1" x14ac:dyDescent="0.2">
      <c r="B26" s="933" t="s">
        <v>45</v>
      </c>
      <c r="C26" s="932"/>
      <c r="D26" s="934">
        <f t="shared" si="0"/>
        <v>35792</v>
      </c>
      <c r="E26" s="935">
        <f t="shared" si="1"/>
        <v>6.1466703532034224</v>
      </c>
      <c r="F26" s="932"/>
      <c r="G26" s="934">
        <v>7248</v>
      </c>
      <c r="H26" s="935">
        <v>20.250335270451497</v>
      </c>
      <c r="I26" s="934">
        <v>3781</v>
      </c>
      <c r="J26" s="935">
        <v>52.166114790286976</v>
      </c>
      <c r="K26" s="932"/>
      <c r="L26" s="934">
        <v>12329</v>
      </c>
      <c r="M26" s="935">
        <v>34.446244970943226</v>
      </c>
      <c r="N26" s="934">
        <v>6426</v>
      </c>
      <c r="O26" s="935">
        <v>52.121015491929597</v>
      </c>
      <c r="P26" s="932"/>
      <c r="Q26" s="934">
        <v>16215</v>
      </c>
      <c r="R26" s="935">
        <v>45.303419758605273</v>
      </c>
      <c r="S26" s="934">
        <v>9664</v>
      </c>
      <c r="T26" s="935">
        <f t="shared" si="2"/>
        <v>59.599136601911809</v>
      </c>
    </row>
    <row r="27" spans="1:20" s="331" customFormat="1" ht="18" customHeight="1" x14ac:dyDescent="0.2">
      <c r="B27" s="933" t="s">
        <v>46</v>
      </c>
      <c r="C27" s="932"/>
      <c r="D27" s="934">
        <f t="shared" si="0"/>
        <v>1218</v>
      </c>
      <c r="E27" s="935">
        <f t="shared" si="1"/>
        <v>0.20917088986929394</v>
      </c>
      <c r="F27" s="932"/>
      <c r="G27" s="934">
        <v>497</v>
      </c>
      <c r="H27" s="935">
        <v>40.804597701149426</v>
      </c>
      <c r="I27" s="934">
        <v>170</v>
      </c>
      <c r="J27" s="935">
        <v>34.205231388329985</v>
      </c>
      <c r="K27" s="932"/>
      <c r="L27" s="934">
        <v>714</v>
      </c>
      <c r="M27" s="935">
        <v>58.620689655172406</v>
      </c>
      <c r="N27" s="934">
        <v>249</v>
      </c>
      <c r="O27" s="935">
        <v>34.87394957983193</v>
      </c>
      <c r="P27" s="932"/>
      <c r="Q27" s="934">
        <v>7</v>
      </c>
      <c r="R27" s="935">
        <v>0.57471264367816088</v>
      </c>
      <c r="S27" s="934">
        <v>3</v>
      </c>
      <c r="T27" s="935">
        <f t="shared" si="2"/>
        <v>42.857142857142854</v>
      </c>
    </row>
    <row r="28" spans="1:20" s="331" customFormat="1" ht="18" customHeight="1" x14ac:dyDescent="0.2">
      <c r="B28" s="955" t="s">
        <v>1</v>
      </c>
      <c r="C28" s="932"/>
      <c r="D28" s="956">
        <f t="shared" si="0"/>
        <v>1810</v>
      </c>
      <c r="E28" s="957">
        <f t="shared" si="1"/>
        <v>0.31083687246586378</v>
      </c>
      <c r="F28" s="932"/>
      <c r="G28" s="956">
        <v>676</v>
      </c>
      <c r="H28" s="957">
        <v>37.348066298342545</v>
      </c>
      <c r="I28" s="956">
        <v>653</v>
      </c>
      <c r="J28" s="957">
        <v>96.597633136094672</v>
      </c>
      <c r="K28" s="932"/>
      <c r="L28" s="956">
        <v>672</v>
      </c>
      <c r="M28" s="957">
        <v>37.127071823204425</v>
      </c>
      <c r="N28" s="956">
        <v>648</v>
      </c>
      <c r="O28" s="957">
        <v>96.428571428571431</v>
      </c>
      <c r="P28" s="932"/>
      <c r="Q28" s="956">
        <v>462</v>
      </c>
      <c r="R28" s="957">
        <v>25.524861878453038</v>
      </c>
      <c r="S28" s="956">
        <v>443</v>
      </c>
      <c r="T28" s="957">
        <f t="shared" si="2"/>
        <v>95.887445887445892</v>
      </c>
    </row>
    <row r="29" spans="1:20" s="319" customFormat="1" ht="18" customHeight="1" x14ac:dyDescent="0.2">
      <c r="B29" s="1292" t="s">
        <v>0</v>
      </c>
      <c r="C29" s="1285"/>
      <c r="D29" s="1293">
        <f>SUM(D11:D28)</f>
        <v>582299</v>
      </c>
      <c r="E29" s="1294">
        <f t="shared" si="1"/>
        <v>100</v>
      </c>
      <c r="F29" s="1285"/>
      <c r="G29" s="1293">
        <f>SUM(G11:G28)</f>
        <v>153150</v>
      </c>
      <c r="H29" s="1294">
        <f>G29/$D29*100</f>
        <v>26.300921004501127</v>
      </c>
      <c r="I29" s="1293">
        <f>SUM(I11:I28)</f>
        <v>99240</v>
      </c>
      <c r="J29" s="1294">
        <f>I29/G29*100</f>
        <v>64.799216454456413</v>
      </c>
      <c r="K29" s="1285"/>
      <c r="L29" s="1293">
        <f>SUM(L11:L28)</f>
        <v>224565</v>
      </c>
      <c r="M29" s="1294">
        <f>L29/$D29*100</f>
        <v>38.565238820605906</v>
      </c>
      <c r="N29" s="1293">
        <f>SUM(N11:N28)</f>
        <v>148075</v>
      </c>
      <c r="O29" s="1294">
        <f>N29/L29*100</f>
        <v>65.938592389731255</v>
      </c>
      <c r="P29" s="1285"/>
      <c r="Q29" s="1293">
        <f>SUM(Q11:Q28)</f>
        <v>204584</v>
      </c>
      <c r="R29" s="1294">
        <f>Q29/$D29*100</f>
        <v>35.133840174892967</v>
      </c>
      <c r="S29" s="1293">
        <f>SUM(S11:S28)</f>
        <v>140759</v>
      </c>
      <c r="T29" s="1294">
        <f>S29/Q29*100</f>
        <v>68.802545653619049</v>
      </c>
    </row>
    <row r="30" spans="1:20" s="328" customFormat="1" ht="6.75" customHeight="1" x14ac:dyDescent="0.2">
      <c r="B30" s="1601"/>
      <c r="C30" s="1601"/>
      <c r="D30" s="1601"/>
      <c r="E30" s="1601"/>
      <c r="F30" s="781"/>
    </row>
    <row r="31" spans="1:20" x14ac:dyDescent="0.25">
      <c r="B31" s="1602"/>
      <c r="C31" s="1602"/>
      <c r="D31" s="1602"/>
      <c r="E31" s="1602"/>
      <c r="F31" s="1602"/>
      <c r="G31" s="1602"/>
      <c r="H31" s="1602"/>
      <c r="I31" s="1602"/>
      <c r="J31" s="1602"/>
      <c r="K31" s="1602"/>
      <c r="L31" s="1602"/>
      <c r="M31" s="1602"/>
      <c r="N31" s="1602"/>
      <c r="O31" s="1602"/>
      <c r="P31" s="1602"/>
      <c r="Q31" s="1602"/>
      <c r="R31" s="1602"/>
    </row>
    <row r="32" spans="1:20" x14ac:dyDescent="0.25">
      <c r="G32" s="937"/>
      <c r="L32" s="937"/>
    </row>
    <row r="33" spans="2:12" x14ac:dyDescent="0.25">
      <c r="B33" s="937"/>
      <c r="L33" s="937"/>
    </row>
  </sheetData>
  <mergeCells count="17">
    <mergeCell ref="B5:T5"/>
    <mergeCell ref="B30:E30"/>
    <mergeCell ref="B31:R31"/>
    <mergeCell ref="B2:E2"/>
    <mergeCell ref="G2:R2"/>
    <mergeCell ref="B7:B9"/>
    <mergeCell ref="D7:E8"/>
    <mergeCell ref="G7:J7"/>
    <mergeCell ref="L7:O7"/>
    <mergeCell ref="Q7:T7"/>
    <mergeCell ref="G8:H8"/>
    <mergeCell ref="I8:J8"/>
    <mergeCell ref="L8:M8"/>
    <mergeCell ref="N8:O8"/>
    <mergeCell ref="Q8:R8"/>
    <mergeCell ref="S8:T8"/>
    <mergeCell ref="B4:T4"/>
  </mergeCells>
  <printOptions horizontalCentered="1"/>
  <pageMargins left="0" right="0" top="0.43307086614173229" bottom="0.43307086614173229" header="0" footer="0"/>
  <pageSetup paperSize="9" scale="96" orientation="landscape" r:id="rId1"/>
  <headerFooter alignWithMargins="0"/>
  <drawing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codeName="Hoja65">
    <pageSetUpPr fitToPage="1"/>
  </sheetPr>
  <dimension ref="A1:V33"/>
  <sheetViews>
    <sheetView zoomScaleNormal="100" workbookViewId="0"/>
  </sheetViews>
  <sheetFormatPr baseColWidth="10" defaultColWidth="11.42578125" defaultRowHeight="15" x14ac:dyDescent="0.25"/>
  <cols>
    <col min="1" max="1" width="1" style="750" customWidth="1"/>
    <col min="2" max="2" width="30.28515625" style="750" customWidth="1"/>
    <col min="3" max="3" width="0.85546875" style="750" customWidth="1"/>
    <col min="4" max="4" width="10.140625" style="750" customWidth="1"/>
    <col min="5" max="5" width="8.140625" style="750" customWidth="1"/>
    <col min="6" max="6" width="0.85546875" style="750" customWidth="1"/>
    <col min="7" max="7" width="10" style="750" customWidth="1"/>
    <col min="8" max="8" width="7.140625" style="750" customWidth="1"/>
    <col min="9" max="10" width="8" style="750" customWidth="1"/>
    <col min="11" max="11" width="0.7109375" style="750" customWidth="1"/>
    <col min="12" max="12" width="10.140625" style="750" customWidth="1"/>
    <col min="13" max="15" width="8" style="750" customWidth="1"/>
    <col min="16" max="16" width="0.5703125" style="750" customWidth="1"/>
    <col min="17" max="17" width="9" style="750" customWidth="1"/>
    <col min="18" max="18" width="7.42578125" style="750" customWidth="1"/>
    <col min="19" max="19" width="8" style="750" customWidth="1"/>
    <col min="20" max="20" width="8.85546875" style="750" customWidth="1"/>
    <col min="21" max="21" width="7.5703125" style="750" customWidth="1"/>
    <col min="22" max="22" width="8.28515625" style="750" customWidth="1"/>
    <col min="23" max="23" width="8.85546875" style="750" customWidth="1"/>
    <col min="24" max="16384" width="11.42578125" style="750"/>
  </cols>
  <sheetData>
    <row r="1" spans="1:22" ht="9.75" customHeight="1" x14ac:dyDescent="0.25">
      <c r="B1" s="750" t="s">
        <v>65</v>
      </c>
    </row>
    <row r="2" spans="1:22" s="343" customFormat="1" ht="49.5" customHeight="1" x14ac:dyDescent="0.25">
      <c r="B2" s="1387"/>
      <c r="C2" s="1387"/>
      <c r="D2" s="1387"/>
      <c r="E2" s="1387"/>
      <c r="F2" s="344"/>
      <c r="G2" s="1585"/>
      <c r="H2" s="1585"/>
      <c r="I2" s="1585"/>
      <c r="J2" s="1585"/>
      <c r="K2" s="1585"/>
      <c r="L2" s="1585"/>
      <c r="M2" s="1585"/>
      <c r="N2" s="1585"/>
      <c r="O2" s="1585"/>
      <c r="P2" s="1585"/>
      <c r="Q2" s="1585"/>
      <c r="R2" s="1585"/>
      <c r="T2" s="344"/>
    </row>
    <row r="3" spans="1:22" s="343" customFormat="1" ht="3" customHeight="1" x14ac:dyDescent="0.25">
      <c r="B3" s="344"/>
      <c r="C3" s="344"/>
      <c r="D3" s="344"/>
      <c r="E3" s="344"/>
      <c r="F3" s="344"/>
      <c r="L3" s="344"/>
      <c r="Q3" s="344"/>
      <c r="T3" s="344"/>
    </row>
    <row r="4" spans="1:22" s="345" customFormat="1" ht="15" customHeight="1" x14ac:dyDescent="0.2">
      <c r="B4" s="1414" t="s">
        <v>431</v>
      </c>
      <c r="C4" s="1414"/>
      <c r="D4" s="1414"/>
      <c r="E4" s="1414"/>
      <c r="F4" s="1414"/>
      <c r="G4" s="1414"/>
      <c r="H4" s="1414"/>
      <c r="I4" s="1414"/>
      <c r="J4" s="1414"/>
      <c r="K4" s="1414"/>
      <c r="L4" s="1414"/>
      <c r="M4" s="1414"/>
      <c r="N4" s="1414"/>
      <c r="O4" s="1414"/>
      <c r="P4" s="1414"/>
      <c r="Q4" s="1414"/>
      <c r="R4" s="1414"/>
      <c r="S4" s="1414"/>
      <c r="T4" s="1414"/>
      <c r="U4" s="926"/>
    </row>
    <row r="5" spans="1:22" s="345" customFormat="1" ht="15" customHeight="1" x14ac:dyDescent="0.2">
      <c r="B5" s="1415" t="str">
        <f>porsaad!$B$6</f>
        <v>Situación a 31 de mayo de 2024</v>
      </c>
      <c r="C5" s="1415"/>
      <c r="D5" s="1415"/>
      <c r="E5" s="1415"/>
      <c r="F5" s="1415"/>
      <c r="G5" s="1415"/>
      <c r="H5" s="1415"/>
      <c r="I5" s="1415"/>
      <c r="J5" s="1415"/>
      <c r="K5" s="1415"/>
      <c r="L5" s="1415"/>
      <c r="M5" s="1415"/>
      <c r="N5" s="1415"/>
      <c r="O5" s="1415"/>
      <c r="P5" s="1415"/>
      <c r="Q5" s="1415"/>
      <c r="R5" s="1415"/>
      <c r="S5" s="1415"/>
      <c r="T5" s="1415"/>
      <c r="U5" s="927"/>
      <c r="V5" s="877"/>
    </row>
    <row r="6" spans="1:22" s="345" customFormat="1" ht="4.5" customHeight="1" x14ac:dyDescent="0.2"/>
    <row r="7" spans="1:22" s="322" customFormat="1" ht="15" customHeight="1" x14ac:dyDescent="0.2">
      <c r="A7" s="316"/>
      <c r="B7" s="1586" t="s">
        <v>12</v>
      </c>
      <c r="C7" s="922"/>
      <c r="D7" s="1603" t="s">
        <v>65</v>
      </c>
      <c r="E7" s="1591"/>
      <c r="F7" s="922"/>
      <c r="G7" s="1605" t="s">
        <v>31</v>
      </c>
      <c r="H7" s="1606"/>
      <c r="I7" s="1606"/>
      <c r="J7" s="1607"/>
      <c r="K7" s="923"/>
      <c r="L7" s="1605" t="s">
        <v>49</v>
      </c>
      <c r="M7" s="1606"/>
      <c r="N7" s="1606"/>
      <c r="O7" s="1607"/>
      <c r="P7" s="923"/>
      <c r="Q7" s="1605" t="s">
        <v>50</v>
      </c>
      <c r="R7" s="1606"/>
      <c r="S7" s="1606"/>
      <c r="T7" s="1607"/>
    </row>
    <row r="8" spans="1:22" s="322" customFormat="1" ht="35.25" customHeight="1" x14ac:dyDescent="0.2">
      <c r="A8" s="316"/>
      <c r="B8" s="1587"/>
      <c r="C8" s="922"/>
      <c r="D8" s="1604"/>
      <c r="E8" s="1594"/>
      <c r="F8" s="922"/>
      <c r="G8" s="1608" t="s">
        <v>69</v>
      </c>
      <c r="H8" s="1609"/>
      <c r="I8" s="1610" t="s">
        <v>287</v>
      </c>
      <c r="J8" s="1611"/>
      <c r="K8" s="959"/>
      <c r="L8" s="1612" t="s">
        <v>69</v>
      </c>
      <c r="M8" s="1613"/>
      <c r="N8" s="1610" t="s">
        <v>287</v>
      </c>
      <c r="O8" s="1611"/>
      <c r="P8" s="959"/>
      <c r="Q8" s="1612" t="s">
        <v>69</v>
      </c>
      <c r="R8" s="1613"/>
      <c r="S8" s="1610" t="s">
        <v>287</v>
      </c>
      <c r="T8" s="1611"/>
    </row>
    <row r="9" spans="1:22" s="322" customFormat="1" ht="29.25" customHeight="1" x14ac:dyDescent="0.2">
      <c r="A9" s="316"/>
      <c r="B9" s="1588"/>
      <c r="C9" s="941"/>
      <c r="D9" s="958" t="s">
        <v>9</v>
      </c>
      <c r="E9" s="938" t="s">
        <v>10</v>
      </c>
      <c r="F9" s="941"/>
      <c r="G9" s="946" t="s">
        <v>9</v>
      </c>
      <c r="H9" s="947" t="s">
        <v>71</v>
      </c>
      <c r="I9" s="958" t="s">
        <v>9</v>
      </c>
      <c r="J9" s="960" t="s">
        <v>130</v>
      </c>
      <c r="K9" s="941"/>
      <c r="L9" s="939" t="s">
        <v>9</v>
      </c>
      <c r="M9" s="940" t="s">
        <v>71</v>
      </c>
      <c r="N9" s="958" t="s">
        <v>9</v>
      </c>
      <c r="O9" s="960" t="s">
        <v>130</v>
      </c>
      <c r="P9" s="941"/>
      <c r="Q9" s="939" t="s">
        <v>9</v>
      </c>
      <c r="R9" s="940" t="s">
        <v>71</v>
      </c>
      <c r="S9" s="944" t="s">
        <v>9</v>
      </c>
      <c r="T9" s="960" t="s">
        <v>130</v>
      </c>
    </row>
    <row r="10" spans="1:22" s="322" customFormat="1" ht="6" customHeight="1" x14ac:dyDescent="0.2">
      <c r="A10" s="316"/>
      <c r="B10" s="925"/>
      <c r="C10" s="925"/>
      <c r="D10" s="925"/>
      <c r="E10" s="925"/>
      <c r="F10" s="925"/>
      <c r="G10" s="925"/>
      <c r="H10" s="925"/>
      <c r="I10" s="925"/>
      <c r="J10" s="925"/>
      <c r="K10" s="925"/>
      <c r="L10" s="925"/>
      <c r="M10" s="925"/>
      <c r="N10" s="925"/>
      <c r="O10" s="925"/>
      <c r="P10" s="925"/>
      <c r="Q10" s="925"/>
      <c r="R10" s="925"/>
    </row>
    <row r="11" spans="1:22" s="331" customFormat="1" ht="18" customHeight="1" x14ac:dyDescent="0.2">
      <c r="A11" s="330"/>
      <c r="B11" s="928" t="s">
        <v>8</v>
      </c>
      <c r="C11" s="932"/>
      <c r="D11" s="929">
        <f>G11+L11+Q11</f>
        <v>12</v>
      </c>
      <c r="E11" s="930">
        <f>D11/D$29*100</f>
        <v>0.11456940996753867</v>
      </c>
      <c r="F11" s="932"/>
      <c r="G11" s="929">
        <v>8</v>
      </c>
      <c r="H11" s="930">
        <v>66.666666666666657</v>
      </c>
      <c r="I11" s="929">
        <v>7</v>
      </c>
      <c r="J11" s="930">
        <v>87.5</v>
      </c>
      <c r="K11" s="932"/>
      <c r="L11" s="929">
        <v>4</v>
      </c>
      <c r="M11" s="930">
        <v>33.333333333333329</v>
      </c>
      <c r="N11" s="929">
        <v>4</v>
      </c>
      <c r="O11" s="930">
        <v>100</v>
      </c>
      <c r="P11" s="932"/>
      <c r="Q11" s="929">
        <v>0</v>
      </c>
      <c r="R11" s="930">
        <v>0</v>
      </c>
      <c r="S11" s="929">
        <v>0</v>
      </c>
      <c r="T11" s="930" t="str">
        <f>IFERROR(S11/Q11*100,"-")</f>
        <v>-</v>
      </c>
    </row>
    <row r="12" spans="1:22" s="331" customFormat="1" ht="18" customHeight="1" x14ac:dyDescent="0.2">
      <c r="A12" s="330"/>
      <c r="B12" s="933" t="s">
        <v>7</v>
      </c>
      <c r="C12" s="932"/>
      <c r="D12" s="934">
        <f t="shared" ref="D12:D28" si="0">G12+L12+Q12</f>
        <v>0</v>
      </c>
      <c r="E12" s="935">
        <f t="shared" ref="E12:E29" si="1">D12/D$29*100</f>
        <v>0</v>
      </c>
      <c r="F12" s="932"/>
      <c r="G12" s="934">
        <v>0</v>
      </c>
      <c r="H12" s="935" t="s">
        <v>364</v>
      </c>
      <c r="I12" s="934">
        <v>0</v>
      </c>
      <c r="J12" s="935" t="s">
        <v>364</v>
      </c>
      <c r="K12" s="932"/>
      <c r="L12" s="934">
        <v>0</v>
      </c>
      <c r="M12" s="935" t="s">
        <v>364</v>
      </c>
      <c r="N12" s="934">
        <v>0</v>
      </c>
      <c r="O12" s="935" t="s">
        <v>364</v>
      </c>
      <c r="P12" s="932"/>
      <c r="Q12" s="934">
        <v>0</v>
      </c>
      <c r="R12" s="935" t="s">
        <v>364</v>
      </c>
      <c r="S12" s="934">
        <v>0</v>
      </c>
      <c r="T12" s="935" t="str">
        <f t="shared" ref="T12:T28" si="2">IFERROR(S12/Q12*100,"-")</f>
        <v>-</v>
      </c>
    </row>
    <row r="13" spans="1:22" s="331" customFormat="1" ht="18" customHeight="1" x14ac:dyDescent="0.2">
      <c r="A13" s="330"/>
      <c r="B13" s="933" t="s">
        <v>37</v>
      </c>
      <c r="C13" s="932"/>
      <c r="D13" s="934">
        <f t="shared" si="0"/>
        <v>22</v>
      </c>
      <c r="E13" s="935">
        <f t="shared" si="1"/>
        <v>0.21004391827382091</v>
      </c>
      <c r="F13" s="932"/>
      <c r="G13" s="934">
        <v>10</v>
      </c>
      <c r="H13" s="935">
        <v>45.454545454545453</v>
      </c>
      <c r="I13" s="934">
        <v>10</v>
      </c>
      <c r="J13" s="935">
        <v>100</v>
      </c>
      <c r="K13" s="932"/>
      <c r="L13" s="934">
        <v>4</v>
      </c>
      <c r="M13" s="935">
        <v>18.181818181818183</v>
      </c>
      <c r="N13" s="934">
        <v>3</v>
      </c>
      <c r="O13" s="935">
        <v>75</v>
      </c>
      <c r="P13" s="932"/>
      <c r="Q13" s="934">
        <v>8</v>
      </c>
      <c r="R13" s="935">
        <v>36.363636363636367</v>
      </c>
      <c r="S13" s="934">
        <v>8</v>
      </c>
      <c r="T13" s="935">
        <f t="shared" si="2"/>
        <v>100</v>
      </c>
    </row>
    <row r="14" spans="1:22" s="331" customFormat="1" ht="18" customHeight="1" x14ac:dyDescent="0.2">
      <c r="A14" s="330"/>
      <c r="B14" s="933" t="s">
        <v>38</v>
      </c>
      <c r="C14" s="932"/>
      <c r="D14" s="934">
        <f t="shared" si="0"/>
        <v>0</v>
      </c>
      <c r="E14" s="935">
        <f t="shared" si="1"/>
        <v>0</v>
      </c>
      <c r="F14" s="932"/>
      <c r="G14" s="934">
        <v>0</v>
      </c>
      <c r="H14" s="935" t="s">
        <v>364</v>
      </c>
      <c r="I14" s="934">
        <v>0</v>
      </c>
      <c r="J14" s="935" t="s">
        <v>364</v>
      </c>
      <c r="K14" s="932"/>
      <c r="L14" s="934">
        <v>0</v>
      </c>
      <c r="M14" s="935" t="s">
        <v>364</v>
      </c>
      <c r="N14" s="934">
        <v>0</v>
      </c>
      <c r="O14" s="935" t="s">
        <v>364</v>
      </c>
      <c r="P14" s="932"/>
      <c r="Q14" s="934">
        <v>0</v>
      </c>
      <c r="R14" s="935" t="s">
        <v>364</v>
      </c>
      <c r="S14" s="934">
        <v>0</v>
      </c>
      <c r="T14" s="935" t="str">
        <f t="shared" si="2"/>
        <v>-</v>
      </c>
    </row>
    <row r="15" spans="1:22" s="331" customFormat="1" ht="18" customHeight="1" x14ac:dyDescent="0.2">
      <c r="A15" s="330"/>
      <c r="B15" s="933" t="s">
        <v>6</v>
      </c>
      <c r="C15" s="932"/>
      <c r="D15" s="934">
        <f t="shared" si="0"/>
        <v>0</v>
      </c>
      <c r="E15" s="935">
        <f t="shared" si="1"/>
        <v>0</v>
      </c>
      <c r="F15" s="932"/>
      <c r="G15" s="934">
        <v>0</v>
      </c>
      <c r="H15" s="935" t="s">
        <v>364</v>
      </c>
      <c r="I15" s="934">
        <v>0</v>
      </c>
      <c r="J15" s="935" t="s">
        <v>364</v>
      </c>
      <c r="K15" s="932"/>
      <c r="L15" s="934">
        <v>0</v>
      </c>
      <c r="M15" s="935" t="s">
        <v>364</v>
      </c>
      <c r="N15" s="934">
        <v>0</v>
      </c>
      <c r="O15" s="935" t="s">
        <v>364</v>
      </c>
      <c r="P15" s="932"/>
      <c r="Q15" s="934">
        <v>0</v>
      </c>
      <c r="R15" s="935" t="s">
        <v>364</v>
      </c>
      <c r="S15" s="934">
        <v>0</v>
      </c>
      <c r="T15" s="935" t="str">
        <f t="shared" si="2"/>
        <v>-</v>
      </c>
    </row>
    <row r="16" spans="1:22" s="331" customFormat="1" ht="18" customHeight="1" x14ac:dyDescent="0.2">
      <c r="A16" s="330"/>
      <c r="B16" s="933" t="s">
        <v>5</v>
      </c>
      <c r="C16" s="932"/>
      <c r="D16" s="934">
        <f t="shared" si="0"/>
        <v>0</v>
      </c>
      <c r="E16" s="935">
        <f t="shared" si="1"/>
        <v>0</v>
      </c>
      <c r="F16" s="932"/>
      <c r="G16" s="934">
        <v>0</v>
      </c>
      <c r="H16" s="935" t="s">
        <v>364</v>
      </c>
      <c r="I16" s="934">
        <v>0</v>
      </c>
      <c r="J16" s="935" t="s">
        <v>364</v>
      </c>
      <c r="K16" s="932"/>
      <c r="L16" s="934">
        <v>0</v>
      </c>
      <c r="M16" s="935" t="s">
        <v>364</v>
      </c>
      <c r="N16" s="934">
        <v>0</v>
      </c>
      <c r="O16" s="935" t="s">
        <v>364</v>
      </c>
      <c r="P16" s="932"/>
      <c r="Q16" s="934">
        <v>0</v>
      </c>
      <c r="R16" s="935" t="s">
        <v>364</v>
      </c>
      <c r="S16" s="934">
        <v>0</v>
      </c>
      <c r="T16" s="935" t="str">
        <f t="shared" si="2"/>
        <v>-</v>
      </c>
    </row>
    <row r="17" spans="1:20" s="331" customFormat="1" ht="18" customHeight="1" x14ac:dyDescent="0.2">
      <c r="A17" s="330"/>
      <c r="B17" s="933" t="s">
        <v>4</v>
      </c>
      <c r="C17" s="932"/>
      <c r="D17" s="934">
        <f t="shared" si="0"/>
        <v>2434</v>
      </c>
      <c r="E17" s="935">
        <f t="shared" si="1"/>
        <v>23.238495321749092</v>
      </c>
      <c r="F17" s="932"/>
      <c r="G17" s="934">
        <v>593</v>
      </c>
      <c r="H17" s="935">
        <v>24.363188167625307</v>
      </c>
      <c r="I17" s="934">
        <v>499</v>
      </c>
      <c r="J17" s="935">
        <v>84.148397976391237</v>
      </c>
      <c r="K17" s="932"/>
      <c r="L17" s="934">
        <v>809</v>
      </c>
      <c r="M17" s="935">
        <v>33.237469186524237</v>
      </c>
      <c r="N17" s="934">
        <v>623</v>
      </c>
      <c r="O17" s="935">
        <v>77.008652657601971</v>
      </c>
      <c r="P17" s="932"/>
      <c r="Q17" s="934">
        <v>1032</v>
      </c>
      <c r="R17" s="935">
        <v>42.399342645850453</v>
      </c>
      <c r="S17" s="934">
        <v>794</v>
      </c>
      <c r="T17" s="935">
        <f t="shared" si="2"/>
        <v>76.937984496124031</v>
      </c>
    </row>
    <row r="18" spans="1:20" s="331" customFormat="1" ht="18" customHeight="1" x14ac:dyDescent="0.2">
      <c r="A18" s="330"/>
      <c r="B18" s="933" t="s">
        <v>40</v>
      </c>
      <c r="C18" s="932"/>
      <c r="D18" s="934">
        <f t="shared" si="0"/>
        <v>22</v>
      </c>
      <c r="E18" s="935">
        <f t="shared" si="1"/>
        <v>0.21004391827382091</v>
      </c>
      <c r="F18" s="932"/>
      <c r="G18" s="934">
        <v>15</v>
      </c>
      <c r="H18" s="935">
        <v>68.181818181818173</v>
      </c>
      <c r="I18" s="934">
        <v>11</v>
      </c>
      <c r="J18" s="935">
        <v>73.333333333333329</v>
      </c>
      <c r="K18" s="932"/>
      <c r="L18" s="934">
        <v>4</v>
      </c>
      <c r="M18" s="935">
        <v>18.181818181818183</v>
      </c>
      <c r="N18" s="934">
        <v>3</v>
      </c>
      <c r="O18" s="935">
        <v>75</v>
      </c>
      <c r="P18" s="932"/>
      <c r="Q18" s="934">
        <v>3</v>
      </c>
      <c r="R18" s="935">
        <v>13.636363636363635</v>
      </c>
      <c r="S18" s="934">
        <v>2</v>
      </c>
      <c r="T18" s="935">
        <f t="shared" si="2"/>
        <v>66.666666666666657</v>
      </c>
    </row>
    <row r="19" spans="1:20" s="331" customFormat="1" ht="18" customHeight="1" x14ac:dyDescent="0.2">
      <c r="A19" s="330"/>
      <c r="B19" s="933" t="s">
        <v>41</v>
      </c>
      <c r="C19" s="932"/>
      <c r="D19" s="934">
        <f t="shared" si="0"/>
        <v>97</v>
      </c>
      <c r="E19" s="935">
        <f t="shared" si="1"/>
        <v>0.92610273057093762</v>
      </c>
      <c r="F19" s="932"/>
      <c r="G19" s="934">
        <v>69</v>
      </c>
      <c r="H19" s="935">
        <v>71.134020618556704</v>
      </c>
      <c r="I19" s="934">
        <v>62</v>
      </c>
      <c r="J19" s="935">
        <v>89.85507246376811</v>
      </c>
      <c r="K19" s="932"/>
      <c r="L19" s="934">
        <v>22</v>
      </c>
      <c r="M19" s="935">
        <v>22.680412371134022</v>
      </c>
      <c r="N19" s="934">
        <v>22</v>
      </c>
      <c r="O19" s="935">
        <v>100</v>
      </c>
      <c r="P19" s="932"/>
      <c r="Q19" s="934">
        <v>6</v>
      </c>
      <c r="R19" s="935">
        <v>6.1855670103092786</v>
      </c>
      <c r="S19" s="934">
        <v>6</v>
      </c>
      <c r="T19" s="935">
        <f t="shared" si="2"/>
        <v>100</v>
      </c>
    </row>
    <row r="20" spans="1:20" s="331" customFormat="1" ht="18" customHeight="1" x14ac:dyDescent="0.2">
      <c r="A20" s="330"/>
      <c r="B20" s="933" t="s">
        <v>3</v>
      </c>
      <c r="C20" s="932"/>
      <c r="D20" s="934">
        <f t="shared" si="0"/>
        <v>627</v>
      </c>
      <c r="E20" s="935">
        <f t="shared" si="1"/>
        <v>5.9862516708038953</v>
      </c>
      <c r="F20" s="932"/>
      <c r="G20" s="934">
        <v>230</v>
      </c>
      <c r="H20" s="935">
        <v>36.682615629984049</v>
      </c>
      <c r="I20" s="934">
        <v>154</v>
      </c>
      <c r="J20" s="935">
        <v>66.956521739130437</v>
      </c>
      <c r="K20" s="932"/>
      <c r="L20" s="934">
        <v>281</v>
      </c>
      <c r="M20" s="935">
        <v>44.816586921850082</v>
      </c>
      <c r="N20" s="934">
        <v>222</v>
      </c>
      <c r="O20" s="935">
        <v>79.003558718861214</v>
      </c>
      <c r="P20" s="932"/>
      <c r="Q20" s="934">
        <v>116</v>
      </c>
      <c r="R20" s="935">
        <v>18.500797448165869</v>
      </c>
      <c r="S20" s="934">
        <v>90</v>
      </c>
      <c r="T20" s="935">
        <f t="shared" si="2"/>
        <v>77.58620689655173</v>
      </c>
    </row>
    <row r="21" spans="1:20" s="331" customFormat="1" ht="18" customHeight="1" x14ac:dyDescent="0.2">
      <c r="A21" s="330"/>
      <c r="B21" s="933" t="s">
        <v>2</v>
      </c>
      <c r="C21" s="932"/>
      <c r="D21" s="934">
        <f t="shared" si="0"/>
        <v>0</v>
      </c>
      <c r="E21" s="935">
        <f t="shared" si="1"/>
        <v>0</v>
      </c>
      <c r="F21" s="932"/>
      <c r="G21" s="934">
        <v>0</v>
      </c>
      <c r="H21" s="935" t="s">
        <v>364</v>
      </c>
      <c r="I21" s="934">
        <v>0</v>
      </c>
      <c r="J21" s="935" t="s">
        <v>364</v>
      </c>
      <c r="K21" s="932"/>
      <c r="L21" s="934">
        <v>0</v>
      </c>
      <c r="M21" s="935" t="s">
        <v>364</v>
      </c>
      <c r="N21" s="934">
        <v>0</v>
      </c>
      <c r="O21" s="935" t="s">
        <v>364</v>
      </c>
      <c r="P21" s="932"/>
      <c r="Q21" s="934">
        <v>0</v>
      </c>
      <c r="R21" s="935" t="s">
        <v>364</v>
      </c>
      <c r="S21" s="934">
        <v>0</v>
      </c>
      <c r="T21" s="935" t="str">
        <f t="shared" si="2"/>
        <v>-</v>
      </c>
    </row>
    <row r="22" spans="1:20" s="331" customFormat="1" ht="18" customHeight="1" x14ac:dyDescent="0.2">
      <c r="A22" s="330"/>
      <c r="B22" s="933" t="s">
        <v>35</v>
      </c>
      <c r="C22" s="932"/>
      <c r="D22" s="934">
        <f t="shared" si="0"/>
        <v>136</v>
      </c>
      <c r="E22" s="935">
        <f t="shared" si="1"/>
        <v>1.2984533129654383</v>
      </c>
      <c r="F22" s="932"/>
      <c r="G22" s="934">
        <v>85</v>
      </c>
      <c r="H22" s="935">
        <v>62.5</v>
      </c>
      <c r="I22" s="934">
        <v>78</v>
      </c>
      <c r="J22" s="935">
        <v>91.764705882352942</v>
      </c>
      <c r="K22" s="932"/>
      <c r="L22" s="934">
        <v>47</v>
      </c>
      <c r="M22" s="935">
        <v>34.558823529411761</v>
      </c>
      <c r="N22" s="934">
        <v>43</v>
      </c>
      <c r="O22" s="935">
        <v>91.489361702127653</v>
      </c>
      <c r="P22" s="932"/>
      <c r="Q22" s="934">
        <v>4</v>
      </c>
      <c r="R22" s="935">
        <v>2.9411764705882351</v>
      </c>
      <c r="S22" s="934">
        <v>4</v>
      </c>
      <c r="T22" s="935">
        <f t="shared" si="2"/>
        <v>100</v>
      </c>
    </row>
    <row r="23" spans="1:20" s="331" customFormat="1" ht="18" customHeight="1" x14ac:dyDescent="0.2">
      <c r="A23" s="330"/>
      <c r="B23" s="933" t="s">
        <v>42</v>
      </c>
      <c r="C23" s="932"/>
      <c r="D23" s="934">
        <f t="shared" si="0"/>
        <v>82</v>
      </c>
      <c r="E23" s="935">
        <f t="shared" si="1"/>
        <v>0.78289096811151415</v>
      </c>
      <c r="F23" s="932"/>
      <c r="G23" s="934">
        <v>66</v>
      </c>
      <c r="H23" s="935">
        <v>80.487804878048792</v>
      </c>
      <c r="I23" s="934">
        <v>56</v>
      </c>
      <c r="J23" s="935">
        <v>84.848484848484844</v>
      </c>
      <c r="K23" s="932"/>
      <c r="L23" s="934">
        <v>16</v>
      </c>
      <c r="M23" s="935">
        <v>19.512195121951219</v>
      </c>
      <c r="N23" s="934">
        <v>15</v>
      </c>
      <c r="O23" s="935">
        <v>93.75</v>
      </c>
      <c r="P23" s="932"/>
      <c r="Q23" s="934">
        <v>0</v>
      </c>
      <c r="R23" s="935">
        <v>0</v>
      </c>
      <c r="S23" s="934">
        <v>0</v>
      </c>
      <c r="T23" s="935" t="str">
        <f t="shared" si="2"/>
        <v>-</v>
      </c>
    </row>
    <row r="24" spans="1:20" s="331" customFormat="1" ht="18" customHeight="1" x14ac:dyDescent="0.2">
      <c r="A24" s="330">
        <v>47094</v>
      </c>
      <c r="B24" s="933" t="s">
        <v>43</v>
      </c>
      <c r="C24" s="932"/>
      <c r="D24" s="934">
        <f t="shared" si="0"/>
        <v>3</v>
      </c>
      <c r="E24" s="935">
        <f t="shared" si="1"/>
        <v>2.8642352491884668E-2</v>
      </c>
      <c r="F24" s="932"/>
      <c r="G24" s="934">
        <v>2</v>
      </c>
      <c r="H24" s="935">
        <v>66.666666666666657</v>
      </c>
      <c r="I24" s="934">
        <v>1</v>
      </c>
      <c r="J24" s="935">
        <v>50</v>
      </c>
      <c r="K24" s="932"/>
      <c r="L24" s="934">
        <v>0</v>
      </c>
      <c r="M24" s="935">
        <v>0</v>
      </c>
      <c r="N24" s="934">
        <v>0</v>
      </c>
      <c r="O24" s="935" t="s">
        <v>364</v>
      </c>
      <c r="P24" s="932"/>
      <c r="Q24" s="934">
        <v>1</v>
      </c>
      <c r="R24" s="935">
        <v>33.333333333333329</v>
      </c>
      <c r="S24" s="934">
        <v>1</v>
      </c>
      <c r="T24" s="935">
        <f t="shared" si="2"/>
        <v>100</v>
      </c>
    </row>
    <row r="25" spans="1:20" s="331" customFormat="1" ht="18" customHeight="1" x14ac:dyDescent="0.2">
      <c r="B25" s="933" t="s">
        <v>44</v>
      </c>
      <c r="C25" s="932"/>
      <c r="D25" s="934">
        <f t="shared" si="0"/>
        <v>38</v>
      </c>
      <c r="E25" s="935">
        <f t="shared" si="1"/>
        <v>0.36280313156387245</v>
      </c>
      <c r="F25" s="932"/>
      <c r="G25" s="934">
        <v>11</v>
      </c>
      <c r="H25" s="935">
        <v>28.947368421052634</v>
      </c>
      <c r="I25" s="934">
        <v>8</v>
      </c>
      <c r="J25" s="935">
        <v>72.727272727272734</v>
      </c>
      <c r="K25" s="932"/>
      <c r="L25" s="934">
        <v>16</v>
      </c>
      <c r="M25" s="935">
        <v>42.105263157894733</v>
      </c>
      <c r="N25" s="934">
        <v>9</v>
      </c>
      <c r="O25" s="935">
        <v>56.25</v>
      </c>
      <c r="P25" s="932"/>
      <c r="Q25" s="934">
        <v>11</v>
      </c>
      <c r="R25" s="935">
        <v>28.947368421052634</v>
      </c>
      <c r="S25" s="934">
        <v>4</v>
      </c>
      <c r="T25" s="935">
        <f t="shared" si="2"/>
        <v>36.363636363636367</v>
      </c>
    </row>
    <row r="26" spans="1:20" s="331" customFormat="1" ht="18" customHeight="1" x14ac:dyDescent="0.2">
      <c r="B26" s="933" t="s">
        <v>45</v>
      </c>
      <c r="C26" s="932"/>
      <c r="D26" s="934">
        <f t="shared" si="0"/>
        <v>7001</v>
      </c>
      <c r="E26" s="935">
        <f t="shared" si="1"/>
        <v>66.841703265228176</v>
      </c>
      <c r="F26" s="932"/>
      <c r="G26" s="934">
        <v>2053</v>
      </c>
      <c r="H26" s="935">
        <v>29.324382231109841</v>
      </c>
      <c r="I26" s="934">
        <v>887</v>
      </c>
      <c r="J26" s="935">
        <v>43.205065757428152</v>
      </c>
      <c r="K26" s="932"/>
      <c r="L26" s="934">
        <v>2468</v>
      </c>
      <c r="M26" s="935">
        <v>35.25210684187973</v>
      </c>
      <c r="N26" s="934">
        <v>849</v>
      </c>
      <c r="O26" s="935">
        <v>34.400324149108592</v>
      </c>
      <c r="P26" s="932"/>
      <c r="Q26" s="934">
        <v>2480</v>
      </c>
      <c r="R26" s="935">
        <v>35.423510927010426</v>
      </c>
      <c r="S26" s="934">
        <v>962</v>
      </c>
      <c r="T26" s="935">
        <f t="shared" si="2"/>
        <v>38.79032258064516</v>
      </c>
    </row>
    <row r="27" spans="1:20" s="331" customFormat="1" ht="18" customHeight="1" x14ac:dyDescent="0.2">
      <c r="B27" s="933" t="s">
        <v>46</v>
      </c>
      <c r="C27" s="932"/>
      <c r="D27" s="934">
        <f t="shared" si="0"/>
        <v>0</v>
      </c>
      <c r="E27" s="935">
        <f t="shared" si="1"/>
        <v>0</v>
      </c>
      <c r="F27" s="932"/>
      <c r="G27" s="934">
        <v>0</v>
      </c>
      <c r="H27" s="935" t="s">
        <v>364</v>
      </c>
      <c r="I27" s="934">
        <v>0</v>
      </c>
      <c r="J27" s="935" t="s">
        <v>364</v>
      </c>
      <c r="K27" s="932"/>
      <c r="L27" s="934">
        <v>0</v>
      </c>
      <c r="M27" s="935" t="s">
        <v>364</v>
      </c>
      <c r="N27" s="934">
        <v>0</v>
      </c>
      <c r="O27" s="935" t="s">
        <v>364</v>
      </c>
      <c r="P27" s="932"/>
      <c r="Q27" s="934">
        <v>0</v>
      </c>
      <c r="R27" s="935" t="s">
        <v>364</v>
      </c>
      <c r="S27" s="934">
        <v>0</v>
      </c>
      <c r="T27" s="935" t="str">
        <f t="shared" si="2"/>
        <v>-</v>
      </c>
    </row>
    <row r="28" spans="1:20" s="331" customFormat="1" ht="18" customHeight="1" x14ac:dyDescent="0.2">
      <c r="B28" s="955" t="s">
        <v>1</v>
      </c>
      <c r="C28" s="932"/>
      <c r="D28" s="956">
        <f t="shared" si="0"/>
        <v>0</v>
      </c>
      <c r="E28" s="957">
        <f t="shared" si="1"/>
        <v>0</v>
      </c>
      <c r="F28" s="932"/>
      <c r="G28" s="956">
        <v>0</v>
      </c>
      <c r="H28" s="957" t="s">
        <v>364</v>
      </c>
      <c r="I28" s="956">
        <v>0</v>
      </c>
      <c r="J28" s="957" t="s">
        <v>364</v>
      </c>
      <c r="K28" s="932"/>
      <c r="L28" s="956">
        <v>0</v>
      </c>
      <c r="M28" s="957" t="s">
        <v>364</v>
      </c>
      <c r="N28" s="956">
        <v>0</v>
      </c>
      <c r="O28" s="957" t="s">
        <v>364</v>
      </c>
      <c r="P28" s="932"/>
      <c r="Q28" s="956">
        <v>0</v>
      </c>
      <c r="R28" s="957" t="s">
        <v>364</v>
      </c>
      <c r="S28" s="956">
        <v>0</v>
      </c>
      <c r="T28" s="957" t="str">
        <f t="shared" si="2"/>
        <v>-</v>
      </c>
    </row>
    <row r="29" spans="1:20" s="319" customFormat="1" ht="18" customHeight="1" x14ac:dyDescent="0.2">
      <c r="B29" s="1292" t="s">
        <v>0</v>
      </c>
      <c r="C29" s="1285"/>
      <c r="D29" s="1293">
        <f>SUM(D11:D28)</f>
        <v>10474</v>
      </c>
      <c r="E29" s="1294">
        <f t="shared" si="1"/>
        <v>100</v>
      </c>
      <c r="F29" s="1285"/>
      <c r="G29" s="1293">
        <f>SUM(G11:G28)</f>
        <v>3142</v>
      </c>
      <c r="H29" s="1294">
        <f>G29/$D29*100</f>
        <v>29.998090509833876</v>
      </c>
      <c r="I29" s="1293">
        <f>SUM(I11:I28)</f>
        <v>1773</v>
      </c>
      <c r="J29" s="1294">
        <f>I29/G29*100</f>
        <v>56.429026098026739</v>
      </c>
      <c r="K29" s="1285"/>
      <c r="L29" s="1293">
        <f>SUM(L11:L28)</f>
        <v>3671</v>
      </c>
      <c r="M29" s="1294">
        <f>L29/$D29*100</f>
        <v>35.048691999236205</v>
      </c>
      <c r="N29" s="1293">
        <f>SUM(N11:N28)</f>
        <v>1793</v>
      </c>
      <c r="O29" s="1294">
        <f>N29/L29*100</f>
        <v>48.842277308635254</v>
      </c>
      <c r="P29" s="1285"/>
      <c r="Q29" s="1293">
        <f>SUM(Q11:Q28)</f>
        <v>3661</v>
      </c>
      <c r="R29" s="1294">
        <f>Q29/$D29*100</f>
        <v>34.953217490929923</v>
      </c>
      <c r="S29" s="1293">
        <f>SUM(S11:S28)</f>
        <v>1871</v>
      </c>
      <c r="T29" s="1294">
        <f>S29/Q29*100</f>
        <v>51.106255121551492</v>
      </c>
    </row>
    <row r="30" spans="1:20" s="328" customFormat="1" ht="6.75" customHeight="1" x14ac:dyDescent="0.2">
      <c r="B30" s="1601"/>
      <c r="C30" s="1601"/>
      <c r="D30" s="1601"/>
      <c r="E30" s="1601"/>
      <c r="F30" s="781"/>
    </row>
    <row r="31" spans="1:20" x14ac:dyDescent="0.25">
      <c r="B31" s="1602"/>
      <c r="C31" s="1602"/>
      <c r="D31" s="1602"/>
      <c r="E31" s="1602"/>
      <c r="F31" s="1602"/>
      <c r="G31" s="1602"/>
      <c r="H31" s="1602"/>
      <c r="I31" s="1602"/>
      <c r="J31" s="1602"/>
      <c r="K31" s="1602"/>
      <c r="L31" s="1602"/>
      <c r="M31" s="1602"/>
      <c r="N31" s="1602"/>
      <c r="O31" s="1602"/>
      <c r="P31" s="1602"/>
      <c r="Q31" s="1602"/>
      <c r="R31" s="1602"/>
    </row>
    <row r="32" spans="1:20" x14ac:dyDescent="0.25">
      <c r="G32" s="937"/>
      <c r="L32" s="937"/>
    </row>
    <row r="33" spans="2:12" x14ac:dyDescent="0.25">
      <c r="B33" s="937"/>
      <c r="L33" s="937"/>
    </row>
  </sheetData>
  <mergeCells count="17">
    <mergeCell ref="S8:T8"/>
    <mergeCell ref="B4:T4"/>
    <mergeCell ref="B5:T5"/>
    <mergeCell ref="B31:R31"/>
    <mergeCell ref="B30:E30"/>
    <mergeCell ref="B2:E2"/>
    <mergeCell ref="G2:R2"/>
    <mergeCell ref="B7:B9"/>
    <mergeCell ref="D7:E8"/>
    <mergeCell ref="G7:J7"/>
    <mergeCell ref="L7:O7"/>
    <mergeCell ref="Q7:T7"/>
    <mergeCell ref="G8:H8"/>
    <mergeCell ref="I8:J8"/>
    <mergeCell ref="L8:M8"/>
    <mergeCell ref="N8:O8"/>
    <mergeCell ref="Q8:R8"/>
  </mergeCells>
  <printOptions horizontalCentered="1"/>
  <pageMargins left="0" right="0" top="0.43307086614173229" bottom="0.43307086614173229" header="0" footer="0"/>
  <pageSetup paperSize="9" scale="96" orientation="landscape" r:id="rId1"/>
  <headerFooter alignWithMargins="0"/>
  <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codeName="Hoja46">
    <tabColor theme="0"/>
    <pageSetUpPr fitToPage="1"/>
  </sheetPr>
  <dimension ref="A1:U60"/>
  <sheetViews>
    <sheetView zoomScaleNormal="100" workbookViewId="0">
      <selection activeCell="N27" sqref="N27"/>
    </sheetView>
  </sheetViews>
  <sheetFormatPr baseColWidth="10" defaultColWidth="11.42578125" defaultRowHeight="15" x14ac:dyDescent="0.2"/>
  <cols>
    <col min="1" max="1" width="0.5703125" style="990" customWidth="1"/>
    <col min="2" max="2" width="26.5703125" style="990" bestFit="1" customWidth="1"/>
    <col min="3" max="3" width="7.85546875" style="990" customWidth="1"/>
    <col min="4" max="4" width="7" style="990" bestFit="1" customWidth="1"/>
    <col min="5" max="5" width="8.5703125" style="990" customWidth="1"/>
    <col min="6" max="6" width="6.42578125" style="990" customWidth="1"/>
    <col min="7" max="7" width="8.28515625" style="990" customWidth="1"/>
    <col min="8" max="8" width="7" style="990" bestFit="1" customWidth="1"/>
    <col min="9" max="9" width="9.7109375" style="990" customWidth="1"/>
    <col min="10" max="10" width="6" style="990" customWidth="1"/>
    <col min="11" max="11" width="7" style="990" customWidth="1"/>
    <col min="12" max="12" width="6" style="990" customWidth="1"/>
    <col min="13" max="13" width="7.140625" style="990" customWidth="1"/>
    <col min="14" max="14" width="6" style="990" customWidth="1"/>
    <col min="15" max="15" width="7.140625" style="990" customWidth="1"/>
    <col min="16" max="16" width="7.28515625" style="990" customWidth="1"/>
    <col min="17" max="16384" width="11.42578125" style="990"/>
  </cols>
  <sheetData>
    <row r="1" spans="1:21" s="962" customFormat="1" ht="12.75" customHeight="1" x14ac:dyDescent="0.2">
      <c r="E1" s="966" t="s">
        <v>194</v>
      </c>
      <c r="F1" s="966"/>
      <c r="G1" s="966" t="s">
        <v>195</v>
      </c>
      <c r="H1" s="966"/>
      <c r="I1" s="966" t="s">
        <v>196</v>
      </c>
      <c r="J1" s="966"/>
      <c r="K1" s="966" t="s">
        <v>197</v>
      </c>
      <c r="L1" s="966"/>
      <c r="M1" s="966" t="s">
        <v>198</v>
      </c>
      <c r="N1" s="966"/>
      <c r="O1" s="966" t="s">
        <v>199</v>
      </c>
    </row>
    <row r="2" spans="1:21" s="967" customFormat="1" ht="48" customHeight="1" x14ac:dyDescent="0.25">
      <c r="B2" s="968"/>
      <c r="C2" s="968"/>
      <c r="D2" s="968"/>
      <c r="E2" s="968"/>
      <c r="F2" s="968"/>
      <c r="G2" s="968"/>
      <c r="H2" s="968"/>
    </row>
    <row r="3" spans="1:21" s="969" customFormat="1" ht="21" x14ac:dyDescent="0.2">
      <c r="B3" s="1494" t="s">
        <v>440</v>
      </c>
      <c r="C3" s="1494"/>
      <c r="D3" s="1494"/>
      <c r="E3" s="1494"/>
      <c r="F3" s="1494"/>
      <c r="G3" s="1494"/>
      <c r="H3" s="1494"/>
      <c r="I3" s="1494"/>
      <c r="J3" s="1494"/>
      <c r="K3" s="1494"/>
      <c r="L3" s="1494"/>
      <c r="M3" s="1494"/>
      <c r="N3" s="1494"/>
      <c r="O3" s="1494"/>
      <c r="P3" s="1494"/>
    </row>
    <row r="4" spans="1:21" s="969" customFormat="1" ht="15.75" x14ac:dyDescent="0.2">
      <c r="B4" s="1415" t="str">
        <f>porsaad!$B$6</f>
        <v>Situación a 31 de mayo de 2024</v>
      </c>
      <c r="C4" s="1415"/>
      <c r="D4" s="1415"/>
      <c r="E4" s="1415"/>
      <c r="F4" s="1415"/>
      <c r="G4" s="1415"/>
      <c r="H4" s="1415"/>
      <c r="I4" s="1415"/>
      <c r="J4" s="1415"/>
      <c r="K4" s="1415"/>
      <c r="L4" s="1415"/>
      <c r="M4" s="1415"/>
      <c r="N4" s="1415"/>
      <c r="O4" s="1415"/>
      <c r="P4" s="1415"/>
      <c r="Q4" s="970"/>
      <c r="R4" s="970"/>
      <c r="S4" s="970"/>
      <c r="T4" s="970"/>
      <c r="U4" s="970"/>
    </row>
    <row r="5" spans="1:21" s="971" customFormat="1" ht="7.5" customHeight="1" x14ac:dyDescent="0.2">
      <c r="B5" s="972"/>
      <c r="C5" s="971" t="s">
        <v>194</v>
      </c>
      <c r="E5" s="971" t="s">
        <v>195</v>
      </c>
      <c r="G5" s="971" t="s">
        <v>196</v>
      </c>
      <c r="I5" s="971" t="s">
        <v>197</v>
      </c>
      <c r="K5" s="966" t="s">
        <v>198</v>
      </c>
      <c r="M5" s="966" t="s">
        <v>199</v>
      </c>
      <c r="O5" s="966" t="s">
        <v>199</v>
      </c>
    </row>
    <row r="6" spans="1:21" s="969" customFormat="1" ht="15" customHeight="1" x14ac:dyDescent="0.2">
      <c r="B6" s="973"/>
      <c r="C6" s="1616" t="s">
        <v>200</v>
      </c>
      <c r="D6" s="1617"/>
      <c r="E6" s="1617"/>
      <c r="F6" s="1617"/>
      <c r="G6" s="1617"/>
      <c r="H6" s="1617"/>
      <c r="I6" s="1617"/>
      <c r="J6" s="1617"/>
      <c r="K6" s="1617"/>
      <c r="L6" s="1617"/>
      <c r="M6" s="1617"/>
      <c r="N6" s="1617"/>
      <c r="O6" s="1617"/>
      <c r="P6" s="1618"/>
    </row>
    <row r="7" spans="1:21" s="969" customFormat="1" ht="57" customHeight="1" x14ac:dyDescent="0.2">
      <c r="B7" s="1619" t="s">
        <v>12</v>
      </c>
      <c r="C7" s="1621" t="s">
        <v>0</v>
      </c>
      <c r="D7" s="1622"/>
      <c r="E7" s="1614" t="s">
        <v>201</v>
      </c>
      <c r="F7" s="1623"/>
      <c r="G7" s="1624" t="s">
        <v>202</v>
      </c>
      <c r="H7" s="1625"/>
      <c r="I7" s="1624" t="s">
        <v>203</v>
      </c>
      <c r="J7" s="1625"/>
      <c r="K7" s="1624" t="s">
        <v>204</v>
      </c>
      <c r="L7" s="1625"/>
      <c r="M7" s="1624" t="s">
        <v>205</v>
      </c>
      <c r="N7" s="1625"/>
      <c r="O7" s="1614" t="s">
        <v>206</v>
      </c>
      <c r="P7" s="1615"/>
    </row>
    <row r="8" spans="1:21" s="974" customFormat="1" ht="12" customHeight="1" x14ac:dyDescent="0.2">
      <c r="B8" s="1620"/>
      <c r="C8" s="992" t="s">
        <v>9</v>
      </c>
      <c r="D8" s="992" t="s">
        <v>28</v>
      </c>
      <c r="E8" s="992" t="s">
        <v>9</v>
      </c>
      <c r="F8" s="992" t="s">
        <v>28</v>
      </c>
      <c r="G8" s="992" t="s">
        <v>9</v>
      </c>
      <c r="H8" s="992" t="s">
        <v>28</v>
      </c>
      <c r="I8" s="992" t="s">
        <v>9</v>
      </c>
      <c r="J8" s="991" t="s">
        <v>28</v>
      </c>
      <c r="K8" s="994" t="s">
        <v>9</v>
      </c>
      <c r="L8" s="991" t="s">
        <v>28</v>
      </c>
      <c r="M8" s="993" t="s">
        <v>9</v>
      </c>
      <c r="N8" s="992" t="s">
        <v>28</v>
      </c>
      <c r="O8" s="992" t="s">
        <v>9</v>
      </c>
      <c r="P8" s="991" t="s">
        <v>28</v>
      </c>
      <c r="R8" s="975"/>
    </row>
    <row r="9" spans="1:21" ht="5.25" customHeight="1" x14ac:dyDescent="0.2">
      <c r="B9" s="962"/>
      <c r="D9" s="962"/>
      <c r="M9" s="962"/>
      <c r="N9" s="962"/>
    </row>
    <row r="10" spans="1:21" s="963" customFormat="1" ht="16.5" customHeight="1" x14ac:dyDescent="0.2">
      <c r="A10" s="963">
        <v>1</v>
      </c>
      <c r="B10" s="976" t="s">
        <v>8</v>
      </c>
      <c r="C10" s="977">
        <f>E10+G10+I10+K10+M10+O10</f>
        <v>4949</v>
      </c>
      <c r="D10" s="978">
        <f>IFERROR(C10/$C10*100,"-")</f>
        <v>100</v>
      </c>
      <c r="E10" s="977">
        <v>0</v>
      </c>
      <c r="F10" s="978">
        <v>0</v>
      </c>
      <c r="G10" s="977">
        <v>4612</v>
      </c>
      <c r="H10" s="978">
        <v>93.19054354415033</v>
      </c>
      <c r="I10" s="977">
        <v>337</v>
      </c>
      <c r="J10" s="978">
        <v>6.8094564558496664</v>
      </c>
      <c r="K10" s="977">
        <v>0</v>
      </c>
      <c r="L10" s="978">
        <v>0</v>
      </c>
      <c r="M10" s="977">
        <v>0</v>
      </c>
      <c r="N10" s="978">
        <v>0</v>
      </c>
      <c r="O10" s="977">
        <v>0</v>
      </c>
      <c r="P10" s="978">
        <f t="shared" ref="P10:P27" si="0">IFERROR(O10/$C10*100,"-")</f>
        <v>0</v>
      </c>
      <c r="R10" s="979"/>
    </row>
    <row r="11" spans="1:21" s="964" customFormat="1" ht="16.5" customHeight="1" x14ac:dyDescent="0.2">
      <c r="A11" s="964">
        <v>2</v>
      </c>
      <c r="B11" s="980" t="s">
        <v>7</v>
      </c>
      <c r="C11" s="981">
        <f t="shared" ref="C11:C27" si="1">E11+G11+I11+K11+M11+O11</f>
        <v>8437</v>
      </c>
      <c r="D11" s="982">
        <f t="shared" ref="D11:F27" si="2">IFERROR(C11/$C11*100,"-")</f>
        <v>100</v>
      </c>
      <c r="E11" s="981">
        <v>3</v>
      </c>
      <c r="F11" s="982">
        <v>3.5557662676306744E-2</v>
      </c>
      <c r="G11" s="981">
        <v>6481</v>
      </c>
      <c r="H11" s="982">
        <v>76.816403935048001</v>
      </c>
      <c r="I11" s="981">
        <v>1953</v>
      </c>
      <c r="J11" s="982">
        <v>23.148038402275688</v>
      </c>
      <c r="K11" s="981">
        <v>0</v>
      </c>
      <c r="L11" s="982">
        <v>0</v>
      </c>
      <c r="M11" s="981">
        <v>0</v>
      </c>
      <c r="N11" s="982">
        <v>0</v>
      </c>
      <c r="O11" s="981">
        <v>0</v>
      </c>
      <c r="P11" s="982">
        <f t="shared" si="0"/>
        <v>0</v>
      </c>
      <c r="R11" s="979"/>
    </row>
    <row r="12" spans="1:21" s="964" customFormat="1" ht="16.5" customHeight="1" x14ac:dyDescent="0.2">
      <c r="A12" s="964">
        <v>3</v>
      </c>
      <c r="B12" s="980" t="s">
        <v>37</v>
      </c>
      <c r="C12" s="981">
        <f t="shared" si="1"/>
        <v>4684</v>
      </c>
      <c r="D12" s="982">
        <f t="shared" si="2"/>
        <v>100</v>
      </c>
      <c r="E12" s="981">
        <v>270</v>
      </c>
      <c r="F12" s="982">
        <v>5.7643040136635353</v>
      </c>
      <c r="G12" s="981">
        <v>2836</v>
      </c>
      <c r="H12" s="982">
        <v>60.546541417591804</v>
      </c>
      <c r="I12" s="981">
        <v>413</v>
      </c>
      <c r="J12" s="982">
        <v>8.8172502134927413</v>
      </c>
      <c r="K12" s="981">
        <v>942</v>
      </c>
      <c r="L12" s="982">
        <v>20.111016225448335</v>
      </c>
      <c r="M12" s="981">
        <v>223</v>
      </c>
      <c r="N12" s="982">
        <v>4.7608881298035861</v>
      </c>
      <c r="O12" s="981">
        <v>0</v>
      </c>
      <c r="P12" s="982">
        <f t="shared" si="0"/>
        <v>0</v>
      </c>
      <c r="R12" s="979"/>
    </row>
    <row r="13" spans="1:21" s="964" customFormat="1" ht="16.5" customHeight="1" x14ac:dyDescent="0.2">
      <c r="A13" s="964">
        <v>4</v>
      </c>
      <c r="B13" s="980" t="s">
        <v>38</v>
      </c>
      <c r="C13" s="981">
        <f t="shared" si="1"/>
        <v>726</v>
      </c>
      <c r="D13" s="982">
        <f t="shared" si="2"/>
        <v>100</v>
      </c>
      <c r="E13" s="981">
        <v>0</v>
      </c>
      <c r="F13" s="982">
        <v>0</v>
      </c>
      <c r="G13" s="981">
        <v>593</v>
      </c>
      <c r="H13" s="982">
        <v>81.680440771349865</v>
      </c>
      <c r="I13" s="981">
        <v>133</v>
      </c>
      <c r="J13" s="982">
        <v>18.319559228650135</v>
      </c>
      <c r="K13" s="981">
        <v>0</v>
      </c>
      <c r="L13" s="982">
        <v>0</v>
      </c>
      <c r="M13" s="981">
        <v>0</v>
      </c>
      <c r="N13" s="982">
        <v>0</v>
      </c>
      <c r="O13" s="981">
        <v>0</v>
      </c>
      <c r="P13" s="982">
        <f t="shared" si="0"/>
        <v>0</v>
      </c>
      <c r="R13" s="979"/>
    </row>
    <row r="14" spans="1:21" s="964" customFormat="1" ht="16.5" customHeight="1" x14ac:dyDescent="0.2">
      <c r="A14" s="964">
        <v>5</v>
      </c>
      <c r="B14" s="980" t="s">
        <v>6</v>
      </c>
      <c r="C14" s="981">
        <f t="shared" si="1"/>
        <v>14250</v>
      </c>
      <c r="D14" s="982">
        <f t="shared" si="2"/>
        <v>100</v>
      </c>
      <c r="E14" s="981">
        <v>9527</v>
      </c>
      <c r="F14" s="982">
        <v>66.856140350877197</v>
      </c>
      <c r="G14" s="981">
        <v>1499</v>
      </c>
      <c r="H14" s="982">
        <v>10.519298245614035</v>
      </c>
      <c r="I14" s="981">
        <v>1108</v>
      </c>
      <c r="J14" s="982">
        <v>7.7754385964912283</v>
      </c>
      <c r="K14" s="981">
        <v>2112</v>
      </c>
      <c r="L14" s="982">
        <v>14.821052631578949</v>
      </c>
      <c r="M14" s="981">
        <v>4</v>
      </c>
      <c r="N14" s="982">
        <v>2.8070175438596488E-2</v>
      </c>
      <c r="O14" s="981">
        <v>0</v>
      </c>
      <c r="P14" s="982">
        <f t="shared" si="0"/>
        <v>0</v>
      </c>
      <c r="R14" s="979"/>
    </row>
    <row r="15" spans="1:21" s="964" customFormat="1" ht="16.5" customHeight="1" x14ac:dyDescent="0.2">
      <c r="A15" s="964">
        <v>6</v>
      </c>
      <c r="B15" s="980" t="s">
        <v>5</v>
      </c>
      <c r="C15" s="981">
        <f t="shared" si="1"/>
        <v>206</v>
      </c>
      <c r="D15" s="982">
        <f t="shared" si="2"/>
        <v>100</v>
      </c>
      <c r="E15" s="981">
        <v>0</v>
      </c>
      <c r="F15" s="982">
        <v>0</v>
      </c>
      <c r="G15" s="981">
        <v>206</v>
      </c>
      <c r="H15" s="982">
        <v>100</v>
      </c>
      <c r="I15" s="981">
        <v>0</v>
      </c>
      <c r="J15" s="982">
        <v>0</v>
      </c>
      <c r="K15" s="981">
        <v>0</v>
      </c>
      <c r="L15" s="982">
        <v>0</v>
      </c>
      <c r="M15" s="981">
        <v>0</v>
      </c>
      <c r="N15" s="982">
        <v>0</v>
      </c>
      <c r="O15" s="981">
        <v>0</v>
      </c>
      <c r="P15" s="982">
        <f t="shared" si="0"/>
        <v>0</v>
      </c>
      <c r="R15" s="979"/>
    </row>
    <row r="16" spans="1:21" s="965" customFormat="1" ht="16.5" customHeight="1" x14ac:dyDescent="0.2">
      <c r="A16" s="965">
        <v>7</v>
      </c>
      <c r="B16" s="980" t="s">
        <v>4</v>
      </c>
      <c r="C16" s="981">
        <f t="shared" si="1"/>
        <v>54845</v>
      </c>
      <c r="D16" s="982">
        <f t="shared" si="2"/>
        <v>100</v>
      </c>
      <c r="E16" s="981">
        <v>14566</v>
      </c>
      <c r="F16" s="982">
        <v>26.558482997538519</v>
      </c>
      <c r="G16" s="981">
        <v>20871</v>
      </c>
      <c r="H16" s="982">
        <v>38.054517275959519</v>
      </c>
      <c r="I16" s="981">
        <v>14012</v>
      </c>
      <c r="J16" s="982">
        <v>25.548363570061085</v>
      </c>
      <c r="K16" s="981">
        <v>5396</v>
      </c>
      <c r="L16" s="982">
        <v>9.8386361564408791</v>
      </c>
      <c r="M16" s="981">
        <v>0</v>
      </c>
      <c r="N16" s="982">
        <v>0</v>
      </c>
      <c r="O16" s="981">
        <v>0</v>
      </c>
      <c r="P16" s="982">
        <f t="shared" si="0"/>
        <v>0</v>
      </c>
      <c r="R16" s="979"/>
    </row>
    <row r="17" spans="1:18" s="965" customFormat="1" ht="16.5" customHeight="1" x14ac:dyDescent="0.2">
      <c r="A17" s="965">
        <v>8</v>
      </c>
      <c r="B17" s="980" t="s">
        <v>40</v>
      </c>
      <c r="C17" s="981">
        <f t="shared" si="1"/>
        <v>10686</v>
      </c>
      <c r="D17" s="982">
        <f t="shared" si="2"/>
        <v>100</v>
      </c>
      <c r="E17" s="981">
        <v>1026</v>
      </c>
      <c r="F17" s="982">
        <v>9.6013475575519376</v>
      </c>
      <c r="G17" s="981">
        <v>7367</v>
      </c>
      <c r="H17" s="982">
        <v>68.940670035560544</v>
      </c>
      <c r="I17" s="981">
        <v>467</v>
      </c>
      <c r="J17" s="982">
        <v>4.3702040052405016</v>
      </c>
      <c r="K17" s="981">
        <v>1826</v>
      </c>
      <c r="L17" s="982">
        <v>17.087778401647014</v>
      </c>
      <c r="M17" s="981">
        <v>0</v>
      </c>
      <c r="N17" s="982">
        <v>0</v>
      </c>
      <c r="O17" s="981">
        <v>0</v>
      </c>
      <c r="P17" s="982">
        <f t="shared" si="0"/>
        <v>0</v>
      </c>
      <c r="R17" s="979"/>
    </row>
    <row r="18" spans="1:18" s="965" customFormat="1" ht="16.5" customHeight="1" x14ac:dyDescent="0.2">
      <c r="A18" s="965">
        <v>9</v>
      </c>
      <c r="B18" s="980" t="s">
        <v>41</v>
      </c>
      <c r="C18" s="981">
        <f t="shared" si="1"/>
        <v>23376</v>
      </c>
      <c r="D18" s="982">
        <f t="shared" si="2"/>
        <v>100</v>
      </c>
      <c r="E18" s="981">
        <v>9355</v>
      </c>
      <c r="F18" s="982">
        <v>40.019678302532512</v>
      </c>
      <c r="G18" s="981">
        <v>12040</v>
      </c>
      <c r="H18" s="982">
        <v>51.50581793292266</v>
      </c>
      <c r="I18" s="981">
        <v>1981</v>
      </c>
      <c r="J18" s="982">
        <v>8.4745037645448331</v>
      </c>
      <c r="K18" s="981">
        <v>0</v>
      </c>
      <c r="L18" s="982">
        <v>0</v>
      </c>
      <c r="M18" s="981">
        <v>0</v>
      </c>
      <c r="N18" s="982">
        <v>0</v>
      </c>
      <c r="O18" s="981">
        <v>0</v>
      </c>
      <c r="P18" s="982">
        <f t="shared" si="0"/>
        <v>0</v>
      </c>
      <c r="R18" s="979"/>
    </row>
    <row r="19" spans="1:18" s="965" customFormat="1" ht="16.5" customHeight="1" x14ac:dyDescent="0.2">
      <c r="A19" s="965">
        <v>10</v>
      </c>
      <c r="B19" s="980" t="s">
        <v>3</v>
      </c>
      <c r="C19" s="981">
        <f t="shared" si="1"/>
        <v>23088</v>
      </c>
      <c r="D19" s="982">
        <f t="shared" si="2"/>
        <v>100</v>
      </c>
      <c r="E19" s="981">
        <v>12026</v>
      </c>
      <c r="F19" s="982">
        <v>52.087664587664584</v>
      </c>
      <c r="G19" s="981">
        <v>8359</v>
      </c>
      <c r="H19" s="982">
        <v>36.204954954954957</v>
      </c>
      <c r="I19" s="981">
        <v>916</v>
      </c>
      <c r="J19" s="982">
        <v>3.9674289674289676</v>
      </c>
      <c r="K19" s="981">
        <v>1787</v>
      </c>
      <c r="L19" s="982">
        <v>7.7399514899514896</v>
      </c>
      <c r="M19" s="981">
        <v>0</v>
      </c>
      <c r="N19" s="982">
        <v>0</v>
      </c>
      <c r="O19" s="981">
        <v>0</v>
      </c>
      <c r="P19" s="982">
        <f t="shared" si="0"/>
        <v>0</v>
      </c>
      <c r="R19" s="979"/>
    </row>
    <row r="20" spans="1:18" s="964" customFormat="1" ht="16.5" customHeight="1" x14ac:dyDescent="0.2">
      <c r="A20" s="964">
        <v>11</v>
      </c>
      <c r="B20" s="980" t="s">
        <v>2</v>
      </c>
      <c r="C20" s="981">
        <f t="shared" si="1"/>
        <v>19148</v>
      </c>
      <c r="D20" s="982">
        <f t="shared" si="2"/>
        <v>100</v>
      </c>
      <c r="E20" s="981">
        <v>14314</v>
      </c>
      <c r="F20" s="982">
        <v>74.754543555462718</v>
      </c>
      <c r="G20" s="981">
        <v>2761</v>
      </c>
      <c r="H20" s="982">
        <v>14.419260497179861</v>
      </c>
      <c r="I20" s="981">
        <v>821</v>
      </c>
      <c r="J20" s="982">
        <v>4.2876540630875288</v>
      </c>
      <c r="K20" s="981">
        <v>1252</v>
      </c>
      <c r="L20" s="982">
        <v>6.5385418842698977</v>
      </c>
      <c r="M20" s="981">
        <v>0</v>
      </c>
      <c r="N20" s="982">
        <v>0</v>
      </c>
      <c r="O20" s="981">
        <v>0</v>
      </c>
      <c r="P20" s="982">
        <f t="shared" si="0"/>
        <v>0</v>
      </c>
      <c r="R20" s="979"/>
    </row>
    <row r="21" spans="1:18" s="964" customFormat="1" ht="16.5" customHeight="1" x14ac:dyDescent="0.2">
      <c r="A21" s="964">
        <v>12</v>
      </c>
      <c r="B21" s="980" t="s">
        <v>35</v>
      </c>
      <c r="C21" s="981">
        <f t="shared" si="1"/>
        <v>15617</v>
      </c>
      <c r="D21" s="982">
        <f t="shared" si="2"/>
        <v>100</v>
      </c>
      <c r="E21" s="981">
        <v>2810</v>
      </c>
      <c r="F21" s="982">
        <v>17.993212524812705</v>
      </c>
      <c r="G21" s="981">
        <v>6482</v>
      </c>
      <c r="H21" s="982">
        <v>41.50605109816226</v>
      </c>
      <c r="I21" s="981">
        <v>3689</v>
      </c>
      <c r="J21" s="982">
        <v>23.621694307485434</v>
      </c>
      <c r="K21" s="981">
        <v>2636</v>
      </c>
      <c r="L21" s="982">
        <v>16.879042069539604</v>
      </c>
      <c r="M21" s="981">
        <v>0</v>
      </c>
      <c r="N21" s="982">
        <v>0</v>
      </c>
      <c r="O21" s="981">
        <v>0</v>
      </c>
      <c r="P21" s="982">
        <f t="shared" si="0"/>
        <v>0</v>
      </c>
      <c r="R21" s="979"/>
    </row>
    <row r="22" spans="1:18" s="964" customFormat="1" ht="16.5" customHeight="1" x14ac:dyDescent="0.2">
      <c r="A22" s="964">
        <v>13</v>
      </c>
      <c r="B22" s="980" t="s">
        <v>42</v>
      </c>
      <c r="C22" s="981">
        <f t="shared" si="1"/>
        <v>27736</v>
      </c>
      <c r="D22" s="982">
        <f t="shared" si="2"/>
        <v>100</v>
      </c>
      <c r="E22" s="981">
        <v>3303</v>
      </c>
      <c r="F22" s="982">
        <v>11.908710700894144</v>
      </c>
      <c r="G22" s="981">
        <v>15650</v>
      </c>
      <c r="H22" s="982">
        <v>56.424862993942895</v>
      </c>
      <c r="I22" s="981">
        <v>2252</v>
      </c>
      <c r="J22" s="982">
        <v>8.1194115950389385</v>
      </c>
      <c r="K22" s="981">
        <v>6531</v>
      </c>
      <c r="L22" s="982">
        <v>23.547014710124024</v>
      </c>
      <c r="M22" s="981">
        <v>0</v>
      </c>
      <c r="N22" s="982">
        <v>0</v>
      </c>
      <c r="O22" s="981">
        <v>0</v>
      </c>
      <c r="P22" s="982">
        <f t="shared" si="0"/>
        <v>0</v>
      </c>
      <c r="R22" s="979"/>
    </row>
    <row r="23" spans="1:18" s="964" customFormat="1" ht="16.5" customHeight="1" x14ac:dyDescent="0.2">
      <c r="A23" s="964">
        <v>14</v>
      </c>
      <c r="B23" s="980" t="s">
        <v>43</v>
      </c>
      <c r="C23" s="981">
        <f t="shared" si="1"/>
        <v>1467</v>
      </c>
      <c r="D23" s="982">
        <f t="shared" si="2"/>
        <v>100</v>
      </c>
      <c r="E23" s="981">
        <v>15</v>
      </c>
      <c r="F23" s="982">
        <v>1.0224948875255624</v>
      </c>
      <c r="G23" s="981">
        <v>726</v>
      </c>
      <c r="H23" s="982">
        <v>49.488752556237223</v>
      </c>
      <c r="I23" s="981">
        <v>309</v>
      </c>
      <c r="J23" s="982">
        <v>21.063394683026583</v>
      </c>
      <c r="K23" s="981">
        <v>417</v>
      </c>
      <c r="L23" s="982">
        <v>28.425357873210633</v>
      </c>
      <c r="M23" s="981">
        <v>0</v>
      </c>
      <c r="N23" s="982">
        <v>0</v>
      </c>
      <c r="O23" s="981">
        <v>0</v>
      </c>
      <c r="P23" s="982">
        <f t="shared" si="0"/>
        <v>0</v>
      </c>
      <c r="R23" s="979"/>
    </row>
    <row r="24" spans="1:18" s="964" customFormat="1" ht="16.5" customHeight="1" x14ac:dyDescent="0.2">
      <c r="A24" s="964">
        <v>15</v>
      </c>
      <c r="B24" s="980" t="s">
        <v>44</v>
      </c>
      <c r="C24" s="981">
        <f t="shared" si="1"/>
        <v>2783</v>
      </c>
      <c r="D24" s="982">
        <f t="shared" si="2"/>
        <v>100</v>
      </c>
      <c r="E24" s="981">
        <v>1587</v>
      </c>
      <c r="F24" s="982">
        <v>57.02479338842975</v>
      </c>
      <c r="G24" s="981">
        <v>815</v>
      </c>
      <c r="H24" s="982">
        <v>29.28494430470715</v>
      </c>
      <c r="I24" s="981">
        <v>264</v>
      </c>
      <c r="J24" s="982">
        <v>9.4861660079051369</v>
      </c>
      <c r="K24" s="981">
        <v>117</v>
      </c>
      <c r="L24" s="982">
        <v>4.2040962989579596</v>
      </c>
      <c r="M24" s="981">
        <v>0</v>
      </c>
      <c r="N24" s="982">
        <v>0</v>
      </c>
      <c r="O24" s="981">
        <v>0</v>
      </c>
      <c r="P24" s="982">
        <f t="shared" si="0"/>
        <v>0</v>
      </c>
      <c r="R24" s="979"/>
    </row>
    <row r="25" spans="1:18" s="964" customFormat="1" ht="16.5" customHeight="1" x14ac:dyDescent="0.2">
      <c r="A25" s="964">
        <v>16</v>
      </c>
      <c r="B25" s="980" t="s">
        <v>45</v>
      </c>
      <c r="C25" s="981">
        <f t="shared" si="1"/>
        <v>1376</v>
      </c>
      <c r="D25" s="982">
        <f t="shared" si="2"/>
        <v>100</v>
      </c>
      <c r="E25" s="981">
        <v>0</v>
      </c>
      <c r="F25" s="982">
        <v>0</v>
      </c>
      <c r="G25" s="981">
        <v>1372</v>
      </c>
      <c r="H25" s="982">
        <v>99.70930232558139</v>
      </c>
      <c r="I25" s="981">
        <v>4</v>
      </c>
      <c r="J25" s="982">
        <v>0.29069767441860467</v>
      </c>
      <c r="K25" s="981">
        <v>0</v>
      </c>
      <c r="L25" s="982">
        <v>0</v>
      </c>
      <c r="M25" s="981">
        <v>0</v>
      </c>
      <c r="N25" s="982">
        <v>0</v>
      </c>
      <c r="O25" s="981">
        <v>0</v>
      </c>
      <c r="P25" s="982">
        <f t="shared" si="0"/>
        <v>0</v>
      </c>
      <c r="R25" s="979"/>
    </row>
    <row r="26" spans="1:18" s="964" customFormat="1" ht="16.5" customHeight="1" x14ac:dyDescent="0.2">
      <c r="A26" s="964">
        <v>17</v>
      </c>
      <c r="B26" s="980" t="s">
        <v>46</v>
      </c>
      <c r="C26" s="981">
        <f>E26+G26+I26+K26+M26+O26</f>
        <v>1002</v>
      </c>
      <c r="D26" s="982">
        <f t="shared" si="2"/>
        <v>100</v>
      </c>
      <c r="E26" s="981">
        <v>0</v>
      </c>
      <c r="F26" s="982">
        <v>0</v>
      </c>
      <c r="G26" s="981">
        <v>932</v>
      </c>
      <c r="H26" s="982">
        <v>93.013972055888232</v>
      </c>
      <c r="I26" s="981">
        <v>70</v>
      </c>
      <c r="J26" s="982">
        <v>6.9860279441117763</v>
      </c>
      <c r="K26" s="981">
        <v>0</v>
      </c>
      <c r="L26" s="982">
        <v>0</v>
      </c>
      <c r="M26" s="981">
        <v>0</v>
      </c>
      <c r="N26" s="982">
        <v>0</v>
      </c>
      <c r="O26" s="981">
        <v>0</v>
      </c>
      <c r="P26" s="982">
        <f t="shared" si="0"/>
        <v>0</v>
      </c>
      <c r="R26" s="979"/>
    </row>
    <row r="27" spans="1:18" s="964" customFormat="1" ht="16.5" customHeight="1" x14ac:dyDescent="0.2">
      <c r="B27" s="983" t="s">
        <v>1</v>
      </c>
      <c r="C27" s="984">
        <f t="shared" si="1"/>
        <v>4</v>
      </c>
      <c r="D27" s="985">
        <f t="shared" si="2"/>
        <v>100</v>
      </c>
      <c r="E27" s="984">
        <v>2</v>
      </c>
      <c r="F27" s="985">
        <f t="shared" si="2"/>
        <v>50</v>
      </c>
      <c r="G27" s="984">
        <v>2</v>
      </c>
      <c r="H27" s="985">
        <f t="shared" ref="H27" si="3">IFERROR(G27/$C27*100,"-")</f>
        <v>50</v>
      </c>
      <c r="I27" s="984">
        <v>0</v>
      </c>
      <c r="J27" s="985">
        <f t="shared" ref="J27" si="4">IFERROR(I27/$C27*100,"-")</f>
        <v>0</v>
      </c>
      <c r="K27" s="984">
        <v>0</v>
      </c>
      <c r="L27" s="985">
        <f t="shared" ref="L27" si="5">IFERROR(K27/$C27*100,"-")</f>
        <v>0</v>
      </c>
      <c r="M27" s="984">
        <v>0</v>
      </c>
      <c r="N27" s="985">
        <f t="shared" ref="N27" si="6">IFERROR(M27/$C27*100,"-")</f>
        <v>0</v>
      </c>
      <c r="O27" s="984">
        <f>IFERROR(GETPIVOTDATA("ID PRESTACION
COUNT",#REF!,"CCAA","Ceuta","Subtipo",O$1),0)+IFERROR(GETPIVOTDATA("ID PRESTACION
COUNT",#REF!,"CCAA","Melilla","Subtipo",O$1),0)</f>
        <v>0</v>
      </c>
      <c r="P27" s="985">
        <f t="shared" si="0"/>
        <v>0</v>
      </c>
      <c r="R27" s="979"/>
    </row>
    <row r="28" spans="1:18" s="1295" customFormat="1" x14ac:dyDescent="0.2">
      <c r="B28" s="1296" t="s">
        <v>0</v>
      </c>
      <c r="C28" s="1297">
        <f>SUM(C10:C27)</f>
        <v>214380</v>
      </c>
      <c r="D28" s="1298">
        <f>C28/$C28*100</f>
        <v>100</v>
      </c>
      <c r="E28" s="1299">
        <f>SUM(E10:E27)</f>
        <v>68804</v>
      </c>
      <c r="F28" s="1300">
        <f>E28/$C28*100</f>
        <v>32.09441179214479</v>
      </c>
      <c r="G28" s="1299">
        <f>SUM(G10:G27)</f>
        <v>93604</v>
      </c>
      <c r="H28" s="1300">
        <f>G28/$C28*100</f>
        <v>43.662655098423357</v>
      </c>
      <c r="I28" s="1299">
        <f>SUM(I10:I27)</f>
        <v>28729</v>
      </c>
      <c r="J28" s="1300">
        <f>I28/$C28*100</f>
        <v>13.400970239761174</v>
      </c>
      <c r="K28" s="1299">
        <f>SUM(K10:K27)</f>
        <v>23016</v>
      </c>
      <c r="L28" s="1300">
        <f>K28/$C28*100</f>
        <v>10.736076126504338</v>
      </c>
      <c r="M28" s="1299">
        <f>SUM(M10:M27)</f>
        <v>227</v>
      </c>
      <c r="N28" s="1300">
        <f>M28/$C28*100</f>
        <v>0.10588674316634014</v>
      </c>
      <c r="O28" s="1299">
        <f>SUM(O10:O27)</f>
        <v>0</v>
      </c>
      <c r="P28" s="1300">
        <f>O28/$C28*100</f>
        <v>0</v>
      </c>
    </row>
    <row r="29" spans="1:18" s="963" customFormat="1" hidden="1" x14ac:dyDescent="0.2">
      <c r="A29" s="966">
        <v>18</v>
      </c>
      <c r="B29" s="966" t="s">
        <v>39</v>
      </c>
      <c r="C29" s="986"/>
      <c r="D29" s="987"/>
      <c r="E29" s="986"/>
      <c r="F29" s="987"/>
      <c r="G29" s="986"/>
      <c r="H29" s="987"/>
      <c r="I29" s="986"/>
      <c r="J29" s="987"/>
      <c r="K29" s="986"/>
      <c r="L29" s="987"/>
      <c r="M29" s="986"/>
      <c r="N29" s="987"/>
      <c r="O29" s="986"/>
      <c r="P29" s="987"/>
    </row>
    <row r="30" spans="1:18" s="989" customFormat="1" hidden="1" x14ac:dyDescent="0.2">
      <c r="A30" s="966">
        <v>19</v>
      </c>
      <c r="B30" s="966" t="s">
        <v>47</v>
      </c>
      <c r="C30" s="988"/>
      <c r="D30" s="988"/>
      <c r="E30" s="988"/>
      <c r="F30" s="988"/>
      <c r="G30" s="988"/>
      <c r="H30" s="988"/>
      <c r="I30" s="988"/>
      <c r="K30" s="988"/>
      <c r="L30" s="988"/>
      <c r="M30" s="988"/>
      <c r="N30" s="988"/>
      <c r="O30" s="988"/>
      <c r="P30" s="988"/>
    </row>
    <row r="31" spans="1:18" hidden="1" x14ac:dyDescent="0.2"/>
    <row r="32" spans="1:18" hidden="1" x14ac:dyDescent="0.2">
      <c r="B32" s="962"/>
      <c r="M32" s="962"/>
      <c r="N32" s="962"/>
    </row>
    <row r="33" spans="2:14" hidden="1" x14ac:dyDescent="0.2">
      <c r="B33" s="962"/>
      <c r="D33" s="962"/>
      <c r="M33" s="962"/>
      <c r="N33" s="962"/>
    </row>
    <row r="34" spans="2:14" hidden="1" x14ac:dyDescent="0.2">
      <c r="B34" s="962"/>
      <c r="D34" s="962"/>
      <c r="M34" s="962"/>
      <c r="N34" s="962"/>
    </row>
    <row r="35" spans="2:14" hidden="1" x14ac:dyDescent="0.2">
      <c r="B35" s="962"/>
      <c r="D35" s="962"/>
      <c r="M35" s="962"/>
      <c r="N35" s="962"/>
    </row>
    <row r="36" spans="2:14" hidden="1" x14ac:dyDescent="0.2">
      <c r="B36" s="962"/>
      <c r="D36" s="962"/>
      <c r="M36" s="962"/>
      <c r="N36" s="962"/>
    </row>
    <row r="37" spans="2:14" hidden="1" x14ac:dyDescent="0.2">
      <c r="B37" s="962"/>
      <c r="D37" s="962"/>
      <c r="M37" s="962"/>
      <c r="N37" s="962"/>
    </row>
    <row r="38" spans="2:14" hidden="1" x14ac:dyDescent="0.2">
      <c r="B38" s="962"/>
      <c r="D38" s="962"/>
      <c r="M38" s="962"/>
      <c r="N38" s="962"/>
    </row>
    <row r="39" spans="2:14" hidden="1" x14ac:dyDescent="0.2">
      <c r="B39" s="962"/>
      <c r="D39" s="962"/>
      <c r="M39" s="962"/>
      <c r="N39" s="962"/>
    </row>
    <row r="40" spans="2:14" hidden="1" x14ac:dyDescent="0.2">
      <c r="B40" s="962"/>
      <c r="D40" s="962"/>
      <c r="M40" s="962"/>
      <c r="N40" s="962"/>
    </row>
    <row r="41" spans="2:14" hidden="1" x14ac:dyDescent="0.2">
      <c r="B41" s="962"/>
      <c r="D41" s="962"/>
      <c r="M41" s="962"/>
      <c r="N41" s="962"/>
    </row>
    <row r="42" spans="2:14" x14ac:dyDescent="0.2">
      <c r="B42" s="962"/>
      <c r="D42" s="962"/>
      <c r="M42" s="962"/>
      <c r="N42" s="962"/>
    </row>
    <row r="43" spans="2:14" s="1335" customFormat="1" x14ac:dyDescent="0.2">
      <c r="B43" s="962"/>
      <c r="D43" s="962"/>
      <c r="M43" s="962"/>
      <c r="N43" s="962"/>
    </row>
    <row r="44" spans="2:14" s="1335" customFormat="1" x14ac:dyDescent="0.2">
      <c r="B44" s="962"/>
      <c r="D44" s="962"/>
      <c r="M44" s="962"/>
      <c r="N44" s="962"/>
    </row>
    <row r="45" spans="2:14" s="1335" customFormat="1" x14ac:dyDescent="0.2">
      <c r="D45" s="962"/>
      <c r="M45" s="962"/>
      <c r="N45" s="962"/>
    </row>
    <row r="46" spans="2:14" s="1335" customFormat="1" x14ac:dyDescent="0.2">
      <c r="D46" s="962"/>
      <c r="M46" s="962"/>
      <c r="N46" s="962"/>
    </row>
    <row r="47" spans="2:14" s="1335" customFormat="1" x14ac:dyDescent="0.2">
      <c r="D47" s="962"/>
      <c r="M47" s="962"/>
      <c r="N47" s="962"/>
    </row>
    <row r="48" spans="2:14" s="1335" customFormat="1" x14ac:dyDescent="0.2">
      <c r="D48" s="962"/>
      <c r="M48" s="962"/>
      <c r="N48" s="962"/>
    </row>
    <row r="49" spans="4:4" s="1335" customFormat="1" x14ac:dyDescent="0.2">
      <c r="D49" s="962"/>
    </row>
    <row r="50" spans="4:4" s="1335" customFormat="1" x14ac:dyDescent="0.2">
      <c r="D50" s="962"/>
    </row>
    <row r="51" spans="4:4" s="1335" customFormat="1" x14ac:dyDescent="0.2">
      <c r="D51" s="962"/>
    </row>
    <row r="52" spans="4:4" s="1335" customFormat="1" x14ac:dyDescent="0.2">
      <c r="D52" s="962"/>
    </row>
    <row r="53" spans="4:4" s="1335" customFormat="1" x14ac:dyDescent="0.2">
      <c r="D53" s="962"/>
    </row>
    <row r="54" spans="4:4" s="1335" customFormat="1" x14ac:dyDescent="0.2">
      <c r="D54" s="962"/>
    </row>
    <row r="55" spans="4:4" s="1335" customFormat="1" x14ac:dyDescent="0.2">
      <c r="D55" s="962"/>
    </row>
    <row r="56" spans="4:4" s="1335" customFormat="1" x14ac:dyDescent="0.2">
      <c r="D56" s="962"/>
    </row>
    <row r="57" spans="4:4" x14ac:dyDescent="0.2">
      <c r="D57" s="962"/>
    </row>
    <row r="58" spans="4:4" x14ac:dyDescent="0.2">
      <c r="D58" s="962"/>
    </row>
    <row r="59" spans="4:4" x14ac:dyDescent="0.2">
      <c r="D59" s="962"/>
    </row>
    <row r="60" spans="4:4" x14ac:dyDescent="0.2">
      <c r="D60" s="962"/>
    </row>
  </sheetData>
  <mergeCells count="11">
    <mergeCell ref="O7:P7"/>
    <mergeCell ref="B3:P3"/>
    <mergeCell ref="B4:P4"/>
    <mergeCell ref="C6:P6"/>
    <mergeCell ref="B7:B8"/>
    <mergeCell ref="C7:D7"/>
    <mergeCell ref="E7:F7"/>
    <mergeCell ref="G7:H7"/>
    <mergeCell ref="I7:J7"/>
    <mergeCell ref="K7:L7"/>
    <mergeCell ref="M7:N7"/>
  </mergeCells>
  <printOptions horizontalCentered="1"/>
  <pageMargins left="0" right="0" top="0.43307086614173229" bottom="0.43307086614173229" header="0" footer="0"/>
  <pageSetup paperSize="9" orientation="landscape" r:id="rId1"/>
  <headerFooter alignWithMargins="0"/>
  <colBreaks count="1" manualBreakCount="1">
    <brk id="16" max="1048575" man="1"/>
  </colBreaks>
  <drawing r:id="rId2"/>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codeName="Hoja47">
    <tabColor theme="0"/>
    <pageSetUpPr fitToPage="1"/>
  </sheetPr>
  <dimension ref="A1:U60"/>
  <sheetViews>
    <sheetView zoomScaleNormal="100" workbookViewId="0">
      <selection activeCell="N27" sqref="N27"/>
    </sheetView>
  </sheetViews>
  <sheetFormatPr baseColWidth="10" defaultColWidth="11.42578125" defaultRowHeight="15" x14ac:dyDescent="0.2"/>
  <cols>
    <col min="1" max="1" width="0.5703125" style="990" customWidth="1"/>
    <col min="2" max="2" width="26.5703125" style="990" bestFit="1" customWidth="1"/>
    <col min="3" max="3" width="7.85546875" style="990" customWidth="1"/>
    <col min="4" max="4" width="7" style="990" bestFit="1" customWidth="1"/>
    <col min="5" max="5" width="8.5703125" style="990" customWidth="1"/>
    <col min="6" max="6" width="6" style="990" customWidth="1"/>
    <col min="7" max="7" width="8.28515625" style="990" customWidth="1"/>
    <col min="8" max="8" width="7" style="990" bestFit="1" customWidth="1"/>
    <col min="9" max="9" width="9.7109375" style="990" customWidth="1"/>
    <col min="10" max="10" width="6" style="990" customWidth="1"/>
    <col min="11" max="11" width="7" style="990" customWidth="1"/>
    <col min="12" max="12" width="6" style="990" customWidth="1"/>
    <col min="13" max="13" width="7.140625" style="990" customWidth="1"/>
    <col min="14" max="14" width="6" style="990" customWidth="1"/>
    <col min="15" max="15" width="7.140625" style="990" customWidth="1"/>
    <col min="16" max="16" width="7.28515625" style="990" customWidth="1"/>
    <col min="17" max="16384" width="11.42578125" style="990"/>
  </cols>
  <sheetData>
    <row r="1" spans="1:21" s="962" customFormat="1" ht="12.75" customHeight="1" x14ac:dyDescent="0.2">
      <c r="B1" s="962" t="s">
        <v>32</v>
      </c>
      <c r="E1" s="966" t="s">
        <v>194</v>
      </c>
      <c r="F1" s="966"/>
      <c r="G1" s="966" t="s">
        <v>195</v>
      </c>
      <c r="H1" s="966"/>
      <c r="I1" s="966" t="s">
        <v>196</v>
      </c>
      <c r="J1" s="966"/>
      <c r="K1" s="966" t="s">
        <v>197</v>
      </c>
      <c r="L1" s="966"/>
      <c r="M1" s="966" t="s">
        <v>198</v>
      </c>
      <c r="N1" s="966"/>
      <c r="O1" s="966" t="s">
        <v>199</v>
      </c>
    </row>
    <row r="2" spans="1:21" s="967" customFormat="1" ht="48" customHeight="1" x14ac:dyDescent="0.25">
      <c r="B2" s="968"/>
      <c r="C2" s="968"/>
      <c r="D2" s="968"/>
      <c r="E2" s="968"/>
      <c r="F2" s="968"/>
      <c r="G2" s="968"/>
      <c r="H2" s="968"/>
    </row>
    <row r="3" spans="1:21" s="969" customFormat="1" ht="21" x14ac:dyDescent="0.2">
      <c r="B3" s="1494" t="s">
        <v>443</v>
      </c>
      <c r="C3" s="1494"/>
      <c r="D3" s="1494"/>
      <c r="E3" s="1494"/>
      <c r="F3" s="1494"/>
      <c r="G3" s="1494"/>
      <c r="H3" s="1494"/>
      <c r="I3" s="1494"/>
      <c r="J3" s="1494"/>
      <c r="K3" s="1494"/>
      <c r="L3" s="1494"/>
      <c r="M3" s="1494"/>
      <c r="N3" s="1494"/>
      <c r="O3" s="1494"/>
      <c r="P3" s="1494"/>
    </row>
    <row r="4" spans="1:21" s="969" customFormat="1" ht="15.75" x14ac:dyDescent="0.2">
      <c r="B4" s="1415" t="str">
        <f>porsaad!$B$6</f>
        <v>Situación a 31 de mayo de 2024</v>
      </c>
      <c r="C4" s="1415"/>
      <c r="D4" s="1415"/>
      <c r="E4" s="1415"/>
      <c r="F4" s="1415"/>
      <c r="G4" s="1415"/>
      <c r="H4" s="1415"/>
      <c r="I4" s="1415"/>
      <c r="J4" s="1415"/>
      <c r="K4" s="1415"/>
      <c r="L4" s="1415"/>
      <c r="M4" s="1415"/>
      <c r="N4" s="1415"/>
      <c r="O4" s="1415"/>
      <c r="P4" s="1415"/>
      <c r="Q4" s="970"/>
      <c r="R4" s="970"/>
      <c r="S4" s="970"/>
      <c r="T4" s="970"/>
      <c r="U4" s="970"/>
    </row>
    <row r="5" spans="1:21" s="971" customFormat="1" ht="7.5" customHeight="1" x14ac:dyDescent="0.2">
      <c r="B5" s="972"/>
      <c r="C5" s="971" t="s">
        <v>194</v>
      </c>
      <c r="E5" s="971" t="s">
        <v>195</v>
      </c>
      <c r="G5" s="971" t="s">
        <v>196</v>
      </c>
      <c r="I5" s="971" t="s">
        <v>197</v>
      </c>
      <c r="K5" s="966" t="s">
        <v>198</v>
      </c>
      <c r="M5" s="966" t="s">
        <v>199</v>
      </c>
      <c r="O5" s="966" t="s">
        <v>199</v>
      </c>
    </row>
    <row r="6" spans="1:21" s="969" customFormat="1" ht="15" customHeight="1" x14ac:dyDescent="0.2">
      <c r="B6" s="973"/>
      <c r="C6" s="1616" t="s">
        <v>200</v>
      </c>
      <c r="D6" s="1617"/>
      <c r="E6" s="1617"/>
      <c r="F6" s="1617"/>
      <c r="G6" s="1617"/>
      <c r="H6" s="1617"/>
      <c r="I6" s="1617"/>
      <c r="J6" s="1617"/>
      <c r="K6" s="1617"/>
      <c r="L6" s="1617"/>
      <c r="M6" s="1617"/>
      <c r="N6" s="1617"/>
      <c r="O6" s="1617"/>
      <c r="P6" s="1618"/>
    </row>
    <row r="7" spans="1:21" s="969" customFormat="1" ht="57" customHeight="1" x14ac:dyDescent="0.2">
      <c r="B7" s="1619" t="s">
        <v>12</v>
      </c>
      <c r="C7" s="1621" t="s">
        <v>0</v>
      </c>
      <c r="D7" s="1622"/>
      <c r="E7" s="1614" t="s">
        <v>201</v>
      </c>
      <c r="F7" s="1623"/>
      <c r="G7" s="1624" t="s">
        <v>202</v>
      </c>
      <c r="H7" s="1625"/>
      <c r="I7" s="1624" t="s">
        <v>203</v>
      </c>
      <c r="J7" s="1625"/>
      <c r="K7" s="1624" t="s">
        <v>204</v>
      </c>
      <c r="L7" s="1625"/>
      <c r="M7" s="1624" t="s">
        <v>205</v>
      </c>
      <c r="N7" s="1625"/>
      <c r="O7" s="1614" t="s">
        <v>206</v>
      </c>
      <c r="P7" s="1615"/>
    </row>
    <row r="8" spans="1:21" s="974" customFormat="1" ht="12" customHeight="1" x14ac:dyDescent="0.2">
      <c r="B8" s="1620"/>
      <c r="C8" s="992" t="s">
        <v>9</v>
      </c>
      <c r="D8" s="992" t="s">
        <v>28</v>
      </c>
      <c r="E8" s="992" t="s">
        <v>9</v>
      </c>
      <c r="F8" s="992" t="s">
        <v>28</v>
      </c>
      <c r="G8" s="992" t="s">
        <v>9</v>
      </c>
      <c r="H8" s="992" t="s">
        <v>28</v>
      </c>
      <c r="I8" s="992" t="s">
        <v>9</v>
      </c>
      <c r="J8" s="991" t="s">
        <v>28</v>
      </c>
      <c r="K8" s="994" t="s">
        <v>9</v>
      </c>
      <c r="L8" s="991" t="s">
        <v>28</v>
      </c>
      <c r="M8" s="993" t="s">
        <v>9</v>
      </c>
      <c r="N8" s="992" t="s">
        <v>28</v>
      </c>
      <c r="O8" s="992" t="s">
        <v>9</v>
      </c>
      <c r="P8" s="991" t="s">
        <v>28</v>
      </c>
      <c r="R8" s="975"/>
    </row>
    <row r="9" spans="1:21" ht="5.25" customHeight="1" x14ac:dyDescent="0.2">
      <c r="B9" s="962"/>
      <c r="D9" s="962"/>
      <c r="M9" s="962"/>
      <c r="N9" s="962"/>
    </row>
    <row r="10" spans="1:21" s="963" customFormat="1" ht="16.5" customHeight="1" x14ac:dyDescent="0.2">
      <c r="A10" s="963">
        <v>1</v>
      </c>
      <c r="B10" s="976" t="s">
        <v>8</v>
      </c>
      <c r="C10" s="977">
        <f>E10+G10+I10+K10+M10+O10</f>
        <v>2665</v>
      </c>
      <c r="D10" s="978">
        <f>IFERROR(C10/$C10*100,"-")</f>
        <v>100</v>
      </c>
      <c r="E10" s="977">
        <v>0</v>
      </c>
      <c r="F10" s="978">
        <v>0</v>
      </c>
      <c r="G10" s="977">
        <v>2561</v>
      </c>
      <c r="H10" s="978">
        <v>96.097560975609753</v>
      </c>
      <c r="I10" s="977">
        <v>104</v>
      </c>
      <c r="J10" s="978">
        <v>3.9024390243902438</v>
      </c>
      <c r="K10" s="977">
        <v>0</v>
      </c>
      <c r="L10" s="978">
        <v>0</v>
      </c>
      <c r="M10" s="977">
        <v>0</v>
      </c>
      <c r="N10" s="978">
        <v>0</v>
      </c>
      <c r="O10" s="977">
        <v>0</v>
      </c>
      <c r="P10" s="978">
        <f>IFERROR(O10/$C10*100,"-")</f>
        <v>0</v>
      </c>
      <c r="R10" s="979"/>
    </row>
    <row r="11" spans="1:21" s="964" customFormat="1" ht="16.5" customHeight="1" x14ac:dyDescent="0.2">
      <c r="A11" s="964">
        <v>2</v>
      </c>
      <c r="B11" s="980" t="s">
        <v>7</v>
      </c>
      <c r="C11" s="981">
        <f t="shared" ref="C11:C27" si="0">E11+G11+I11+K11+M11+O11</f>
        <v>3385</v>
      </c>
      <c r="D11" s="982">
        <f t="shared" ref="D11:D27" si="1">IFERROR(C11/$C11*100,"-")</f>
        <v>100</v>
      </c>
      <c r="E11" s="981">
        <v>1</v>
      </c>
      <c r="F11" s="982">
        <v>2.9542097488921712E-2</v>
      </c>
      <c r="G11" s="981">
        <v>3155</v>
      </c>
      <c r="H11" s="982">
        <v>93.205317577548001</v>
      </c>
      <c r="I11" s="981">
        <v>229</v>
      </c>
      <c r="J11" s="982">
        <v>6.7651403249630722</v>
      </c>
      <c r="K11" s="981">
        <v>0</v>
      </c>
      <c r="L11" s="982">
        <v>0</v>
      </c>
      <c r="M11" s="981">
        <v>0</v>
      </c>
      <c r="N11" s="982">
        <v>0</v>
      </c>
      <c r="O11" s="981">
        <v>0</v>
      </c>
      <c r="P11" s="982">
        <f t="shared" ref="P11:P27" si="2">IFERROR(O11/$C11*100,"-")</f>
        <v>0</v>
      </c>
      <c r="R11" s="979"/>
    </row>
    <row r="12" spans="1:21" s="964" customFormat="1" ht="16.5" customHeight="1" x14ac:dyDescent="0.2">
      <c r="A12" s="964">
        <v>3</v>
      </c>
      <c r="B12" s="980" t="s">
        <v>37</v>
      </c>
      <c r="C12" s="981">
        <f t="shared" si="0"/>
        <v>1671</v>
      </c>
      <c r="D12" s="982">
        <f t="shared" si="1"/>
        <v>100</v>
      </c>
      <c r="E12" s="981">
        <v>73</v>
      </c>
      <c r="F12" s="982">
        <v>4.3686415320167562</v>
      </c>
      <c r="G12" s="981">
        <v>1462</v>
      </c>
      <c r="H12" s="982">
        <v>87.492519449431484</v>
      </c>
      <c r="I12" s="981">
        <v>109</v>
      </c>
      <c r="J12" s="982">
        <v>6.523040095751047</v>
      </c>
      <c r="K12" s="981">
        <v>2</v>
      </c>
      <c r="L12" s="982">
        <v>0.11968880909634949</v>
      </c>
      <c r="M12" s="981">
        <v>25</v>
      </c>
      <c r="N12" s="982">
        <v>1.4961101137043686</v>
      </c>
      <c r="O12" s="981">
        <v>0</v>
      </c>
      <c r="P12" s="982">
        <f t="shared" si="2"/>
        <v>0</v>
      </c>
      <c r="R12" s="979"/>
    </row>
    <row r="13" spans="1:21" s="964" customFormat="1" ht="16.5" customHeight="1" x14ac:dyDescent="0.2">
      <c r="A13" s="964">
        <v>4</v>
      </c>
      <c r="B13" s="980" t="s">
        <v>38</v>
      </c>
      <c r="C13" s="981">
        <f t="shared" si="0"/>
        <v>352</v>
      </c>
      <c r="D13" s="982">
        <f t="shared" si="1"/>
        <v>100</v>
      </c>
      <c r="E13" s="981">
        <v>0</v>
      </c>
      <c r="F13" s="982">
        <v>0</v>
      </c>
      <c r="G13" s="981">
        <v>311</v>
      </c>
      <c r="H13" s="982">
        <v>88.352272727272734</v>
      </c>
      <c r="I13" s="981">
        <v>41</v>
      </c>
      <c r="J13" s="982">
        <v>11.647727272727272</v>
      </c>
      <c r="K13" s="981">
        <v>0</v>
      </c>
      <c r="L13" s="982">
        <v>0</v>
      </c>
      <c r="M13" s="981">
        <v>0</v>
      </c>
      <c r="N13" s="982">
        <v>0</v>
      </c>
      <c r="O13" s="981">
        <v>0</v>
      </c>
      <c r="P13" s="982">
        <f t="shared" si="2"/>
        <v>0</v>
      </c>
      <c r="R13" s="979"/>
    </row>
    <row r="14" spans="1:21" s="964" customFormat="1" ht="16.5" customHeight="1" x14ac:dyDescent="0.2">
      <c r="A14" s="964">
        <v>5</v>
      </c>
      <c r="B14" s="980" t="s">
        <v>6</v>
      </c>
      <c r="C14" s="981">
        <f t="shared" si="0"/>
        <v>3924</v>
      </c>
      <c r="D14" s="982">
        <f t="shared" si="1"/>
        <v>100</v>
      </c>
      <c r="E14" s="981">
        <v>2311</v>
      </c>
      <c r="F14" s="982">
        <v>58.893985728848122</v>
      </c>
      <c r="G14" s="981">
        <v>932</v>
      </c>
      <c r="H14" s="982">
        <v>23.751274209989806</v>
      </c>
      <c r="I14" s="981">
        <v>249</v>
      </c>
      <c r="J14" s="982">
        <v>6.3455657492354742</v>
      </c>
      <c r="K14" s="981">
        <v>431</v>
      </c>
      <c r="L14" s="982">
        <v>10.983690112130478</v>
      </c>
      <c r="M14" s="981">
        <v>1</v>
      </c>
      <c r="N14" s="982">
        <v>2.5484199796126403E-2</v>
      </c>
      <c r="O14" s="981">
        <v>0</v>
      </c>
      <c r="P14" s="982">
        <f t="shared" si="2"/>
        <v>0</v>
      </c>
      <c r="R14" s="979"/>
    </row>
    <row r="15" spans="1:21" s="964" customFormat="1" ht="16.5" customHeight="1" x14ac:dyDescent="0.2">
      <c r="A15" s="964">
        <v>6</v>
      </c>
      <c r="B15" s="980" t="s">
        <v>5</v>
      </c>
      <c r="C15" s="981">
        <f t="shared" si="0"/>
        <v>101</v>
      </c>
      <c r="D15" s="982">
        <f t="shared" si="1"/>
        <v>100</v>
      </c>
      <c r="E15" s="981">
        <v>0</v>
      </c>
      <c r="F15" s="982">
        <v>0</v>
      </c>
      <c r="G15" s="981">
        <v>101</v>
      </c>
      <c r="H15" s="982">
        <v>100</v>
      </c>
      <c r="I15" s="981">
        <v>0</v>
      </c>
      <c r="J15" s="982">
        <v>0</v>
      </c>
      <c r="K15" s="981">
        <v>0</v>
      </c>
      <c r="L15" s="982">
        <v>0</v>
      </c>
      <c r="M15" s="981">
        <v>0</v>
      </c>
      <c r="N15" s="982">
        <v>0</v>
      </c>
      <c r="O15" s="981">
        <v>0</v>
      </c>
      <c r="P15" s="982">
        <f t="shared" si="2"/>
        <v>0</v>
      </c>
      <c r="R15" s="979"/>
    </row>
    <row r="16" spans="1:21" s="965" customFormat="1" ht="16.5" customHeight="1" x14ac:dyDescent="0.2">
      <c r="A16" s="965">
        <v>7</v>
      </c>
      <c r="B16" s="980" t="s">
        <v>4</v>
      </c>
      <c r="C16" s="981">
        <f t="shared" si="0"/>
        <v>16876</v>
      </c>
      <c r="D16" s="982">
        <f t="shared" si="1"/>
        <v>100</v>
      </c>
      <c r="E16" s="981">
        <v>2048</v>
      </c>
      <c r="F16" s="982">
        <v>12.135577150983645</v>
      </c>
      <c r="G16" s="981">
        <v>11329</v>
      </c>
      <c r="H16" s="982">
        <v>67.130836691159047</v>
      </c>
      <c r="I16" s="981">
        <v>1707</v>
      </c>
      <c r="J16" s="982">
        <v>10.114956150746622</v>
      </c>
      <c r="K16" s="981">
        <v>1792</v>
      </c>
      <c r="L16" s="982">
        <v>10.61863000711069</v>
      </c>
      <c r="M16" s="981">
        <v>0</v>
      </c>
      <c r="N16" s="982">
        <v>0</v>
      </c>
      <c r="O16" s="981">
        <v>0</v>
      </c>
      <c r="P16" s="982">
        <f t="shared" si="2"/>
        <v>0</v>
      </c>
      <c r="R16" s="979"/>
    </row>
    <row r="17" spans="1:18" s="965" customFormat="1" ht="16.5" customHeight="1" x14ac:dyDescent="0.2">
      <c r="A17" s="965">
        <v>8</v>
      </c>
      <c r="B17" s="980" t="s">
        <v>40</v>
      </c>
      <c r="C17" s="981">
        <f t="shared" si="0"/>
        <v>3708</v>
      </c>
      <c r="D17" s="982">
        <f t="shared" si="1"/>
        <v>100</v>
      </c>
      <c r="E17" s="981">
        <v>183</v>
      </c>
      <c r="F17" s="982">
        <v>4.9352750809061483</v>
      </c>
      <c r="G17" s="981">
        <v>2858</v>
      </c>
      <c r="H17" s="982">
        <v>77.076591154261052</v>
      </c>
      <c r="I17" s="981">
        <v>146</v>
      </c>
      <c r="J17" s="982">
        <v>3.9374325782092776</v>
      </c>
      <c r="K17" s="981">
        <v>521</v>
      </c>
      <c r="L17" s="982">
        <v>14.050701186623515</v>
      </c>
      <c r="M17" s="981">
        <v>0</v>
      </c>
      <c r="N17" s="982">
        <v>0</v>
      </c>
      <c r="O17" s="981">
        <v>0</v>
      </c>
      <c r="P17" s="982">
        <f t="shared" si="2"/>
        <v>0</v>
      </c>
      <c r="R17" s="979"/>
    </row>
    <row r="18" spans="1:18" s="965" customFormat="1" ht="16.5" customHeight="1" x14ac:dyDescent="0.2">
      <c r="A18" s="965">
        <v>9</v>
      </c>
      <c r="B18" s="980" t="s">
        <v>41</v>
      </c>
      <c r="C18" s="981">
        <f t="shared" si="0"/>
        <v>6051</v>
      </c>
      <c r="D18" s="982">
        <f t="shared" si="1"/>
        <v>100</v>
      </c>
      <c r="E18" s="981">
        <v>857</v>
      </c>
      <c r="F18" s="982">
        <v>14.162948273012727</v>
      </c>
      <c r="G18" s="981">
        <v>4830</v>
      </c>
      <c r="H18" s="982">
        <v>79.821517104610805</v>
      </c>
      <c r="I18" s="981">
        <v>364</v>
      </c>
      <c r="J18" s="982">
        <v>6.0155346223764665</v>
      </c>
      <c r="K18" s="981">
        <v>0</v>
      </c>
      <c r="L18" s="982">
        <v>0</v>
      </c>
      <c r="M18" s="981">
        <v>0</v>
      </c>
      <c r="N18" s="982">
        <v>0</v>
      </c>
      <c r="O18" s="981">
        <v>0</v>
      </c>
      <c r="P18" s="982">
        <f t="shared" si="2"/>
        <v>0</v>
      </c>
      <c r="R18" s="979"/>
    </row>
    <row r="19" spans="1:18" s="965" customFormat="1" ht="16.5" customHeight="1" x14ac:dyDescent="0.2">
      <c r="A19" s="965">
        <v>10</v>
      </c>
      <c r="B19" s="980" t="s">
        <v>3</v>
      </c>
      <c r="C19" s="981">
        <f t="shared" si="0"/>
        <v>7616</v>
      </c>
      <c r="D19" s="982">
        <f t="shared" si="1"/>
        <v>100</v>
      </c>
      <c r="E19" s="981">
        <v>2834</v>
      </c>
      <c r="F19" s="982">
        <v>37.211134453781511</v>
      </c>
      <c r="G19" s="981">
        <v>3644</v>
      </c>
      <c r="H19" s="982">
        <v>47.846638655462186</v>
      </c>
      <c r="I19" s="981">
        <v>496</v>
      </c>
      <c r="J19" s="982">
        <v>6.5126050420168076</v>
      </c>
      <c r="K19" s="981">
        <v>642</v>
      </c>
      <c r="L19" s="982">
        <v>8.4296218487394956</v>
      </c>
      <c r="M19" s="981">
        <v>0</v>
      </c>
      <c r="N19" s="982">
        <v>0</v>
      </c>
      <c r="O19" s="981">
        <v>0</v>
      </c>
      <c r="P19" s="982">
        <f t="shared" si="2"/>
        <v>0</v>
      </c>
      <c r="R19" s="979"/>
    </row>
    <row r="20" spans="1:18" s="964" customFormat="1" ht="16.5" customHeight="1" x14ac:dyDescent="0.2">
      <c r="A20" s="964">
        <v>11</v>
      </c>
      <c r="B20" s="980" t="s">
        <v>2</v>
      </c>
      <c r="C20" s="981">
        <f t="shared" si="0"/>
        <v>5935</v>
      </c>
      <c r="D20" s="982">
        <f t="shared" si="1"/>
        <v>100</v>
      </c>
      <c r="E20" s="981">
        <v>3801</v>
      </c>
      <c r="F20" s="982">
        <v>64.043807919123836</v>
      </c>
      <c r="G20" s="981">
        <v>1604</v>
      </c>
      <c r="H20" s="982">
        <v>27.026116259477671</v>
      </c>
      <c r="I20" s="981">
        <v>293</v>
      </c>
      <c r="J20" s="982">
        <v>4.9368155012636903</v>
      </c>
      <c r="K20" s="981">
        <v>237</v>
      </c>
      <c r="L20" s="982">
        <v>3.9932603201347936</v>
      </c>
      <c r="M20" s="981">
        <v>0</v>
      </c>
      <c r="N20" s="982">
        <v>0</v>
      </c>
      <c r="O20" s="981">
        <v>0</v>
      </c>
      <c r="P20" s="982">
        <f t="shared" si="2"/>
        <v>0</v>
      </c>
      <c r="R20" s="979"/>
    </row>
    <row r="21" spans="1:18" s="964" customFormat="1" ht="16.5" customHeight="1" x14ac:dyDescent="0.2">
      <c r="A21" s="964">
        <v>12</v>
      </c>
      <c r="B21" s="980" t="s">
        <v>35</v>
      </c>
      <c r="C21" s="981">
        <f t="shared" si="0"/>
        <v>5956</v>
      </c>
      <c r="D21" s="982">
        <f t="shared" si="1"/>
        <v>100</v>
      </c>
      <c r="E21" s="981">
        <v>461</v>
      </c>
      <c r="F21" s="982">
        <v>7.7400940228341168</v>
      </c>
      <c r="G21" s="981">
        <v>4006</v>
      </c>
      <c r="H21" s="982">
        <v>67.259905977165886</v>
      </c>
      <c r="I21" s="981">
        <v>1161</v>
      </c>
      <c r="J21" s="982">
        <v>19.492948287441237</v>
      </c>
      <c r="K21" s="981">
        <v>328</v>
      </c>
      <c r="L21" s="982">
        <v>5.5070517125587646</v>
      </c>
      <c r="M21" s="981">
        <v>0</v>
      </c>
      <c r="N21" s="982">
        <v>0</v>
      </c>
      <c r="O21" s="981">
        <v>0</v>
      </c>
      <c r="P21" s="982">
        <f t="shared" si="2"/>
        <v>0</v>
      </c>
      <c r="R21" s="979"/>
    </row>
    <row r="22" spans="1:18" s="964" customFormat="1" ht="16.5" customHeight="1" x14ac:dyDescent="0.2">
      <c r="A22" s="964">
        <v>13</v>
      </c>
      <c r="B22" s="980" t="s">
        <v>42</v>
      </c>
      <c r="C22" s="981">
        <f t="shared" si="0"/>
        <v>13017</v>
      </c>
      <c r="D22" s="982">
        <f t="shared" si="1"/>
        <v>100</v>
      </c>
      <c r="E22" s="981">
        <v>1253</v>
      </c>
      <c r="F22" s="982">
        <v>9.6258738572635778</v>
      </c>
      <c r="G22" s="981">
        <v>9455</v>
      </c>
      <c r="H22" s="982">
        <v>72.63578397480218</v>
      </c>
      <c r="I22" s="981">
        <v>939</v>
      </c>
      <c r="J22" s="982">
        <v>7.2136436967043096</v>
      </c>
      <c r="K22" s="981">
        <v>1370</v>
      </c>
      <c r="L22" s="982">
        <v>10.524698471229931</v>
      </c>
      <c r="M22" s="981">
        <v>0</v>
      </c>
      <c r="N22" s="982">
        <v>0</v>
      </c>
      <c r="O22" s="981">
        <v>0</v>
      </c>
      <c r="P22" s="982">
        <f t="shared" si="2"/>
        <v>0</v>
      </c>
      <c r="R22" s="979"/>
    </row>
    <row r="23" spans="1:18" s="964" customFormat="1" ht="16.5" customHeight="1" x14ac:dyDescent="0.2">
      <c r="A23" s="964">
        <v>14</v>
      </c>
      <c r="B23" s="980" t="s">
        <v>43</v>
      </c>
      <c r="C23" s="981">
        <f t="shared" si="0"/>
        <v>773</v>
      </c>
      <c r="D23" s="982">
        <f t="shared" si="1"/>
        <v>100</v>
      </c>
      <c r="E23" s="981">
        <v>4</v>
      </c>
      <c r="F23" s="982">
        <v>0.51746442432082795</v>
      </c>
      <c r="G23" s="981">
        <v>530</v>
      </c>
      <c r="H23" s="982">
        <v>68.564036222509699</v>
      </c>
      <c r="I23" s="981">
        <v>100</v>
      </c>
      <c r="J23" s="982">
        <v>12.936610608020699</v>
      </c>
      <c r="K23" s="981">
        <v>139</v>
      </c>
      <c r="L23" s="982">
        <v>17.981888745148773</v>
      </c>
      <c r="M23" s="981">
        <v>0</v>
      </c>
      <c r="N23" s="982">
        <v>0</v>
      </c>
      <c r="O23" s="981">
        <v>0</v>
      </c>
      <c r="P23" s="982">
        <f t="shared" si="2"/>
        <v>0</v>
      </c>
      <c r="R23" s="979"/>
    </row>
    <row r="24" spans="1:18" s="964" customFormat="1" ht="16.5" customHeight="1" x14ac:dyDescent="0.2">
      <c r="A24" s="964">
        <v>15</v>
      </c>
      <c r="B24" s="980" t="s">
        <v>44</v>
      </c>
      <c r="C24" s="981">
        <f t="shared" si="0"/>
        <v>727</v>
      </c>
      <c r="D24" s="982">
        <f t="shared" si="1"/>
        <v>100</v>
      </c>
      <c r="E24" s="981">
        <v>473</v>
      </c>
      <c r="F24" s="982">
        <v>65.061898211829444</v>
      </c>
      <c r="G24" s="981">
        <v>216</v>
      </c>
      <c r="H24" s="982">
        <v>29.711141678129298</v>
      </c>
      <c r="I24" s="981">
        <v>38</v>
      </c>
      <c r="J24" s="982">
        <v>5.2269601100412659</v>
      </c>
      <c r="K24" s="981">
        <v>0</v>
      </c>
      <c r="L24" s="982">
        <v>0</v>
      </c>
      <c r="M24" s="981">
        <v>0</v>
      </c>
      <c r="N24" s="982">
        <v>0</v>
      </c>
      <c r="O24" s="981">
        <v>0</v>
      </c>
      <c r="P24" s="982">
        <f t="shared" si="2"/>
        <v>0</v>
      </c>
      <c r="R24" s="979"/>
    </row>
    <row r="25" spans="1:18" s="964" customFormat="1" ht="16.5" customHeight="1" x14ac:dyDescent="0.2">
      <c r="A25" s="964">
        <v>16</v>
      </c>
      <c r="B25" s="980" t="s">
        <v>45</v>
      </c>
      <c r="C25" s="981">
        <f t="shared" si="0"/>
        <v>690</v>
      </c>
      <c r="D25" s="982">
        <f t="shared" si="1"/>
        <v>100</v>
      </c>
      <c r="E25" s="981">
        <v>0</v>
      </c>
      <c r="F25" s="982">
        <v>0</v>
      </c>
      <c r="G25" s="981">
        <v>689</v>
      </c>
      <c r="H25" s="982">
        <v>99.85507246376811</v>
      </c>
      <c r="I25" s="981">
        <v>1</v>
      </c>
      <c r="J25" s="982">
        <v>0.14492753623188406</v>
      </c>
      <c r="K25" s="981">
        <v>0</v>
      </c>
      <c r="L25" s="982">
        <v>0</v>
      </c>
      <c r="M25" s="981">
        <v>0</v>
      </c>
      <c r="N25" s="982">
        <v>0</v>
      </c>
      <c r="O25" s="981">
        <v>0</v>
      </c>
      <c r="P25" s="982">
        <f t="shared" si="2"/>
        <v>0</v>
      </c>
      <c r="R25" s="979"/>
    </row>
    <row r="26" spans="1:18" s="964" customFormat="1" ht="16.5" customHeight="1" x14ac:dyDescent="0.2">
      <c r="A26" s="964">
        <v>17</v>
      </c>
      <c r="B26" s="980" t="s">
        <v>46</v>
      </c>
      <c r="C26" s="981">
        <f t="shared" si="0"/>
        <v>488</v>
      </c>
      <c r="D26" s="982">
        <f t="shared" si="1"/>
        <v>100</v>
      </c>
      <c r="E26" s="981">
        <v>0</v>
      </c>
      <c r="F26" s="982">
        <v>0</v>
      </c>
      <c r="G26" s="981">
        <v>467</v>
      </c>
      <c r="H26" s="982">
        <v>95.696721311475414</v>
      </c>
      <c r="I26" s="981">
        <v>21</v>
      </c>
      <c r="J26" s="982">
        <v>4.3032786885245899</v>
      </c>
      <c r="K26" s="981">
        <v>0</v>
      </c>
      <c r="L26" s="982">
        <v>0</v>
      </c>
      <c r="M26" s="981">
        <v>0</v>
      </c>
      <c r="N26" s="982">
        <v>0</v>
      </c>
      <c r="O26" s="981">
        <v>0</v>
      </c>
      <c r="P26" s="982">
        <f t="shared" si="2"/>
        <v>0</v>
      </c>
      <c r="R26" s="979"/>
    </row>
    <row r="27" spans="1:18" s="964" customFormat="1" ht="16.5" customHeight="1" x14ac:dyDescent="0.2">
      <c r="B27" s="983" t="s">
        <v>1</v>
      </c>
      <c r="C27" s="984">
        <f t="shared" si="0"/>
        <v>2</v>
      </c>
      <c r="D27" s="985">
        <f t="shared" si="1"/>
        <v>100</v>
      </c>
      <c r="E27" s="984">
        <v>1</v>
      </c>
      <c r="F27" s="985">
        <f t="shared" ref="F27" si="3">IFERROR(E27/$C27*100,"-")</f>
        <v>50</v>
      </c>
      <c r="G27" s="984">
        <v>1</v>
      </c>
      <c r="H27" s="985">
        <f t="shared" ref="H27" si="4">IFERROR(G27/$C27*100,"-")</f>
        <v>50</v>
      </c>
      <c r="I27" s="984">
        <v>0</v>
      </c>
      <c r="J27" s="985">
        <f t="shared" ref="J27" si="5">IFERROR(I27/$C27*100,"-")</f>
        <v>0</v>
      </c>
      <c r="K27" s="984">
        <v>0</v>
      </c>
      <c r="L27" s="985">
        <f t="shared" ref="L27" si="6">IFERROR(K27/$C27*100,"-")</f>
        <v>0</v>
      </c>
      <c r="M27" s="984">
        <v>0</v>
      </c>
      <c r="N27" s="985">
        <f t="shared" ref="N27" si="7">IFERROR(M27/$C27*100,"-")</f>
        <v>0</v>
      </c>
      <c r="O27" s="984">
        <f>IFERROR(GETPIVOTDATA("ID PRESTACION
COUNT",#REF!,"CCAA","Ceuta","Grado Resuelto",$B$1,"Subtipo",O$1),0)+IFERROR(GETPIVOTDATA("ID PRESTACION
COUNT",#REF!,"CCAA","Melilla","Grado Resuelto",$B$1,"Subtipo",O$1),0)</f>
        <v>0</v>
      </c>
      <c r="P27" s="985">
        <f t="shared" si="2"/>
        <v>0</v>
      </c>
      <c r="R27" s="979"/>
    </row>
    <row r="28" spans="1:18" s="1295" customFormat="1" x14ac:dyDescent="0.2">
      <c r="B28" s="1296" t="s">
        <v>0</v>
      </c>
      <c r="C28" s="1299">
        <f>SUM(C10:C27)</f>
        <v>73937</v>
      </c>
      <c r="D28" s="1300">
        <f>C28/$C28*100</f>
        <v>100</v>
      </c>
      <c r="E28" s="1299">
        <f>SUM(E10:E27)</f>
        <v>14300</v>
      </c>
      <c r="F28" s="1300">
        <f>E28/$C28*100</f>
        <v>19.340790132139524</v>
      </c>
      <c r="G28" s="1299">
        <f>SUM(G10:G27)</f>
        <v>48151</v>
      </c>
      <c r="H28" s="1300">
        <f>G28/$C28*100</f>
        <v>65.124362633052471</v>
      </c>
      <c r="I28" s="1299">
        <f>SUM(I10:I27)</f>
        <v>5998</v>
      </c>
      <c r="J28" s="1300">
        <f>I28/$C28*100</f>
        <v>8.1123118330470536</v>
      </c>
      <c r="K28" s="1299">
        <f>SUM(K10:K27)</f>
        <v>5462</v>
      </c>
      <c r="L28" s="1300">
        <f>K28/$C28*100</f>
        <v>7.3873703287934331</v>
      </c>
      <c r="M28" s="1299">
        <f>SUM(M10:M27)</f>
        <v>26</v>
      </c>
      <c r="N28" s="1300">
        <f>M28/$C28*100</f>
        <v>3.5165072967526405E-2</v>
      </c>
      <c r="O28" s="1299">
        <f>SUM(O10:O27)</f>
        <v>0</v>
      </c>
      <c r="P28" s="1300">
        <f>O28/$C28*100</f>
        <v>0</v>
      </c>
    </row>
    <row r="29" spans="1:18" s="963" customFormat="1" hidden="1" x14ac:dyDescent="0.2">
      <c r="A29" s="966">
        <v>18</v>
      </c>
      <c r="B29" s="966" t="s">
        <v>39</v>
      </c>
      <c r="C29" s="986"/>
      <c r="D29" s="987"/>
      <c r="E29" s="986"/>
      <c r="F29" s="987"/>
      <c r="G29" s="986"/>
      <c r="H29" s="987"/>
      <c r="I29" s="986"/>
      <c r="J29" s="987"/>
      <c r="K29" s="986"/>
      <c r="L29" s="987"/>
      <c r="M29" s="986"/>
      <c r="N29" s="987"/>
      <c r="O29" s="986"/>
      <c r="P29" s="987"/>
    </row>
    <row r="30" spans="1:18" s="989" customFormat="1" hidden="1" x14ac:dyDescent="0.2">
      <c r="A30" s="966">
        <v>19</v>
      </c>
      <c r="B30" s="966" t="s">
        <v>47</v>
      </c>
      <c r="C30" s="988"/>
      <c r="D30" s="988"/>
      <c r="E30" s="988"/>
      <c r="F30" s="988"/>
      <c r="G30" s="988"/>
      <c r="H30" s="988"/>
      <c r="I30" s="988"/>
      <c r="K30" s="988"/>
      <c r="L30" s="988"/>
      <c r="M30" s="988"/>
      <c r="N30" s="988"/>
      <c r="O30" s="988"/>
      <c r="P30" s="988"/>
    </row>
    <row r="31" spans="1:18" hidden="1" x14ac:dyDescent="0.2"/>
    <row r="32" spans="1:18" hidden="1" x14ac:dyDescent="0.2">
      <c r="B32" s="962"/>
      <c r="M32" s="962"/>
      <c r="N32" s="962"/>
    </row>
    <row r="33" spans="2:14" hidden="1" x14ac:dyDescent="0.2">
      <c r="B33" s="962"/>
      <c r="D33" s="962"/>
      <c r="M33" s="962"/>
      <c r="N33" s="962"/>
    </row>
    <row r="34" spans="2:14" hidden="1" x14ac:dyDescent="0.2">
      <c r="B34" s="962"/>
      <c r="D34" s="962"/>
      <c r="M34" s="962"/>
      <c r="N34" s="962"/>
    </row>
    <row r="35" spans="2:14" hidden="1" x14ac:dyDescent="0.2">
      <c r="B35" s="962"/>
      <c r="D35" s="962"/>
      <c r="M35" s="962"/>
      <c r="N35" s="962"/>
    </row>
    <row r="36" spans="2:14" hidden="1" x14ac:dyDescent="0.2">
      <c r="B36" s="962"/>
      <c r="D36" s="962"/>
      <c r="M36" s="962"/>
      <c r="N36" s="962"/>
    </row>
    <row r="37" spans="2:14" hidden="1" x14ac:dyDescent="0.2">
      <c r="B37" s="962"/>
      <c r="D37" s="962"/>
      <c r="M37" s="962"/>
      <c r="N37" s="962"/>
    </row>
    <row r="38" spans="2:14" hidden="1" x14ac:dyDescent="0.2">
      <c r="B38" s="962"/>
      <c r="D38" s="962"/>
      <c r="M38" s="962"/>
      <c r="N38" s="962"/>
    </row>
    <row r="39" spans="2:14" hidden="1" x14ac:dyDescent="0.2">
      <c r="B39" s="962"/>
      <c r="D39" s="962"/>
      <c r="M39" s="962"/>
      <c r="N39" s="962"/>
    </row>
    <row r="40" spans="2:14" hidden="1" x14ac:dyDescent="0.2">
      <c r="B40" s="962"/>
      <c r="D40" s="962"/>
      <c r="M40" s="962"/>
      <c r="N40" s="962"/>
    </row>
    <row r="41" spans="2:14" hidden="1" x14ac:dyDescent="0.2">
      <c r="B41" s="962"/>
      <c r="D41" s="962"/>
      <c r="M41" s="962"/>
      <c r="N41" s="962"/>
    </row>
    <row r="42" spans="2:14" x14ac:dyDescent="0.2">
      <c r="B42" s="962"/>
      <c r="D42" s="962"/>
      <c r="M42" s="962"/>
      <c r="N42" s="962"/>
    </row>
    <row r="43" spans="2:14" s="1227" customFormat="1" x14ac:dyDescent="0.2">
      <c r="B43" s="966"/>
      <c r="D43" s="966"/>
      <c r="M43" s="966"/>
      <c r="N43" s="966"/>
    </row>
    <row r="44" spans="2:14" s="1227" customFormat="1" x14ac:dyDescent="0.2">
      <c r="B44" s="966"/>
      <c r="D44" s="966"/>
      <c r="M44" s="966"/>
      <c r="N44" s="966"/>
    </row>
    <row r="45" spans="2:14" s="1227" customFormat="1" x14ac:dyDescent="0.2">
      <c r="D45" s="966"/>
      <c r="M45" s="966"/>
      <c r="N45" s="966"/>
    </row>
    <row r="46" spans="2:14" s="1227" customFormat="1" x14ac:dyDescent="0.2">
      <c r="B46" s="1227" t="s">
        <v>39</v>
      </c>
      <c r="G46" s="1227">
        <f>IFERROR(GETPIVOTDATA("ID PRESTACION
COUNT",#REF!,"CCAA",$B46,"Grado Resuelto",$B$1,"Subtipo",G$1),0)</f>
        <v>0</v>
      </c>
    </row>
    <row r="47" spans="2:14" s="1227" customFormat="1" x14ac:dyDescent="0.2">
      <c r="B47" s="1227" t="s">
        <v>47</v>
      </c>
      <c r="G47" s="1227">
        <f>IFERROR(GETPIVOTDATA("ID PRESTACION
COUNT",#REF!,"CCAA",$B47,"Grado Resuelto",$B$1,"Subtipo",G$1),0)</f>
        <v>0</v>
      </c>
    </row>
    <row r="48" spans="2:14" s="1227" customFormat="1" x14ac:dyDescent="0.2">
      <c r="D48" s="966"/>
      <c r="M48" s="966"/>
      <c r="N48" s="966"/>
    </row>
    <row r="49" spans="4:4" s="1227" customFormat="1" x14ac:dyDescent="0.2">
      <c r="D49" s="966"/>
    </row>
    <row r="50" spans="4:4" s="1227" customFormat="1" x14ac:dyDescent="0.2">
      <c r="D50" s="966"/>
    </row>
    <row r="51" spans="4:4" s="1335" customFormat="1" x14ac:dyDescent="0.2">
      <c r="D51" s="962"/>
    </row>
    <row r="52" spans="4:4" x14ac:dyDescent="0.2">
      <c r="D52" s="962"/>
    </row>
    <row r="53" spans="4:4" x14ac:dyDescent="0.2">
      <c r="D53" s="962"/>
    </row>
    <row r="54" spans="4:4" x14ac:dyDescent="0.2">
      <c r="D54" s="962"/>
    </row>
    <row r="55" spans="4:4" x14ac:dyDescent="0.2">
      <c r="D55" s="962"/>
    </row>
    <row r="56" spans="4:4" x14ac:dyDescent="0.2">
      <c r="D56" s="962"/>
    </row>
    <row r="57" spans="4:4" x14ac:dyDescent="0.2">
      <c r="D57" s="962"/>
    </row>
    <row r="58" spans="4:4" x14ac:dyDescent="0.2">
      <c r="D58" s="962"/>
    </row>
    <row r="59" spans="4:4" x14ac:dyDescent="0.2">
      <c r="D59" s="962"/>
    </row>
    <row r="60" spans="4:4" x14ac:dyDescent="0.2">
      <c r="D60" s="962"/>
    </row>
  </sheetData>
  <mergeCells count="11">
    <mergeCell ref="O7:P7"/>
    <mergeCell ref="B3:P3"/>
    <mergeCell ref="B4:P4"/>
    <mergeCell ref="C6:P6"/>
    <mergeCell ref="B7:B8"/>
    <mergeCell ref="C7:D7"/>
    <mergeCell ref="E7:F7"/>
    <mergeCell ref="G7:H7"/>
    <mergeCell ref="I7:J7"/>
    <mergeCell ref="K7:L7"/>
    <mergeCell ref="M7:N7"/>
  </mergeCells>
  <printOptions horizontalCentered="1"/>
  <pageMargins left="0" right="0" top="0.43307086614173229" bottom="0.43307086614173229" header="0" footer="0"/>
  <pageSetup paperSize="9" orientation="landscape" r:id="rId1"/>
  <headerFooter alignWithMargins="0"/>
  <drawing r:id="rId2"/>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codeName="Hoja48">
    <tabColor theme="0"/>
    <pageSetUpPr fitToPage="1"/>
  </sheetPr>
  <dimension ref="A1:U60"/>
  <sheetViews>
    <sheetView zoomScaleNormal="100" workbookViewId="0">
      <selection activeCell="N27" sqref="N27"/>
    </sheetView>
  </sheetViews>
  <sheetFormatPr baseColWidth="10" defaultColWidth="11.42578125" defaultRowHeight="15" x14ac:dyDescent="0.2"/>
  <cols>
    <col min="1" max="1" width="0.5703125" style="990" customWidth="1"/>
    <col min="2" max="2" width="26.5703125" style="990" bestFit="1" customWidth="1"/>
    <col min="3" max="3" width="7.85546875" style="990" customWidth="1"/>
    <col min="4" max="4" width="7" style="990" bestFit="1" customWidth="1"/>
    <col min="5" max="5" width="8.5703125" style="990" customWidth="1"/>
    <col min="6" max="6" width="6.42578125" style="990" customWidth="1"/>
    <col min="7" max="7" width="8.28515625" style="990" customWidth="1"/>
    <col min="8" max="8" width="7" style="990" bestFit="1" customWidth="1"/>
    <col min="9" max="9" width="9.7109375" style="990" customWidth="1"/>
    <col min="10" max="10" width="6" style="990" customWidth="1"/>
    <col min="11" max="11" width="7" style="990" customWidth="1"/>
    <col min="12" max="12" width="6" style="990" customWidth="1"/>
    <col min="13" max="13" width="7.140625" style="990" customWidth="1"/>
    <col min="14" max="14" width="6" style="990" customWidth="1"/>
    <col min="15" max="15" width="7.140625" style="990" customWidth="1"/>
    <col min="16" max="16" width="7.28515625" style="990" customWidth="1"/>
    <col min="17" max="16384" width="11.42578125" style="990"/>
  </cols>
  <sheetData>
    <row r="1" spans="1:21" s="962" customFormat="1" ht="12.75" customHeight="1" x14ac:dyDescent="0.2">
      <c r="B1" s="962" t="s">
        <v>33</v>
      </c>
      <c r="E1" s="966" t="s">
        <v>194</v>
      </c>
      <c r="F1" s="966"/>
      <c r="G1" s="966" t="s">
        <v>195</v>
      </c>
      <c r="H1" s="966"/>
      <c r="I1" s="966" t="s">
        <v>196</v>
      </c>
      <c r="J1" s="966"/>
      <c r="K1" s="966" t="s">
        <v>197</v>
      </c>
      <c r="L1" s="966"/>
      <c r="M1" s="966" t="s">
        <v>198</v>
      </c>
      <c r="N1" s="966"/>
      <c r="O1" s="966" t="s">
        <v>199</v>
      </c>
    </row>
    <row r="2" spans="1:21" s="967" customFormat="1" ht="48" customHeight="1" x14ac:dyDescent="0.25">
      <c r="B2" s="968"/>
      <c r="C2" s="968"/>
      <c r="D2" s="968"/>
      <c r="E2" s="968"/>
      <c r="F2" s="968"/>
      <c r="G2" s="968"/>
      <c r="H2" s="968"/>
    </row>
    <row r="3" spans="1:21" s="969" customFormat="1" ht="21" x14ac:dyDescent="0.2">
      <c r="B3" s="1494" t="s">
        <v>442</v>
      </c>
      <c r="C3" s="1494"/>
      <c r="D3" s="1494"/>
      <c r="E3" s="1494"/>
      <c r="F3" s="1494"/>
      <c r="G3" s="1494"/>
      <c r="H3" s="1494"/>
      <c r="I3" s="1494"/>
      <c r="J3" s="1494"/>
      <c r="K3" s="1494"/>
      <c r="L3" s="1494"/>
      <c r="M3" s="1494"/>
      <c r="N3" s="1494"/>
      <c r="O3" s="1494"/>
      <c r="P3" s="1494"/>
    </row>
    <row r="4" spans="1:21" s="969" customFormat="1" ht="15.75" x14ac:dyDescent="0.2">
      <c r="B4" s="1415" t="str">
        <f>porsaad!$B$6</f>
        <v>Situación a 31 de mayo de 2024</v>
      </c>
      <c r="C4" s="1415"/>
      <c r="D4" s="1415"/>
      <c r="E4" s="1415"/>
      <c r="F4" s="1415"/>
      <c r="G4" s="1415"/>
      <c r="H4" s="1415"/>
      <c r="I4" s="1415"/>
      <c r="J4" s="1415"/>
      <c r="K4" s="1415"/>
      <c r="L4" s="1415"/>
      <c r="M4" s="1415"/>
      <c r="N4" s="1415"/>
      <c r="O4" s="1415"/>
      <c r="P4" s="1415"/>
      <c r="Q4" s="970"/>
      <c r="R4" s="970"/>
      <c r="S4" s="970"/>
      <c r="T4" s="970"/>
      <c r="U4" s="970"/>
    </row>
    <row r="5" spans="1:21" s="971" customFormat="1" ht="7.5" customHeight="1" x14ac:dyDescent="0.2">
      <c r="B5" s="972"/>
      <c r="C5" s="971" t="s">
        <v>194</v>
      </c>
      <c r="E5" s="971" t="s">
        <v>195</v>
      </c>
      <c r="G5" s="971" t="s">
        <v>196</v>
      </c>
      <c r="I5" s="971" t="s">
        <v>197</v>
      </c>
      <c r="K5" s="966" t="s">
        <v>198</v>
      </c>
      <c r="M5" s="966" t="s">
        <v>199</v>
      </c>
      <c r="O5" s="966" t="s">
        <v>199</v>
      </c>
    </row>
    <row r="6" spans="1:21" s="969" customFormat="1" ht="15" customHeight="1" x14ac:dyDescent="0.2">
      <c r="B6" s="973"/>
      <c r="C6" s="1616" t="s">
        <v>200</v>
      </c>
      <c r="D6" s="1617"/>
      <c r="E6" s="1617"/>
      <c r="F6" s="1617"/>
      <c r="G6" s="1617"/>
      <c r="H6" s="1617"/>
      <c r="I6" s="1617"/>
      <c r="J6" s="1617"/>
      <c r="K6" s="1617"/>
      <c r="L6" s="1617"/>
      <c r="M6" s="1617"/>
      <c r="N6" s="1617"/>
      <c r="O6" s="1617"/>
      <c r="P6" s="1618"/>
    </row>
    <row r="7" spans="1:21" s="969" customFormat="1" ht="57" customHeight="1" x14ac:dyDescent="0.2">
      <c r="B7" s="1619" t="s">
        <v>12</v>
      </c>
      <c r="C7" s="1621" t="s">
        <v>0</v>
      </c>
      <c r="D7" s="1622"/>
      <c r="E7" s="1614" t="s">
        <v>201</v>
      </c>
      <c r="F7" s="1623"/>
      <c r="G7" s="1624" t="s">
        <v>202</v>
      </c>
      <c r="H7" s="1625"/>
      <c r="I7" s="1624" t="s">
        <v>203</v>
      </c>
      <c r="J7" s="1625"/>
      <c r="K7" s="1624" t="s">
        <v>204</v>
      </c>
      <c r="L7" s="1625"/>
      <c r="M7" s="1624" t="s">
        <v>205</v>
      </c>
      <c r="N7" s="1625"/>
      <c r="O7" s="1614" t="s">
        <v>206</v>
      </c>
      <c r="P7" s="1615"/>
    </row>
    <row r="8" spans="1:21" s="974" customFormat="1" ht="12" customHeight="1" x14ac:dyDescent="0.2">
      <c r="B8" s="1620"/>
      <c r="C8" s="992" t="s">
        <v>9</v>
      </c>
      <c r="D8" s="992" t="s">
        <v>28</v>
      </c>
      <c r="E8" s="992" t="s">
        <v>9</v>
      </c>
      <c r="F8" s="992" t="s">
        <v>28</v>
      </c>
      <c r="G8" s="992" t="s">
        <v>9</v>
      </c>
      <c r="H8" s="992" t="s">
        <v>28</v>
      </c>
      <c r="I8" s="992" t="s">
        <v>9</v>
      </c>
      <c r="J8" s="991" t="s">
        <v>28</v>
      </c>
      <c r="K8" s="994" t="s">
        <v>9</v>
      </c>
      <c r="L8" s="991" t="s">
        <v>28</v>
      </c>
      <c r="M8" s="993" t="s">
        <v>9</v>
      </c>
      <c r="N8" s="992" t="s">
        <v>28</v>
      </c>
      <c r="O8" s="992" t="s">
        <v>9</v>
      </c>
      <c r="P8" s="991" t="s">
        <v>28</v>
      </c>
      <c r="R8" s="975"/>
    </row>
    <row r="9" spans="1:21" ht="5.25" customHeight="1" x14ac:dyDescent="0.2">
      <c r="B9" s="962"/>
      <c r="D9" s="962"/>
      <c r="M9" s="962"/>
      <c r="N9" s="962"/>
    </row>
    <row r="10" spans="1:21" s="963" customFormat="1" ht="16.5" customHeight="1" x14ac:dyDescent="0.2">
      <c r="A10" s="963">
        <v>1</v>
      </c>
      <c r="B10" s="976" t="s">
        <v>8</v>
      </c>
      <c r="C10" s="977">
        <f>E10+G10+I10+K10+M10+O10</f>
        <v>2173</v>
      </c>
      <c r="D10" s="978">
        <f>IFERROR(C10/$C10*100,"-")</f>
        <v>100</v>
      </c>
      <c r="E10" s="977">
        <v>0</v>
      </c>
      <c r="F10" s="978">
        <v>0</v>
      </c>
      <c r="G10" s="977">
        <v>2036</v>
      </c>
      <c r="H10" s="978">
        <v>93.695352047860098</v>
      </c>
      <c r="I10" s="977">
        <v>137</v>
      </c>
      <c r="J10" s="978">
        <v>6.3046479521398986</v>
      </c>
      <c r="K10" s="977">
        <v>0</v>
      </c>
      <c r="L10" s="978">
        <v>0</v>
      </c>
      <c r="M10" s="977">
        <v>0</v>
      </c>
      <c r="N10" s="978">
        <v>0</v>
      </c>
      <c r="O10" s="977">
        <v>0</v>
      </c>
      <c r="P10" s="978">
        <f>IFERROR(O10/$C10*100,"-")</f>
        <v>0</v>
      </c>
      <c r="R10" s="979"/>
    </row>
    <row r="11" spans="1:21" s="964" customFormat="1" ht="16.5" customHeight="1" x14ac:dyDescent="0.2">
      <c r="A11" s="964">
        <v>2</v>
      </c>
      <c r="B11" s="980" t="s">
        <v>7</v>
      </c>
      <c r="C11" s="981">
        <f t="shared" ref="C11:C27" si="0">E11+G11+I11+K11+M11+O11</f>
        <v>3611</v>
      </c>
      <c r="D11" s="982">
        <f t="shared" ref="D11:D27" si="1">IFERROR(C11/$C11*100,"-")</f>
        <v>100</v>
      </c>
      <c r="E11" s="981">
        <v>1</v>
      </c>
      <c r="F11" s="982">
        <v>2.7693159789531983E-2</v>
      </c>
      <c r="G11" s="981">
        <v>3282</v>
      </c>
      <c r="H11" s="982">
        <v>90.888950429243977</v>
      </c>
      <c r="I11" s="981">
        <v>328</v>
      </c>
      <c r="J11" s="982">
        <v>9.0833564109664913</v>
      </c>
      <c r="K11" s="981">
        <v>0</v>
      </c>
      <c r="L11" s="982">
        <v>0</v>
      </c>
      <c r="M11" s="981">
        <v>0</v>
      </c>
      <c r="N11" s="982">
        <v>0</v>
      </c>
      <c r="O11" s="981">
        <v>0</v>
      </c>
      <c r="P11" s="982">
        <f t="shared" ref="P11:P27" si="2">IFERROR(O11/$C11*100,"-")</f>
        <v>0</v>
      </c>
      <c r="R11" s="979"/>
    </row>
    <row r="12" spans="1:21" s="964" customFormat="1" ht="16.5" customHeight="1" x14ac:dyDescent="0.2">
      <c r="A12" s="964">
        <v>3</v>
      </c>
      <c r="B12" s="980" t="s">
        <v>37</v>
      </c>
      <c r="C12" s="981">
        <f t="shared" si="0"/>
        <v>1666</v>
      </c>
      <c r="D12" s="982">
        <f t="shared" si="1"/>
        <v>100</v>
      </c>
      <c r="E12" s="981">
        <v>87</v>
      </c>
      <c r="F12" s="982">
        <v>5.2220888355342137</v>
      </c>
      <c r="G12" s="981">
        <v>1355</v>
      </c>
      <c r="H12" s="982">
        <v>81.332533013205278</v>
      </c>
      <c r="I12" s="981">
        <v>176</v>
      </c>
      <c r="J12" s="982">
        <v>10.56422569027611</v>
      </c>
      <c r="K12" s="981">
        <v>1</v>
      </c>
      <c r="L12" s="982">
        <v>6.0024009603841535E-2</v>
      </c>
      <c r="M12" s="981">
        <v>47</v>
      </c>
      <c r="N12" s="982">
        <v>2.8211284513805523</v>
      </c>
      <c r="O12" s="981">
        <v>0</v>
      </c>
      <c r="P12" s="982">
        <f t="shared" si="2"/>
        <v>0</v>
      </c>
      <c r="R12" s="979"/>
    </row>
    <row r="13" spans="1:21" s="964" customFormat="1" ht="16.5" customHeight="1" x14ac:dyDescent="0.2">
      <c r="A13" s="964">
        <v>4</v>
      </c>
      <c r="B13" s="980" t="s">
        <v>38</v>
      </c>
      <c r="C13" s="981">
        <f t="shared" si="0"/>
        <v>341</v>
      </c>
      <c r="D13" s="982">
        <f t="shared" si="1"/>
        <v>100</v>
      </c>
      <c r="E13" s="981">
        <v>0</v>
      </c>
      <c r="F13" s="982">
        <v>0</v>
      </c>
      <c r="G13" s="981">
        <v>282</v>
      </c>
      <c r="H13" s="982">
        <v>82.697947214076251</v>
      </c>
      <c r="I13" s="981">
        <v>59</v>
      </c>
      <c r="J13" s="982">
        <v>17.302052785923756</v>
      </c>
      <c r="K13" s="981">
        <v>0</v>
      </c>
      <c r="L13" s="982">
        <v>0</v>
      </c>
      <c r="M13" s="981">
        <v>0</v>
      </c>
      <c r="N13" s="982">
        <v>0</v>
      </c>
      <c r="O13" s="981">
        <v>0</v>
      </c>
      <c r="P13" s="982">
        <f t="shared" si="2"/>
        <v>0</v>
      </c>
      <c r="R13" s="979"/>
    </row>
    <row r="14" spans="1:21" s="964" customFormat="1" ht="16.5" customHeight="1" x14ac:dyDescent="0.2">
      <c r="A14" s="964">
        <v>5</v>
      </c>
      <c r="B14" s="980" t="s">
        <v>6</v>
      </c>
      <c r="C14" s="981">
        <f t="shared" si="0"/>
        <v>4643</v>
      </c>
      <c r="D14" s="982">
        <f t="shared" si="1"/>
        <v>100</v>
      </c>
      <c r="E14" s="981">
        <v>3050</v>
      </c>
      <c r="F14" s="982">
        <v>65.690286452724536</v>
      </c>
      <c r="G14" s="981">
        <v>564</v>
      </c>
      <c r="H14" s="982">
        <v>12.147318544044799</v>
      </c>
      <c r="I14" s="981">
        <v>356</v>
      </c>
      <c r="J14" s="982">
        <v>7.6674563859573555</v>
      </c>
      <c r="K14" s="981">
        <v>671</v>
      </c>
      <c r="L14" s="982">
        <v>14.451863019599397</v>
      </c>
      <c r="M14" s="981">
        <v>2</v>
      </c>
      <c r="N14" s="982">
        <v>4.3075597673917727E-2</v>
      </c>
      <c r="O14" s="981">
        <v>0</v>
      </c>
      <c r="P14" s="982">
        <f t="shared" si="2"/>
        <v>0</v>
      </c>
      <c r="R14" s="979"/>
    </row>
    <row r="15" spans="1:21" s="964" customFormat="1" ht="16.5" customHeight="1" x14ac:dyDescent="0.2">
      <c r="A15" s="964">
        <v>6</v>
      </c>
      <c r="B15" s="980" t="s">
        <v>5</v>
      </c>
      <c r="C15" s="981">
        <f t="shared" si="0"/>
        <v>105</v>
      </c>
      <c r="D15" s="982">
        <f t="shared" si="1"/>
        <v>100</v>
      </c>
      <c r="E15" s="981">
        <v>0</v>
      </c>
      <c r="F15" s="982">
        <v>0</v>
      </c>
      <c r="G15" s="981">
        <v>105</v>
      </c>
      <c r="H15" s="982">
        <v>100</v>
      </c>
      <c r="I15" s="981">
        <v>0</v>
      </c>
      <c r="J15" s="982">
        <v>0</v>
      </c>
      <c r="K15" s="981">
        <v>0</v>
      </c>
      <c r="L15" s="982">
        <v>0</v>
      </c>
      <c r="M15" s="981">
        <v>0</v>
      </c>
      <c r="N15" s="982">
        <v>0</v>
      </c>
      <c r="O15" s="981">
        <v>0</v>
      </c>
      <c r="P15" s="982">
        <f t="shared" si="2"/>
        <v>0</v>
      </c>
      <c r="R15" s="979"/>
    </row>
    <row r="16" spans="1:21" s="965" customFormat="1" ht="16.5" customHeight="1" x14ac:dyDescent="0.2">
      <c r="A16" s="965">
        <v>7</v>
      </c>
      <c r="B16" s="980" t="s">
        <v>4</v>
      </c>
      <c r="C16" s="981">
        <f t="shared" si="0"/>
        <v>17259</v>
      </c>
      <c r="D16" s="982">
        <f t="shared" si="1"/>
        <v>100</v>
      </c>
      <c r="E16" s="981">
        <v>3668</v>
      </c>
      <c r="F16" s="982">
        <v>21.252679761283968</v>
      </c>
      <c r="G16" s="981">
        <v>9542</v>
      </c>
      <c r="H16" s="982">
        <v>55.287096587287785</v>
      </c>
      <c r="I16" s="981">
        <v>2142</v>
      </c>
      <c r="J16" s="982">
        <v>12.410916043803233</v>
      </c>
      <c r="K16" s="981">
        <v>1907</v>
      </c>
      <c r="L16" s="982">
        <v>11.049307607625007</v>
      </c>
      <c r="M16" s="981">
        <v>0</v>
      </c>
      <c r="N16" s="982">
        <v>0</v>
      </c>
      <c r="O16" s="981">
        <v>0</v>
      </c>
      <c r="P16" s="982">
        <f t="shared" si="2"/>
        <v>0</v>
      </c>
      <c r="R16" s="979"/>
    </row>
    <row r="17" spans="1:18" s="965" customFormat="1" ht="16.5" customHeight="1" x14ac:dyDescent="0.2">
      <c r="A17" s="965">
        <v>8</v>
      </c>
      <c r="B17" s="980" t="s">
        <v>40</v>
      </c>
      <c r="C17" s="981">
        <f t="shared" si="0"/>
        <v>3947</v>
      </c>
      <c r="D17" s="982">
        <f t="shared" si="1"/>
        <v>100</v>
      </c>
      <c r="E17" s="981">
        <v>271</v>
      </c>
      <c r="F17" s="982">
        <v>6.8659741575880409</v>
      </c>
      <c r="G17" s="981">
        <v>2819</v>
      </c>
      <c r="H17" s="982">
        <v>71.421332657714714</v>
      </c>
      <c r="I17" s="981">
        <v>197</v>
      </c>
      <c r="J17" s="982">
        <v>4.9911325057005325</v>
      </c>
      <c r="K17" s="981">
        <v>660</v>
      </c>
      <c r="L17" s="982">
        <v>16.721560678996706</v>
      </c>
      <c r="M17" s="981">
        <v>0</v>
      </c>
      <c r="N17" s="982">
        <v>0</v>
      </c>
      <c r="O17" s="981">
        <v>0</v>
      </c>
      <c r="P17" s="982">
        <f t="shared" si="2"/>
        <v>0</v>
      </c>
      <c r="R17" s="979"/>
    </row>
    <row r="18" spans="1:18" s="965" customFormat="1" ht="16.5" customHeight="1" x14ac:dyDescent="0.2">
      <c r="A18" s="965">
        <v>9</v>
      </c>
      <c r="B18" s="980" t="s">
        <v>41</v>
      </c>
      <c r="C18" s="981">
        <f t="shared" si="0"/>
        <v>10950</v>
      </c>
      <c r="D18" s="982">
        <f t="shared" si="1"/>
        <v>100</v>
      </c>
      <c r="E18" s="981">
        <v>2640</v>
      </c>
      <c r="F18" s="982">
        <v>24.109589041095891</v>
      </c>
      <c r="G18" s="981">
        <v>7204</v>
      </c>
      <c r="H18" s="982">
        <v>65.789954337899545</v>
      </c>
      <c r="I18" s="981">
        <v>1106</v>
      </c>
      <c r="J18" s="982">
        <v>10.100456621004566</v>
      </c>
      <c r="K18" s="981">
        <v>0</v>
      </c>
      <c r="L18" s="982">
        <v>0</v>
      </c>
      <c r="M18" s="981">
        <v>0</v>
      </c>
      <c r="N18" s="982">
        <v>0</v>
      </c>
      <c r="O18" s="981">
        <v>0</v>
      </c>
      <c r="P18" s="982">
        <f t="shared" si="2"/>
        <v>0</v>
      </c>
      <c r="R18" s="979"/>
    </row>
    <row r="19" spans="1:18" s="965" customFormat="1" ht="16.5" customHeight="1" x14ac:dyDescent="0.2">
      <c r="A19" s="965">
        <v>10</v>
      </c>
      <c r="B19" s="980" t="s">
        <v>3</v>
      </c>
      <c r="C19" s="981">
        <f t="shared" si="0"/>
        <v>8610</v>
      </c>
      <c r="D19" s="982">
        <f t="shared" si="1"/>
        <v>100</v>
      </c>
      <c r="E19" s="981">
        <v>4145</v>
      </c>
      <c r="F19" s="982">
        <v>48.141695702671313</v>
      </c>
      <c r="G19" s="981">
        <v>3478</v>
      </c>
      <c r="H19" s="982">
        <v>40.394889663182347</v>
      </c>
      <c r="I19" s="981">
        <v>322</v>
      </c>
      <c r="J19" s="982">
        <v>3.7398373983739837</v>
      </c>
      <c r="K19" s="981">
        <v>665</v>
      </c>
      <c r="L19" s="982">
        <v>7.7235772357723578</v>
      </c>
      <c r="M19" s="981">
        <v>0</v>
      </c>
      <c r="N19" s="982">
        <v>0</v>
      </c>
      <c r="O19" s="981">
        <v>0</v>
      </c>
      <c r="P19" s="982">
        <f t="shared" si="2"/>
        <v>0</v>
      </c>
      <c r="R19" s="979"/>
    </row>
    <row r="20" spans="1:18" s="964" customFormat="1" ht="16.5" customHeight="1" x14ac:dyDescent="0.2">
      <c r="A20" s="964">
        <v>11</v>
      </c>
      <c r="B20" s="980" t="s">
        <v>2</v>
      </c>
      <c r="C20" s="981">
        <f t="shared" si="0"/>
        <v>6259</v>
      </c>
      <c r="D20" s="982">
        <f t="shared" si="1"/>
        <v>100</v>
      </c>
      <c r="E20" s="981">
        <v>4412</v>
      </c>
      <c r="F20" s="982">
        <v>70.490493689087714</v>
      </c>
      <c r="G20" s="981">
        <v>1156</v>
      </c>
      <c r="H20" s="982">
        <v>18.469404058156254</v>
      </c>
      <c r="I20" s="981">
        <v>288</v>
      </c>
      <c r="J20" s="982">
        <v>4.6013740214091703</v>
      </c>
      <c r="K20" s="981">
        <v>403</v>
      </c>
      <c r="L20" s="982">
        <v>6.4387282313468601</v>
      </c>
      <c r="M20" s="981">
        <v>0</v>
      </c>
      <c r="N20" s="982">
        <v>0</v>
      </c>
      <c r="O20" s="981">
        <v>0</v>
      </c>
      <c r="P20" s="982">
        <f t="shared" si="2"/>
        <v>0</v>
      </c>
      <c r="R20" s="979"/>
    </row>
    <row r="21" spans="1:18" s="964" customFormat="1" ht="16.5" customHeight="1" x14ac:dyDescent="0.2">
      <c r="A21" s="964">
        <v>12</v>
      </c>
      <c r="B21" s="980" t="s">
        <v>35</v>
      </c>
      <c r="C21" s="981">
        <f t="shared" si="0"/>
        <v>5008</v>
      </c>
      <c r="D21" s="982">
        <f t="shared" si="1"/>
        <v>100</v>
      </c>
      <c r="E21" s="981">
        <v>797</v>
      </c>
      <c r="F21" s="982">
        <v>15.914536741214057</v>
      </c>
      <c r="G21" s="981">
        <v>2438</v>
      </c>
      <c r="H21" s="982">
        <v>48.682108626198087</v>
      </c>
      <c r="I21" s="981">
        <v>1071</v>
      </c>
      <c r="J21" s="982">
        <v>21.385782747603834</v>
      </c>
      <c r="K21" s="981">
        <v>702</v>
      </c>
      <c r="L21" s="982">
        <v>14.017571884984026</v>
      </c>
      <c r="M21" s="981">
        <v>0</v>
      </c>
      <c r="N21" s="982">
        <v>0</v>
      </c>
      <c r="O21" s="981">
        <v>0</v>
      </c>
      <c r="P21" s="982">
        <f t="shared" si="2"/>
        <v>0</v>
      </c>
      <c r="R21" s="979"/>
    </row>
    <row r="22" spans="1:18" s="964" customFormat="1" ht="16.5" customHeight="1" x14ac:dyDescent="0.2">
      <c r="A22" s="964">
        <v>13</v>
      </c>
      <c r="B22" s="980" t="s">
        <v>42</v>
      </c>
      <c r="C22" s="981">
        <f t="shared" si="0"/>
        <v>9902</v>
      </c>
      <c r="D22" s="982">
        <f t="shared" si="1"/>
        <v>100</v>
      </c>
      <c r="E22" s="981">
        <v>971</v>
      </c>
      <c r="F22" s="982">
        <v>9.8060997778226611</v>
      </c>
      <c r="G22" s="981">
        <v>6191</v>
      </c>
      <c r="H22" s="982">
        <v>62.5227226822864</v>
      </c>
      <c r="I22" s="981">
        <v>888</v>
      </c>
      <c r="J22" s="982">
        <v>8.9678852757018781</v>
      </c>
      <c r="K22" s="981">
        <v>1852</v>
      </c>
      <c r="L22" s="982">
        <v>18.703292264189052</v>
      </c>
      <c r="M22" s="981">
        <v>0</v>
      </c>
      <c r="N22" s="982">
        <v>0</v>
      </c>
      <c r="O22" s="981">
        <v>0</v>
      </c>
      <c r="P22" s="982">
        <f t="shared" si="2"/>
        <v>0</v>
      </c>
      <c r="R22" s="979"/>
    </row>
    <row r="23" spans="1:18" s="964" customFormat="1" ht="16.5" customHeight="1" x14ac:dyDescent="0.2">
      <c r="A23" s="964">
        <v>14</v>
      </c>
      <c r="B23" s="980" t="s">
        <v>43</v>
      </c>
      <c r="C23" s="981">
        <f t="shared" si="0"/>
        <v>492</v>
      </c>
      <c r="D23" s="982">
        <f t="shared" si="1"/>
        <v>100</v>
      </c>
      <c r="E23" s="981">
        <v>7</v>
      </c>
      <c r="F23" s="982">
        <v>1.4227642276422763</v>
      </c>
      <c r="G23" s="981">
        <v>196</v>
      </c>
      <c r="H23" s="982">
        <v>39.837398373983739</v>
      </c>
      <c r="I23" s="981">
        <v>127</v>
      </c>
      <c r="J23" s="982">
        <v>25.8130081300813</v>
      </c>
      <c r="K23" s="981">
        <v>162</v>
      </c>
      <c r="L23" s="982">
        <v>32.926829268292686</v>
      </c>
      <c r="M23" s="981">
        <v>0</v>
      </c>
      <c r="N23" s="982">
        <v>0</v>
      </c>
      <c r="O23" s="981">
        <v>0</v>
      </c>
      <c r="P23" s="982">
        <f t="shared" si="2"/>
        <v>0</v>
      </c>
      <c r="R23" s="979"/>
    </row>
    <row r="24" spans="1:18" s="964" customFormat="1" ht="16.5" customHeight="1" x14ac:dyDescent="0.2">
      <c r="A24" s="964">
        <v>15</v>
      </c>
      <c r="B24" s="980" t="s">
        <v>44</v>
      </c>
      <c r="C24" s="981">
        <f t="shared" si="0"/>
        <v>1335</v>
      </c>
      <c r="D24" s="982">
        <f t="shared" si="1"/>
        <v>100</v>
      </c>
      <c r="E24" s="981">
        <v>641</v>
      </c>
      <c r="F24" s="982">
        <v>48.014981273408239</v>
      </c>
      <c r="G24" s="981">
        <v>581</v>
      </c>
      <c r="H24" s="982">
        <v>43.520599250936328</v>
      </c>
      <c r="I24" s="981">
        <v>112</v>
      </c>
      <c r="J24" s="982">
        <v>8.3895131086142332</v>
      </c>
      <c r="K24" s="981">
        <v>1</v>
      </c>
      <c r="L24" s="982">
        <v>7.4906367041198504E-2</v>
      </c>
      <c r="M24" s="981">
        <v>0</v>
      </c>
      <c r="N24" s="982">
        <v>0</v>
      </c>
      <c r="O24" s="981">
        <v>0</v>
      </c>
      <c r="P24" s="982">
        <f t="shared" si="2"/>
        <v>0</v>
      </c>
      <c r="R24" s="979"/>
    </row>
    <row r="25" spans="1:18" s="964" customFormat="1" ht="16.5" customHeight="1" x14ac:dyDescent="0.2">
      <c r="A25" s="964">
        <v>16</v>
      </c>
      <c r="B25" s="980" t="s">
        <v>45</v>
      </c>
      <c r="C25" s="981">
        <f t="shared" si="0"/>
        <v>647</v>
      </c>
      <c r="D25" s="982">
        <f t="shared" si="1"/>
        <v>100</v>
      </c>
      <c r="E25" s="981">
        <v>0</v>
      </c>
      <c r="F25" s="982">
        <v>0</v>
      </c>
      <c r="G25" s="981">
        <v>646</v>
      </c>
      <c r="H25" s="982">
        <v>99.84544049459042</v>
      </c>
      <c r="I25" s="981">
        <v>1</v>
      </c>
      <c r="J25" s="982">
        <v>0.15455950540958269</v>
      </c>
      <c r="K25" s="981">
        <v>0</v>
      </c>
      <c r="L25" s="982">
        <v>0</v>
      </c>
      <c r="M25" s="981">
        <v>0</v>
      </c>
      <c r="N25" s="982">
        <v>0</v>
      </c>
      <c r="O25" s="981">
        <v>0</v>
      </c>
      <c r="P25" s="982">
        <f t="shared" si="2"/>
        <v>0</v>
      </c>
      <c r="R25" s="979"/>
    </row>
    <row r="26" spans="1:18" s="964" customFormat="1" ht="16.5" customHeight="1" x14ac:dyDescent="0.2">
      <c r="A26" s="964">
        <v>17</v>
      </c>
      <c r="B26" s="980" t="s">
        <v>46</v>
      </c>
      <c r="C26" s="981">
        <f t="shared" si="0"/>
        <v>489</v>
      </c>
      <c r="D26" s="982">
        <f t="shared" si="1"/>
        <v>100</v>
      </c>
      <c r="E26" s="981">
        <v>0</v>
      </c>
      <c r="F26" s="982">
        <v>0</v>
      </c>
      <c r="G26" s="981">
        <v>456</v>
      </c>
      <c r="H26" s="982">
        <v>93.251533742331276</v>
      </c>
      <c r="I26" s="981">
        <v>33</v>
      </c>
      <c r="J26" s="982">
        <v>6.7484662576687118</v>
      </c>
      <c r="K26" s="981">
        <v>0</v>
      </c>
      <c r="L26" s="982">
        <v>0</v>
      </c>
      <c r="M26" s="981">
        <v>0</v>
      </c>
      <c r="N26" s="982">
        <v>0</v>
      </c>
      <c r="O26" s="981">
        <v>0</v>
      </c>
      <c r="P26" s="982">
        <f t="shared" si="2"/>
        <v>0</v>
      </c>
      <c r="R26" s="979"/>
    </row>
    <row r="27" spans="1:18" s="964" customFormat="1" ht="16.5" customHeight="1" x14ac:dyDescent="0.2">
      <c r="B27" s="983" t="s">
        <v>1</v>
      </c>
      <c r="C27" s="984">
        <f t="shared" si="0"/>
        <v>2</v>
      </c>
      <c r="D27" s="985">
        <f t="shared" si="1"/>
        <v>100</v>
      </c>
      <c r="E27" s="984">
        <v>1</v>
      </c>
      <c r="F27" s="985">
        <f t="shared" ref="F27" si="3">IFERROR(E27/$C27*100,"-")</f>
        <v>50</v>
      </c>
      <c r="G27" s="984">
        <v>1</v>
      </c>
      <c r="H27" s="985">
        <f t="shared" ref="H27" si="4">IFERROR(G27/$C27*100,"-")</f>
        <v>50</v>
      </c>
      <c r="I27" s="984">
        <v>0</v>
      </c>
      <c r="J27" s="985">
        <f t="shared" ref="J27" si="5">IFERROR(I27/$C27*100,"-")</f>
        <v>0</v>
      </c>
      <c r="K27" s="984">
        <v>0</v>
      </c>
      <c r="L27" s="985">
        <f t="shared" ref="L27" si="6">IFERROR(K27/$C27*100,"-")</f>
        <v>0</v>
      </c>
      <c r="M27" s="984">
        <v>0</v>
      </c>
      <c r="N27" s="985">
        <f t="shared" ref="N27" si="7">IFERROR(M27/$C27*100,"-")</f>
        <v>0</v>
      </c>
      <c r="O27" s="984">
        <f>IFERROR(GETPIVOTDATA("ID PRESTACION
COUNT",#REF!,"CCAA","Ceuta","Grado Resuelto",$B$1,"Subtipo",O$1),0)+IFERROR(GETPIVOTDATA("ID PRESTACION
COUNT",#REF!,"CCAA","Melilla","Grado Resuelto",$B$1,"Subtipo",O$1),0)</f>
        <v>0</v>
      </c>
      <c r="P27" s="985">
        <f t="shared" si="2"/>
        <v>0</v>
      </c>
      <c r="R27" s="979"/>
    </row>
    <row r="28" spans="1:18" s="1295" customFormat="1" x14ac:dyDescent="0.2">
      <c r="B28" s="1296" t="s">
        <v>0</v>
      </c>
      <c r="C28" s="1297">
        <f>SUM(C10:C27)</f>
        <v>77439</v>
      </c>
      <c r="D28" s="1298">
        <f>C28/$C28*100</f>
        <v>100</v>
      </c>
      <c r="E28" s="1299">
        <f>SUM(E10:E27)</f>
        <v>20691</v>
      </c>
      <c r="F28" s="1300">
        <f>E28/$C28*100</f>
        <v>26.719095029636229</v>
      </c>
      <c r="G28" s="1299">
        <f>SUM(G10:G27)</f>
        <v>42332</v>
      </c>
      <c r="H28" s="1300">
        <f>G28/$C28*100</f>
        <v>54.664962099200665</v>
      </c>
      <c r="I28" s="1299">
        <f>SUM(I10:I27)</f>
        <v>7343</v>
      </c>
      <c r="J28" s="1300">
        <f>I28/$C28*100</f>
        <v>9.4823021991502987</v>
      </c>
      <c r="K28" s="1299">
        <f>SUM(K10:K27)</f>
        <v>7024</v>
      </c>
      <c r="L28" s="1300">
        <f>K28/$C28*100</f>
        <v>9.0703650615323017</v>
      </c>
      <c r="M28" s="1299">
        <f>SUM(M10:M27)</f>
        <v>49</v>
      </c>
      <c r="N28" s="1300">
        <f>M28/$C28*100</f>
        <v>6.3275610480507227E-2</v>
      </c>
      <c r="O28" s="1299">
        <f>SUM(O10:O27)</f>
        <v>0</v>
      </c>
      <c r="P28" s="1300">
        <f>O28/$C28*100</f>
        <v>0</v>
      </c>
    </row>
    <row r="29" spans="1:18" s="963" customFormat="1" hidden="1" x14ac:dyDescent="0.2">
      <c r="A29" s="966">
        <v>18</v>
      </c>
      <c r="B29" s="966" t="s">
        <v>39</v>
      </c>
      <c r="C29" s="986"/>
      <c r="D29" s="987"/>
      <c r="E29" s="986"/>
      <c r="F29" s="987"/>
      <c r="G29" s="986"/>
      <c r="H29" s="987"/>
      <c r="I29" s="986"/>
      <c r="J29" s="987"/>
      <c r="K29" s="986"/>
      <c r="L29" s="987"/>
      <c r="M29" s="986"/>
      <c r="N29" s="987"/>
      <c r="O29" s="986"/>
      <c r="P29" s="987"/>
    </row>
    <row r="30" spans="1:18" s="989" customFormat="1" hidden="1" x14ac:dyDescent="0.2">
      <c r="A30" s="966">
        <v>19</v>
      </c>
      <c r="B30" s="966" t="s">
        <v>47</v>
      </c>
      <c r="C30" s="988"/>
      <c r="D30" s="988"/>
      <c r="E30" s="988"/>
      <c r="F30" s="988"/>
      <c r="G30" s="988"/>
      <c r="H30" s="988"/>
      <c r="I30" s="988"/>
      <c r="K30" s="988"/>
      <c r="L30" s="988"/>
      <c r="M30" s="988"/>
      <c r="N30" s="988"/>
      <c r="O30" s="988"/>
      <c r="P30" s="988"/>
    </row>
    <row r="31" spans="1:18" hidden="1" x14ac:dyDescent="0.2"/>
    <row r="32" spans="1:18" hidden="1" x14ac:dyDescent="0.2">
      <c r="B32" s="962"/>
      <c r="M32" s="962"/>
      <c r="N32" s="962"/>
    </row>
    <row r="33" spans="2:14" hidden="1" x14ac:dyDescent="0.2">
      <c r="B33" s="962"/>
      <c r="D33" s="962"/>
      <c r="M33" s="962"/>
      <c r="N33" s="962"/>
    </row>
    <row r="34" spans="2:14" hidden="1" x14ac:dyDescent="0.2">
      <c r="B34" s="962"/>
      <c r="D34" s="962"/>
      <c r="M34" s="962"/>
      <c r="N34" s="962"/>
    </row>
    <row r="35" spans="2:14" hidden="1" x14ac:dyDescent="0.2">
      <c r="B35" s="962"/>
      <c r="D35" s="962"/>
      <c r="M35" s="962"/>
      <c r="N35" s="962"/>
    </row>
    <row r="36" spans="2:14" hidden="1" x14ac:dyDescent="0.2">
      <c r="B36" s="962"/>
      <c r="D36" s="962"/>
      <c r="M36" s="962"/>
      <c r="N36" s="962"/>
    </row>
    <row r="37" spans="2:14" hidden="1" x14ac:dyDescent="0.2">
      <c r="B37" s="962"/>
      <c r="D37" s="962"/>
      <c r="M37" s="962"/>
      <c r="N37" s="962"/>
    </row>
    <row r="38" spans="2:14" hidden="1" x14ac:dyDescent="0.2">
      <c r="B38" s="962"/>
      <c r="D38" s="962"/>
      <c r="M38" s="962"/>
      <c r="N38" s="962"/>
    </row>
    <row r="39" spans="2:14" hidden="1" x14ac:dyDescent="0.2">
      <c r="B39" s="962"/>
      <c r="D39" s="962"/>
      <c r="M39" s="962"/>
      <c r="N39" s="962"/>
    </row>
    <row r="40" spans="2:14" hidden="1" x14ac:dyDescent="0.2">
      <c r="B40" s="962"/>
      <c r="D40" s="962"/>
      <c r="M40" s="962"/>
      <c r="N40" s="962"/>
    </row>
    <row r="41" spans="2:14" hidden="1" x14ac:dyDescent="0.2">
      <c r="B41" s="962"/>
      <c r="D41" s="962"/>
      <c r="M41" s="962"/>
      <c r="N41" s="962"/>
    </row>
    <row r="42" spans="2:14" x14ac:dyDescent="0.2">
      <c r="B42" s="962"/>
      <c r="D42" s="962"/>
      <c r="M42" s="962"/>
      <c r="N42" s="962"/>
    </row>
    <row r="43" spans="2:14" s="1335" customFormat="1" x14ac:dyDescent="0.2">
      <c r="B43" s="962"/>
      <c r="D43" s="962"/>
      <c r="M43" s="962"/>
      <c r="N43" s="962"/>
    </row>
    <row r="44" spans="2:14" s="1227" customFormat="1" x14ac:dyDescent="0.2">
      <c r="B44" s="966"/>
      <c r="D44" s="966"/>
      <c r="M44" s="966"/>
      <c r="N44" s="966"/>
    </row>
    <row r="45" spans="2:14" s="1227" customFormat="1" x14ac:dyDescent="0.2">
      <c r="D45" s="966"/>
      <c r="M45" s="966"/>
      <c r="N45" s="966"/>
    </row>
    <row r="46" spans="2:14" s="1227" customFormat="1" x14ac:dyDescent="0.2">
      <c r="B46" s="1227" t="s">
        <v>39</v>
      </c>
      <c r="D46" s="966"/>
      <c r="G46" s="1227">
        <f>IFERROR(GETPIVOTDATA("ID PRESTACION
COUNT",#REF!,"CCAA",$B46,"Grado Resuelto",$B$1,"Subtipo",G$1),0)</f>
        <v>0</v>
      </c>
      <c r="M46" s="966"/>
      <c r="N46" s="966"/>
    </row>
    <row r="47" spans="2:14" s="1227" customFormat="1" x14ac:dyDescent="0.2">
      <c r="B47" s="1227" t="s">
        <v>47</v>
      </c>
      <c r="D47" s="966"/>
      <c r="G47" s="1227">
        <f>IFERROR(GETPIVOTDATA("ID PRESTACION
COUNT",#REF!,"CCAA",$B47,"Grado Resuelto",$B$1,"Subtipo",G$1),0)</f>
        <v>0</v>
      </c>
      <c r="M47" s="966"/>
      <c r="N47" s="966"/>
    </row>
    <row r="48" spans="2:14" s="1227" customFormat="1" x14ac:dyDescent="0.2">
      <c r="D48" s="966"/>
      <c r="M48" s="966"/>
      <c r="N48" s="966"/>
    </row>
    <row r="49" spans="4:4" s="1335" customFormat="1" x14ac:dyDescent="0.2">
      <c r="D49" s="962"/>
    </row>
    <row r="50" spans="4:4" s="1335" customFormat="1" x14ac:dyDescent="0.2">
      <c r="D50" s="962"/>
    </row>
    <row r="51" spans="4:4" x14ac:dyDescent="0.2">
      <c r="D51" s="962"/>
    </row>
    <row r="52" spans="4:4" x14ac:dyDescent="0.2">
      <c r="D52" s="962"/>
    </row>
    <row r="53" spans="4:4" x14ac:dyDescent="0.2">
      <c r="D53" s="962"/>
    </row>
    <row r="54" spans="4:4" x14ac:dyDescent="0.2">
      <c r="D54" s="962"/>
    </row>
    <row r="55" spans="4:4" x14ac:dyDescent="0.2">
      <c r="D55" s="962"/>
    </row>
    <row r="56" spans="4:4" x14ac:dyDescent="0.2">
      <c r="D56" s="962"/>
    </row>
    <row r="57" spans="4:4" x14ac:dyDescent="0.2">
      <c r="D57" s="962"/>
    </row>
    <row r="58" spans="4:4" x14ac:dyDescent="0.2">
      <c r="D58" s="962"/>
    </row>
    <row r="59" spans="4:4" x14ac:dyDescent="0.2">
      <c r="D59" s="962"/>
    </row>
    <row r="60" spans="4:4" x14ac:dyDescent="0.2">
      <c r="D60" s="962"/>
    </row>
  </sheetData>
  <mergeCells count="11">
    <mergeCell ref="O7:P7"/>
    <mergeCell ref="B3:P3"/>
    <mergeCell ref="B4:P4"/>
    <mergeCell ref="C6:P6"/>
    <mergeCell ref="B7:B8"/>
    <mergeCell ref="C7:D7"/>
    <mergeCell ref="E7:F7"/>
    <mergeCell ref="G7:H7"/>
    <mergeCell ref="I7:J7"/>
    <mergeCell ref="K7:L7"/>
    <mergeCell ref="M7:N7"/>
  </mergeCells>
  <printOptions horizontalCentered="1"/>
  <pageMargins left="0" right="0" top="0.43307086614173229" bottom="0.43307086614173229" header="0" footer="0"/>
  <pageSetup paperSize="9" orientation="landscape" r:id="rId1"/>
  <headerFooter alignWithMargins="0"/>
  <colBreaks count="1" manualBreakCount="1">
    <brk id="16" max="1048575" man="1"/>
  </colBreaks>
  <drawing r:id="rId2"/>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codeName="Hoja49">
    <tabColor theme="0"/>
    <pageSetUpPr fitToPage="1"/>
  </sheetPr>
  <dimension ref="A1:U60"/>
  <sheetViews>
    <sheetView zoomScale="110" zoomScaleNormal="110" workbookViewId="0">
      <selection activeCell="M28" sqref="M28"/>
    </sheetView>
  </sheetViews>
  <sheetFormatPr baseColWidth="10" defaultColWidth="11.42578125" defaultRowHeight="15" x14ac:dyDescent="0.2"/>
  <cols>
    <col min="1" max="1" width="0.5703125" style="990" customWidth="1"/>
    <col min="2" max="2" width="26.5703125" style="990" bestFit="1" customWidth="1"/>
    <col min="3" max="3" width="7.85546875" style="990" customWidth="1"/>
    <col min="4" max="4" width="7.42578125" style="990" bestFit="1" customWidth="1"/>
    <col min="5" max="5" width="8.5703125" style="990" customWidth="1"/>
    <col min="6" max="6" width="7.42578125" style="990" bestFit="1" customWidth="1"/>
    <col min="7" max="7" width="8.28515625" style="990" customWidth="1"/>
    <col min="8" max="8" width="7" style="990" bestFit="1" customWidth="1"/>
    <col min="9" max="9" width="9.7109375" style="990" customWidth="1"/>
    <col min="10" max="10" width="7.42578125" style="990" bestFit="1" customWidth="1"/>
    <col min="11" max="11" width="7" style="990" customWidth="1"/>
    <col min="12" max="12" width="6" style="990" customWidth="1"/>
    <col min="13" max="13" width="7.140625" style="990" customWidth="1"/>
    <col min="14" max="14" width="6" style="990" customWidth="1"/>
    <col min="15" max="15" width="7.140625" style="990" customWidth="1"/>
    <col min="16" max="16" width="7.28515625" style="990" customWidth="1"/>
    <col min="17" max="16384" width="11.42578125" style="990"/>
  </cols>
  <sheetData>
    <row r="1" spans="1:21" s="962" customFormat="1" ht="12.75" customHeight="1" x14ac:dyDescent="0.2">
      <c r="B1" s="962" t="s">
        <v>48</v>
      </c>
      <c r="E1" s="966" t="s">
        <v>194</v>
      </c>
      <c r="F1" s="966"/>
      <c r="G1" s="966" t="s">
        <v>195</v>
      </c>
      <c r="H1" s="966"/>
      <c r="I1" s="966" t="s">
        <v>196</v>
      </c>
      <c r="J1" s="966"/>
      <c r="K1" s="966" t="s">
        <v>197</v>
      </c>
      <c r="L1" s="966"/>
      <c r="M1" s="966" t="s">
        <v>198</v>
      </c>
      <c r="N1" s="966"/>
      <c r="O1" s="966" t="s">
        <v>199</v>
      </c>
    </row>
    <row r="2" spans="1:21" s="967" customFormat="1" ht="48" customHeight="1" x14ac:dyDescent="0.25">
      <c r="B2" s="968"/>
      <c r="C2" s="968"/>
      <c r="D2" s="968"/>
      <c r="E2" s="968"/>
      <c r="F2" s="968"/>
      <c r="G2" s="968"/>
      <c r="H2" s="968"/>
    </row>
    <row r="3" spans="1:21" s="969" customFormat="1" ht="21" x14ac:dyDescent="0.2">
      <c r="B3" s="1494" t="s">
        <v>441</v>
      </c>
      <c r="C3" s="1494"/>
      <c r="D3" s="1494"/>
      <c r="E3" s="1494"/>
      <c r="F3" s="1494"/>
      <c r="G3" s="1494"/>
      <c r="H3" s="1494"/>
      <c r="I3" s="1494"/>
      <c r="J3" s="1494"/>
      <c r="K3" s="1494"/>
      <c r="L3" s="1494"/>
      <c r="M3" s="1494"/>
      <c r="N3" s="1494"/>
      <c r="O3" s="1494"/>
      <c r="P3" s="1494"/>
    </row>
    <row r="4" spans="1:21" s="969" customFormat="1" ht="15.75" x14ac:dyDescent="0.2">
      <c r="B4" s="1415" t="str">
        <f>porsaad!$B$6</f>
        <v>Situación a 31 de mayo de 2024</v>
      </c>
      <c r="C4" s="1415"/>
      <c r="D4" s="1415"/>
      <c r="E4" s="1415"/>
      <c r="F4" s="1415"/>
      <c r="G4" s="1415"/>
      <c r="H4" s="1415"/>
      <c r="I4" s="1415"/>
      <c r="J4" s="1415"/>
      <c r="K4" s="1415"/>
      <c r="L4" s="1415"/>
      <c r="M4" s="1415"/>
      <c r="N4" s="1415"/>
      <c r="O4" s="1415"/>
      <c r="P4" s="1415"/>
      <c r="Q4" s="970"/>
      <c r="R4" s="970"/>
      <c r="S4" s="970"/>
      <c r="T4" s="970"/>
      <c r="U4" s="970"/>
    </row>
    <row r="5" spans="1:21" s="971" customFormat="1" ht="7.5" customHeight="1" x14ac:dyDescent="0.2">
      <c r="B5" s="972"/>
      <c r="C5" s="971" t="s">
        <v>194</v>
      </c>
      <c r="E5" s="971" t="s">
        <v>195</v>
      </c>
      <c r="G5" s="971" t="s">
        <v>196</v>
      </c>
      <c r="I5" s="971" t="s">
        <v>197</v>
      </c>
      <c r="K5" s="966" t="s">
        <v>198</v>
      </c>
      <c r="M5" s="966" t="s">
        <v>199</v>
      </c>
      <c r="O5" s="966" t="s">
        <v>199</v>
      </c>
    </row>
    <row r="6" spans="1:21" s="969" customFormat="1" ht="15" customHeight="1" x14ac:dyDescent="0.2">
      <c r="B6" s="973"/>
      <c r="C6" s="1616" t="s">
        <v>200</v>
      </c>
      <c r="D6" s="1617"/>
      <c r="E6" s="1617"/>
      <c r="F6" s="1617"/>
      <c r="G6" s="1617"/>
      <c r="H6" s="1617"/>
      <c r="I6" s="1617"/>
      <c r="J6" s="1617"/>
      <c r="K6" s="1617"/>
      <c r="L6" s="1617"/>
      <c r="M6" s="1617"/>
      <c r="N6" s="1617"/>
      <c r="O6" s="1617"/>
      <c r="P6" s="1618"/>
    </row>
    <row r="7" spans="1:21" s="969" customFormat="1" ht="57" customHeight="1" x14ac:dyDescent="0.2">
      <c r="B7" s="1619" t="s">
        <v>12</v>
      </c>
      <c r="C7" s="1621" t="s">
        <v>0</v>
      </c>
      <c r="D7" s="1622"/>
      <c r="E7" s="1614" t="s">
        <v>201</v>
      </c>
      <c r="F7" s="1623"/>
      <c r="G7" s="1624" t="s">
        <v>202</v>
      </c>
      <c r="H7" s="1625"/>
      <c r="I7" s="1624" t="s">
        <v>203</v>
      </c>
      <c r="J7" s="1625"/>
      <c r="K7" s="1624" t="s">
        <v>204</v>
      </c>
      <c r="L7" s="1625"/>
      <c r="M7" s="1624" t="s">
        <v>205</v>
      </c>
      <c r="N7" s="1625"/>
      <c r="O7" s="1614" t="s">
        <v>206</v>
      </c>
      <c r="P7" s="1615"/>
    </row>
    <row r="8" spans="1:21" s="974" customFormat="1" ht="12" customHeight="1" x14ac:dyDescent="0.2">
      <c r="B8" s="1620"/>
      <c r="C8" s="992" t="s">
        <v>9</v>
      </c>
      <c r="D8" s="992" t="s">
        <v>28</v>
      </c>
      <c r="E8" s="992" t="s">
        <v>9</v>
      </c>
      <c r="F8" s="992" t="s">
        <v>28</v>
      </c>
      <c r="G8" s="992" t="s">
        <v>9</v>
      </c>
      <c r="H8" s="992" t="s">
        <v>28</v>
      </c>
      <c r="I8" s="992" t="s">
        <v>9</v>
      </c>
      <c r="J8" s="991" t="s">
        <v>28</v>
      </c>
      <c r="K8" s="994" t="s">
        <v>9</v>
      </c>
      <c r="L8" s="991" t="s">
        <v>28</v>
      </c>
      <c r="M8" s="993" t="s">
        <v>9</v>
      </c>
      <c r="N8" s="992" t="s">
        <v>28</v>
      </c>
      <c r="O8" s="992" t="s">
        <v>9</v>
      </c>
      <c r="P8" s="991" t="s">
        <v>28</v>
      </c>
      <c r="R8" s="975"/>
    </row>
    <row r="9" spans="1:21" ht="5.25" customHeight="1" x14ac:dyDescent="0.2">
      <c r="B9" s="962"/>
      <c r="D9" s="962"/>
      <c r="M9" s="962"/>
      <c r="N9" s="962"/>
    </row>
    <row r="10" spans="1:21" s="963" customFormat="1" ht="16.5" customHeight="1" x14ac:dyDescent="0.2">
      <c r="A10" s="963">
        <v>1</v>
      </c>
      <c r="B10" s="976" t="s">
        <v>8</v>
      </c>
      <c r="C10" s="977">
        <f>E10+G10+I10+K10+M10+O10</f>
        <v>111</v>
      </c>
      <c r="D10" s="978">
        <f>IFERROR(C10/$C10*100,"-")</f>
        <v>100</v>
      </c>
      <c r="E10" s="977">
        <v>0</v>
      </c>
      <c r="F10" s="978">
        <v>0</v>
      </c>
      <c r="G10" s="977">
        <v>15</v>
      </c>
      <c r="H10" s="978">
        <v>13.513513513513514</v>
      </c>
      <c r="I10" s="977">
        <v>96</v>
      </c>
      <c r="J10" s="978">
        <v>86.486486486486484</v>
      </c>
      <c r="K10" s="977">
        <v>0</v>
      </c>
      <c r="L10" s="978">
        <v>0</v>
      </c>
      <c r="M10" s="977">
        <v>0</v>
      </c>
      <c r="N10" s="978">
        <v>0</v>
      </c>
      <c r="O10" s="977">
        <v>0</v>
      </c>
      <c r="P10" s="978">
        <f>IFERROR(O10/$C10*100,"-")</f>
        <v>0</v>
      </c>
      <c r="R10" s="979"/>
    </row>
    <row r="11" spans="1:21" s="964" customFormat="1" ht="16.5" customHeight="1" x14ac:dyDescent="0.2">
      <c r="A11" s="964">
        <v>2</v>
      </c>
      <c r="B11" s="980" t="s">
        <v>7</v>
      </c>
      <c r="C11" s="981">
        <f t="shared" ref="C11:C27" si="0">E11+G11+I11+K11+M11+O11</f>
        <v>1441</v>
      </c>
      <c r="D11" s="982">
        <f t="shared" ref="D11:D27" si="1">IFERROR(C11/$C11*100,"-")</f>
        <v>100</v>
      </c>
      <c r="E11" s="981">
        <v>1</v>
      </c>
      <c r="F11" s="982">
        <v>6.9396252602359473E-2</v>
      </c>
      <c r="G11" s="981">
        <v>44</v>
      </c>
      <c r="H11" s="982">
        <v>3.0534351145038165</v>
      </c>
      <c r="I11" s="981">
        <v>1396</v>
      </c>
      <c r="J11" s="982">
        <v>96.877168632893827</v>
      </c>
      <c r="K11" s="981">
        <v>0</v>
      </c>
      <c r="L11" s="982">
        <v>0</v>
      </c>
      <c r="M11" s="981">
        <v>0</v>
      </c>
      <c r="N11" s="982">
        <v>0</v>
      </c>
      <c r="O11" s="981">
        <v>0</v>
      </c>
      <c r="P11" s="982">
        <f t="shared" ref="P11:P27" si="2">IFERROR(O11/$C11*100,"-")</f>
        <v>0</v>
      </c>
      <c r="R11" s="979"/>
    </row>
    <row r="12" spans="1:21" s="964" customFormat="1" ht="16.5" customHeight="1" x14ac:dyDescent="0.2">
      <c r="A12" s="964">
        <v>3</v>
      </c>
      <c r="B12" s="980" t="s">
        <v>37</v>
      </c>
      <c r="C12" s="981">
        <f t="shared" si="0"/>
        <v>1347</v>
      </c>
      <c r="D12" s="982">
        <f t="shared" si="1"/>
        <v>100</v>
      </c>
      <c r="E12" s="981">
        <v>110</v>
      </c>
      <c r="F12" s="982">
        <v>8.1662954714179659</v>
      </c>
      <c r="G12" s="981">
        <v>19</v>
      </c>
      <c r="H12" s="982">
        <v>1.4105419450631032</v>
      </c>
      <c r="I12" s="981">
        <v>128</v>
      </c>
      <c r="J12" s="982">
        <v>9.5025983667409051</v>
      </c>
      <c r="K12" s="981">
        <v>939</v>
      </c>
      <c r="L12" s="982">
        <v>69.710467706013361</v>
      </c>
      <c r="M12" s="981">
        <v>151</v>
      </c>
      <c r="N12" s="982">
        <v>11.210096510764663</v>
      </c>
      <c r="O12" s="981">
        <v>0</v>
      </c>
      <c r="P12" s="982">
        <f t="shared" si="2"/>
        <v>0</v>
      </c>
      <c r="R12" s="979"/>
    </row>
    <row r="13" spans="1:21" s="964" customFormat="1" ht="16.5" customHeight="1" x14ac:dyDescent="0.2">
      <c r="A13" s="964">
        <v>4</v>
      </c>
      <c r="B13" s="980" t="s">
        <v>38</v>
      </c>
      <c r="C13" s="981">
        <f t="shared" si="0"/>
        <v>33</v>
      </c>
      <c r="D13" s="982">
        <f t="shared" si="1"/>
        <v>100</v>
      </c>
      <c r="E13" s="981">
        <v>0</v>
      </c>
      <c r="F13" s="982">
        <v>0</v>
      </c>
      <c r="G13" s="981">
        <v>0</v>
      </c>
      <c r="H13" s="982">
        <v>0</v>
      </c>
      <c r="I13" s="981">
        <v>33</v>
      </c>
      <c r="J13" s="982">
        <v>100</v>
      </c>
      <c r="K13" s="981">
        <v>0</v>
      </c>
      <c r="L13" s="982">
        <v>0</v>
      </c>
      <c r="M13" s="981">
        <v>0</v>
      </c>
      <c r="N13" s="982">
        <v>0</v>
      </c>
      <c r="O13" s="981">
        <v>0</v>
      </c>
      <c r="P13" s="982">
        <f t="shared" si="2"/>
        <v>0</v>
      </c>
      <c r="R13" s="979"/>
    </row>
    <row r="14" spans="1:21" s="964" customFormat="1" ht="16.5" customHeight="1" x14ac:dyDescent="0.2">
      <c r="A14" s="964">
        <v>5</v>
      </c>
      <c r="B14" s="980" t="s">
        <v>6</v>
      </c>
      <c r="C14" s="981">
        <f t="shared" si="0"/>
        <v>5683</v>
      </c>
      <c r="D14" s="982">
        <f t="shared" si="1"/>
        <v>100</v>
      </c>
      <c r="E14" s="981">
        <v>4166</v>
      </c>
      <c r="F14" s="982">
        <v>73.306352278726024</v>
      </c>
      <c r="G14" s="981">
        <v>3</v>
      </c>
      <c r="H14" s="982">
        <v>5.2789019883864155E-2</v>
      </c>
      <c r="I14" s="981">
        <v>503</v>
      </c>
      <c r="J14" s="982">
        <v>8.8509590005278902</v>
      </c>
      <c r="K14" s="981">
        <v>1010</v>
      </c>
      <c r="L14" s="982">
        <v>17.772303360900931</v>
      </c>
      <c r="M14" s="981">
        <v>1</v>
      </c>
      <c r="N14" s="982">
        <v>1.7596339961288052E-2</v>
      </c>
      <c r="O14" s="981">
        <v>0</v>
      </c>
      <c r="P14" s="982">
        <f t="shared" si="2"/>
        <v>0</v>
      </c>
      <c r="R14" s="979"/>
    </row>
    <row r="15" spans="1:21" s="964" customFormat="1" ht="16.5" customHeight="1" x14ac:dyDescent="0.2">
      <c r="A15" s="964">
        <v>6</v>
      </c>
      <c r="B15" s="980" t="s">
        <v>5</v>
      </c>
      <c r="C15" s="981">
        <f t="shared" si="0"/>
        <v>0</v>
      </c>
      <c r="D15" s="982" t="str">
        <f t="shared" si="1"/>
        <v>-</v>
      </c>
      <c r="E15" s="981">
        <v>0</v>
      </c>
      <c r="F15" s="982" t="s">
        <v>364</v>
      </c>
      <c r="G15" s="981">
        <v>0</v>
      </c>
      <c r="H15" s="982" t="s">
        <v>364</v>
      </c>
      <c r="I15" s="981">
        <v>0</v>
      </c>
      <c r="J15" s="982" t="s">
        <v>364</v>
      </c>
      <c r="K15" s="981">
        <v>0</v>
      </c>
      <c r="L15" s="982" t="s">
        <v>364</v>
      </c>
      <c r="M15" s="981">
        <v>0</v>
      </c>
      <c r="N15" s="982" t="s">
        <v>364</v>
      </c>
      <c r="O15" s="981">
        <v>0</v>
      </c>
      <c r="P15" s="982" t="str">
        <f t="shared" si="2"/>
        <v>-</v>
      </c>
      <c r="R15" s="979"/>
    </row>
    <row r="16" spans="1:21" s="965" customFormat="1" ht="16.5" customHeight="1" x14ac:dyDescent="0.2">
      <c r="A16" s="965">
        <v>7</v>
      </c>
      <c r="B16" s="980" t="s">
        <v>4</v>
      </c>
      <c r="C16" s="981">
        <f t="shared" si="0"/>
        <v>20710</v>
      </c>
      <c r="D16" s="982">
        <f t="shared" si="1"/>
        <v>100</v>
      </c>
      <c r="E16" s="981">
        <v>8850</v>
      </c>
      <c r="F16" s="982">
        <v>42.732979237083534</v>
      </c>
      <c r="G16" s="981">
        <v>0</v>
      </c>
      <c r="H16" s="982">
        <v>0</v>
      </c>
      <c r="I16" s="981">
        <v>10163</v>
      </c>
      <c r="J16" s="982">
        <v>49.072911636890396</v>
      </c>
      <c r="K16" s="981">
        <v>1697</v>
      </c>
      <c r="L16" s="982">
        <v>8.1941091260260741</v>
      </c>
      <c r="M16" s="981">
        <v>0</v>
      </c>
      <c r="N16" s="982">
        <v>0</v>
      </c>
      <c r="O16" s="981">
        <v>0</v>
      </c>
      <c r="P16" s="982">
        <f t="shared" si="2"/>
        <v>0</v>
      </c>
      <c r="R16" s="979"/>
    </row>
    <row r="17" spans="1:18" s="965" customFormat="1" ht="16.5" customHeight="1" x14ac:dyDescent="0.2">
      <c r="A17" s="965">
        <v>8</v>
      </c>
      <c r="B17" s="980" t="s">
        <v>40</v>
      </c>
      <c r="C17" s="981">
        <f t="shared" si="0"/>
        <v>3031</v>
      </c>
      <c r="D17" s="982">
        <f t="shared" si="1"/>
        <v>100</v>
      </c>
      <c r="E17" s="981">
        <v>572</v>
      </c>
      <c r="F17" s="982">
        <v>18.871659518310789</v>
      </c>
      <c r="G17" s="981">
        <v>1690</v>
      </c>
      <c r="H17" s="982">
        <v>55.757175849554606</v>
      </c>
      <c r="I17" s="981">
        <v>124</v>
      </c>
      <c r="J17" s="982">
        <v>4.0910590564170244</v>
      </c>
      <c r="K17" s="981">
        <v>645</v>
      </c>
      <c r="L17" s="982">
        <v>21.280105575717585</v>
      </c>
      <c r="M17" s="981">
        <v>0</v>
      </c>
      <c r="N17" s="982">
        <v>0</v>
      </c>
      <c r="O17" s="981">
        <v>0</v>
      </c>
      <c r="P17" s="982">
        <f t="shared" si="2"/>
        <v>0</v>
      </c>
      <c r="R17" s="979"/>
    </row>
    <row r="18" spans="1:18" s="965" customFormat="1" ht="16.5" customHeight="1" x14ac:dyDescent="0.2">
      <c r="A18" s="965">
        <v>9</v>
      </c>
      <c r="B18" s="980" t="s">
        <v>41</v>
      </c>
      <c r="C18" s="981">
        <f t="shared" si="0"/>
        <v>6375</v>
      </c>
      <c r="D18" s="982">
        <f t="shared" si="1"/>
        <v>100</v>
      </c>
      <c r="E18" s="981">
        <v>5858</v>
      </c>
      <c r="F18" s="982">
        <v>91.890196078431373</v>
      </c>
      <c r="G18" s="981">
        <v>6</v>
      </c>
      <c r="H18" s="982">
        <v>9.4117647058823528E-2</v>
      </c>
      <c r="I18" s="981">
        <v>511</v>
      </c>
      <c r="J18" s="982">
        <v>8.0156862745098039</v>
      </c>
      <c r="K18" s="981">
        <v>0</v>
      </c>
      <c r="L18" s="982">
        <v>0</v>
      </c>
      <c r="M18" s="981">
        <v>0</v>
      </c>
      <c r="N18" s="982">
        <v>0</v>
      </c>
      <c r="O18" s="981">
        <v>0</v>
      </c>
      <c r="P18" s="982">
        <f t="shared" si="2"/>
        <v>0</v>
      </c>
      <c r="R18" s="979"/>
    </row>
    <row r="19" spans="1:18" s="965" customFormat="1" ht="16.5" customHeight="1" x14ac:dyDescent="0.2">
      <c r="A19" s="965">
        <v>10</v>
      </c>
      <c r="B19" s="980" t="s">
        <v>3</v>
      </c>
      <c r="C19" s="981">
        <f t="shared" si="0"/>
        <v>6862</v>
      </c>
      <c r="D19" s="982">
        <f t="shared" si="1"/>
        <v>100</v>
      </c>
      <c r="E19" s="981">
        <v>5047</v>
      </c>
      <c r="F19" s="982">
        <v>73.549985426989224</v>
      </c>
      <c r="G19" s="981">
        <v>1237</v>
      </c>
      <c r="H19" s="982">
        <v>18.026814339842613</v>
      </c>
      <c r="I19" s="981">
        <v>98</v>
      </c>
      <c r="J19" s="982">
        <v>1.4281550568347421</v>
      </c>
      <c r="K19" s="981">
        <v>480</v>
      </c>
      <c r="L19" s="982">
        <v>6.9950451763334307</v>
      </c>
      <c r="M19" s="981">
        <v>0</v>
      </c>
      <c r="N19" s="982">
        <v>0</v>
      </c>
      <c r="O19" s="981">
        <v>0</v>
      </c>
      <c r="P19" s="982">
        <f t="shared" si="2"/>
        <v>0</v>
      </c>
      <c r="R19" s="979"/>
    </row>
    <row r="20" spans="1:18" s="964" customFormat="1" ht="16.5" customHeight="1" x14ac:dyDescent="0.2">
      <c r="A20" s="964">
        <v>11</v>
      </c>
      <c r="B20" s="980" t="s">
        <v>2</v>
      </c>
      <c r="C20" s="981">
        <f t="shared" si="0"/>
        <v>6954</v>
      </c>
      <c r="D20" s="982">
        <f t="shared" si="1"/>
        <v>100</v>
      </c>
      <c r="E20" s="981">
        <v>6101</v>
      </c>
      <c r="F20" s="982">
        <v>87.73367845844119</v>
      </c>
      <c r="G20" s="981">
        <v>1</v>
      </c>
      <c r="H20" s="982">
        <v>1.4380212827149842E-2</v>
      </c>
      <c r="I20" s="981">
        <v>240</v>
      </c>
      <c r="J20" s="982">
        <v>3.4512510785159622</v>
      </c>
      <c r="K20" s="981">
        <v>612</v>
      </c>
      <c r="L20" s="982">
        <v>8.8006902502157036</v>
      </c>
      <c r="M20" s="981">
        <v>0</v>
      </c>
      <c r="N20" s="982">
        <v>0</v>
      </c>
      <c r="O20" s="981">
        <v>0</v>
      </c>
      <c r="P20" s="982">
        <f t="shared" si="2"/>
        <v>0</v>
      </c>
      <c r="R20" s="979"/>
    </row>
    <row r="21" spans="1:18" s="964" customFormat="1" ht="16.5" customHeight="1" x14ac:dyDescent="0.2">
      <c r="A21" s="964">
        <v>12</v>
      </c>
      <c r="B21" s="980" t="s">
        <v>35</v>
      </c>
      <c r="C21" s="981">
        <f t="shared" si="0"/>
        <v>4653</v>
      </c>
      <c r="D21" s="982">
        <f t="shared" si="1"/>
        <v>100</v>
      </c>
      <c r="E21" s="981">
        <v>1552</v>
      </c>
      <c r="F21" s="982">
        <v>33.354824844186545</v>
      </c>
      <c r="G21" s="981">
        <v>38</v>
      </c>
      <c r="H21" s="982">
        <v>0.81667741242209324</v>
      </c>
      <c r="I21" s="981">
        <v>1457</v>
      </c>
      <c r="J21" s="982">
        <v>31.313131313131315</v>
      </c>
      <c r="K21" s="981">
        <v>1606</v>
      </c>
      <c r="L21" s="982">
        <v>34.515366430260045</v>
      </c>
      <c r="M21" s="981">
        <v>0</v>
      </c>
      <c r="N21" s="982">
        <v>0</v>
      </c>
      <c r="O21" s="981">
        <v>0</v>
      </c>
      <c r="P21" s="982">
        <f t="shared" si="2"/>
        <v>0</v>
      </c>
      <c r="R21" s="979"/>
    </row>
    <row r="22" spans="1:18" s="964" customFormat="1" ht="16.5" customHeight="1" x14ac:dyDescent="0.2">
      <c r="A22" s="964">
        <v>13</v>
      </c>
      <c r="B22" s="980" t="s">
        <v>42</v>
      </c>
      <c r="C22" s="981">
        <f t="shared" si="0"/>
        <v>4817</v>
      </c>
      <c r="D22" s="982">
        <f t="shared" si="1"/>
        <v>100</v>
      </c>
      <c r="E22" s="981">
        <v>1079</v>
      </c>
      <c r="F22" s="982">
        <v>22.399833921527922</v>
      </c>
      <c r="G22" s="981">
        <v>4</v>
      </c>
      <c r="H22" s="982">
        <v>8.303923603902845E-2</v>
      </c>
      <c r="I22" s="981">
        <v>425</v>
      </c>
      <c r="J22" s="982">
        <v>8.8229188291467722</v>
      </c>
      <c r="K22" s="981">
        <v>3309</v>
      </c>
      <c r="L22" s="982">
        <v>68.694208013286271</v>
      </c>
      <c r="M22" s="981">
        <v>0</v>
      </c>
      <c r="N22" s="982">
        <v>0</v>
      </c>
      <c r="O22" s="981">
        <v>0</v>
      </c>
      <c r="P22" s="982">
        <f t="shared" si="2"/>
        <v>0</v>
      </c>
      <c r="R22" s="979"/>
    </row>
    <row r="23" spans="1:18" s="964" customFormat="1" ht="16.5" customHeight="1" x14ac:dyDescent="0.2">
      <c r="A23" s="964">
        <v>14</v>
      </c>
      <c r="B23" s="980" t="s">
        <v>43</v>
      </c>
      <c r="C23" s="981">
        <f t="shared" si="0"/>
        <v>202</v>
      </c>
      <c r="D23" s="982">
        <f t="shared" si="1"/>
        <v>100</v>
      </c>
      <c r="E23" s="981">
        <v>4</v>
      </c>
      <c r="F23" s="982">
        <v>1.9801980198019802</v>
      </c>
      <c r="G23" s="981">
        <v>0</v>
      </c>
      <c r="H23" s="982">
        <v>0</v>
      </c>
      <c r="I23" s="981">
        <v>82</v>
      </c>
      <c r="J23" s="982">
        <v>40.594059405940598</v>
      </c>
      <c r="K23" s="981">
        <v>116</v>
      </c>
      <c r="L23" s="982">
        <v>57.42574257425742</v>
      </c>
      <c r="M23" s="981">
        <v>0</v>
      </c>
      <c r="N23" s="982">
        <v>0</v>
      </c>
      <c r="O23" s="981">
        <v>0</v>
      </c>
      <c r="P23" s="982">
        <f t="shared" si="2"/>
        <v>0</v>
      </c>
      <c r="R23" s="979"/>
    </row>
    <row r="24" spans="1:18" s="964" customFormat="1" ht="16.5" customHeight="1" x14ac:dyDescent="0.2">
      <c r="A24" s="964">
        <v>15</v>
      </c>
      <c r="B24" s="980" t="s">
        <v>44</v>
      </c>
      <c r="C24" s="981">
        <f t="shared" si="0"/>
        <v>721</v>
      </c>
      <c r="D24" s="982">
        <f t="shared" si="1"/>
        <v>100</v>
      </c>
      <c r="E24" s="981">
        <v>473</v>
      </c>
      <c r="F24" s="982">
        <v>65.603328710124828</v>
      </c>
      <c r="G24" s="981">
        <v>18</v>
      </c>
      <c r="H24" s="982">
        <v>2.496532593619972</v>
      </c>
      <c r="I24" s="981">
        <v>114</v>
      </c>
      <c r="J24" s="982">
        <v>15.811373092926493</v>
      </c>
      <c r="K24" s="981">
        <v>116</v>
      </c>
      <c r="L24" s="982">
        <v>16.08876560332871</v>
      </c>
      <c r="M24" s="981">
        <v>0</v>
      </c>
      <c r="N24" s="982">
        <v>0</v>
      </c>
      <c r="O24" s="981">
        <v>0</v>
      </c>
      <c r="P24" s="982">
        <f t="shared" si="2"/>
        <v>0</v>
      </c>
      <c r="R24" s="979"/>
    </row>
    <row r="25" spans="1:18" s="964" customFormat="1" ht="16.5" customHeight="1" x14ac:dyDescent="0.2">
      <c r="A25" s="964">
        <v>16</v>
      </c>
      <c r="B25" s="980" t="s">
        <v>45</v>
      </c>
      <c r="C25" s="981">
        <f t="shared" si="0"/>
        <v>39</v>
      </c>
      <c r="D25" s="982">
        <f t="shared" si="1"/>
        <v>100</v>
      </c>
      <c r="E25" s="981">
        <v>0</v>
      </c>
      <c r="F25" s="982">
        <v>0</v>
      </c>
      <c r="G25" s="981">
        <v>37</v>
      </c>
      <c r="H25" s="982">
        <v>94.871794871794862</v>
      </c>
      <c r="I25" s="981">
        <v>2</v>
      </c>
      <c r="J25" s="982">
        <v>5.1282051282051277</v>
      </c>
      <c r="K25" s="981">
        <v>0</v>
      </c>
      <c r="L25" s="982">
        <v>0</v>
      </c>
      <c r="M25" s="981">
        <v>0</v>
      </c>
      <c r="N25" s="982">
        <v>0</v>
      </c>
      <c r="O25" s="981">
        <v>0</v>
      </c>
      <c r="P25" s="982">
        <f t="shared" si="2"/>
        <v>0</v>
      </c>
      <c r="R25" s="979"/>
    </row>
    <row r="26" spans="1:18" s="964" customFormat="1" ht="16.5" customHeight="1" x14ac:dyDescent="0.2">
      <c r="A26" s="964">
        <v>17</v>
      </c>
      <c r="B26" s="980" t="s">
        <v>46</v>
      </c>
      <c r="C26" s="981">
        <f t="shared" si="0"/>
        <v>25</v>
      </c>
      <c r="D26" s="982">
        <f t="shared" si="1"/>
        <v>100</v>
      </c>
      <c r="E26" s="981">
        <v>0</v>
      </c>
      <c r="F26" s="982">
        <v>0</v>
      </c>
      <c r="G26" s="981">
        <v>9</v>
      </c>
      <c r="H26" s="982">
        <v>36</v>
      </c>
      <c r="I26" s="981">
        <v>16</v>
      </c>
      <c r="J26" s="982">
        <v>64</v>
      </c>
      <c r="K26" s="981">
        <v>0</v>
      </c>
      <c r="L26" s="982">
        <v>0</v>
      </c>
      <c r="M26" s="981">
        <v>0</v>
      </c>
      <c r="N26" s="982">
        <v>0</v>
      </c>
      <c r="O26" s="981">
        <v>0</v>
      </c>
      <c r="P26" s="982">
        <f t="shared" si="2"/>
        <v>0</v>
      </c>
      <c r="R26" s="979"/>
    </row>
    <row r="27" spans="1:18" s="964" customFormat="1" ht="16.5" customHeight="1" x14ac:dyDescent="0.2">
      <c r="B27" s="983" t="s">
        <v>1</v>
      </c>
      <c r="C27" s="984">
        <f t="shared" si="0"/>
        <v>0</v>
      </c>
      <c r="D27" s="985" t="str">
        <f t="shared" si="1"/>
        <v>-</v>
      </c>
      <c r="E27" s="984">
        <v>0</v>
      </c>
      <c r="F27" s="985" t="str">
        <f t="shared" ref="F27" si="3">IFERROR(E27/$C27*100,"-")</f>
        <v>-</v>
      </c>
      <c r="G27" s="984">
        <v>0</v>
      </c>
      <c r="H27" s="985" t="str">
        <f t="shared" ref="H27" si="4">IFERROR(G27/$C27*100,"-")</f>
        <v>-</v>
      </c>
      <c r="I27" s="984">
        <v>0</v>
      </c>
      <c r="J27" s="985" t="str">
        <f t="shared" ref="J27" si="5">IFERROR(I27/$C27*100,"-")</f>
        <v>-</v>
      </c>
      <c r="K27" s="984">
        <v>0</v>
      </c>
      <c r="L27" s="985" t="str">
        <f t="shared" ref="L27" si="6">IFERROR(K27/$C27*100,"-")</f>
        <v>-</v>
      </c>
      <c r="M27" s="984">
        <v>0</v>
      </c>
      <c r="N27" s="985" t="str">
        <f t="shared" ref="N27" si="7">IFERROR(M27/$C27*100,"-")</f>
        <v>-</v>
      </c>
      <c r="O27" s="984">
        <f>IFERROR(GETPIVOTDATA("ID PRESTACION
COUNT",#REF!,"CCAA","Ceuta","Grado Resuelto",$B$1,"Subtipo",O$1),0)+IFERROR(GETPIVOTDATA("ID PRESTACION
COUNT",#REF!,"CCAA","Melilla","Grado Resuelto",$B$1,"Subtipo",O$1),0)</f>
        <v>0</v>
      </c>
      <c r="P27" s="985" t="str">
        <f t="shared" si="2"/>
        <v>-</v>
      </c>
      <c r="R27" s="979"/>
    </row>
    <row r="28" spans="1:18" s="1295" customFormat="1" x14ac:dyDescent="0.2">
      <c r="B28" s="1296" t="s">
        <v>0</v>
      </c>
      <c r="C28" s="1299">
        <f>SUM(C10:C27)</f>
        <v>63004</v>
      </c>
      <c r="D28" s="1300">
        <f>C28/$C28*100</f>
        <v>100</v>
      </c>
      <c r="E28" s="1299">
        <f>SUM(E10:E27)</f>
        <v>33813</v>
      </c>
      <c r="F28" s="1300">
        <f>E28/$C28*100</f>
        <v>53.668021078026797</v>
      </c>
      <c r="G28" s="1299">
        <f>SUM(G10:G27)</f>
        <v>3121</v>
      </c>
      <c r="H28" s="1300">
        <f>G28/$C28*100</f>
        <v>4.9536537362707129</v>
      </c>
      <c r="I28" s="1299">
        <f>SUM(I10:I27)</f>
        <v>15388</v>
      </c>
      <c r="J28" s="1300">
        <f>I28/$C28*100</f>
        <v>24.423846105009204</v>
      </c>
      <c r="K28" s="1299">
        <f>SUM(K10:K27)</f>
        <v>10530</v>
      </c>
      <c r="L28" s="1300">
        <f>K28/$C28*100</f>
        <v>16.713224557170971</v>
      </c>
      <c r="M28" s="1299">
        <f>SUM(M10:M27)</f>
        <v>152</v>
      </c>
      <c r="N28" s="1300">
        <f>M28/$C28*100</f>
        <v>0.24125452352231602</v>
      </c>
      <c r="O28" s="1299">
        <f>SUM(O10:O27)</f>
        <v>0</v>
      </c>
      <c r="P28" s="1300">
        <f>O28/$C28*100</f>
        <v>0</v>
      </c>
    </row>
    <row r="29" spans="1:18" s="963" customFormat="1" hidden="1" x14ac:dyDescent="0.2">
      <c r="A29" s="966">
        <v>18</v>
      </c>
      <c r="B29" s="966" t="s">
        <v>39</v>
      </c>
      <c r="C29" s="986"/>
      <c r="D29" s="987"/>
      <c r="E29" s="986"/>
      <c r="F29" s="987"/>
      <c r="G29" s="986"/>
      <c r="H29" s="987"/>
      <c r="I29" s="986"/>
      <c r="J29" s="987"/>
      <c r="K29" s="986"/>
      <c r="L29" s="987"/>
      <c r="M29" s="986"/>
      <c r="N29" s="987"/>
      <c r="O29" s="986"/>
      <c r="P29" s="987"/>
    </row>
    <row r="30" spans="1:18" s="989" customFormat="1" hidden="1" x14ac:dyDescent="0.2">
      <c r="A30" s="966">
        <v>19</v>
      </c>
      <c r="B30" s="966" t="s">
        <v>47</v>
      </c>
      <c r="C30" s="988"/>
      <c r="D30" s="988"/>
      <c r="E30" s="988"/>
      <c r="F30" s="988"/>
      <c r="G30" s="988"/>
      <c r="H30" s="988"/>
      <c r="I30" s="988"/>
      <c r="K30" s="988"/>
      <c r="L30" s="988"/>
      <c r="M30" s="988"/>
      <c r="N30" s="988"/>
      <c r="O30" s="988"/>
      <c r="P30" s="988"/>
    </row>
    <row r="31" spans="1:18" hidden="1" x14ac:dyDescent="0.2"/>
    <row r="32" spans="1:18" hidden="1" x14ac:dyDescent="0.2">
      <c r="B32" s="962"/>
      <c r="M32" s="962"/>
      <c r="N32" s="962"/>
    </row>
    <row r="33" spans="2:14" hidden="1" x14ac:dyDescent="0.2">
      <c r="B33" s="962"/>
      <c r="D33" s="962"/>
      <c r="M33" s="962"/>
      <c r="N33" s="962"/>
    </row>
    <row r="34" spans="2:14" hidden="1" x14ac:dyDescent="0.2">
      <c r="B34" s="962"/>
      <c r="D34" s="962"/>
      <c r="M34" s="962"/>
      <c r="N34" s="962"/>
    </row>
    <row r="35" spans="2:14" hidden="1" x14ac:dyDescent="0.2">
      <c r="B35" s="962"/>
      <c r="D35" s="962"/>
      <c r="M35" s="962"/>
      <c r="N35" s="962"/>
    </row>
    <row r="36" spans="2:14" hidden="1" x14ac:dyDescent="0.2">
      <c r="B36" s="962"/>
      <c r="D36" s="962"/>
      <c r="M36" s="962"/>
      <c r="N36" s="962"/>
    </row>
    <row r="37" spans="2:14" hidden="1" x14ac:dyDescent="0.2">
      <c r="B37" s="962"/>
      <c r="D37" s="962"/>
      <c r="M37" s="962"/>
      <c r="N37" s="962"/>
    </row>
    <row r="38" spans="2:14" hidden="1" x14ac:dyDescent="0.2">
      <c r="B38" s="962"/>
      <c r="D38" s="962"/>
      <c r="M38" s="962"/>
      <c r="N38" s="962"/>
    </row>
    <row r="39" spans="2:14" hidden="1" x14ac:dyDescent="0.2">
      <c r="B39" s="962"/>
      <c r="D39" s="962"/>
      <c r="M39" s="962"/>
      <c r="N39" s="962"/>
    </row>
    <row r="40" spans="2:14" hidden="1" x14ac:dyDescent="0.2">
      <c r="B40" s="962"/>
      <c r="D40" s="962"/>
      <c r="M40" s="962"/>
      <c r="N40" s="962"/>
    </row>
    <row r="41" spans="2:14" hidden="1" x14ac:dyDescent="0.2">
      <c r="B41" s="962"/>
      <c r="D41" s="962"/>
      <c r="M41" s="962"/>
      <c r="N41" s="962"/>
    </row>
    <row r="42" spans="2:14" x14ac:dyDescent="0.2">
      <c r="B42" s="962"/>
      <c r="D42" s="962"/>
      <c r="M42" s="962"/>
      <c r="N42" s="962"/>
    </row>
    <row r="43" spans="2:14" s="1227" customFormat="1" x14ac:dyDescent="0.2">
      <c r="B43" s="966"/>
      <c r="D43" s="966"/>
      <c r="M43" s="966"/>
      <c r="N43" s="966"/>
    </row>
    <row r="44" spans="2:14" s="1227" customFormat="1" x14ac:dyDescent="0.2">
      <c r="B44" s="966"/>
      <c r="D44" s="966"/>
      <c r="M44" s="966"/>
      <c r="N44" s="966"/>
    </row>
    <row r="45" spans="2:14" s="1227" customFormat="1" x14ac:dyDescent="0.2">
      <c r="D45" s="966"/>
      <c r="M45" s="966"/>
      <c r="N45" s="966"/>
    </row>
    <row r="46" spans="2:14" s="1227" customFormat="1" x14ac:dyDescent="0.2">
      <c r="B46" s="1227" t="s">
        <v>39</v>
      </c>
      <c r="D46" s="966"/>
      <c r="G46" s="1227">
        <f>IFERROR(GETPIVOTDATA("ID PRESTACION
COUNT",#REF!,"CCAA",$B46,"Grado Resuelto",$B$1,"Subtipo",G$1),0)</f>
        <v>0</v>
      </c>
      <c r="M46" s="966"/>
      <c r="N46" s="966"/>
    </row>
    <row r="47" spans="2:14" s="1227" customFormat="1" x14ac:dyDescent="0.2">
      <c r="B47" s="1227" t="s">
        <v>47</v>
      </c>
      <c r="D47" s="966"/>
      <c r="G47" s="1227">
        <f>IFERROR(GETPIVOTDATA("ID PRESTACION
COUNT",#REF!,"CCAA",$B47,"Grado Resuelto",$B$1,"Subtipo",G$1),0)</f>
        <v>0</v>
      </c>
      <c r="M47" s="966"/>
      <c r="N47" s="966"/>
    </row>
    <row r="48" spans="2:14" s="1227" customFormat="1" x14ac:dyDescent="0.2">
      <c r="D48" s="966"/>
      <c r="M48" s="966"/>
      <c r="N48" s="966"/>
    </row>
    <row r="49" spans="4:4" s="1227" customFormat="1" x14ac:dyDescent="0.2">
      <c r="D49" s="966"/>
    </row>
    <row r="50" spans="4:4" x14ac:dyDescent="0.2">
      <c r="D50" s="962"/>
    </row>
    <row r="51" spans="4:4" x14ac:dyDescent="0.2">
      <c r="D51" s="962"/>
    </row>
    <row r="52" spans="4:4" x14ac:dyDescent="0.2">
      <c r="D52" s="962"/>
    </row>
    <row r="53" spans="4:4" x14ac:dyDescent="0.2">
      <c r="D53" s="962"/>
    </row>
    <row r="54" spans="4:4" x14ac:dyDescent="0.2">
      <c r="D54" s="962"/>
    </row>
    <row r="55" spans="4:4" x14ac:dyDescent="0.2">
      <c r="D55" s="962"/>
    </row>
    <row r="56" spans="4:4" x14ac:dyDescent="0.2">
      <c r="D56" s="962"/>
    </row>
    <row r="57" spans="4:4" x14ac:dyDescent="0.2">
      <c r="D57" s="962"/>
    </row>
    <row r="58" spans="4:4" x14ac:dyDescent="0.2">
      <c r="D58" s="962"/>
    </row>
    <row r="59" spans="4:4" x14ac:dyDescent="0.2">
      <c r="D59" s="962"/>
    </row>
    <row r="60" spans="4:4" x14ac:dyDescent="0.2">
      <c r="D60" s="962"/>
    </row>
  </sheetData>
  <mergeCells count="11">
    <mergeCell ref="O7:P7"/>
    <mergeCell ref="B3:P3"/>
    <mergeCell ref="B4:P4"/>
    <mergeCell ref="C6:P6"/>
    <mergeCell ref="B7:B8"/>
    <mergeCell ref="C7:D7"/>
    <mergeCell ref="E7:F7"/>
    <mergeCell ref="G7:H7"/>
    <mergeCell ref="I7:J7"/>
    <mergeCell ref="K7:L7"/>
    <mergeCell ref="M7:N7"/>
  </mergeCells>
  <printOptions horizontalCentered="1"/>
  <pageMargins left="0" right="0" top="0.43307086614173229" bottom="0.43307086614173229" header="0" footer="0"/>
  <pageSetup paperSize="9" orientation="landscape" r:id="rId1"/>
  <headerFooter alignWithMargins="0"/>
  <colBreaks count="1" manualBreakCount="1">
    <brk id="16" max="1048575" man="1"/>
  </colBreaks>
  <drawing r:id="rId2"/>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codeName="Hoja35">
    <pageSetUpPr fitToPage="1"/>
  </sheetPr>
  <dimension ref="A1:AM99"/>
  <sheetViews>
    <sheetView showGridLines="0" zoomScaleNormal="100" workbookViewId="0"/>
  </sheetViews>
  <sheetFormatPr baseColWidth="10" defaultColWidth="11.42578125" defaultRowHeight="15" x14ac:dyDescent="0.25"/>
  <cols>
    <col min="1" max="1" width="1.140625" style="1016" customWidth="1"/>
    <col min="2" max="2" width="25.28515625" style="1016" customWidth="1"/>
    <col min="3" max="3" width="11.28515625" style="1016" customWidth="1"/>
    <col min="4" max="16384" width="11.42578125" style="1016"/>
  </cols>
  <sheetData>
    <row r="1" spans="1:39" s="995" customFormat="1" x14ac:dyDescent="0.2">
      <c r="D1" s="998"/>
      <c r="E1" s="998"/>
      <c r="N1" s="998"/>
    </row>
    <row r="2" spans="1:39" s="999" customFormat="1" ht="47.25" customHeight="1" x14ac:dyDescent="0.25">
      <c r="B2" s="1626"/>
      <c r="C2" s="1626"/>
      <c r="D2" s="1626"/>
      <c r="E2" s="1626"/>
      <c r="F2" s="1626"/>
      <c r="G2" s="1626"/>
      <c r="H2" s="1626"/>
      <c r="I2" s="1000"/>
      <c r="L2" s="1001"/>
      <c r="N2" s="1002"/>
      <c r="O2" s="1002"/>
      <c r="P2" s="1002"/>
      <c r="Q2" s="1002"/>
      <c r="R2" s="1002"/>
      <c r="S2" s="1002"/>
      <c r="T2" s="1002"/>
      <c r="U2" s="1002"/>
      <c r="V2" s="1002"/>
      <c r="W2" s="1002"/>
      <c r="X2" s="1002"/>
      <c r="Y2" s="1002"/>
      <c r="Z2" s="1002"/>
      <c r="AA2" s="1002"/>
      <c r="AB2" s="1002"/>
      <c r="AC2" s="1002"/>
      <c r="AD2" s="1002"/>
      <c r="AE2" s="1002"/>
      <c r="AF2" s="1002"/>
      <c r="AG2" s="1002"/>
    </row>
    <row r="3" spans="1:39" s="1003" customFormat="1" ht="1.5" customHeight="1" x14ac:dyDescent="0.2">
      <c r="B3" s="1004"/>
      <c r="C3" s="1004"/>
      <c r="D3" s="1004"/>
      <c r="E3" s="1004"/>
      <c r="F3" s="1004"/>
      <c r="G3" s="1004"/>
      <c r="H3" s="1004"/>
      <c r="I3" s="1004"/>
      <c r="J3" s="1004"/>
      <c r="K3" s="1004"/>
      <c r="L3" s="1004"/>
      <c r="M3" s="1004"/>
      <c r="N3" s="1005"/>
      <c r="O3" s="1002"/>
      <c r="P3" s="1002"/>
      <c r="Q3" s="1002"/>
      <c r="R3" s="1002"/>
      <c r="S3" s="1002"/>
      <c r="T3" s="1002"/>
      <c r="U3" s="1002"/>
      <c r="V3" s="1002"/>
      <c r="W3" s="1002"/>
      <c r="X3" s="1002"/>
      <c r="Y3" s="1002"/>
      <c r="Z3" s="1002"/>
      <c r="AA3" s="1002"/>
      <c r="AB3" s="1002"/>
      <c r="AC3" s="1002"/>
      <c r="AD3" s="1002"/>
      <c r="AE3" s="1002"/>
      <c r="AF3" s="1002"/>
      <c r="AG3" s="1002"/>
    </row>
    <row r="4" spans="1:39" s="1003" customFormat="1" ht="24.75" customHeight="1" x14ac:dyDescent="0.2">
      <c r="A4" s="1006"/>
      <c r="B4" s="1627" t="s">
        <v>444</v>
      </c>
      <c r="C4" s="1627"/>
      <c r="D4" s="1627"/>
      <c r="E4" s="1627"/>
      <c r="F4" s="1627"/>
      <c r="G4" s="1627"/>
      <c r="H4" s="1627"/>
      <c r="I4" s="1627"/>
      <c r="J4" s="1627"/>
      <c r="K4" s="1627"/>
      <c r="L4" s="1627"/>
      <c r="M4" s="1007"/>
      <c r="N4" s="1005"/>
      <c r="O4" s="1002"/>
      <c r="P4" s="1002"/>
      <c r="Q4" s="1002"/>
      <c r="R4" s="1002"/>
      <c r="S4" s="1002"/>
      <c r="T4" s="1002"/>
      <c r="U4" s="1002"/>
      <c r="V4" s="1002"/>
      <c r="W4" s="1002"/>
      <c r="X4" s="1002"/>
      <c r="Y4" s="1002"/>
      <c r="Z4" s="1002"/>
      <c r="AA4" s="1002"/>
      <c r="AB4" s="1002"/>
      <c r="AC4" s="1002"/>
      <c r="AD4" s="1002"/>
      <c r="AE4" s="1002"/>
      <c r="AF4" s="1002"/>
      <c r="AG4" s="1002"/>
    </row>
    <row r="5" spans="1:39" s="1003" customFormat="1" ht="14.25" customHeight="1" x14ac:dyDescent="0.2">
      <c r="A5" s="1006"/>
      <c r="B5" s="1628" t="s">
        <v>491</v>
      </c>
      <c r="C5" s="1628"/>
      <c r="D5" s="1628"/>
      <c r="E5" s="1628"/>
      <c r="F5" s="1628"/>
      <c r="G5" s="1628"/>
      <c r="H5" s="1628"/>
      <c r="I5" s="1628"/>
      <c r="J5" s="1628"/>
      <c r="K5" s="1628"/>
      <c r="L5" s="1628"/>
      <c r="M5" s="1008"/>
      <c r="N5" s="1008"/>
      <c r="O5" s="971"/>
      <c r="P5" s="971"/>
      <c r="Q5" s="971"/>
      <c r="R5" s="971"/>
      <c r="S5" s="971"/>
      <c r="T5" s="971"/>
      <c r="U5" s="971"/>
      <c r="V5" s="971"/>
      <c r="W5" s="971"/>
      <c r="X5" s="971"/>
      <c r="Y5" s="971"/>
      <c r="Z5" s="971"/>
      <c r="AA5" s="971"/>
      <c r="AB5" s="971"/>
      <c r="AC5" s="1002"/>
      <c r="AD5" s="1002"/>
      <c r="AE5" s="1002"/>
      <c r="AF5" s="1002"/>
      <c r="AG5" s="1002"/>
    </row>
    <row r="6" spans="1:39" s="126" customFormat="1" x14ac:dyDescent="0.25">
      <c r="B6" s="996"/>
      <c r="C6" s="996"/>
      <c r="D6" s="996"/>
      <c r="E6" s="996"/>
      <c r="F6" s="996"/>
      <c r="G6" s="127"/>
      <c r="H6" s="127"/>
      <c r="I6" s="127"/>
      <c r="J6" s="127"/>
      <c r="K6" s="127"/>
      <c r="L6" s="127"/>
      <c r="M6" s="127"/>
      <c r="N6" s="128"/>
      <c r="O6" s="128"/>
      <c r="P6" s="128"/>
      <c r="Q6" s="128"/>
      <c r="R6" s="128"/>
      <c r="S6" s="128"/>
      <c r="T6" s="128"/>
      <c r="U6" s="128"/>
      <c r="V6" s="128"/>
      <c r="W6" s="128"/>
      <c r="X6" s="128"/>
      <c r="Y6" s="128"/>
      <c r="Z6" s="128"/>
      <c r="AA6" s="128"/>
      <c r="AB6" s="128"/>
      <c r="AC6" s="997"/>
      <c r="AD6" s="997"/>
      <c r="AE6" s="997"/>
      <c r="AF6" s="997"/>
      <c r="AG6" s="997"/>
    </row>
    <row r="7" spans="1:39" s="201" customFormat="1" x14ac:dyDescent="0.25">
      <c r="B7" s="127"/>
      <c r="C7" s="1629"/>
      <c r="D7" s="1629"/>
      <c r="E7" s="1629"/>
      <c r="F7" s="1629"/>
      <c r="G7" s="1629"/>
      <c r="H7" s="1629"/>
      <c r="I7" s="127"/>
      <c r="J7" s="1629"/>
      <c r="K7" s="1629"/>
      <c r="L7" s="1629"/>
      <c r="M7" s="1629"/>
      <c r="N7" s="127"/>
      <c r="O7" s="127"/>
      <c r="P7" s="127"/>
      <c r="Q7" s="1629"/>
      <c r="R7" s="1629"/>
      <c r="S7" s="1629"/>
      <c r="T7" s="1629"/>
      <c r="U7" s="1629"/>
      <c r="V7" s="1629"/>
      <c r="W7" s="127"/>
      <c r="X7" s="127"/>
      <c r="AF7" s="1630"/>
      <c r="AG7" s="1630"/>
      <c r="AH7" s="1630"/>
      <c r="AI7" s="1630"/>
      <c r="AJ7" s="1630"/>
      <c r="AK7" s="1630"/>
      <c r="AL7" s="1630"/>
      <c r="AM7" s="1630"/>
    </row>
    <row r="8" spans="1:39" s="201" customFormat="1" x14ac:dyDescent="0.25">
      <c r="B8" s="127" t="s">
        <v>136</v>
      </c>
      <c r="C8" s="200" t="s">
        <v>137</v>
      </c>
      <c r="D8" s="200" t="s">
        <v>70</v>
      </c>
      <c r="E8" s="200"/>
      <c r="F8" s="200"/>
      <c r="G8" s="200"/>
      <c r="H8" s="200" t="s">
        <v>138</v>
      </c>
      <c r="I8" s="127" t="s">
        <v>137</v>
      </c>
      <c r="J8" s="200" t="s">
        <v>70</v>
      </c>
      <c r="K8" s="200"/>
      <c r="L8" s="200"/>
      <c r="M8" s="200"/>
      <c r="N8" s="127"/>
      <c r="O8" s="127"/>
      <c r="P8" s="202"/>
      <c r="Q8" s="200"/>
      <c r="R8" s="200"/>
      <c r="S8" s="200"/>
      <c r="T8" s="200"/>
      <c r="U8" s="200"/>
      <c r="V8" s="200"/>
      <c r="W8" s="127"/>
      <c r="X8" s="127"/>
      <c r="AE8" s="203"/>
      <c r="AF8" s="204"/>
      <c r="AG8" s="204"/>
      <c r="AH8" s="204"/>
      <c r="AI8" s="204"/>
      <c r="AJ8" s="204"/>
      <c r="AK8" s="204"/>
      <c r="AL8" s="204"/>
      <c r="AM8" s="204"/>
    </row>
    <row r="9" spans="1:39" s="201" customFormat="1" x14ac:dyDescent="0.25">
      <c r="A9" s="1631"/>
      <c r="B9" s="207" t="s">
        <v>139</v>
      </c>
      <c r="C9" s="1009">
        <v>211222</v>
      </c>
      <c r="D9" s="1010">
        <v>0.34662413086323723</v>
      </c>
      <c r="E9" s="1011"/>
      <c r="F9" s="1011"/>
      <c r="G9" s="1011"/>
      <c r="H9" s="1011" t="s">
        <v>140</v>
      </c>
      <c r="I9" s="207">
        <v>172118</v>
      </c>
      <c r="J9" s="1010">
        <v>0.28249919165426107</v>
      </c>
      <c r="K9" s="1011"/>
      <c r="L9" s="1011"/>
      <c r="M9" s="1011"/>
      <c r="N9" s="127"/>
      <c r="O9" s="1632"/>
      <c r="P9" s="1012"/>
      <c r="Q9" s="1011"/>
      <c r="R9" s="1011"/>
      <c r="S9" s="1011"/>
      <c r="T9" s="1011"/>
      <c r="U9" s="1011"/>
      <c r="V9" s="1011"/>
      <c r="W9" s="127"/>
      <c r="X9" s="127"/>
      <c r="AD9" s="1631"/>
      <c r="AE9" s="1013"/>
      <c r="AF9" s="1014"/>
      <c r="AG9" s="1014"/>
      <c r="AH9" s="1014"/>
      <c r="AI9" s="1014"/>
      <c r="AJ9" s="1014"/>
      <c r="AK9" s="1014"/>
      <c r="AL9" s="1014"/>
      <c r="AM9" s="1014"/>
    </row>
    <row r="10" spans="1:39" s="201" customFormat="1" x14ac:dyDescent="0.25">
      <c r="A10" s="1631"/>
      <c r="B10" s="207" t="s">
        <v>143</v>
      </c>
      <c r="C10" s="1009">
        <v>147714</v>
      </c>
      <c r="D10" s="1010">
        <v>0.24240484829389089</v>
      </c>
      <c r="E10" s="1011"/>
      <c r="F10" s="1011"/>
      <c r="G10" s="1011"/>
      <c r="H10" s="1011" t="s">
        <v>142</v>
      </c>
      <c r="I10" s="207">
        <v>286799</v>
      </c>
      <c r="J10" s="1010">
        <v>0.47072639507344044</v>
      </c>
      <c r="K10" s="1011"/>
      <c r="L10" s="1011"/>
      <c r="M10" s="1011"/>
      <c r="N10" s="127"/>
      <c r="O10" s="1632"/>
      <c r="P10" s="1012"/>
      <c r="Q10" s="1011"/>
      <c r="R10" s="1011"/>
      <c r="S10" s="1011"/>
      <c r="T10" s="1011"/>
      <c r="U10" s="1011"/>
      <c r="V10" s="1011"/>
      <c r="W10" s="127"/>
      <c r="X10" s="127"/>
      <c r="AD10" s="1631"/>
      <c r="AE10" s="1013"/>
      <c r="AF10" s="1014"/>
      <c r="AG10" s="1014"/>
      <c r="AH10" s="1014"/>
      <c r="AI10" s="1014"/>
      <c r="AJ10" s="1014"/>
      <c r="AK10" s="1014"/>
      <c r="AL10" s="1014"/>
      <c r="AM10" s="1014"/>
    </row>
    <row r="11" spans="1:39" s="201" customFormat="1" x14ac:dyDescent="0.25">
      <c r="A11" s="1631"/>
      <c r="B11" s="207" t="s">
        <v>141</v>
      </c>
      <c r="C11" s="1009">
        <v>122350</v>
      </c>
      <c r="D11" s="1010">
        <v>0.20078146410467221</v>
      </c>
      <c r="E11" s="1011"/>
      <c r="F11" s="1011"/>
      <c r="G11" s="1011"/>
      <c r="H11" s="1011" t="s">
        <v>144</v>
      </c>
      <c r="I11" s="207">
        <v>106948</v>
      </c>
      <c r="J11" s="1010">
        <v>0.17553494433493252</v>
      </c>
      <c r="K11" s="1011"/>
      <c r="L11" s="1011"/>
      <c r="M11" s="1011"/>
      <c r="N11" s="127"/>
      <c r="O11" s="1632"/>
      <c r="P11" s="1012"/>
      <c r="Q11" s="1011"/>
      <c r="R11" s="1011"/>
      <c r="S11" s="1011"/>
      <c r="T11" s="1011"/>
      <c r="U11" s="1011"/>
      <c r="V11" s="1011"/>
      <c r="W11" s="127"/>
      <c r="X11" s="127"/>
      <c r="AD11" s="1631"/>
      <c r="AE11" s="1013"/>
      <c r="AF11" s="1014"/>
      <c r="AG11" s="1014"/>
      <c r="AH11" s="1014"/>
      <c r="AI11" s="1014"/>
      <c r="AJ11" s="1014"/>
      <c r="AK11" s="1014"/>
      <c r="AL11" s="1014"/>
      <c r="AM11" s="1014"/>
    </row>
    <row r="12" spans="1:39" s="201" customFormat="1" x14ac:dyDescent="0.25">
      <c r="A12" s="1631"/>
      <c r="B12" s="207" t="s">
        <v>147</v>
      </c>
      <c r="C12" s="1009">
        <v>26848</v>
      </c>
      <c r="D12" s="1010">
        <v>4.4058690218898564E-2</v>
      </c>
      <c r="E12" s="1011"/>
      <c r="F12" s="1011"/>
      <c r="G12" s="1011"/>
      <c r="H12" s="1011" t="s">
        <v>146</v>
      </c>
      <c r="I12" s="207">
        <v>38100</v>
      </c>
      <c r="J12" s="1010">
        <v>6.2533954624312091E-2</v>
      </c>
      <c r="K12" s="1011"/>
      <c r="L12" s="1011"/>
      <c r="M12" s="1011"/>
      <c r="N12" s="127"/>
      <c r="O12" s="1632"/>
      <c r="P12" s="1012"/>
      <c r="Q12" s="1011"/>
      <c r="R12" s="1011"/>
      <c r="S12" s="1011"/>
      <c r="T12" s="1011"/>
      <c r="U12" s="1011"/>
      <c r="V12" s="1011"/>
      <c r="W12" s="127"/>
      <c r="X12" s="127"/>
      <c r="AD12" s="1631"/>
      <c r="AE12" s="1013"/>
      <c r="AF12" s="1014"/>
      <c r="AG12" s="1014"/>
      <c r="AH12" s="1014"/>
      <c r="AI12" s="1014"/>
      <c r="AJ12" s="1014"/>
      <c r="AK12" s="1014"/>
      <c r="AL12" s="1014"/>
      <c r="AM12" s="1014"/>
    </row>
    <row r="13" spans="1:39" s="201" customFormat="1" x14ac:dyDescent="0.25">
      <c r="A13" s="1631"/>
      <c r="B13" s="207" t="s">
        <v>145</v>
      </c>
      <c r="C13" s="1009">
        <v>20237</v>
      </c>
      <c r="D13" s="1010">
        <v>3.3209762885870464E-2</v>
      </c>
      <c r="E13" s="1011"/>
      <c r="F13" s="1011"/>
      <c r="G13" s="1011"/>
      <c r="H13" s="1011" t="s">
        <v>148</v>
      </c>
      <c r="I13" s="207">
        <v>5304</v>
      </c>
      <c r="J13" s="1010">
        <v>8.7055143130538408E-3</v>
      </c>
      <c r="K13" s="1011"/>
      <c r="L13" s="1011"/>
      <c r="M13" s="1011"/>
      <c r="N13" s="127"/>
      <c r="O13" s="1632"/>
      <c r="P13" s="1012"/>
      <c r="Q13" s="1011"/>
      <c r="R13" s="1011"/>
      <c r="S13" s="1011"/>
      <c r="T13" s="1011"/>
      <c r="U13" s="1011"/>
      <c r="V13" s="1011"/>
      <c r="W13" s="127"/>
      <c r="X13" s="127"/>
      <c r="AD13" s="1631"/>
      <c r="AE13" s="1013"/>
      <c r="AF13" s="1014"/>
      <c r="AG13" s="1014"/>
      <c r="AH13" s="1014"/>
      <c r="AI13" s="1014"/>
      <c r="AJ13" s="1014"/>
      <c r="AK13" s="1014"/>
      <c r="AL13" s="1014"/>
      <c r="AM13" s="1014"/>
    </row>
    <row r="14" spans="1:39" s="201" customFormat="1" x14ac:dyDescent="0.25">
      <c r="A14" s="1631"/>
      <c r="B14" s="207" t="s">
        <v>151</v>
      </c>
      <c r="C14" s="1009">
        <v>10361</v>
      </c>
      <c r="D14" s="1010">
        <v>1.7002834079186832E-2</v>
      </c>
      <c r="E14" s="1011"/>
      <c r="F14" s="1011"/>
      <c r="G14" s="1011"/>
      <c r="H14" s="1011" t="s">
        <v>150</v>
      </c>
      <c r="I14" s="207">
        <v>875</v>
      </c>
      <c r="J14" s="1011"/>
      <c r="K14" s="1011"/>
      <c r="L14" s="1011"/>
      <c r="M14" s="1011"/>
      <c r="N14" s="127"/>
      <c r="O14" s="1632"/>
      <c r="P14" s="1012"/>
      <c r="Q14" s="1011"/>
      <c r="R14" s="1011"/>
      <c r="S14" s="1011"/>
      <c r="T14" s="1011"/>
      <c r="U14" s="1011"/>
      <c r="V14" s="1011"/>
      <c r="W14" s="127"/>
      <c r="X14" s="127"/>
      <c r="AD14" s="1631"/>
      <c r="AE14" s="1013"/>
      <c r="AF14" s="1014"/>
      <c r="AG14" s="1014"/>
      <c r="AH14" s="1014"/>
      <c r="AI14" s="1014"/>
      <c r="AJ14" s="1014"/>
      <c r="AK14" s="1014"/>
      <c r="AL14" s="1014"/>
      <c r="AM14" s="1014"/>
    </row>
    <row r="15" spans="1:39" s="201" customFormat="1" x14ac:dyDescent="0.25">
      <c r="A15" s="1631"/>
      <c r="B15" s="207" t="s">
        <v>149</v>
      </c>
      <c r="C15" s="1009">
        <v>10592</v>
      </c>
      <c r="D15" s="1010">
        <v>1.738191473475021E-2</v>
      </c>
      <c r="E15" s="1011"/>
      <c r="F15" s="1011"/>
      <c r="G15" s="1011"/>
      <c r="H15" s="1011"/>
      <c r="I15" s="127"/>
      <c r="J15" s="1011"/>
      <c r="K15" s="1011"/>
      <c r="L15" s="1011"/>
      <c r="M15" s="1011"/>
      <c r="N15" s="127"/>
      <c r="O15" s="1632"/>
      <c r="P15" s="1012"/>
      <c r="Q15" s="1011"/>
      <c r="R15" s="1011"/>
      <c r="S15" s="1011"/>
      <c r="T15" s="1011"/>
      <c r="U15" s="1011"/>
      <c r="V15" s="1011"/>
      <c r="W15" s="127"/>
      <c r="X15" s="127"/>
      <c r="AD15" s="1631"/>
      <c r="AE15" s="1013"/>
      <c r="AF15" s="1014"/>
      <c r="AG15" s="1014"/>
      <c r="AH15" s="1014"/>
      <c r="AI15" s="1014"/>
      <c r="AJ15" s="1014"/>
      <c r="AK15" s="1014"/>
      <c r="AL15" s="1014"/>
      <c r="AM15" s="1014"/>
    </row>
    <row r="16" spans="1:39" s="201" customFormat="1" x14ac:dyDescent="0.25">
      <c r="A16" s="1631"/>
      <c r="B16" s="207" t="s">
        <v>191</v>
      </c>
      <c r="C16" s="1009">
        <v>8479</v>
      </c>
      <c r="D16" s="1010">
        <v>1.3914393413514636E-2</v>
      </c>
      <c r="E16" s="1011"/>
      <c r="F16" s="1011"/>
      <c r="G16" s="1011"/>
      <c r="H16" s="1011"/>
      <c r="I16" s="127"/>
      <c r="J16" s="1011"/>
      <c r="K16" s="1011"/>
      <c r="L16" s="1011"/>
      <c r="M16" s="1011"/>
      <c r="N16" s="127"/>
      <c r="O16" s="1632"/>
      <c r="P16" s="1012"/>
      <c r="Q16" s="1011"/>
      <c r="R16" s="1011"/>
      <c r="S16" s="1011"/>
      <c r="T16" s="1011"/>
      <c r="U16" s="1011"/>
      <c r="V16" s="1011"/>
      <c r="W16" s="127"/>
      <c r="X16" s="127"/>
      <c r="AD16" s="1631"/>
      <c r="AE16" s="1013"/>
      <c r="AF16" s="1014"/>
      <c r="AG16" s="1014"/>
      <c r="AH16" s="1014"/>
      <c r="AI16" s="1014"/>
      <c r="AJ16" s="1014"/>
      <c r="AK16" s="1014"/>
      <c r="AL16" s="1014"/>
      <c r="AM16" s="1014"/>
    </row>
    <row r="17" spans="1:28" s="201" customFormat="1" x14ac:dyDescent="0.25">
      <c r="A17" s="1015"/>
      <c r="B17" s="207" t="s">
        <v>150</v>
      </c>
      <c r="C17" s="205">
        <v>51566</v>
      </c>
      <c r="D17" s="1010">
        <v>8.4621961405978968E-2</v>
      </c>
      <c r="E17" s="127"/>
      <c r="F17" s="127"/>
      <c r="G17" s="127"/>
      <c r="H17" s="127"/>
      <c r="I17" s="127"/>
      <c r="J17" s="127"/>
      <c r="K17" s="127"/>
      <c r="L17" s="127"/>
      <c r="M17" s="127"/>
      <c r="N17" s="127"/>
      <c r="O17" s="127"/>
      <c r="P17" s="127"/>
      <c r="Q17" s="127"/>
      <c r="R17" s="127"/>
      <c r="S17" s="127"/>
      <c r="T17" s="127"/>
      <c r="U17" s="127"/>
      <c r="V17" s="127"/>
      <c r="W17" s="127"/>
      <c r="X17" s="127"/>
    </row>
    <row r="18" spans="1:28" s="201" customFormat="1" x14ac:dyDescent="0.25">
      <c r="B18" s="127" t="s">
        <v>153</v>
      </c>
      <c r="C18" s="127" t="s">
        <v>137</v>
      </c>
      <c r="D18" s="127" t="s">
        <v>70</v>
      </c>
      <c r="E18" s="127"/>
      <c r="F18" s="127"/>
      <c r="G18" s="127"/>
      <c r="H18" s="127"/>
      <c r="I18" s="127"/>
      <c r="J18" s="127"/>
      <c r="K18" s="127"/>
      <c r="L18" s="127"/>
      <c r="M18" s="127"/>
      <c r="N18" s="127"/>
      <c r="O18" s="127"/>
      <c r="P18" s="127"/>
      <c r="Q18" s="127"/>
      <c r="R18" s="127"/>
      <c r="S18" s="127"/>
      <c r="T18" s="127"/>
      <c r="U18" s="127"/>
      <c r="V18" s="127"/>
      <c r="W18" s="127"/>
      <c r="X18" s="127"/>
    </row>
    <row r="19" spans="1:28" s="201" customFormat="1" x14ac:dyDescent="0.25">
      <c r="B19" s="127" t="s">
        <v>23</v>
      </c>
      <c r="C19" s="127">
        <v>164751</v>
      </c>
      <c r="D19" s="206">
        <v>0.27001986416321394</v>
      </c>
      <c r="E19" s="127"/>
      <c r="F19" s="127"/>
      <c r="G19" s="127"/>
      <c r="H19" s="127"/>
      <c r="I19" s="127"/>
      <c r="J19" s="127"/>
      <c r="K19" s="127"/>
      <c r="L19" s="127"/>
      <c r="M19" s="127"/>
      <c r="N19" s="127"/>
      <c r="O19" s="127"/>
      <c r="P19" s="127"/>
      <c r="Q19" s="127"/>
      <c r="R19" s="127"/>
      <c r="S19" s="127"/>
      <c r="T19" s="127"/>
      <c r="U19" s="127"/>
      <c r="V19" s="127"/>
      <c r="W19" s="127"/>
      <c r="X19" s="127"/>
      <c r="Y19" s="127"/>
      <c r="Z19" s="127"/>
      <c r="AA19" s="127"/>
      <c r="AB19" s="127"/>
    </row>
    <row r="20" spans="1:28" s="201" customFormat="1" x14ac:dyDescent="0.25">
      <c r="B20" s="127" t="s">
        <v>24</v>
      </c>
      <c r="C20" s="127">
        <v>445393</v>
      </c>
      <c r="D20" s="206">
        <v>0.72998013583678611</v>
      </c>
      <c r="E20" s="127"/>
      <c r="F20" s="127"/>
      <c r="G20" s="127"/>
      <c r="H20" s="127"/>
      <c r="I20" s="127"/>
      <c r="J20" s="127"/>
      <c r="K20" s="127"/>
      <c r="L20" s="127"/>
      <c r="M20" s="127"/>
      <c r="N20" s="127"/>
      <c r="O20" s="127"/>
      <c r="P20" s="127"/>
      <c r="Q20" s="127"/>
      <c r="R20" s="127"/>
      <c r="S20" s="127"/>
      <c r="T20" s="127"/>
      <c r="U20" s="127"/>
      <c r="V20" s="127"/>
      <c r="W20" s="127"/>
      <c r="X20" s="127"/>
      <c r="Y20" s="127"/>
      <c r="Z20" s="127"/>
      <c r="AA20" s="127"/>
      <c r="AB20" s="127"/>
    </row>
    <row r="21" spans="1:28" s="201" customFormat="1" x14ac:dyDescent="0.25">
      <c r="B21" s="127" t="s">
        <v>154</v>
      </c>
      <c r="C21" s="127" t="e">
        <v>#REF!</v>
      </c>
      <c r="D21" s="127"/>
      <c r="E21" s="127"/>
      <c r="F21" s="127"/>
      <c r="G21" s="127"/>
      <c r="H21" s="127"/>
      <c r="I21" s="127"/>
      <c r="J21" s="127"/>
      <c r="K21" s="127"/>
      <c r="L21" s="127"/>
      <c r="M21" s="127"/>
      <c r="N21" s="127"/>
      <c r="O21" s="127"/>
      <c r="P21" s="127"/>
      <c r="Q21" s="127"/>
      <c r="R21" s="127"/>
      <c r="S21" s="127"/>
      <c r="T21" s="127"/>
      <c r="U21" s="127"/>
      <c r="V21" s="127"/>
      <c r="W21" s="127"/>
      <c r="X21" s="127"/>
      <c r="Y21" s="127"/>
      <c r="Z21" s="127"/>
      <c r="AA21" s="127"/>
      <c r="AB21" s="127"/>
    </row>
    <row r="22" spans="1:28" s="201" customFormat="1" x14ac:dyDescent="0.25">
      <c r="B22" s="127"/>
      <c r="C22" s="127"/>
      <c r="D22" s="127"/>
      <c r="E22" s="127"/>
      <c r="F22" s="127"/>
      <c r="G22" s="127"/>
      <c r="H22" s="127"/>
      <c r="I22" s="127"/>
      <c r="J22" s="127"/>
      <c r="K22" s="127"/>
      <c r="L22" s="127"/>
      <c r="M22" s="127"/>
      <c r="N22" s="127"/>
      <c r="O22" s="127"/>
      <c r="P22" s="127"/>
      <c r="Q22" s="127"/>
      <c r="R22" s="127"/>
      <c r="S22" s="127"/>
      <c r="T22" s="127"/>
      <c r="U22" s="127"/>
      <c r="V22" s="127"/>
      <c r="W22" s="127"/>
      <c r="X22" s="127"/>
      <c r="Y22" s="127"/>
      <c r="Z22" s="127"/>
      <c r="AA22" s="127"/>
      <c r="AB22" s="127"/>
    </row>
    <row r="23" spans="1:28" s="997" customFormat="1" x14ac:dyDescent="0.25">
      <c r="B23" s="128"/>
      <c r="C23" s="128"/>
      <c r="D23" s="128"/>
      <c r="E23" s="127"/>
      <c r="F23" s="127"/>
      <c r="G23" s="127"/>
      <c r="H23" s="127"/>
      <c r="I23" s="127"/>
      <c r="J23" s="127"/>
      <c r="K23" s="127"/>
      <c r="L23" s="127"/>
      <c r="M23" s="127"/>
      <c r="N23" s="996"/>
      <c r="O23" s="996"/>
      <c r="P23" s="996"/>
      <c r="Q23" s="996"/>
      <c r="R23" s="996"/>
      <c r="S23" s="996"/>
      <c r="T23" s="996"/>
      <c r="U23" s="996"/>
      <c r="V23" s="996"/>
      <c r="W23" s="996"/>
      <c r="X23" s="996"/>
      <c r="Y23" s="996"/>
      <c r="Z23" s="996"/>
      <c r="AA23" s="996"/>
      <c r="AB23" s="996"/>
    </row>
    <row r="24" spans="1:28" s="997" customFormat="1" x14ac:dyDescent="0.25">
      <c r="B24" s="127"/>
      <c r="C24" s="127"/>
      <c r="D24" s="127"/>
      <c r="E24" s="127"/>
      <c r="F24" s="127"/>
      <c r="G24" s="127"/>
      <c r="H24" s="127"/>
      <c r="I24" s="127"/>
      <c r="J24" s="127"/>
      <c r="K24" s="127"/>
      <c r="L24" s="127"/>
      <c r="M24" s="127"/>
      <c r="N24" s="996"/>
      <c r="O24" s="996"/>
      <c r="P24" s="996"/>
      <c r="Q24" s="996"/>
      <c r="R24" s="996"/>
      <c r="S24" s="996"/>
      <c r="T24" s="996"/>
      <c r="U24" s="996"/>
      <c r="V24" s="996"/>
      <c r="W24" s="996"/>
      <c r="X24" s="996"/>
      <c r="Y24" s="996"/>
      <c r="Z24" s="996"/>
      <c r="AA24" s="996"/>
      <c r="AB24" s="996"/>
    </row>
    <row r="25" spans="1:28" s="997" customFormat="1" x14ac:dyDescent="0.25">
      <c r="B25" s="127"/>
      <c r="C25" s="127"/>
      <c r="D25" s="127"/>
      <c r="E25" s="127"/>
      <c r="F25" s="127"/>
      <c r="G25" s="127"/>
      <c r="H25" s="127"/>
      <c r="I25" s="127"/>
      <c r="J25" s="127"/>
      <c r="K25" s="127"/>
      <c r="L25" s="127"/>
      <c r="M25" s="127"/>
      <c r="N25" s="996"/>
      <c r="O25" s="996"/>
      <c r="P25" s="996"/>
      <c r="Q25" s="996"/>
      <c r="R25" s="996"/>
      <c r="S25" s="996"/>
      <c r="T25" s="996"/>
      <c r="U25" s="996"/>
      <c r="V25" s="996"/>
      <c r="W25" s="996"/>
      <c r="X25" s="996"/>
      <c r="Y25" s="996"/>
      <c r="Z25" s="996"/>
      <c r="AA25" s="996"/>
      <c r="AB25" s="996"/>
    </row>
    <row r="26" spans="1:28" s="997" customFormat="1" x14ac:dyDescent="0.25">
      <c r="B26" s="127"/>
      <c r="C26" s="127"/>
      <c r="D26" s="127"/>
      <c r="E26" s="127"/>
      <c r="F26" s="127"/>
      <c r="G26" s="127"/>
      <c r="H26" s="127"/>
      <c r="I26" s="127"/>
      <c r="J26" s="127"/>
      <c r="K26" s="127"/>
      <c r="L26" s="127"/>
      <c r="M26" s="127"/>
      <c r="N26" s="996"/>
      <c r="O26" s="996"/>
      <c r="P26" s="996"/>
      <c r="Q26" s="996"/>
      <c r="R26" s="996"/>
      <c r="S26" s="996"/>
      <c r="T26" s="996"/>
      <c r="U26" s="996"/>
      <c r="V26" s="996"/>
      <c r="W26" s="996"/>
      <c r="X26" s="996"/>
      <c r="Y26" s="996"/>
      <c r="Z26" s="996"/>
      <c r="AA26" s="996"/>
      <c r="AB26" s="996"/>
    </row>
    <row r="27" spans="1:28" s="997" customFormat="1" x14ac:dyDescent="0.25">
      <c r="B27" s="127"/>
      <c r="C27" s="127"/>
      <c r="D27" s="127"/>
      <c r="E27" s="127"/>
      <c r="F27" s="127"/>
      <c r="G27" s="127"/>
      <c r="H27" s="127"/>
      <c r="I27" s="127"/>
      <c r="J27" s="127"/>
      <c r="K27" s="127"/>
      <c r="L27" s="127"/>
      <c r="M27" s="127"/>
      <c r="N27" s="996"/>
      <c r="O27" s="996"/>
      <c r="P27" s="996"/>
      <c r="Q27" s="996"/>
      <c r="R27" s="996"/>
      <c r="S27" s="996"/>
      <c r="T27" s="996"/>
      <c r="U27" s="996"/>
      <c r="V27" s="996"/>
      <c r="W27" s="996"/>
      <c r="X27" s="996"/>
      <c r="Y27" s="996"/>
      <c r="Z27" s="996"/>
      <c r="AA27" s="996"/>
      <c r="AB27" s="996"/>
    </row>
    <row r="28" spans="1:28" s="997" customFormat="1" x14ac:dyDescent="0.25">
      <c r="B28" s="127"/>
      <c r="C28" s="127"/>
      <c r="D28" s="127"/>
      <c r="E28" s="127"/>
      <c r="F28" s="127"/>
      <c r="G28" s="127"/>
      <c r="H28" s="127"/>
      <c r="I28" s="127"/>
      <c r="J28" s="127"/>
      <c r="K28" s="127"/>
      <c r="L28" s="127"/>
      <c r="M28" s="127"/>
      <c r="N28" s="996"/>
      <c r="O28" s="996"/>
      <c r="P28" s="996"/>
      <c r="Q28" s="996"/>
      <c r="R28" s="996"/>
      <c r="S28" s="996"/>
      <c r="T28" s="996"/>
      <c r="U28" s="996"/>
      <c r="V28" s="996"/>
      <c r="W28" s="996"/>
      <c r="X28" s="996"/>
      <c r="Y28" s="996"/>
      <c r="Z28" s="996"/>
      <c r="AA28" s="996"/>
      <c r="AB28" s="996"/>
    </row>
    <row r="29" spans="1:28" s="997" customFormat="1" x14ac:dyDescent="0.25">
      <c r="B29" s="127"/>
      <c r="C29" s="127"/>
      <c r="D29" s="127"/>
      <c r="E29" s="127"/>
      <c r="F29" s="127"/>
      <c r="G29" s="127"/>
      <c r="H29" s="127"/>
      <c r="I29" s="127"/>
      <c r="J29" s="127"/>
      <c r="K29" s="127"/>
      <c r="L29" s="127"/>
      <c r="M29" s="127"/>
      <c r="N29" s="996"/>
      <c r="O29" s="996"/>
      <c r="P29" s="996"/>
      <c r="Q29" s="996"/>
      <c r="R29" s="996"/>
      <c r="S29" s="996"/>
      <c r="T29" s="996"/>
      <c r="U29" s="996"/>
      <c r="V29" s="996"/>
      <c r="W29" s="996"/>
      <c r="X29" s="996"/>
      <c r="Y29" s="996"/>
      <c r="Z29" s="996"/>
      <c r="AA29" s="996"/>
      <c r="AB29" s="996"/>
    </row>
    <row r="30" spans="1:28" s="996" customFormat="1" x14ac:dyDescent="0.25">
      <c r="B30" s="127"/>
      <c r="C30" s="127"/>
      <c r="D30" s="127"/>
      <c r="E30" s="127"/>
      <c r="F30" s="127"/>
      <c r="G30" s="127"/>
      <c r="H30" s="127"/>
      <c r="I30" s="127"/>
      <c r="J30" s="127"/>
      <c r="K30" s="127"/>
      <c r="L30" s="127"/>
      <c r="M30" s="127"/>
    </row>
    <row r="31" spans="1:28" s="996" customFormat="1" x14ac:dyDescent="0.25">
      <c r="B31" s="127"/>
      <c r="C31" s="127"/>
      <c r="D31" s="127"/>
      <c r="E31" s="127"/>
      <c r="F31" s="127"/>
      <c r="G31" s="127"/>
      <c r="H31" s="127"/>
      <c r="I31" s="127"/>
      <c r="J31" s="127"/>
      <c r="K31" s="127"/>
      <c r="L31" s="127"/>
      <c r="M31" s="127"/>
    </row>
    <row r="32" spans="1:28" s="996" customFormat="1" x14ac:dyDescent="0.25">
      <c r="B32" s="127"/>
      <c r="C32" s="127"/>
      <c r="D32" s="127"/>
      <c r="E32" s="127"/>
      <c r="F32" s="127"/>
      <c r="G32" s="127"/>
      <c r="H32" s="127"/>
      <c r="I32" s="127"/>
      <c r="J32" s="127"/>
      <c r="K32" s="127"/>
      <c r="L32" s="127"/>
      <c r="M32" s="127"/>
    </row>
    <row r="33" spans="2:13" s="996" customFormat="1" x14ac:dyDescent="0.25">
      <c r="B33" s="127"/>
      <c r="C33" s="127"/>
      <c r="D33" s="127"/>
      <c r="E33" s="127"/>
      <c r="F33" s="127"/>
      <c r="G33" s="127"/>
      <c r="H33" s="127"/>
      <c r="I33" s="127"/>
      <c r="J33" s="127"/>
      <c r="K33" s="127"/>
      <c r="L33" s="127"/>
      <c r="M33" s="127"/>
    </row>
    <row r="34" spans="2:13" s="996" customFormat="1" x14ac:dyDescent="0.25">
      <c r="B34" s="127"/>
      <c r="C34" s="127"/>
      <c r="D34" s="127"/>
      <c r="E34" s="127"/>
      <c r="F34" s="127"/>
      <c r="G34" s="127"/>
      <c r="H34" s="127"/>
    </row>
    <row r="35" spans="2:13" s="996" customFormat="1" x14ac:dyDescent="0.25">
      <c r="B35" s="127"/>
      <c r="C35" s="127"/>
      <c r="D35" s="127"/>
      <c r="E35" s="127"/>
      <c r="F35" s="127"/>
      <c r="G35" s="127"/>
      <c r="H35" s="127"/>
    </row>
    <row r="36" spans="2:13" s="996" customFormat="1" x14ac:dyDescent="0.25">
      <c r="B36" s="127"/>
      <c r="C36" s="127"/>
      <c r="D36" s="127"/>
      <c r="E36" s="127"/>
      <c r="F36" s="127"/>
      <c r="G36" s="127"/>
      <c r="H36" s="127"/>
    </row>
    <row r="37" spans="2:13" s="996" customFormat="1" x14ac:dyDescent="0.25">
      <c r="B37" s="127"/>
      <c r="C37" s="127"/>
      <c r="D37" s="127"/>
      <c r="E37" s="127"/>
      <c r="F37" s="127"/>
      <c r="G37" s="127"/>
      <c r="H37" s="127"/>
    </row>
    <row r="38" spans="2:13" s="996" customFormat="1" x14ac:dyDescent="0.25">
      <c r="B38" s="127"/>
      <c r="C38" s="127"/>
      <c r="D38" s="127"/>
      <c r="E38" s="127"/>
      <c r="F38" s="127"/>
      <c r="G38" s="127"/>
      <c r="H38" s="127"/>
    </row>
    <row r="39" spans="2:13" s="996" customFormat="1" x14ac:dyDescent="0.25">
      <c r="B39" s="127"/>
      <c r="C39" s="127"/>
      <c r="D39" s="127"/>
      <c r="E39" s="127"/>
      <c r="F39" s="127"/>
      <c r="G39" s="127"/>
      <c r="H39" s="127"/>
    </row>
    <row r="40" spans="2:13" s="996" customFormat="1" x14ac:dyDescent="0.25">
      <c r="B40" s="127"/>
      <c r="C40" s="127"/>
      <c r="D40" s="127"/>
      <c r="E40" s="127"/>
      <c r="F40" s="127"/>
      <c r="G40" s="127"/>
      <c r="H40" s="127"/>
    </row>
    <row r="41" spans="2:13" s="996" customFormat="1" x14ac:dyDescent="0.25">
      <c r="B41" s="127"/>
      <c r="C41" s="127"/>
      <c r="D41" s="127"/>
      <c r="E41" s="127"/>
      <c r="F41" s="127"/>
      <c r="G41" s="127"/>
      <c r="H41" s="127"/>
    </row>
    <row r="42" spans="2:13" s="996" customFormat="1" x14ac:dyDescent="0.25">
      <c r="B42" s="127"/>
      <c r="C42" s="127"/>
      <c r="D42" s="127"/>
    </row>
    <row r="43" spans="2:13" s="996" customFormat="1" x14ac:dyDescent="0.25"/>
    <row r="44" spans="2:13" s="996" customFormat="1" x14ac:dyDescent="0.25"/>
    <row r="45" spans="2:13" s="996" customFormat="1" x14ac:dyDescent="0.25"/>
    <row r="46" spans="2:13" s="996" customFormat="1" x14ac:dyDescent="0.25"/>
    <row r="47" spans="2:13" s="996" customFormat="1" x14ac:dyDescent="0.25"/>
    <row r="48" spans="2:13" s="996" customFormat="1" x14ac:dyDescent="0.25"/>
    <row r="49" s="996" customFormat="1" x14ac:dyDescent="0.25"/>
    <row r="50" s="996" customFormat="1" x14ac:dyDescent="0.25"/>
    <row r="51" s="996" customFormat="1" x14ac:dyDescent="0.25"/>
    <row r="52" s="996" customFormat="1" x14ac:dyDescent="0.25"/>
    <row r="53" s="996" customFormat="1" x14ac:dyDescent="0.25"/>
    <row r="54" s="996" customFormat="1" x14ac:dyDescent="0.25"/>
    <row r="55" s="996" customFormat="1" x14ac:dyDescent="0.25"/>
    <row r="56" s="996" customFormat="1" x14ac:dyDescent="0.25"/>
    <row r="57" s="996" customFormat="1" x14ac:dyDescent="0.25"/>
    <row r="58" s="996" customFormat="1" x14ac:dyDescent="0.25"/>
    <row r="59" s="996" customFormat="1" x14ac:dyDescent="0.25"/>
    <row r="60" s="996" customFormat="1" x14ac:dyDescent="0.25"/>
    <row r="61" s="996" customFormat="1" x14ac:dyDescent="0.25"/>
    <row r="62" s="996" customFormat="1" x14ac:dyDescent="0.25"/>
    <row r="63" s="996" customFormat="1" x14ac:dyDescent="0.25"/>
    <row r="64" s="996" customFormat="1" x14ac:dyDescent="0.25"/>
    <row r="65" spans="2:4" s="996" customFormat="1" x14ac:dyDescent="0.25"/>
    <row r="66" spans="2:4" s="996" customFormat="1" x14ac:dyDescent="0.25"/>
    <row r="67" spans="2:4" s="128" customFormat="1" x14ac:dyDescent="0.25">
      <c r="B67" s="996"/>
      <c r="C67" s="996"/>
      <c r="D67" s="996"/>
    </row>
    <row r="68" spans="2:4" s="128" customFormat="1" x14ac:dyDescent="0.25"/>
    <row r="69" spans="2:4" s="128" customFormat="1" x14ac:dyDescent="0.25"/>
    <row r="70" spans="2:4" s="128" customFormat="1" x14ac:dyDescent="0.25"/>
    <row r="71" spans="2:4" s="128" customFormat="1" x14ac:dyDescent="0.25"/>
    <row r="72" spans="2:4" s="128" customFormat="1" x14ac:dyDescent="0.25"/>
    <row r="73" spans="2:4" s="128" customFormat="1" x14ac:dyDescent="0.25"/>
    <row r="74" spans="2:4" s="128" customFormat="1" x14ac:dyDescent="0.25"/>
    <row r="75" spans="2:4" s="128" customFormat="1" x14ac:dyDescent="0.25"/>
    <row r="76" spans="2:4" s="128" customFormat="1" x14ac:dyDescent="0.25"/>
    <row r="77" spans="2:4" s="128" customFormat="1" x14ac:dyDescent="0.25"/>
    <row r="78" spans="2:4" s="128" customFormat="1" x14ac:dyDescent="0.25"/>
    <row r="79" spans="2:4" s="128" customFormat="1" x14ac:dyDescent="0.25"/>
    <row r="80" spans="2:4" s="128" customFormat="1" x14ac:dyDescent="0.25"/>
    <row r="81" s="128" customFormat="1" x14ac:dyDescent="0.25"/>
    <row r="82" s="128" customFormat="1" x14ac:dyDescent="0.25"/>
    <row r="83" s="128" customFormat="1" x14ac:dyDescent="0.25"/>
    <row r="84" s="128" customFormat="1" x14ac:dyDescent="0.25"/>
    <row r="85" s="128" customFormat="1" x14ac:dyDescent="0.25"/>
    <row r="86" s="128" customFormat="1" x14ac:dyDescent="0.25"/>
    <row r="87" s="128" customFormat="1" x14ac:dyDescent="0.25"/>
    <row r="88" s="128" customFormat="1" x14ac:dyDescent="0.25"/>
    <row r="89" s="128" customFormat="1" x14ac:dyDescent="0.25"/>
    <row r="90" s="128" customFormat="1" x14ac:dyDescent="0.25"/>
    <row r="91" s="128" customFormat="1" x14ac:dyDescent="0.25"/>
    <row r="92" s="128" customFormat="1" x14ac:dyDescent="0.25"/>
    <row r="93" s="128" customFormat="1" x14ac:dyDescent="0.25"/>
    <row r="94" s="128" customFormat="1" x14ac:dyDescent="0.25"/>
    <row r="95" s="128" customFormat="1" x14ac:dyDescent="0.25"/>
    <row r="96" s="128" customFormat="1" x14ac:dyDescent="0.25"/>
    <row r="97" spans="2:4" s="128" customFormat="1" x14ac:dyDescent="0.25"/>
    <row r="98" spans="2:4" s="128" customFormat="1" x14ac:dyDescent="0.25"/>
    <row r="99" spans="2:4" x14ac:dyDescent="0.25">
      <c r="B99" s="128"/>
      <c r="C99" s="128"/>
      <c r="D99" s="128"/>
    </row>
  </sheetData>
  <mergeCells count="18">
    <mergeCell ref="AL7:AM7"/>
    <mergeCell ref="A9:A16"/>
    <mergeCell ref="O9:O16"/>
    <mergeCell ref="AD9:AD16"/>
    <mergeCell ref="Q7:R7"/>
    <mergeCell ref="S7:T7"/>
    <mergeCell ref="U7:V7"/>
    <mergeCell ref="AF7:AG7"/>
    <mergeCell ref="AH7:AI7"/>
    <mergeCell ref="AJ7:AK7"/>
    <mergeCell ref="B2:H2"/>
    <mergeCell ref="B4:L4"/>
    <mergeCell ref="B5:L5"/>
    <mergeCell ref="C7:D7"/>
    <mergeCell ref="E7:F7"/>
    <mergeCell ref="G7:H7"/>
    <mergeCell ref="J7:K7"/>
    <mergeCell ref="L7:M7"/>
  </mergeCells>
  <printOptions horizontalCentered="1"/>
  <pageMargins left="0" right="0" top="0.43307086614173229" bottom="0.43307086614173229" header="0" footer="0"/>
  <pageSetup paperSize="9" orientation="landscape" r:id="rId1"/>
  <headerFooter alignWithMargins="0"/>
  <drawing r:id="rId2"/>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codeName="Hoja66">
    <pageSetUpPr fitToPage="1"/>
  </sheetPr>
  <dimension ref="A1:Q42"/>
  <sheetViews>
    <sheetView zoomScaleNormal="100" workbookViewId="0"/>
  </sheetViews>
  <sheetFormatPr baseColWidth="10" defaultColWidth="11.42578125" defaultRowHeight="15" x14ac:dyDescent="0.25"/>
  <cols>
    <col min="1" max="1" width="4.28515625" style="666" customWidth="1"/>
    <col min="2" max="2" width="12.28515625" style="666" customWidth="1"/>
    <col min="3" max="3" width="10.85546875" style="666" bestFit="1" customWidth="1"/>
    <col min="4" max="4" width="9.5703125" style="666" customWidth="1"/>
    <col min="5" max="5" width="10.85546875" style="666" bestFit="1" customWidth="1"/>
    <col min="6" max="6" width="11.7109375" style="666" customWidth="1"/>
    <col min="7" max="7" width="10.85546875" style="666" bestFit="1" customWidth="1"/>
    <col min="8" max="8" width="9.28515625" style="666" bestFit="1" customWidth="1"/>
    <col min="9" max="9" width="28.140625" style="666" customWidth="1"/>
    <col min="10" max="10" width="7" style="666" customWidth="1"/>
    <col min="11" max="11" width="10.85546875" style="666" customWidth="1"/>
    <col min="12" max="12" width="7" style="666" customWidth="1"/>
    <col min="13" max="16384" width="11.42578125" style="666"/>
  </cols>
  <sheetData>
    <row r="1" spans="1:17" s="700" customFormat="1" x14ac:dyDescent="0.25"/>
    <row r="2" spans="1:17" s="700" customFormat="1" x14ac:dyDescent="0.25"/>
    <row r="3" spans="1:17" s="700" customFormat="1" x14ac:dyDescent="0.25"/>
    <row r="4" spans="1:17" s="700" customFormat="1" x14ac:dyDescent="0.25"/>
    <row r="5" spans="1:17" s="700" customFormat="1" ht="16.5" customHeight="1" x14ac:dyDescent="0.25"/>
    <row r="6" spans="1:17" s="621" customFormat="1" ht="24.75" customHeight="1" x14ac:dyDescent="0.2">
      <c r="A6" s="1017"/>
      <c r="B6" s="1494" t="s">
        <v>447</v>
      </c>
      <c r="C6" s="1494"/>
      <c r="D6" s="1494"/>
      <c r="E6" s="1494"/>
      <c r="F6" s="1494"/>
      <c r="G6" s="1494"/>
      <c r="H6" s="1494"/>
      <c r="I6" s="1494"/>
      <c r="J6" s="1494"/>
      <c r="K6" s="1494"/>
      <c r="L6" s="1494"/>
      <c r="M6" s="1494"/>
      <c r="N6" s="1494"/>
      <c r="O6" s="1018"/>
    </row>
    <row r="7" spans="1:17" s="621" customFormat="1" ht="11.25" customHeight="1" x14ac:dyDescent="0.2">
      <c r="A7" s="1017"/>
      <c r="B7" s="1494"/>
      <c r="C7" s="1494"/>
      <c r="D7" s="1494"/>
      <c r="E7" s="1494"/>
      <c r="F7" s="1494"/>
      <c r="G7" s="1494"/>
      <c r="H7" s="1494"/>
      <c r="I7" s="1494"/>
      <c r="J7" s="1494"/>
      <c r="K7" s="1494"/>
      <c r="L7" s="1494"/>
      <c r="M7" s="1494"/>
      <c r="N7" s="1494"/>
      <c r="O7" s="1018"/>
    </row>
    <row r="8" spans="1:17" s="621" customFormat="1" ht="15.75" customHeight="1" x14ac:dyDescent="0.2">
      <c r="A8" s="1017"/>
      <c r="B8" s="1633" t="str">
        <f>porsaad!$B$6</f>
        <v>Situación a 31 de mayo de 2024</v>
      </c>
      <c r="C8" s="1633"/>
      <c r="D8" s="1633"/>
      <c r="E8" s="1633"/>
      <c r="F8" s="1633"/>
      <c r="G8" s="1633"/>
      <c r="H8" s="1633"/>
      <c r="I8" s="1633"/>
      <c r="J8" s="1633"/>
      <c r="K8" s="1633"/>
      <c r="L8" s="1633"/>
      <c r="M8" s="1633"/>
      <c r="N8" s="1633"/>
      <c r="O8" s="1019"/>
      <c r="P8" s="1019"/>
      <c r="Q8" s="1019"/>
    </row>
    <row r="9" spans="1:17" s="700" customFormat="1" ht="6" customHeight="1" x14ac:dyDescent="0.25">
      <c r="A9" s="1020"/>
      <c r="B9" s="666"/>
      <c r="C9" s="666"/>
      <c r="D9" s="666"/>
      <c r="E9" s="666"/>
      <c r="F9" s="666"/>
      <c r="G9" s="666"/>
      <c r="H9" s="666"/>
      <c r="I9" s="666"/>
      <c r="J9" s="666"/>
      <c r="K9" s="666"/>
      <c r="L9" s="666"/>
      <c r="M9" s="666"/>
      <c r="N9" s="666"/>
      <c r="O9" s="666"/>
      <c r="P9" s="666"/>
      <c r="Q9" s="666"/>
    </row>
    <row r="10" spans="1:17" s="101" customFormat="1" x14ac:dyDescent="0.25"/>
    <row r="11" spans="1:17" s="101" customFormat="1" x14ac:dyDescent="0.25">
      <c r="C11" s="1634" t="s">
        <v>0</v>
      </c>
      <c r="D11" s="1634"/>
      <c r="E11" s="1634"/>
    </row>
    <row r="12" spans="1:17" s="101" customFormat="1" x14ac:dyDescent="0.25">
      <c r="C12" s="101" t="s">
        <v>23</v>
      </c>
      <c r="D12" s="101" t="s">
        <v>24</v>
      </c>
      <c r="E12" s="101" t="s">
        <v>154</v>
      </c>
      <c r="F12" s="101" t="s">
        <v>68</v>
      </c>
      <c r="G12" s="101" t="s">
        <v>155</v>
      </c>
      <c r="H12" s="101" t="s">
        <v>156</v>
      </c>
    </row>
    <row r="13" spans="1:17" s="101" customFormat="1" x14ac:dyDescent="0.25">
      <c r="B13" s="101" t="s">
        <v>8</v>
      </c>
      <c r="C13" s="1021">
        <v>15371</v>
      </c>
      <c r="D13" s="1021">
        <v>69622</v>
      </c>
      <c r="E13" s="1021" t="e">
        <v>#REF!</v>
      </c>
      <c r="F13" s="1021">
        <v>84993</v>
      </c>
      <c r="G13" s="129">
        <v>0.18085018766251337</v>
      </c>
      <c r="H13" s="129">
        <v>0.81914981233748663</v>
      </c>
      <c r="I13" s="129">
        <v>0.27001986416321394</v>
      </c>
      <c r="M13" s="1021"/>
      <c r="N13" s="1021"/>
      <c r="O13" s="1022"/>
      <c r="P13" s="1022"/>
      <c r="Q13" s="1022"/>
    </row>
    <row r="14" spans="1:17" s="101" customFormat="1" x14ac:dyDescent="0.25">
      <c r="B14" s="101" t="s">
        <v>7</v>
      </c>
      <c r="C14" s="1021">
        <v>6337</v>
      </c>
      <c r="D14" s="1021">
        <v>14808</v>
      </c>
      <c r="E14" s="1021" t="e">
        <v>#REF!</v>
      </c>
      <c r="F14" s="1021">
        <v>21145</v>
      </c>
      <c r="G14" s="129">
        <v>0.29969259872310239</v>
      </c>
      <c r="H14" s="129">
        <v>0.70030740127689761</v>
      </c>
      <c r="I14" s="129">
        <v>0.27001986416321394</v>
      </c>
      <c r="M14" s="1021"/>
      <c r="N14" s="1021"/>
      <c r="O14" s="1022"/>
      <c r="P14" s="1022"/>
      <c r="Q14" s="1022"/>
    </row>
    <row r="15" spans="1:17" s="101" customFormat="1" x14ac:dyDescent="0.25">
      <c r="B15" s="101" t="s">
        <v>37</v>
      </c>
      <c r="C15" s="1021">
        <v>3055</v>
      </c>
      <c r="D15" s="1021">
        <v>8699</v>
      </c>
      <c r="E15" s="1021" t="e">
        <v>#REF!</v>
      </c>
      <c r="F15" s="1021">
        <v>11754</v>
      </c>
      <c r="G15" s="129">
        <v>0.25991151948272928</v>
      </c>
      <c r="H15" s="129">
        <v>0.74008848051727072</v>
      </c>
      <c r="I15" s="129">
        <v>0.27001986416321394</v>
      </c>
      <c r="M15" s="1021"/>
      <c r="N15" s="1021"/>
      <c r="O15" s="1022"/>
      <c r="P15" s="1022"/>
      <c r="Q15" s="1022"/>
    </row>
    <row r="16" spans="1:17" s="101" customFormat="1" x14ac:dyDescent="0.25">
      <c r="B16" s="101" t="s">
        <v>38</v>
      </c>
      <c r="C16" s="1021">
        <v>6930</v>
      </c>
      <c r="D16" s="1021">
        <v>16755</v>
      </c>
      <c r="E16" s="1021" t="e">
        <v>#REF!</v>
      </c>
      <c r="F16" s="1021">
        <v>23685</v>
      </c>
      <c r="G16" s="129">
        <v>0.29259024699176694</v>
      </c>
      <c r="H16" s="129">
        <v>0.70740975300823306</v>
      </c>
      <c r="I16" s="129">
        <v>0.27001986416321394</v>
      </c>
      <c r="M16" s="1021"/>
      <c r="N16" s="1021"/>
      <c r="O16" s="1022"/>
      <c r="P16" s="1022"/>
      <c r="Q16" s="1022"/>
    </row>
    <row r="17" spans="2:17" s="101" customFormat="1" x14ac:dyDescent="0.25">
      <c r="B17" s="101" t="s">
        <v>6</v>
      </c>
      <c r="C17" s="1021">
        <v>4422</v>
      </c>
      <c r="D17" s="1021">
        <v>13844</v>
      </c>
      <c r="E17" s="1021" t="e">
        <v>#REF!</v>
      </c>
      <c r="F17" s="1021">
        <v>18266</v>
      </c>
      <c r="G17" s="129">
        <v>0.24208912734041388</v>
      </c>
      <c r="H17" s="129">
        <v>0.75791087265958612</v>
      </c>
      <c r="I17" s="129">
        <v>0.27001986416321394</v>
      </c>
      <c r="M17" s="1021"/>
      <c r="N17" s="1021"/>
      <c r="O17" s="1022"/>
      <c r="P17" s="1022"/>
      <c r="Q17" s="1022"/>
    </row>
    <row r="18" spans="2:17" s="101" customFormat="1" x14ac:dyDescent="0.25">
      <c r="B18" s="101" t="s">
        <v>5</v>
      </c>
      <c r="C18" s="1021">
        <v>2616</v>
      </c>
      <c r="D18" s="1021">
        <v>6713</v>
      </c>
      <c r="E18" s="1021" t="e">
        <v>#REF!</v>
      </c>
      <c r="F18" s="1021">
        <v>9329</v>
      </c>
      <c r="G18" s="129">
        <v>0.28041590738557187</v>
      </c>
      <c r="H18" s="129">
        <v>0.71958409261442813</v>
      </c>
      <c r="I18" s="129">
        <v>0.27001986416321394</v>
      </c>
      <c r="M18" s="1021"/>
      <c r="N18" s="1021"/>
      <c r="O18" s="1022"/>
      <c r="P18" s="1022"/>
      <c r="Q18" s="1022"/>
    </row>
    <row r="19" spans="2:17" s="101" customFormat="1" x14ac:dyDescent="0.25">
      <c r="B19" s="101" t="s">
        <v>4</v>
      </c>
      <c r="C19" s="1021">
        <v>8399</v>
      </c>
      <c r="D19" s="1021">
        <v>25957</v>
      </c>
      <c r="E19" s="1021" t="e">
        <v>#REF!</v>
      </c>
      <c r="F19" s="1021">
        <v>34356</v>
      </c>
      <c r="G19" s="129">
        <v>0.24446967050879032</v>
      </c>
      <c r="H19" s="129">
        <v>0.75553032949120968</v>
      </c>
      <c r="I19" s="129">
        <v>0.27001986416321394</v>
      </c>
      <c r="M19" s="1021"/>
      <c r="N19" s="1021"/>
      <c r="O19" s="1022"/>
      <c r="P19" s="1022"/>
      <c r="Q19" s="1022"/>
    </row>
    <row r="20" spans="2:17" s="101" customFormat="1" x14ac:dyDescent="0.25">
      <c r="B20" s="101" t="s">
        <v>40</v>
      </c>
      <c r="C20" s="1021">
        <v>4446</v>
      </c>
      <c r="D20" s="1021">
        <v>15130</v>
      </c>
      <c r="E20" s="1021" t="e">
        <v>#REF!</v>
      </c>
      <c r="F20" s="1021">
        <v>19576</v>
      </c>
      <c r="G20" s="129">
        <v>0.22711483449121372</v>
      </c>
      <c r="H20" s="129">
        <v>0.77288516550878628</v>
      </c>
      <c r="I20" s="129">
        <v>0.27001986416321394</v>
      </c>
      <c r="M20" s="1021"/>
      <c r="N20" s="1021"/>
      <c r="O20" s="1022"/>
      <c r="P20" s="1022"/>
      <c r="Q20" s="1022"/>
    </row>
    <row r="21" spans="2:17" s="101" customFormat="1" x14ac:dyDescent="0.25">
      <c r="B21" s="101" t="s">
        <v>41</v>
      </c>
      <c r="C21" s="1021">
        <v>45002</v>
      </c>
      <c r="D21" s="1021">
        <v>83537</v>
      </c>
      <c r="E21" s="1021" t="e">
        <v>#REF!</v>
      </c>
      <c r="F21" s="1021">
        <v>128539</v>
      </c>
      <c r="G21" s="129">
        <v>0.35010385952901452</v>
      </c>
      <c r="H21" s="129">
        <v>0.64989614047098543</v>
      </c>
      <c r="I21" s="129">
        <v>0.27001986416321394</v>
      </c>
      <c r="M21" s="1021"/>
      <c r="N21" s="1021"/>
      <c r="O21" s="1022"/>
      <c r="P21" s="1022"/>
      <c r="Q21" s="1022"/>
    </row>
    <row r="22" spans="2:17" s="101" customFormat="1" x14ac:dyDescent="0.25">
      <c r="B22" s="101" t="s">
        <v>3</v>
      </c>
      <c r="C22" s="1021">
        <v>27980</v>
      </c>
      <c r="D22" s="1021">
        <v>78555</v>
      </c>
      <c r="E22" s="1021" t="e">
        <v>#REF!</v>
      </c>
      <c r="F22" s="1021">
        <v>106535</v>
      </c>
      <c r="G22" s="129">
        <v>0.2626366921668935</v>
      </c>
      <c r="H22" s="129">
        <v>0.73736330783310644</v>
      </c>
      <c r="I22" s="129">
        <v>0.27001986416321394</v>
      </c>
      <c r="M22" s="1021"/>
      <c r="N22" s="1021"/>
      <c r="O22" s="1022"/>
      <c r="P22" s="1022"/>
      <c r="Q22" s="1022"/>
    </row>
    <row r="23" spans="2:17" s="101" customFormat="1" x14ac:dyDescent="0.25">
      <c r="B23" s="101" t="s">
        <v>2</v>
      </c>
      <c r="C23" s="1021">
        <v>1234</v>
      </c>
      <c r="D23" s="1021">
        <v>5412</v>
      </c>
      <c r="E23" s="1021" t="e">
        <v>#REF!</v>
      </c>
      <c r="F23" s="1021">
        <v>6646</v>
      </c>
      <c r="G23" s="129">
        <v>0.18567559434246164</v>
      </c>
      <c r="H23" s="129">
        <v>0.81432440565753839</v>
      </c>
      <c r="I23" s="129">
        <v>0.27001986416321394</v>
      </c>
      <c r="M23" s="1021"/>
      <c r="N23" s="1021"/>
      <c r="O23" s="1022"/>
      <c r="P23" s="1022"/>
      <c r="Q23" s="1022"/>
    </row>
    <row r="24" spans="2:17" s="101" customFormat="1" x14ac:dyDescent="0.25">
      <c r="B24" s="101" t="s">
        <v>35</v>
      </c>
      <c r="C24" s="1021">
        <v>2835</v>
      </c>
      <c r="D24" s="1021">
        <v>15567</v>
      </c>
      <c r="E24" s="1021" t="e">
        <v>#REF!</v>
      </c>
      <c r="F24" s="1021">
        <v>18402</v>
      </c>
      <c r="G24" s="129">
        <v>0.15405934137593741</v>
      </c>
      <c r="H24" s="129">
        <v>0.84594065862406265</v>
      </c>
      <c r="I24" s="129">
        <v>0.27001986416321394</v>
      </c>
      <c r="M24" s="1021"/>
      <c r="N24" s="1021"/>
      <c r="O24" s="1022"/>
      <c r="P24" s="1022"/>
      <c r="Q24" s="1022"/>
    </row>
    <row r="25" spans="2:17" s="101" customFormat="1" x14ac:dyDescent="0.25">
      <c r="B25" s="101" t="s">
        <v>42</v>
      </c>
      <c r="C25" s="1021">
        <v>12589</v>
      </c>
      <c r="D25" s="1021">
        <v>37442</v>
      </c>
      <c r="E25" s="1021" t="e">
        <v>#REF!</v>
      </c>
      <c r="F25" s="1021">
        <v>50031</v>
      </c>
      <c r="G25" s="129">
        <v>0.25162399312426298</v>
      </c>
      <c r="H25" s="129">
        <v>0.74837600687573702</v>
      </c>
      <c r="I25" s="129">
        <v>0.27001986416321394</v>
      </c>
      <c r="M25" s="1021"/>
      <c r="N25" s="1021"/>
      <c r="O25" s="1022"/>
      <c r="P25" s="1022"/>
      <c r="Q25" s="1022"/>
    </row>
    <row r="26" spans="2:17" s="101" customFormat="1" x14ac:dyDescent="0.25">
      <c r="B26" s="101" t="s">
        <v>43</v>
      </c>
      <c r="C26" s="1021">
        <v>7610</v>
      </c>
      <c r="D26" s="1021">
        <v>18889</v>
      </c>
      <c r="E26" s="1021" t="e">
        <v>#REF!</v>
      </c>
      <c r="F26" s="1021">
        <v>26499</v>
      </c>
      <c r="G26" s="129">
        <v>0.28718064832635193</v>
      </c>
      <c r="H26" s="129">
        <v>0.71281935167364807</v>
      </c>
      <c r="I26" s="129">
        <v>0.27001986416321394</v>
      </c>
      <c r="M26" s="1021"/>
      <c r="N26" s="1021"/>
      <c r="O26" s="1022"/>
      <c r="P26" s="1022"/>
      <c r="Q26" s="1022"/>
    </row>
    <row r="27" spans="2:17" s="101" customFormat="1" x14ac:dyDescent="0.25">
      <c r="B27" s="101" t="s">
        <v>44</v>
      </c>
      <c r="C27" s="1021">
        <v>2848</v>
      </c>
      <c r="D27" s="1021">
        <v>7273</v>
      </c>
      <c r="E27" s="1021" t="e">
        <v>#REF!</v>
      </c>
      <c r="F27" s="1021">
        <v>10121</v>
      </c>
      <c r="G27" s="129">
        <v>0.28139511905938147</v>
      </c>
      <c r="H27" s="129">
        <v>0.71860488094061847</v>
      </c>
      <c r="I27" s="129">
        <v>0.27001986416321394</v>
      </c>
      <c r="M27" s="1021"/>
      <c r="N27" s="1021"/>
      <c r="O27" s="1022"/>
      <c r="P27" s="1022"/>
      <c r="Q27" s="1022"/>
    </row>
    <row r="28" spans="2:17" s="101" customFormat="1" x14ac:dyDescent="0.25">
      <c r="B28" s="101" t="s">
        <v>45</v>
      </c>
      <c r="C28" s="1021">
        <v>12460</v>
      </c>
      <c r="D28" s="1021">
        <v>24745</v>
      </c>
      <c r="E28" s="1021" t="e">
        <v>#REF!</v>
      </c>
      <c r="F28" s="1021">
        <v>37205</v>
      </c>
      <c r="G28" s="129">
        <v>0.33490122295390407</v>
      </c>
      <c r="H28" s="129">
        <v>0.66509877704609599</v>
      </c>
      <c r="I28" s="129">
        <v>0.27001986416321394</v>
      </c>
      <c r="M28" s="1021"/>
      <c r="N28" s="1021"/>
      <c r="O28" s="1022"/>
      <c r="P28" s="1022"/>
      <c r="Q28" s="1022"/>
    </row>
    <row r="29" spans="2:17" s="101" customFormat="1" x14ac:dyDescent="0.25">
      <c r="B29" s="101" t="s">
        <v>46</v>
      </c>
      <c r="C29" s="1021">
        <v>365</v>
      </c>
      <c r="D29" s="1021">
        <v>854</v>
      </c>
      <c r="E29" s="1021" t="e">
        <v>#REF!</v>
      </c>
      <c r="F29" s="1021">
        <v>1219</v>
      </c>
      <c r="G29" s="129">
        <v>0.29942575881870387</v>
      </c>
      <c r="H29" s="129">
        <v>0.70057424118129619</v>
      </c>
      <c r="I29" s="129">
        <v>0.27001986416321394</v>
      </c>
      <c r="M29" s="1021"/>
      <c r="N29" s="1021"/>
      <c r="O29" s="1022"/>
      <c r="P29" s="1022"/>
      <c r="Q29" s="1022"/>
    </row>
    <row r="30" spans="2:17" s="101" customFormat="1" x14ac:dyDescent="0.25">
      <c r="B30" s="101" t="s">
        <v>39</v>
      </c>
      <c r="C30" s="1021">
        <v>144</v>
      </c>
      <c r="D30" s="1021">
        <v>703</v>
      </c>
      <c r="E30" s="1021" t="e">
        <v>#REF!</v>
      </c>
      <c r="F30" s="1021">
        <v>847</v>
      </c>
      <c r="G30" s="129">
        <v>0.17001180637544275</v>
      </c>
      <c r="H30" s="129">
        <v>0.82998819362455722</v>
      </c>
      <c r="I30" s="129">
        <v>0.27001986416321394</v>
      </c>
      <c r="M30" s="1021"/>
      <c r="N30" s="1021"/>
      <c r="O30" s="1022"/>
      <c r="P30" s="1022"/>
      <c r="Q30" s="1022"/>
    </row>
    <row r="31" spans="2:17" s="101" customFormat="1" x14ac:dyDescent="0.25">
      <c r="B31" s="101" t="s">
        <v>47</v>
      </c>
      <c r="C31" s="1021">
        <v>108</v>
      </c>
      <c r="D31" s="1021">
        <v>888</v>
      </c>
      <c r="E31" s="1021" t="e">
        <v>#REF!</v>
      </c>
      <c r="F31" s="1021">
        <v>996</v>
      </c>
      <c r="G31" s="129">
        <v>0.10843373493975904</v>
      </c>
      <c r="H31" s="129">
        <v>0.89156626506024095</v>
      </c>
      <c r="I31" s="129">
        <v>0.27001986416321394</v>
      </c>
      <c r="M31" s="1021"/>
      <c r="N31" s="1021"/>
      <c r="O31" s="1022"/>
      <c r="P31" s="1022"/>
      <c r="Q31" s="1022"/>
    </row>
    <row r="32" spans="2:17" s="101" customFormat="1" x14ac:dyDescent="0.25">
      <c r="B32" s="104" t="s">
        <v>0</v>
      </c>
      <c r="C32" s="105">
        <v>164751</v>
      </c>
      <c r="D32" s="105">
        <v>445393</v>
      </c>
      <c r="E32" s="105" t="e">
        <v>#REF!</v>
      </c>
      <c r="F32" s="105">
        <v>610144</v>
      </c>
      <c r="G32" s="1023">
        <v>0.27001986416321394</v>
      </c>
      <c r="H32" s="1023">
        <v>0.72998013583678611</v>
      </c>
      <c r="I32" s="129">
        <v>0.27001986416321394</v>
      </c>
      <c r="M32" s="1021"/>
      <c r="N32" s="1021"/>
      <c r="O32" s="1022"/>
      <c r="P32" s="1022"/>
      <c r="Q32" s="1022"/>
    </row>
    <row r="33" spans="13:16" s="101" customFormat="1" x14ac:dyDescent="0.25">
      <c r="M33" s="1021"/>
      <c r="N33" s="1021"/>
      <c r="O33" s="1022"/>
      <c r="P33" s="1022"/>
    </row>
    <row r="34" spans="13:16" s="101" customFormat="1" x14ac:dyDescent="0.25"/>
    <row r="35" spans="13:16" s="700" customFormat="1" x14ac:dyDescent="0.25"/>
    <row r="36" spans="13:16" s="700" customFormat="1" x14ac:dyDescent="0.25"/>
    <row r="37" spans="13:16" s="700" customFormat="1" x14ac:dyDescent="0.25"/>
    <row r="38" spans="13:16" s="700" customFormat="1" x14ac:dyDescent="0.25"/>
    <row r="39" spans="13:16" s="700" customFormat="1" x14ac:dyDescent="0.25"/>
    <row r="40" spans="13:16" s="700" customFormat="1" x14ac:dyDescent="0.25"/>
    <row r="41" spans="13:16" s="700" customFormat="1" x14ac:dyDescent="0.25"/>
    <row r="42" spans="13:16" s="700" customFormat="1" x14ac:dyDescent="0.25"/>
  </sheetData>
  <mergeCells count="3">
    <mergeCell ref="B6:N7"/>
    <mergeCell ref="B8:N8"/>
    <mergeCell ref="C11:E11"/>
  </mergeCells>
  <printOptions horizontalCentered="1"/>
  <pageMargins left="0" right="0" top="0.43307086614173229" bottom="0.43307086614173229" header="0" footer="0"/>
  <pageSetup paperSize="9" scale="87" orientation="landscape" r:id="rId1"/>
  <headerFooter alignWithMargins="0"/>
  <rowBreaks count="1" manualBreakCount="1">
    <brk id="42" max="13"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Hoja110">
    <tabColor theme="0"/>
    <pageSetUpPr fitToPage="1"/>
  </sheetPr>
  <dimension ref="A1:AB28"/>
  <sheetViews>
    <sheetView zoomScaleNormal="100" workbookViewId="0"/>
  </sheetViews>
  <sheetFormatPr baseColWidth="10" defaultColWidth="11.42578125" defaultRowHeight="15" x14ac:dyDescent="0.25"/>
  <cols>
    <col min="1" max="1" width="1.85546875" style="220" customWidth="1"/>
    <col min="2" max="2" width="24.5703125" style="220" customWidth="1"/>
    <col min="3" max="3" width="1" style="220" customWidth="1"/>
    <col min="4" max="10" width="10.85546875" style="220" customWidth="1"/>
    <col min="11" max="11" width="7.140625" style="220" customWidth="1"/>
    <col min="12" max="12" width="1.140625" style="220" customWidth="1"/>
    <col min="13" max="13" width="7.140625" style="220" customWidth="1"/>
    <col min="14" max="14" width="7.7109375" style="220" customWidth="1"/>
    <col min="15" max="22" width="8.28515625" style="220" customWidth="1"/>
    <col min="23" max="24" width="7.7109375" style="220" customWidth="1"/>
    <col min="25" max="25" width="11.42578125" style="220" customWidth="1"/>
    <col min="26" max="26" width="11.42578125" style="220"/>
    <col min="27" max="27" width="11.85546875" style="220" bestFit="1" customWidth="1"/>
    <col min="28" max="16384" width="11.42578125" style="220"/>
  </cols>
  <sheetData>
    <row r="1" spans="1:26" x14ac:dyDescent="0.25">
      <c r="A1" s="219"/>
      <c r="B1" s="219"/>
      <c r="J1" s="221"/>
      <c r="K1" s="221"/>
    </row>
    <row r="2" spans="1:26" ht="48.75" customHeight="1" x14ac:dyDescent="0.25">
      <c r="A2" s="219"/>
      <c r="B2" s="219"/>
      <c r="J2" s="221"/>
      <c r="K2" s="221"/>
    </row>
    <row r="3" spans="1:26" ht="24" customHeight="1" x14ac:dyDescent="0.25">
      <c r="A3" s="219"/>
      <c r="B3" s="1362" t="s">
        <v>368</v>
      </c>
      <c r="C3" s="1362"/>
      <c r="D3" s="1362"/>
      <c r="E3" s="1362"/>
      <c r="F3" s="1362"/>
      <c r="G3" s="1362"/>
      <c r="H3" s="1362"/>
      <c r="I3" s="1362"/>
      <c r="J3" s="1362"/>
      <c r="K3" s="1362"/>
      <c r="L3" s="1362"/>
      <c r="M3" s="1362"/>
      <c r="N3" s="1362"/>
      <c r="O3" s="1362"/>
      <c r="P3" s="1362"/>
      <c r="Q3" s="1362"/>
      <c r="R3" s="1362"/>
      <c r="S3" s="1362"/>
      <c r="T3" s="1362"/>
      <c r="U3" s="1362"/>
      <c r="V3" s="1362"/>
      <c r="W3" s="1362"/>
      <c r="X3" s="1362"/>
    </row>
    <row r="5" spans="1:26" x14ac:dyDescent="0.25">
      <c r="B5" s="219"/>
      <c r="C5" s="219"/>
      <c r="D5" s="1363" t="s">
        <v>366</v>
      </c>
      <c r="E5" s="1363"/>
      <c r="F5" s="1363"/>
      <c r="G5" s="1363"/>
      <c r="H5" s="1363"/>
      <c r="I5" s="1363"/>
      <c r="J5" s="1363"/>
      <c r="K5" s="1363"/>
      <c r="L5" s="219"/>
      <c r="M5" s="1364" t="s">
        <v>340</v>
      </c>
      <c r="N5" s="1364"/>
      <c r="O5" s="1364"/>
      <c r="P5" s="1364"/>
      <c r="Q5" s="1364"/>
      <c r="R5" s="1364"/>
      <c r="S5" s="1364"/>
      <c r="T5" s="1364"/>
      <c r="U5" s="1364"/>
      <c r="V5" s="1364"/>
      <c r="W5" s="1364"/>
      <c r="X5" s="1364"/>
    </row>
    <row r="6" spans="1:26" ht="21" customHeight="1" x14ac:dyDescent="0.25">
      <c r="B6" s="219"/>
      <c r="C6" s="219"/>
      <c r="D6" s="1364"/>
      <c r="E6" s="1364"/>
      <c r="F6" s="1364"/>
      <c r="G6" s="1364"/>
      <c r="H6" s="1364"/>
      <c r="I6" s="1364"/>
      <c r="J6" s="1364"/>
      <c r="K6" s="1364"/>
      <c r="L6" s="219"/>
      <c r="M6" s="1365">
        <v>43830</v>
      </c>
      <c r="N6" s="1366"/>
      <c r="O6" s="1367">
        <v>44196</v>
      </c>
      <c r="P6" s="1368"/>
      <c r="Q6" s="1367">
        <v>44561</v>
      </c>
      <c r="R6" s="1368"/>
      <c r="S6" s="1371">
        <v>44926</v>
      </c>
      <c r="T6" s="1372"/>
      <c r="U6" s="1369">
        <v>45291</v>
      </c>
      <c r="V6" s="1373"/>
      <c r="W6" s="1369">
        <f>EVO_sol!W6</f>
        <v>45443</v>
      </c>
      <c r="X6" s="1370"/>
    </row>
    <row r="7" spans="1:26" x14ac:dyDescent="0.25">
      <c r="B7" s="225"/>
      <c r="C7" s="219"/>
      <c r="D7" s="226">
        <v>43465</v>
      </c>
      <c r="E7" s="227">
        <v>43830</v>
      </c>
      <c r="F7" s="228">
        <v>44196</v>
      </c>
      <c r="G7" s="228">
        <v>44561</v>
      </c>
      <c r="H7" s="228">
        <v>44926</v>
      </c>
      <c r="I7" s="228">
        <v>45291</v>
      </c>
      <c r="J7" s="228">
        <f>EVO!J7</f>
        <v>45443</v>
      </c>
      <c r="K7" s="229"/>
      <c r="L7" s="219"/>
      <c r="M7" s="230" t="s">
        <v>28</v>
      </c>
      <c r="N7" s="231" t="s">
        <v>341</v>
      </c>
      <c r="O7" s="232" t="s">
        <v>28</v>
      </c>
      <c r="P7" s="233" t="s">
        <v>341</v>
      </c>
      <c r="Q7" s="231" t="s">
        <v>28</v>
      </c>
      <c r="R7" s="232" t="s">
        <v>341</v>
      </c>
      <c r="S7" s="232" t="s">
        <v>28</v>
      </c>
      <c r="T7" s="232" t="s">
        <v>341</v>
      </c>
      <c r="U7" s="232" t="s">
        <v>28</v>
      </c>
      <c r="V7" s="227" t="s">
        <v>341</v>
      </c>
      <c r="W7" s="231" t="s">
        <v>28</v>
      </c>
      <c r="X7" s="229" t="s">
        <v>341</v>
      </c>
    </row>
    <row r="8" spans="1:26" ht="8.25" customHeight="1" x14ac:dyDescent="0.25">
      <c r="B8" s="225"/>
      <c r="C8" s="219"/>
      <c r="D8" s="234"/>
      <c r="E8" s="234"/>
      <c r="F8" s="234"/>
      <c r="G8" s="297"/>
      <c r="H8" s="297"/>
      <c r="I8" s="297"/>
      <c r="J8" s="234"/>
      <c r="K8" s="234"/>
      <c r="L8" s="219"/>
    </row>
    <row r="9" spans="1:26" ht="15" customHeight="1" x14ac:dyDescent="0.25">
      <c r="B9" s="298" t="s">
        <v>8</v>
      </c>
      <c r="C9" s="219"/>
      <c r="D9" s="299">
        <v>287340</v>
      </c>
      <c r="E9" s="300">
        <v>294246</v>
      </c>
      <c r="F9" s="300">
        <v>285089</v>
      </c>
      <c r="G9" s="254">
        <v>295552</v>
      </c>
      <c r="H9" s="254">
        <v>307238</v>
      </c>
      <c r="I9" s="254">
        <v>322158</v>
      </c>
      <c r="J9" s="301">
        <v>309369</v>
      </c>
      <c r="K9" s="302"/>
      <c r="L9" s="222"/>
      <c r="M9" s="278">
        <v>2.4034245145124311E-2</v>
      </c>
      <c r="N9" s="279">
        <v>6906</v>
      </c>
      <c r="O9" s="280">
        <v>-3.1120219136368865E-2</v>
      </c>
      <c r="P9" s="279">
        <v>-9157</v>
      </c>
      <c r="Q9" s="280">
        <f t="shared" ref="Q9:Q27" si="0">G9/F9-1</f>
        <v>3.6700819744009738E-2</v>
      </c>
      <c r="R9" s="279">
        <f t="shared" ref="R9:R27" si="1">G9-F9</f>
        <v>10463</v>
      </c>
      <c r="S9" s="280">
        <f>H9/G9-1</f>
        <v>3.9539573408401862E-2</v>
      </c>
      <c r="T9" s="279">
        <f>H9-G9</f>
        <v>11686</v>
      </c>
      <c r="U9" s="280">
        <f>I9/H9-1</f>
        <v>4.8561701352046294E-2</v>
      </c>
      <c r="V9" s="279">
        <f>I9-H9</f>
        <v>14920</v>
      </c>
      <c r="W9" s="280">
        <f>[1]Cuadro_CCAA2!O55</f>
        <v>-1.1799541945231473E-2</v>
      </c>
      <c r="X9" s="279">
        <f>[1]Cuadro_CCAA2!P55</f>
        <v>-3694</v>
      </c>
    </row>
    <row r="10" spans="1:26" x14ac:dyDescent="0.25">
      <c r="B10" s="303" t="s">
        <v>7</v>
      </c>
      <c r="C10" s="219"/>
      <c r="D10" s="253">
        <v>35146</v>
      </c>
      <c r="E10" s="254">
        <v>39188</v>
      </c>
      <c r="F10" s="254">
        <v>36344</v>
      </c>
      <c r="G10" s="254">
        <v>37924</v>
      </c>
      <c r="H10" s="254">
        <v>39112</v>
      </c>
      <c r="I10" s="254">
        <v>40520</v>
      </c>
      <c r="J10" s="257">
        <v>41052</v>
      </c>
      <c r="K10" s="304"/>
      <c r="L10" s="219"/>
      <c r="M10" s="256">
        <v>0.11500597507539978</v>
      </c>
      <c r="N10" s="257">
        <v>4042</v>
      </c>
      <c r="O10" s="258">
        <v>-7.2573236705113842E-2</v>
      </c>
      <c r="P10" s="257">
        <v>-2844</v>
      </c>
      <c r="Q10" s="258">
        <f t="shared" si="0"/>
        <v>4.3473475676865547E-2</v>
      </c>
      <c r="R10" s="257">
        <f t="shared" si="1"/>
        <v>1580</v>
      </c>
      <c r="S10" s="258">
        <f t="shared" ref="S10:S27" si="2">H10/G10-1</f>
        <v>3.1325809513764291E-2</v>
      </c>
      <c r="T10" s="257">
        <f t="shared" ref="T10:T27" si="3">H10-G10</f>
        <v>1188</v>
      </c>
      <c r="U10" s="258">
        <f t="shared" ref="U10:U27" si="4">I10/H10-1</f>
        <v>3.5999181836776417E-2</v>
      </c>
      <c r="V10" s="257">
        <f t="shared" ref="V10:V27" si="5">I10-H10</f>
        <v>1408</v>
      </c>
      <c r="W10" s="258">
        <f>[1]Cuadro_CCAA2!O56</f>
        <v>1.757430037429053E-2</v>
      </c>
      <c r="X10" s="257">
        <f>[1]Cuadro_CCAA2!P56</f>
        <v>709</v>
      </c>
    </row>
    <row r="11" spans="1:26" x14ac:dyDescent="0.25">
      <c r="B11" s="303" t="s">
        <v>37</v>
      </c>
      <c r="C11" s="219"/>
      <c r="D11" s="253">
        <v>25573</v>
      </c>
      <c r="E11" s="254">
        <v>26877</v>
      </c>
      <c r="F11" s="254">
        <v>27263</v>
      </c>
      <c r="G11" s="254">
        <v>29763</v>
      </c>
      <c r="H11" s="254">
        <v>31755</v>
      </c>
      <c r="I11" s="254">
        <v>32560</v>
      </c>
      <c r="J11" s="257">
        <v>32220</v>
      </c>
      <c r="L11" s="222"/>
      <c r="M11" s="256">
        <v>5.0991279865483019E-2</v>
      </c>
      <c r="N11" s="257">
        <v>1304</v>
      </c>
      <c r="O11" s="258">
        <v>1.436172191836893E-2</v>
      </c>
      <c r="P11" s="257">
        <v>386</v>
      </c>
      <c r="Q11" s="258">
        <f t="shared" si="0"/>
        <v>9.1699372776290256E-2</v>
      </c>
      <c r="R11" s="257">
        <f t="shared" si="1"/>
        <v>2500</v>
      </c>
      <c r="S11" s="258">
        <f t="shared" si="2"/>
        <v>6.6928737022477591E-2</v>
      </c>
      <c r="T11" s="257">
        <f t="shared" si="3"/>
        <v>1992</v>
      </c>
      <c r="U11" s="258">
        <f t="shared" si="4"/>
        <v>2.5350338529365413E-2</v>
      </c>
      <c r="V11" s="257">
        <f t="shared" si="5"/>
        <v>805</v>
      </c>
      <c r="W11" s="258">
        <f>[1]Cuadro_CCAA2!O57</f>
        <v>-7.4242937679060983E-3</v>
      </c>
      <c r="X11" s="257">
        <f>[1]Cuadro_CCAA2!P57</f>
        <v>-241</v>
      </c>
    </row>
    <row r="12" spans="1:26" x14ac:dyDescent="0.25">
      <c r="B12" s="303" t="s">
        <v>38</v>
      </c>
      <c r="C12" s="219"/>
      <c r="D12" s="253">
        <v>20139</v>
      </c>
      <c r="E12" s="254">
        <v>24991</v>
      </c>
      <c r="F12" s="254">
        <v>25528</v>
      </c>
      <c r="G12" s="254">
        <v>26990</v>
      </c>
      <c r="H12" s="254">
        <v>29491</v>
      </c>
      <c r="I12" s="254">
        <v>33350</v>
      </c>
      <c r="J12" s="257">
        <v>34507</v>
      </c>
      <c r="L12" s="222"/>
      <c r="M12" s="256">
        <v>0.24092556730721482</v>
      </c>
      <c r="N12" s="257">
        <v>4852</v>
      </c>
      <c r="O12" s="258">
        <v>2.148773558481043E-2</v>
      </c>
      <c r="P12" s="257">
        <v>537</v>
      </c>
      <c r="Q12" s="258">
        <f t="shared" si="0"/>
        <v>5.7270448135380736E-2</v>
      </c>
      <c r="R12" s="257">
        <f t="shared" si="1"/>
        <v>1462</v>
      </c>
      <c r="S12" s="258">
        <f t="shared" si="2"/>
        <v>9.2663949610967133E-2</v>
      </c>
      <c r="T12" s="257">
        <f t="shared" si="3"/>
        <v>2501</v>
      </c>
      <c r="U12" s="258">
        <f t="shared" si="4"/>
        <v>0.13085348072293246</v>
      </c>
      <c r="V12" s="257">
        <f t="shared" si="5"/>
        <v>3859</v>
      </c>
      <c r="W12" s="258">
        <f>[1]Cuadro_CCAA2!O58</f>
        <v>9.3758914704111129E-2</v>
      </c>
      <c r="X12" s="257">
        <f>[1]Cuadro_CCAA2!P58</f>
        <v>2958</v>
      </c>
    </row>
    <row r="13" spans="1:26" x14ac:dyDescent="0.25">
      <c r="B13" s="303" t="s">
        <v>6</v>
      </c>
      <c r="C13" s="219"/>
      <c r="D13" s="253">
        <v>30594</v>
      </c>
      <c r="E13" s="254">
        <v>32430</v>
      </c>
      <c r="F13" s="254">
        <v>33152</v>
      </c>
      <c r="G13" s="254">
        <v>36737</v>
      </c>
      <c r="H13" s="254">
        <v>41768</v>
      </c>
      <c r="I13" s="254">
        <v>46523</v>
      </c>
      <c r="J13" s="257">
        <v>48158</v>
      </c>
      <c r="K13" s="304"/>
      <c r="L13" s="219"/>
      <c r="M13" s="256">
        <v>6.0011767013139927E-2</v>
      </c>
      <c r="N13" s="257">
        <v>1836</v>
      </c>
      <c r="O13" s="258">
        <v>2.2263336416898039E-2</v>
      </c>
      <c r="P13" s="257">
        <v>722</v>
      </c>
      <c r="Q13" s="258">
        <f t="shared" si="0"/>
        <v>0.10813827220077221</v>
      </c>
      <c r="R13" s="257">
        <f t="shared" si="1"/>
        <v>3585</v>
      </c>
      <c r="S13" s="258">
        <f t="shared" si="2"/>
        <v>0.13694640280915693</v>
      </c>
      <c r="T13" s="257">
        <f t="shared" si="3"/>
        <v>5031</v>
      </c>
      <c r="U13" s="258">
        <f t="shared" si="4"/>
        <v>0.11384313349932973</v>
      </c>
      <c r="V13" s="257">
        <f t="shared" si="5"/>
        <v>4755</v>
      </c>
      <c r="W13" s="258">
        <f>[1]Cuadro_CCAA2!O59</f>
        <v>0.10150960658737418</v>
      </c>
      <c r="X13" s="257">
        <f>[1]Cuadro_CCAA2!P59</f>
        <v>4438</v>
      </c>
      <c r="Z13" s="224"/>
    </row>
    <row r="14" spans="1:26" x14ac:dyDescent="0.25">
      <c r="B14" s="303" t="s">
        <v>5</v>
      </c>
      <c r="C14" s="219"/>
      <c r="D14" s="253">
        <v>20401</v>
      </c>
      <c r="E14" s="254">
        <v>21169</v>
      </c>
      <c r="F14" s="254">
        <v>21022</v>
      </c>
      <c r="G14" s="254">
        <v>18734</v>
      </c>
      <c r="H14" s="254">
        <v>18426</v>
      </c>
      <c r="I14" s="254">
        <v>18749</v>
      </c>
      <c r="J14" s="257">
        <v>18294</v>
      </c>
      <c r="L14" s="222"/>
      <c r="M14" s="256">
        <v>3.7645213469927885E-2</v>
      </c>
      <c r="N14" s="257">
        <v>768</v>
      </c>
      <c r="O14" s="258">
        <v>-6.9441163966177388E-3</v>
      </c>
      <c r="P14" s="257">
        <v>-147</v>
      </c>
      <c r="Q14" s="258">
        <f t="shared" si="0"/>
        <v>-0.10883835981352863</v>
      </c>
      <c r="R14" s="257">
        <f t="shared" si="1"/>
        <v>-2288</v>
      </c>
      <c r="S14" s="258">
        <f t="shared" si="2"/>
        <v>-1.644069606063836E-2</v>
      </c>
      <c r="T14" s="257">
        <f t="shared" si="3"/>
        <v>-308</v>
      </c>
      <c r="U14" s="258">
        <f t="shared" si="4"/>
        <v>1.7529577770541538E-2</v>
      </c>
      <c r="V14" s="257">
        <f t="shared" si="5"/>
        <v>323</v>
      </c>
      <c r="W14" s="258">
        <f>[1]Cuadro_CCAA2!O60</f>
        <v>-1.9981786039535043E-2</v>
      </c>
      <c r="X14" s="257">
        <f>[1]Cuadro_CCAA2!P60</f>
        <v>-373</v>
      </c>
      <c r="Z14" s="224"/>
    </row>
    <row r="15" spans="1:26" x14ac:dyDescent="0.25">
      <c r="B15" s="303" t="s">
        <v>4</v>
      </c>
      <c r="C15" s="219"/>
      <c r="D15" s="253">
        <v>94845</v>
      </c>
      <c r="E15" s="254">
        <v>106369</v>
      </c>
      <c r="F15" s="254">
        <v>105708</v>
      </c>
      <c r="G15" s="254">
        <v>108898</v>
      </c>
      <c r="H15" s="254">
        <v>114380</v>
      </c>
      <c r="I15" s="254">
        <v>122746</v>
      </c>
      <c r="J15" s="257">
        <v>124745</v>
      </c>
      <c r="L15" s="222"/>
      <c r="M15" s="256">
        <v>0.1215035057198588</v>
      </c>
      <c r="N15" s="257">
        <v>11524</v>
      </c>
      <c r="O15" s="258">
        <v>-6.2142165480544298E-3</v>
      </c>
      <c r="P15" s="257">
        <v>-661</v>
      </c>
      <c r="Q15" s="258">
        <f t="shared" si="0"/>
        <v>3.0177470011730323E-2</v>
      </c>
      <c r="R15" s="257">
        <f t="shared" si="1"/>
        <v>3190</v>
      </c>
      <c r="S15" s="258">
        <f t="shared" si="2"/>
        <v>5.0340685779353134E-2</v>
      </c>
      <c r="T15" s="257">
        <f t="shared" si="3"/>
        <v>5482</v>
      </c>
      <c r="U15" s="258">
        <f t="shared" si="4"/>
        <v>7.3142157719881196E-2</v>
      </c>
      <c r="V15" s="257">
        <f t="shared" si="5"/>
        <v>8366</v>
      </c>
      <c r="W15" s="258">
        <f>[1]Cuadro_CCAA2!O61</f>
        <v>6.0973327890045503E-2</v>
      </c>
      <c r="X15" s="257">
        <f>[1]Cuadro_CCAA2!P61</f>
        <v>7169</v>
      </c>
      <c r="Z15" s="224"/>
    </row>
    <row r="16" spans="1:26" x14ac:dyDescent="0.25">
      <c r="B16" s="303" t="s">
        <v>40</v>
      </c>
      <c r="C16" s="219"/>
      <c r="D16" s="253">
        <v>64964</v>
      </c>
      <c r="E16" s="254">
        <v>68077</v>
      </c>
      <c r="F16" s="254">
        <v>64772</v>
      </c>
      <c r="G16" s="254">
        <v>66829</v>
      </c>
      <c r="H16" s="254">
        <v>69929</v>
      </c>
      <c r="I16" s="254">
        <v>74835</v>
      </c>
      <c r="J16" s="257">
        <v>76841</v>
      </c>
      <c r="L16" s="222"/>
      <c r="M16" s="256">
        <v>4.7918847361615668E-2</v>
      </c>
      <c r="N16" s="257">
        <v>3113</v>
      </c>
      <c r="O16" s="258">
        <v>-4.8547967742409326E-2</v>
      </c>
      <c r="P16" s="257">
        <v>-3305</v>
      </c>
      <c r="Q16" s="258">
        <f t="shared" si="0"/>
        <v>3.1757549558451226E-2</v>
      </c>
      <c r="R16" s="257">
        <f t="shared" si="1"/>
        <v>2057</v>
      </c>
      <c r="S16" s="258">
        <f t="shared" si="2"/>
        <v>4.6387047539242054E-2</v>
      </c>
      <c r="T16" s="257">
        <f t="shared" si="3"/>
        <v>3100</v>
      </c>
      <c r="U16" s="258">
        <f t="shared" si="4"/>
        <v>7.0156873400162967E-2</v>
      </c>
      <c r="V16" s="257">
        <f t="shared" si="5"/>
        <v>4906</v>
      </c>
      <c r="W16" s="258">
        <f>[1]Cuadro_CCAA2!O62</f>
        <v>5.4812760817043671E-2</v>
      </c>
      <c r="X16" s="257">
        <f>[1]Cuadro_CCAA2!P62</f>
        <v>3993</v>
      </c>
      <c r="Z16" s="224"/>
    </row>
    <row r="17" spans="2:28" x14ac:dyDescent="0.25">
      <c r="B17" s="303" t="s">
        <v>41</v>
      </c>
      <c r="C17" s="219"/>
      <c r="D17" s="253">
        <v>230178</v>
      </c>
      <c r="E17" s="254">
        <v>239983</v>
      </c>
      <c r="F17" s="254">
        <v>230320</v>
      </c>
      <c r="G17" s="254">
        <v>245417</v>
      </c>
      <c r="H17" s="254">
        <v>257644</v>
      </c>
      <c r="I17" s="254">
        <v>250190</v>
      </c>
      <c r="J17" s="257">
        <v>256061</v>
      </c>
      <c r="L17" s="222"/>
      <c r="M17" s="256">
        <v>4.2597468046468467E-2</v>
      </c>
      <c r="N17" s="257">
        <v>9805</v>
      </c>
      <c r="O17" s="258">
        <v>-4.02653521291092E-2</v>
      </c>
      <c r="P17" s="257">
        <v>-9663</v>
      </c>
      <c r="Q17" s="258">
        <f t="shared" si="0"/>
        <v>6.5547933310177164E-2</v>
      </c>
      <c r="R17" s="257">
        <f t="shared" si="1"/>
        <v>15097</v>
      </c>
      <c r="S17" s="258">
        <f t="shared" si="2"/>
        <v>4.9821324521121202E-2</v>
      </c>
      <c r="T17" s="257">
        <f t="shared" si="3"/>
        <v>12227</v>
      </c>
      <c r="U17" s="258">
        <f t="shared" si="4"/>
        <v>-2.8931393706044028E-2</v>
      </c>
      <c r="V17" s="257">
        <f t="shared" si="5"/>
        <v>-7454</v>
      </c>
      <c r="W17" s="258">
        <f>[1]Cuadro_CCAA2!O63</f>
        <v>-2.8603836859495968E-2</v>
      </c>
      <c r="X17" s="257">
        <f>[1]Cuadro_CCAA2!P63</f>
        <v>-7540</v>
      </c>
      <c r="Z17" s="224"/>
    </row>
    <row r="18" spans="2:28" x14ac:dyDescent="0.25">
      <c r="B18" s="303" t="s">
        <v>3</v>
      </c>
      <c r="C18" s="219"/>
      <c r="D18" s="253">
        <v>85031</v>
      </c>
      <c r="E18" s="254">
        <v>103107</v>
      </c>
      <c r="F18" s="254">
        <v>115485</v>
      </c>
      <c r="G18" s="254">
        <v>129091</v>
      </c>
      <c r="H18" s="254">
        <v>144410</v>
      </c>
      <c r="I18" s="254">
        <v>161791</v>
      </c>
      <c r="J18" s="257">
        <v>166431</v>
      </c>
      <c r="L18" s="222"/>
      <c r="M18" s="256">
        <v>0.21258129388105518</v>
      </c>
      <c r="N18" s="257">
        <v>18076</v>
      </c>
      <c r="O18" s="258">
        <v>0.12005004509878092</v>
      </c>
      <c r="P18" s="257">
        <v>12378</v>
      </c>
      <c r="Q18" s="258">
        <f>G18/F18-1</f>
        <v>0.11781616660172323</v>
      </c>
      <c r="R18" s="257">
        <f>G18-F18</f>
        <v>13606</v>
      </c>
      <c r="S18" s="258">
        <f t="shared" si="2"/>
        <v>0.11866822628998142</v>
      </c>
      <c r="T18" s="257">
        <f t="shared" si="3"/>
        <v>15319</v>
      </c>
      <c r="U18" s="258">
        <f t="shared" si="4"/>
        <v>0.12035870092098877</v>
      </c>
      <c r="V18" s="257">
        <f t="shared" si="5"/>
        <v>17381</v>
      </c>
      <c r="W18" s="258">
        <f>[1]Cuadro_CCAA2!O64</f>
        <v>9.6592893240474043E-2</v>
      </c>
      <c r="X18" s="257">
        <f>[1]Cuadro_CCAA2!P64</f>
        <v>14660</v>
      </c>
      <c r="Z18" s="224"/>
    </row>
    <row r="19" spans="2:28" x14ac:dyDescent="0.25">
      <c r="B19" s="303" t="s">
        <v>2</v>
      </c>
      <c r="C19" s="219"/>
      <c r="D19" s="253">
        <v>33341</v>
      </c>
      <c r="E19" s="254">
        <v>35443</v>
      </c>
      <c r="F19" s="254">
        <v>34750</v>
      </c>
      <c r="G19" s="254">
        <v>36342</v>
      </c>
      <c r="H19" s="254">
        <v>38917</v>
      </c>
      <c r="I19" s="254">
        <v>41046</v>
      </c>
      <c r="J19" s="257">
        <v>40530</v>
      </c>
      <c r="L19" s="222"/>
      <c r="M19" s="256">
        <v>6.3045499535106853E-2</v>
      </c>
      <c r="N19" s="257">
        <v>2102</v>
      </c>
      <c r="O19" s="258">
        <v>-1.9552520949129626E-2</v>
      </c>
      <c r="P19" s="257">
        <v>-693</v>
      </c>
      <c r="Q19" s="258">
        <f t="shared" si="0"/>
        <v>4.5812949640287703E-2</v>
      </c>
      <c r="R19" s="257">
        <f t="shared" si="1"/>
        <v>1592</v>
      </c>
      <c r="S19" s="258">
        <f t="shared" si="2"/>
        <v>7.0854658521820379E-2</v>
      </c>
      <c r="T19" s="257">
        <f t="shared" si="3"/>
        <v>2575</v>
      </c>
      <c r="U19" s="258">
        <f t="shared" si="4"/>
        <v>5.4706169540303717E-2</v>
      </c>
      <c r="V19" s="257">
        <f t="shared" si="5"/>
        <v>2129</v>
      </c>
      <c r="W19" s="258">
        <f>[1]Cuadro_CCAA2!O65</f>
        <v>2.4467923765229216E-2</v>
      </c>
      <c r="X19" s="257">
        <f>[1]Cuadro_CCAA2!P65</f>
        <v>968</v>
      </c>
      <c r="Z19" s="224"/>
    </row>
    <row r="20" spans="2:28" x14ac:dyDescent="0.25">
      <c r="B20" s="303" t="s">
        <v>35</v>
      </c>
      <c r="C20" s="219"/>
      <c r="D20" s="253">
        <v>67903</v>
      </c>
      <c r="E20" s="254">
        <v>70092</v>
      </c>
      <c r="F20" s="254">
        <v>67467</v>
      </c>
      <c r="G20" s="254">
        <v>69079</v>
      </c>
      <c r="H20" s="254">
        <v>71374</v>
      </c>
      <c r="I20" s="254">
        <v>75584</v>
      </c>
      <c r="J20" s="257">
        <v>75948</v>
      </c>
      <c r="L20" s="222"/>
      <c r="M20" s="256">
        <v>3.2237161833792216E-2</v>
      </c>
      <c r="N20" s="257">
        <v>2189</v>
      </c>
      <c r="O20" s="258">
        <v>-3.7450778976202748E-2</v>
      </c>
      <c r="P20" s="257">
        <v>-2625</v>
      </c>
      <c r="Q20" s="258">
        <f t="shared" si="0"/>
        <v>2.3893162583188854E-2</v>
      </c>
      <c r="R20" s="257">
        <f t="shared" si="1"/>
        <v>1612</v>
      </c>
      <c r="S20" s="258">
        <f t="shared" si="2"/>
        <v>3.3222831830223454E-2</v>
      </c>
      <c r="T20" s="257">
        <f t="shared" si="3"/>
        <v>2295</v>
      </c>
      <c r="U20" s="258">
        <f t="shared" si="4"/>
        <v>5.8985064589346159E-2</v>
      </c>
      <c r="V20" s="257">
        <f t="shared" si="5"/>
        <v>4210</v>
      </c>
      <c r="W20" s="258">
        <f>[1]Cuadro_CCAA2!O66</f>
        <v>3.0222463374932174E-2</v>
      </c>
      <c r="X20" s="257">
        <f>[1]Cuadro_CCAA2!P66</f>
        <v>2228</v>
      </c>
      <c r="Z20" s="224"/>
    </row>
    <row r="21" spans="2:28" x14ac:dyDescent="0.25">
      <c r="B21" s="303" t="s">
        <v>42</v>
      </c>
      <c r="C21" s="219"/>
      <c r="D21" s="253">
        <v>161368</v>
      </c>
      <c r="E21" s="254">
        <v>171922</v>
      </c>
      <c r="F21" s="254">
        <v>161936</v>
      </c>
      <c r="G21" s="254">
        <v>163249</v>
      </c>
      <c r="H21" s="254">
        <v>173065</v>
      </c>
      <c r="I21" s="254">
        <v>185857</v>
      </c>
      <c r="J21" s="257">
        <v>195589</v>
      </c>
      <c r="L21" s="222"/>
      <c r="M21" s="256">
        <v>6.5403301769867639E-2</v>
      </c>
      <c r="N21" s="257">
        <v>10554</v>
      </c>
      <c r="O21" s="258">
        <v>-5.808448017124046E-2</v>
      </c>
      <c r="P21" s="257">
        <v>-9986</v>
      </c>
      <c r="Q21" s="258">
        <f t="shared" si="0"/>
        <v>8.108141487995324E-3</v>
      </c>
      <c r="R21" s="257">
        <f t="shared" si="1"/>
        <v>1313</v>
      </c>
      <c r="S21" s="258">
        <f t="shared" si="2"/>
        <v>6.0129005384412793E-2</v>
      </c>
      <c r="T21" s="257">
        <f t="shared" si="3"/>
        <v>9816</v>
      </c>
      <c r="U21" s="258">
        <f t="shared" si="4"/>
        <v>7.3914425215959367E-2</v>
      </c>
      <c r="V21" s="257">
        <f t="shared" si="5"/>
        <v>12792</v>
      </c>
      <c r="W21" s="258">
        <f>[1]Cuadro_CCAA2!O67</f>
        <v>8.9055931401208266E-2</v>
      </c>
      <c r="X21" s="257">
        <f>[1]Cuadro_CCAA2!P67</f>
        <v>15994</v>
      </c>
      <c r="Z21" s="224"/>
    </row>
    <row r="22" spans="2:28" x14ac:dyDescent="0.25">
      <c r="B22" s="303" t="s">
        <v>43</v>
      </c>
      <c r="C22" s="219"/>
      <c r="D22" s="253">
        <v>39429</v>
      </c>
      <c r="E22" s="254">
        <v>41312</v>
      </c>
      <c r="F22" s="254">
        <v>40012</v>
      </c>
      <c r="G22" s="254">
        <v>42082</v>
      </c>
      <c r="H22" s="254">
        <v>44287</v>
      </c>
      <c r="I22" s="254">
        <v>47580</v>
      </c>
      <c r="J22" s="257">
        <v>48964</v>
      </c>
      <c r="L22" s="222"/>
      <c r="M22" s="256">
        <v>4.7756727281949907E-2</v>
      </c>
      <c r="N22" s="257">
        <v>1883</v>
      </c>
      <c r="O22" s="258">
        <v>-3.1467854376452387E-2</v>
      </c>
      <c r="P22" s="257">
        <v>-1300</v>
      </c>
      <c r="Q22" s="258">
        <f t="shared" si="0"/>
        <v>5.1734479656103227E-2</v>
      </c>
      <c r="R22" s="257">
        <f t="shared" si="1"/>
        <v>2070</v>
      </c>
      <c r="S22" s="258">
        <f t="shared" si="2"/>
        <v>5.2397699729100244E-2</v>
      </c>
      <c r="T22" s="257">
        <f t="shared" si="3"/>
        <v>2205</v>
      </c>
      <c r="U22" s="258">
        <f t="shared" si="4"/>
        <v>7.4355905796283261E-2</v>
      </c>
      <c r="V22" s="257">
        <f t="shared" si="5"/>
        <v>3293</v>
      </c>
      <c r="W22" s="258">
        <f>[1]Cuadro_CCAA2!O68</f>
        <v>7.2713331142512772E-2</v>
      </c>
      <c r="X22" s="257">
        <f>[1]Cuadro_CCAA2!P68</f>
        <v>3319</v>
      </c>
      <c r="Z22" s="224"/>
    </row>
    <row r="23" spans="2:28" x14ac:dyDescent="0.25">
      <c r="B23" s="303" t="s">
        <v>44</v>
      </c>
      <c r="C23" s="219"/>
      <c r="D23" s="253">
        <v>15133</v>
      </c>
      <c r="E23" s="254">
        <v>14637</v>
      </c>
      <c r="F23" s="254">
        <v>14462</v>
      </c>
      <c r="G23" s="254">
        <v>15183</v>
      </c>
      <c r="H23" s="254">
        <v>16013</v>
      </c>
      <c r="I23" s="254">
        <v>16801</v>
      </c>
      <c r="J23" s="257">
        <v>16679</v>
      </c>
      <c r="K23" s="304"/>
      <c r="L23" s="219"/>
      <c r="M23" s="256">
        <v>-3.2776052335954486E-2</v>
      </c>
      <c r="N23" s="257">
        <v>-496</v>
      </c>
      <c r="O23" s="258">
        <v>-1.1956001912960312E-2</v>
      </c>
      <c r="P23" s="257">
        <v>-175</v>
      </c>
      <c r="Q23" s="258">
        <f t="shared" si="0"/>
        <v>4.9854791868344517E-2</v>
      </c>
      <c r="R23" s="257">
        <f t="shared" si="1"/>
        <v>721</v>
      </c>
      <c r="S23" s="258">
        <f t="shared" si="2"/>
        <v>5.4666403214121084E-2</v>
      </c>
      <c r="T23" s="257">
        <f t="shared" si="3"/>
        <v>830</v>
      </c>
      <c r="U23" s="258">
        <f t="shared" si="4"/>
        <v>4.921001686130011E-2</v>
      </c>
      <c r="V23" s="257">
        <f t="shared" si="5"/>
        <v>788</v>
      </c>
      <c r="W23" s="258">
        <f>[1]Cuadro_CCAA2!O69</f>
        <v>3.1286712421937812E-2</v>
      </c>
      <c r="X23" s="257">
        <f>[1]Cuadro_CCAA2!P69</f>
        <v>506</v>
      </c>
      <c r="Z23" s="224"/>
    </row>
    <row r="24" spans="2:28" x14ac:dyDescent="0.25">
      <c r="B24" s="303" t="s">
        <v>45</v>
      </c>
      <c r="C24" s="219"/>
      <c r="D24" s="253">
        <v>78811</v>
      </c>
      <c r="E24" s="254">
        <v>80742</v>
      </c>
      <c r="F24" s="254">
        <v>79315</v>
      </c>
      <c r="G24" s="254">
        <v>78831</v>
      </c>
      <c r="H24" s="254">
        <v>79067</v>
      </c>
      <c r="I24" s="254">
        <v>82443</v>
      </c>
      <c r="J24" s="257">
        <v>83438</v>
      </c>
      <c r="K24" s="304"/>
      <c r="L24" s="219"/>
      <c r="M24" s="256">
        <v>2.450165586022246E-2</v>
      </c>
      <c r="N24" s="257">
        <v>1931</v>
      </c>
      <c r="O24" s="258">
        <v>-1.767357756805632E-2</v>
      </c>
      <c r="P24" s="257">
        <v>-1427</v>
      </c>
      <c r="Q24" s="258">
        <f t="shared" si="0"/>
        <v>-6.1022505200781785E-3</v>
      </c>
      <c r="R24" s="257">
        <f t="shared" si="1"/>
        <v>-484</v>
      </c>
      <c r="S24" s="258">
        <f t="shared" si="2"/>
        <v>2.9937461151070544E-3</v>
      </c>
      <c r="T24" s="257">
        <f t="shared" si="3"/>
        <v>236</v>
      </c>
      <c r="U24" s="258">
        <f t="shared" si="4"/>
        <v>4.2697965017010953E-2</v>
      </c>
      <c r="V24" s="257">
        <f t="shared" si="5"/>
        <v>3376</v>
      </c>
      <c r="W24" s="258">
        <f>[1]Cuadro_CCAA2!O70</f>
        <v>4.1750942642395206E-2</v>
      </c>
      <c r="X24" s="257">
        <f>[1]Cuadro_CCAA2!P70</f>
        <v>3344</v>
      </c>
      <c r="Z24" s="224"/>
    </row>
    <row r="25" spans="2:28" x14ac:dyDescent="0.25">
      <c r="B25" s="303" t="s">
        <v>46</v>
      </c>
      <c r="C25" s="219"/>
      <c r="D25" s="253">
        <v>11167</v>
      </c>
      <c r="E25" s="254">
        <v>11398</v>
      </c>
      <c r="F25" s="254">
        <v>10806</v>
      </c>
      <c r="G25" s="254">
        <v>11690</v>
      </c>
      <c r="H25" s="254">
        <v>10545</v>
      </c>
      <c r="I25" s="254">
        <v>10646</v>
      </c>
      <c r="J25" s="257">
        <v>10682</v>
      </c>
      <c r="L25" s="222"/>
      <c r="M25" s="256">
        <v>2.0685949673144188E-2</v>
      </c>
      <c r="N25" s="257">
        <v>231</v>
      </c>
      <c r="O25" s="258">
        <v>-5.1938936655553603E-2</v>
      </c>
      <c r="P25" s="257">
        <v>-592</v>
      </c>
      <c r="Q25" s="258">
        <f t="shared" si="0"/>
        <v>8.180640384971305E-2</v>
      </c>
      <c r="R25" s="257">
        <f t="shared" si="1"/>
        <v>884</v>
      </c>
      <c r="S25" s="258">
        <f t="shared" si="2"/>
        <v>-9.7946963216424265E-2</v>
      </c>
      <c r="T25" s="257">
        <f t="shared" si="3"/>
        <v>-1145</v>
      </c>
      <c r="U25" s="258">
        <f t="shared" si="4"/>
        <v>9.577999051683328E-3</v>
      </c>
      <c r="V25" s="257">
        <f t="shared" si="5"/>
        <v>101</v>
      </c>
      <c r="W25" s="258">
        <f>[1]Cuadro_CCAA2!O71</f>
        <v>2.8995279838165855E-2</v>
      </c>
      <c r="X25" s="257">
        <f>[1]Cuadro_CCAA2!P71</f>
        <v>301</v>
      </c>
      <c r="Z25" s="224"/>
    </row>
    <row r="26" spans="2:28" x14ac:dyDescent="0.25">
      <c r="B26" s="305" t="s">
        <v>1</v>
      </c>
      <c r="C26" s="219"/>
      <c r="D26" s="260">
        <v>2949</v>
      </c>
      <c r="E26" s="261">
        <v>3054</v>
      </c>
      <c r="F26" s="261">
        <v>3042</v>
      </c>
      <c r="G26" s="261">
        <v>3187</v>
      </c>
      <c r="H26" s="261">
        <v>3439</v>
      </c>
      <c r="I26" s="261">
        <v>3728</v>
      </c>
      <c r="J26" s="265">
        <v>3884</v>
      </c>
      <c r="L26" s="222"/>
      <c r="M26" s="264">
        <v>3.560528992878953E-2</v>
      </c>
      <c r="N26" s="265">
        <v>105</v>
      </c>
      <c r="O26" s="266">
        <v>-3.9292730844793233E-3</v>
      </c>
      <c r="P26" s="265">
        <v>-12</v>
      </c>
      <c r="Q26" s="266">
        <f t="shared" si="0"/>
        <v>4.7666009204470727E-2</v>
      </c>
      <c r="R26" s="265">
        <f t="shared" si="1"/>
        <v>145</v>
      </c>
      <c r="S26" s="266">
        <f t="shared" si="2"/>
        <v>7.9071226859115162E-2</v>
      </c>
      <c r="T26" s="265">
        <f t="shared" si="3"/>
        <v>252</v>
      </c>
      <c r="U26" s="266">
        <f t="shared" si="4"/>
        <v>8.4036056993312069E-2</v>
      </c>
      <c r="V26" s="265">
        <f t="shared" si="5"/>
        <v>289</v>
      </c>
      <c r="W26" s="266">
        <f>[1]Cuadro_CCAA2!$O$75</f>
        <v>6.265389876880989E-2</v>
      </c>
      <c r="X26" s="265">
        <f>[1]Cuadro_CCAA2!P72+[1]Cuadro_CCAA2!P73</f>
        <v>229</v>
      </c>
      <c r="Z26" s="224"/>
      <c r="AA26" s="224"/>
      <c r="AB26" s="286"/>
    </row>
    <row r="27" spans="2:28" x14ac:dyDescent="0.25">
      <c r="B27" s="235" t="s">
        <v>0</v>
      </c>
      <c r="C27" s="219"/>
      <c r="D27" s="1229">
        <f>SUM(D9:D26)</f>
        <v>1304312</v>
      </c>
      <c r="E27" s="306">
        <f>SUM(E9:E26)</f>
        <v>1385037</v>
      </c>
      <c r="F27" s="307">
        <f>SUM(F9:F26)</f>
        <v>1356473</v>
      </c>
      <c r="G27" s="306">
        <f>SUM(G9:G26)</f>
        <v>1415578</v>
      </c>
      <c r="H27" s="307">
        <v>1490860</v>
      </c>
      <c r="I27" s="306">
        <v>1567107</v>
      </c>
      <c r="J27" s="306">
        <f>SUM(J9:J26)</f>
        <v>1583392</v>
      </c>
      <c r="K27" s="308"/>
      <c r="L27" s="222"/>
      <c r="M27" s="240">
        <f>E27/D27-1</f>
        <v>6.1890866602469341E-2</v>
      </c>
      <c r="N27" s="241">
        <f>E27-D27</f>
        <v>80725</v>
      </c>
      <c r="O27" s="242">
        <f>F27/E27-1</f>
        <v>-2.0623275768084204E-2</v>
      </c>
      <c r="P27" s="243">
        <f>F27-E27</f>
        <v>-28564</v>
      </c>
      <c r="Q27" s="242">
        <f t="shared" si="0"/>
        <v>4.3572559129448241E-2</v>
      </c>
      <c r="R27" s="237">
        <f t="shared" si="1"/>
        <v>59105</v>
      </c>
      <c r="S27" s="242">
        <f t="shared" si="2"/>
        <v>5.3181103407936581E-2</v>
      </c>
      <c r="T27" s="243">
        <f t="shared" si="3"/>
        <v>75282</v>
      </c>
      <c r="U27" s="309">
        <f t="shared" si="4"/>
        <v>5.1142964463464002E-2</v>
      </c>
      <c r="V27" s="237">
        <f t="shared" si="5"/>
        <v>76247</v>
      </c>
      <c r="W27" s="242">
        <f>[1]Cuadro_CCAA2!O74</f>
        <v>3.1912952352153079E-2</v>
      </c>
      <c r="X27" s="243">
        <f>SUM(X9:X26)</f>
        <v>48968</v>
      </c>
    </row>
    <row r="28" spans="2:28" x14ac:dyDescent="0.25">
      <c r="D28" s="296"/>
      <c r="F28" s="296"/>
      <c r="H28" s="296"/>
      <c r="I28" s="296"/>
      <c r="K28" s="296"/>
      <c r="L28" s="219"/>
    </row>
  </sheetData>
  <mergeCells count="9">
    <mergeCell ref="B3:X3"/>
    <mergeCell ref="D5:K6"/>
    <mergeCell ref="M5:X5"/>
    <mergeCell ref="M6:N6"/>
    <mergeCell ref="O6:P6"/>
    <mergeCell ref="W6:X6"/>
    <mergeCell ref="Q6:R6"/>
    <mergeCell ref="S6:T6"/>
    <mergeCell ref="U6:V6"/>
  </mergeCells>
  <pageMargins left="0.7" right="0.7" top="0.75" bottom="0.75" header="0.3" footer="0.3"/>
  <pageSetup paperSize="9" scale="64" orientation="landscape" r:id="rId1"/>
  <drawing r:id="rId2"/>
  <extLst>
    <ext xmlns:x14="http://schemas.microsoft.com/office/spreadsheetml/2009/9/main" uri="{05C60535-1F16-4fd2-B633-F4F36F0B64E0}">
      <x14:sparklineGroups xmlns:xm="http://schemas.microsoft.com/office/excel/2006/main">
        <x14:sparklineGroup manualMax="0" manualMin="0" displayEmptyCellsAs="gap" xr2:uid="{00000000-0003-0000-1400-000004000000}">
          <x14:colorSeries rgb="FF376092"/>
          <x14:colorNegative rgb="FFD00000"/>
          <x14:colorAxis rgb="FF000000"/>
          <x14:colorMarkers rgb="FFD00000"/>
          <x14:colorFirst rgb="FFD00000"/>
          <x14:colorLast rgb="FFD00000"/>
          <x14:colorHigh rgb="FFD00000"/>
          <x14:colorLow rgb="FFD00000"/>
          <x14:sparklines>
            <x14:sparkline>
              <xm:f>EVO_derecho!D9:J9</xm:f>
              <xm:sqref>K9</xm:sqref>
            </x14:sparkline>
            <x14:sparkline>
              <xm:f>EVO_derecho!D10:J10</xm:f>
              <xm:sqref>K10</xm:sqref>
            </x14:sparkline>
            <x14:sparkline>
              <xm:f>EVO_derecho!D11:J11</xm:f>
              <xm:sqref>K11</xm:sqref>
            </x14:sparkline>
            <x14:sparkline>
              <xm:f>EVO_derecho!D12:J12</xm:f>
              <xm:sqref>K12</xm:sqref>
            </x14:sparkline>
            <x14:sparkline>
              <xm:f>EVO_derecho!D13:J13</xm:f>
              <xm:sqref>K13</xm:sqref>
            </x14:sparkline>
            <x14:sparkline>
              <xm:f>EVO_derecho!D14:J14</xm:f>
              <xm:sqref>K14</xm:sqref>
            </x14:sparkline>
            <x14:sparkline>
              <xm:f>EVO_derecho!D15:J15</xm:f>
              <xm:sqref>K15</xm:sqref>
            </x14:sparkline>
            <x14:sparkline>
              <xm:f>EVO_derecho!D16:J16</xm:f>
              <xm:sqref>K16</xm:sqref>
            </x14:sparkline>
            <x14:sparkline>
              <xm:f>EVO_derecho!D17:J17</xm:f>
              <xm:sqref>K17</xm:sqref>
            </x14:sparkline>
            <x14:sparkline>
              <xm:f>EVO_derecho!D18:J18</xm:f>
              <xm:sqref>K18</xm:sqref>
            </x14:sparkline>
            <x14:sparkline>
              <xm:f>EVO_derecho!D19:J19</xm:f>
              <xm:sqref>K19</xm:sqref>
            </x14:sparkline>
            <x14:sparkline>
              <xm:f>EVO_derecho!D20:J20</xm:f>
              <xm:sqref>K20</xm:sqref>
            </x14:sparkline>
            <x14:sparkline>
              <xm:f>EVO_derecho!D21:J21</xm:f>
              <xm:sqref>K21</xm:sqref>
            </x14:sparkline>
            <x14:sparkline>
              <xm:f>EVO_derecho!D22:J22</xm:f>
              <xm:sqref>K22</xm:sqref>
            </x14:sparkline>
            <x14:sparkline>
              <xm:f>EVO_derecho!D23:J23</xm:f>
              <xm:sqref>K23</xm:sqref>
            </x14:sparkline>
            <x14:sparkline>
              <xm:f>EVO_derecho!D24:J24</xm:f>
              <xm:sqref>K24</xm:sqref>
            </x14:sparkline>
            <x14:sparkline>
              <xm:f>EVO_derecho!D25:J25</xm:f>
              <xm:sqref>K25</xm:sqref>
            </x14:sparkline>
            <x14:sparkline>
              <xm:f>EVO_derecho!D26:J26</xm:f>
              <xm:sqref>K26</xm:sqref>
            </x14:sparkline>
            <x14:sparkline>
              <xm:f>EVO_derecho!D27:J27</xm:f>
              <xm:sqref>K27</xm:sqref>
            </x14:sparkline>
          </x14:sparklines>
        </x14:sparklineGroup>
      </x14:sparklineGroups>
    </ext>
  </extLst>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codeName="Hoja67">
    <pageSetUpPr fitToPage="1"/>
  </sheetPr>
  <dimension ref="A1:M32"/>
  <sheetViews>
    <sheetView zoomScaleNormal="100" workbookViewId="0"/>
  </sheetViews>
  <sheetFormatPr baseColWidth="10" defaultColWidth="11.42578125" defaultRowHeight="15.75" x14ac:dyDescent="0.25"/>
  <cols>
    <col min="1" max="1" width="1" style="1025" customWidth="1"/>
    <col min="2" max="2" width="30.28515625" style="1025" customWidth="1"/>
    <col min="3" max="3" width="11.28515625" style="1025" customWidth="1"/>
    <col min="4" max="4" width="0.85546875" style="1025" customWidth="1"/>
    <col min="5" max="5" width="17.7109375" style="1025" customWidth="1"/>
    <col min="6" max="6" width="0.7109375" style="1025" customWidth="1"/>
    <col min="7" max="7" width="17.7109375" style="1025" customWidth="1"/>
    <col min="8" max="8" width="0.7109375" style="1025" customWidth="1"/>
    <col min="9" max="9" width="17.7109375" style="1025" customWidth="1"/>
    <col min="10" max="10" width="0.7109375" style="1025" customWidth="1"/>
    <col min="11" max="11" width="17.7109375" style="1025" customWidth="1"/>
    <col min="12" max="12" width="0.7109375" style="1025" customWidth="1"/>
    <col min="13" max="13" width="17.7109375" style="1025" customWidth="1"/>
    <col min="14" max="16384" width="11.42578125" style="1025"/>
  </cols>
  <sheetData>
    <row r="1" spans="1:13" ht="9.75" customHeight="1" x14ac:dyDescent="0.25"/>
    <row r="2" spans="1:13" s="314" customFormat="1" ht="49.5" customHeight="1" x14ac:dyDescent="0.25">
      <c r="B2" s="1636"/>
      <c r="C2" s="1636"/>
      <c r="D2" s="1026"/>
      <c r="E2" s="1637"/>
      <c r="F2" s="1637"/>
      <c r="G2" s="1637"/>
      <c r="H2" s="1637"/>
      <c r="I2" s="1637"/>
    </row>
    <row r="3" spans="1:13" s="314" customFormat="1" ht="14.25" customHeight="1" x14ac:dyDescent="0.25">
      <c r="B3" s="1026"/>
      <c r="C3" s="1026"/>
      <c r="D3" s="1026"/>
      <c r="G3" s="1026"/>
      <c r="I3" s="1026"/>
      <c r="K3" s="1026"/>
      <c r="M3" s="1026"/>
    </row>
    <row r="4" spans="1:13" s="315" customFormat="1" ht="21.75" customHeight="1" x14ac:dyDescent="0.2">
      <c r="B4" s="1414" t="s">
        <v>446</v>
      </c>
      <c r="C4" s="1414"/>
      <c r="D4" s="1414"/>
      <c r="E4" s="1414"/>
      <c r="F4" s="1414"/>
      <c r="G4" s="1414"/>
      <c r="H4" s="1414"/>
      <c r="I4" s="1414"/>
      <c r="J4" s="1414"/>
      <c r="K4" s="1414"/>
      <c r="L4" s="1414"/>
      <c r="M4" s="1414"/>
    </row>
    <row r="5" spans="1:13" s="315" customFormat="1" ht="18.75" customHeight="1" x14ac:dyDescent="0.2">
      <c r="B5" s="1415" t="str">
        <f>porsaad!$B$6</f>
        <v>Situación a 31 de mayo de 2024</v>
      </c>
      <c r="C5" s="1415"/>
      <c r="D5" s="1415"/>
      <c r="E5" s="1415"/>
      <c r="F5" s="1415"/>
      <c r="G5" s="1415"/>
      <c r="H5" s="1415"/>
      <c r="I5" s="1415"/>
      <c r="J5" s="1415"/>
      <c r="K5" s="1415"/>
      <c r="L5" s="1415"/>
      <c r="M5" s="1415"/>
    </row>
    <row r="6" spans="1:13" s="315" customFormat="1" ht="4.5" customHeight="1" x14ac:dyDescent="0.2"/>
    <row r="7" spans="1:13" s="1030" customFormat="1" ht="15" customHeight="1" x14ac:dyDescent="0.2">
      <c r="A7" s="1027"/>
      <c r="B7" s="1638" t="s">
        <v>12</v>
      </c>
      <c r="C7" s="1329" t="s">
        <v>68</v>
      </c>
      <c r="D7" s="1028"/>
      <c r="E7" s="1331" t="s">
        <v>140</v>
      </c>
      <c r="F7" s="1029"/>
      <c r="G7" s="1331" t="s">
        <v>142</v>
      </c>
      <c r="H7" s="1029"/>
      <c r="I7" s="1331" t="s">
        <v>144</v>
      </c>
      <c r="J7" s="1029"/>
      <c r="K7" s="1331" t="s">
        <v>146</v>
      </c>
      <c r="L7" s="1029"/>
      <c r="M7" s="1331" t="s">
        <v>148</v>
      </c>
    </row>
    <row r="8" spans="1:13" s="1030" customFormat="1" ht="19.5" customHeight="1" x14ac:dyDescent="0.2">
      <c r="A8" s="1027"/>
      <c r="B8" s="1639"/>
      <c r="C8" s="1330" t="s">
        <v>28</v>
      </c>
      <c r="D8" s="1028"/>
      <c r="E8" s="1330" t="s">
        <v>28</v>
      </c>
      <c r="F8" s="1028"/>
      <c r="G8" s="1330" t="s">
        <v>28</v>
      </c>
      <c r="H8" s="1028"/>
      <c r="I8" s="1330" t="s">
        <v>28</v>
      </c>
      <c r="J8" s="1028"/>
      <c r="K8" s="1330" t="s">
        <v>28</v>
      </c>
      <c r="L8" s="1028"/>
      <c r="M8" s="1330" t="s">
        <v>28</v>
      </c>
    </row>
    <row r="9" spans="1:13" s="1030" customFormat="1" ht="6" customHeight="1" x14ac:dyDescent="0.2">
      <c r="A9" s="1027"/>
      <c r="B9" s="1031"/>
      <c r="C9" s="1031"/>
      <c r="D9" s="1031"/>
      <c r="E9" s="1031"/>
      <c r="F9" s="1031"/>
      <c r="G9" s="1031"/>
      <c r="H9" s="1031"/>
      <c r="I9" s="1031"/>
      <c r="J9" s="1031"/>
      <c r="K9" s="1031"/>
      <c r="L9" s="1031"/>
      <c r="M9" s="1031"/>
    </row>
    <row r="10" spans="1:13" s="1037" customFormat="1" ht="18" customHeight="1" x14ac:dyDescent="0.2">
      <c r="A10" s="1032"/>
      <c r="B10" s="1033" t="s">
        <v>8</v>
      </c>
      <c r="C10" s="1034">
        <f>M10+K10+I10+G10+E10</f>
        <v>100</v>
      </c>
      <c r="D10" s="1035"/>
      <c r="E10" s="1036">
        <v>38.237933314442238</v>
      </c>
      <c r="F10" s="1035"/>
      <c r="G10" s="1036">
        <v>45.368140171908941</v>
      </c>
      <c r="H10" s="1035"/>
      <c r="I10" s="1036">
        <v>13.690138849532445</v>
      </c>
      <c r="J10" s="1035"/>
      <c r="K10" s="1036">
        <v>2.4971663360725418</v>
      </c>
      <c r="L10" s="1035"/>
      <c r="M10" s="1036">
        <v>0.20662132804382732</v>
      </c>
    </row>
    <row r="11" spans="1:13" s="1037" customFormat="1" ht="18" customHeight="1" x14ac:dyDescent="0.2">
      <c r="A11" s="1032"/>
      <c r="B11" s="1038" t="s">
        <v>7</v>
      </c>
      <c r="C11" s="1039">
        <f t="shared" ref="C11:C28" si="0">M11+K11+I11+G11+E11</f>
        <v>100</v>
      </c>
      <c r="D11" s="1035"/>
      <c r="E11" s="1040">
        <v>21.180970595266555</v>
      </c>
      <c r="F11" s="1035"/>
      <c r="G11" s="1040">
        <v>56.294525460196034</v>
      </c>
      <c r="H11" s="1035"/>
      <c r="I11" s="1040">
        <v>16.218025340664592</v>
      </c>
      <c r="J11" s="1035"/>
      <c r="K11" s="1040">
        <v>5.4841023189098737</v>
      </c>
      <c r="L11" s="1035"/>
      <c r="M11" s="1040">
        <v>0.82237628496294524</v>
      </c>
    </row>
    <row r="12" spans="1:13" s="1037" customFormat="1" ht="18" customHeight="1" x14ac:dyDescent="0.2">
      <c r="A12" s="1032"/>
      <c r="B12" s="1038" t="s">
        <v>37</v>
      </c>
      <c r="C12" s="1039">
        <f t="shared" si="0"/>
        <v>100</v>
      </c>
      <c r="D12" s="1035"/>
      <c r="E12" s="1040">
        <v>24.531675749318801</v>
      </c>
      <c r="F12" s="1035"/>
      <c r="G12" s="1040">
        <v>45.597752043596728</v>
      </c>
      <c r="H12" s="1035"/>
      <c r="I12" s="1040">
        <v>21.934604904632153</v>
      </c>
      <c r="J12" s="1035"/>
      <c r="K12" s="1040">
        <v>6.8886239782016343</v>
      </c>
      <c r="L12" s="1035"/>
      <c r="M12" s="1040">
        <v>1.0473433242506813</v>
      </c>
    </row>
    <row r="13" spans="1:13" s="1037" customFormat="1" ht="18" customHeight="1" x14ac:dyDescent="0.2">
      <c r="A13" s="1032"/>
      <c r="B13" s="1038" t="s">
        <v>38</v>
      </c>
      <c r="C13" s="1039">
        <f t="shared" si="0"/>
        <v>100</v>
      </c>
      <c r="D13" s="1035"/>
      <c r="E13" s="1040">
        <v>25.075119556477212</v>
      </c>
      <c r="F13" s="1035"/>
      <c r="G13" s="1040">
        <v>52.050446485251179</v>
      </c>
      <c r="H13" s="1035"/>
      <c r="I13" s="1040">
        <v>17.385416225824198</v>
      </c>
      <c r="J13" s="1035"/>
      <c r="K13" s="1040">
        <v>5.0192559989842991</v>
      </c>
      <c r="L13" s="1035"/>
      <c r="M13" s="1040">
        <v>0.46976173346311739</v>
      </c>
    </row>
    <row r="14" spans="1:13" s="1037" customFormat="1" ht="18" customHeight="1" x14ac:dyDescent="0.2">
      <c r="A14" s="1032"/>
      <c r="B14" s="1038" t="s">
        <v>6</v>
      </c>
      <c r="C14" s="1039">
        <f t="shared" si="0"/>
        <v>100</v>
      </c>
      <c r="D14" s="1035"/>
      <c r="E14" s="1040">
        <v>34.959973681324705</v>
      </c>
      <c r="F14" s="1035"/>
      <c r="G14" s="1040">
        <v>46.370216032459702</v>
      </c>
      <c r="H14" s="1035"/>
      <c r="I14" s="1040">
        <v>14.07500822458603</v>
      </c>
      <c r="J14" s="1035"/>
      <c r="K14" s="1040">
        <v>3.9971488101765549</v>
      </c>
      <c r="L14" s="1035"/>
      <c r="M14" s="1040">
        <v>0.59765325145301018</v>
      </c>
    </row>
    <row r="15" spans="1:13" s="1037" customFormat="1" ht="18" customHeight="1" x14ac:dyDescent="0.2">
      <c r="A15" s="1032"/>
      <c r="B15" s="1038" t="s">
        <v>5</v>
      </c>
      <c r="C15" s="1039">
        <f t="shared" si="0"/>
        <v>100</v>
      </c>
      <c r="D15" s="1035"/>
      <c r="E15" s="1040">
        <v>22.221031193053918</v>
      </c>
      <c r="F15" s="1035"/>
      <c r="G15" s="1040">
        <v>47.732875978132704</v>
      </c>
      <c r="H15" s="1035"/>
      <c r="I15" s="1040">
        <v>21.052631578947366</v>
      </c>
      <c r="J15" s="1035"/>
      <c r="K15" s="1040">
        <v>7.6964304855825922</v>
      </c>
      <c r="L15" s="1035"/>
      <c r="M15" s="1040">
        <v>1.2970307642834173</v>
      </c>
    </row>
    <row r="16" spans="1:13" s="1037" customFormat="1" ht="18" customHeight="1" x14ac:dyDescent="0.2">
      <c r="A16" s="1032"/>
      <c r="B16" s="1038" t="s">
        <v>4</v>
      </c>
      <c r="C16" s="1039">
        <f t="shared" si="0"/>
        <v>100.00000000000001</v>
      </c>
      <c r="D16" s="1035"/>
      <c r="E16" s="1040">
        <v>24.504410095188192</v>
      </c>
      <c r="F16" s="1035"/>
      <c r="G16" s="1040">
        <v>52.525252525252533</v>
      </c>
      <c r="H16" s="1035"/>
      <c r="I16" s="1040">
        <v>18.353564463074552</v>
      </c>
      <c r="J16" s="1035"/>
      <c r="K16" s="1040">
        <v>4.2878351235699945</v>
      </c>
      <c r="L16" s="1035"/>
      <c r="M16" s="1040">
        <v>0.32893779291473813</v>
      </c>
    </row>
    <row r="17" spans="1:13" s="1037" customFormat="1" ht="18" customHeight="1" x14ac:dyDescent="0.2">
      <c r="A17" s="1032"/>
      <c r="B17" s="1038" t="s">
        <v>40</v>
      </c>
      <c r="C17" s="1039">
        <f t="shared" si="0"/>
        <v>100</v>
      </c>
      <c r="D17" s="1035"/>
      <c r="E17" s="1040">
        <v>32.035053554040893</v>
      </c>
      <c r="F17" s="1035"/>
      <c r="G17" s="1040">
        <v>47.558038230922975</v>
      </c>
      <c r="H17" s="1035"/>
      <c r="I17" s="1040">
        <v>14.841387792753549</v>
      </c>
      <c r="J17" s="1035"/>
      <c r="K17" s="1040">
        <v>4.5764362220058423</v>
      </c>
      <c r="L17" s="1035"/>
      <c r="M17" s="1040">
        <v>0.9890842002767386</v>
      </c>
    </row>
    <row r="18" spans="1:13" s="1037" customFormat="1" ht="18" customHeight="1" x14ac:dyDescent="0.2">
      <c r="A18" s="1032"/>
      <c r="B18" s="1038" t="s">
        <v>41</v>
      </c>
      <c r="C18" s="1039">
        <f t="shared" si="0"/>
        <v>100.00000000000001</v>
      </c>
      <c r="D18" s="1035"/>
      <c r="E18" s="1040">
        <v>22.476407014046782</v>
      </c>
      <c r="F18" s="1035"/>
      <c r="G18" s="1040">
        <v>42.594294079172769</v>
      </c>
      <c r="H18" s="1035"/>
      <c r="I18" s="1040">
        <v>22.149375525586322</v>
      </c>
      <c r="J18" s="1035"/>
      <c r="K18" s="1040">
        <v>11.078580994798642</v>
      </c>
      <c r="L18" s="1035"/>
      <c r="M18" s="1040">
        <v>1.70134238639549</v>
      </c>
    </row>
    <row r="19" spans="1:13" s="1037" customFormat="1" ht="18" customHeight="1" x14ac:dyDescent="0.2">
      <c r="A19" s="1032"/>
      <c r="B19" s="1038" t="s">
        <v>3</v>
      </c>
      <c r="C19" s="1039">
        <f t="shared" si="0"/>
        <v>100</v>
      </c>
      <c r="D19" s="1035"/>
      <c r="E19" s="1040">
        <v>24.325694490081396</v>
      </c>
      <c r="F19" s="1035"/>
      <c r="G19" s="1040">
        <v>54.68704526038097</v>
      </c>
      <c r="H19" s="1035"/>
      <c r="I19" s="1040">
        <v>16.144840729648788</v>
      </c>
      <c r="J19" s="1035"/>
      <c r="K19" s="1040">
        <v>4.3626838908343268</v>
      </c>
      <c r="L19" s="1035"/>
      <c r="M19" s="1040">
        <v>0.47973562905451711</v>
      </c>
    </row>
    <row r="20" spans="1:13" s="1037" customFormat="1" ht="18" customHeight="1" x14ac:dyDescent="0.2">
      <c r="A20" s="1032"/>
      <c r="B20" s="1038" t="s">
        <v>2</v>
      </c>
      <c r="C20" s="1039">
        <f t="shared" si="0"/>
        <v>100</v>
      </c>
      <c r="D20" s="1035"/>
      <c r="E20" s="1040">
        <v>37.236604455147507</v>
      </c>
      <c r="F20" s="1035"/>
      <c r="G20" s="1040">
        <v>44.987959060806745</v>
      </c>
      <c r="H20" s="1035"/>
      <c r="I20" s="1040">
        <v>15.367248645394341</v>
      </c>
      <c r="J20" s="1035"/>
      <c r="K20" s="1040">
        <v>2.2576760987357014</v>
      </c>
      <c r="L20" s="1035"/>
      <c r="M20" s="1040">
        <v>0.15051173991571343</v>
      </c>
    </row>
    <row r="21" spans="1:13" s="1037" customFormat="1" ht="18" customHeight="1" x14ac:dyDescent="0.2">
      <c r="A21" s="1032"/>
      <c r="B21" s="1038" t="s">
        <v>35</v>
      </c>
      <c r="C21" s="1039">
        <f t="shared" si="0"/>
        <v>100</v>
      </c>
      <c r="D21" s="1035"/>
      <c r="E21" s="1040">
        <v>39.687890816160078</v>
      </c>
      <c r="F21" s="1035"/>
      <c r="G21" s="1040">
        <v>45.168832581153822</v>
      </c>
      <c r="H21" s="1035"/>
      <c r="I21" s="1040">
        <v>12.57136642923169</v>
      </c>
      <c r="J21" s="1035"/>
      <c r="K21" s="1040">
        <v>2.2837257354140612</v>
      </c>
      <c r="L21" s="1035"/>
      <c r="M21" s="1040">
        <v>0.28818443804034583</v>
      </c>
    </row>
    <row r="22" spans="1:13" s="1037" customFormat="1" ht="18" customHeight="1" x14ac:dyDescent="0.2">
      <c r="A22" s="1032"/>
      <c r="B22" s="1038" t="s">
        <v>42</v>
      </c>
      <c r="C22" s="1039">
        <f t="shared" si="0"/>
        <v>100</v>
      </c>
      <c r="D22" s="1035"/>
      <c r="E22" s="1040">
        <v>37.083683179401064</v>
      </c>
      <c r="F22" s="1035"/>
      <c r="G22" s="1040">
        <v>41.277837751389391</v>
      </c>
      <c r="H22" s="1035"/>
      <c r="I22" s="1040">
        <v>16.588700971572511</v>
      </c>
      <c r="J22" s="1035"/>
      <c r="K22" s="1040">
        <v>4.544000639718524</v>
      </c>
      <c r="L22" s="1035"/>
      <c r="M22" s="1040">
        <v>0.5057774579185158</v>
      </c>
    </row>
    <row r="23" spans="1:13" s="1037" customFormat="1" ht="18" customHeight="1" x14ac:dyDescent="0.2">
      <c r="A23" s="1032">
        <v>47094</v>
      </c>
      <c r="B23" s="1038" t="s">
        <v>43</v>
      </c>
      <c r="C23" s="1039">
        <f t="shared" si="0"/>
        <v>100</v>
      </c>
      <c r="D23" s="1035"/>
      <c r="E23" s="1040">
        <v>35.025476505000938</v>
      </c>
      <c r="F23" s="1035"/>
      <c r="G23" s="1040">
        <v>43.789394225325537</v>
      </c>
      <c r="H23" s="1035"/>
      <c r="I23" s="1040">
        <v>14.742404227212683</v>
      </c>
      <c r="J23" s="1035"/>
      <c r="K23" s="1040">
        <v>5.680317040951123</v>
      </c>
      <c r="L23" s="1035"/>
      <c r="M23" s="1040">
        <v>0.76240800150971888</v>
      </c>
    </row>
    <row r="24" spans="1:13" s="1037" customFormat="1" ht="18" customHeight="1" x14ac:dyDescent="0.2">
      <c r="B24" s="1038" t="s">
        <v>44</v>
      </c>
      <c r="C24" s="1039">
        <f t="shared" si="0"/>
        <v>100</v>
      </c>
      <c r="D24" s="1035"/>
      <c r="E24" s="1040">
        <v>20.077105575326215</v>
      </c>
      <c r="F24" s="1035"/>
      <c r="G24" s="1040">
        <v>54.458283906682482</v>
      </c>
      <c r="H24" s="1035"/>
      <c r="I24" s="1040">
        <v>17.081850533807831</v>
      </c>
      <c r="J24" s="1035"/>
      <c r="K24" s="1040">
        <v>7.4238829576907879</v>
      </c>
      <c r="L24" s="1035"/>
      <c r="M24" s="1040">
        <v>0.9588770264926848</v>
      </c>
    </row>
    <row r="25" spans="1:13" s="1037" customFormat="1" ht="18" customHeight="1" x14ac:dyDescent="0.2">
      <c r="B25" s="1038" t="s">
        <v>45</v>
      </c>
      <c r="C25" s="1039">
        <f t="shared" si="0"/>
        <v>100</v>
      </c>
      <c r="D25" s="1035"/>
      <c r="E25" s="1040">
        <v>20.214110875003364</v>
      </c>
      <c r="F25" s="1035"/>
      <c r="G25" s="1040">
        <v>42.332625010086886</v>
      </c>
      <c r="H25" s="1035"/>
      <c r="I25" s="1040">
        <v>22.164241332006348</v>
      </c>
      <c r="J25" s="1035"/>
      <c r="K25" s="1040">
        <v>13.02149178255373</v>
      </c>
      <c r="L25" s="1035"/>
      <c r="M25" s="1040">
        <v>2.2675310003496785</v>
      </c>
    </row>
    <row r="26" spans="1:13" s="1037" customFormat="1" ht="18" customHeight="1" x14ac:dyDescent="0.2">
      <c r="B26" s="1038" t="s">
        <v>46</v>
      </c>
      <c r="C26" s="1039">
        <f t="shared" si="0"/>
        <v>100</v>
      </c>
      <c r="D26" s="1035"/>
      <c r="E26" s="1040">
        <v>21.739130434782609</v>
      </c>
      <c r="F26" s="1035"/>
      <c r="G26" s="1040">
        <v>35.438884331419196</v>
      </c>
      <c r="H26" s="1035"/>
      <c r="I26" s="1040">
        <v>24.20016406890894</v>
      </c>
      <c r="J26" s="1035"/>
      <c r="K26" s="1040">
        <v>16.324856439704678</v>
      </c>
      <c r="L26" s="1035"/>
      <c r="M26" s="1040">
        <v>2.2969647251845777</v>
      </c>
    </row>
    <row r="27" spans="1:13" s="1037" customFormat="1" ht="18" customHeight="1" x14ac:dyDescent="0.2">
      <c r="B27" s="1041" t="s">
        <v>1</v>
      </c>
      <c r="C27" s="1042">
        <f t="shared" si="0"/>
        <v>100</v>
      </c>
      <c r="D27" s="1035"/>
      <c r="E27" s="1043">
        <v>64.405860010851868</v>
      </c>
      <c r="F27" s="1035"/>
      <c r="G27" s="1043">
        <v>28.920238741182853</v>
      </c>
      <c r="H27" s="1035"/>
      <c r="I27" s="1043">
        <v>5.5344546934346175</v>
      </c>
      <c r="J27" s="1035"/>
      <c r="K27" s="1043">
        <v>0.86814975583288123</v>
      </c>
      <c r="L27" s="1035"/>
      <c r="M27" s="1043">
        <v>0.27129679869777534</v>
      </c>
    </row>
    <row r="28" spans="1:13" s="1301" customFormat="1" ht="18" customHeight="1" x14ac:dyDescent="0.2">
      <c r="B28" s="1302" t="s">
        <v>0</v>
      </c>
      <c r="C28" s="1303">
        <f t="shared" si="0"/>
        <v>100</v>
      </c>
      <c r="D28" s="1304"/>
      <c r="E28" s="1303">
        <v>28.249919165426107</v>
      </c>
      <c r="F28" s="1304"/>
      <c r="G28" s="1305">
        <v>47.072639507344043</v>
      </c>
      <c r="H28" s="1306"/>
      <c r="I28" s="1303">
        <v>17.553494433493253</v>
      </c>
      <c r="J28" s="1304"/>
      <c r="K28" s="1303">
        <v>6.2533954624312091</v>
      </c>
      <c r="L28" s="1304"/>
      <c r="M28" s="1303">
        <v>0.87055143130538404</v>
      </c>
    </row>
    <row r="29" spans="1:13" s="1024" customFormat="1" ht="6.75" customHeight="1" x14ac:dyDescent="0.2">
      <c r="B29" s="1635"/>
      <c r="C29" s="1635"/>
      <c r="D29" s="1044"/>
    </row>
    <row r="30" spans="1:13" x14ac:dyDescent="0.25">
      <c r="E30" s="1045"/>
    </row>
    <row r="31" spans="1:13" x14ac:dyDescent="0.25">
      <c r="E31" s="1045"/>
      <c r="G31" s="1045"/>
    </row>
    <row r="32" spans="1:13" x14ac:dyDescent="0.25">
      <c r="B32" s="1045"/>
      <c r="G32" s="1045"/>
    </row>
  </sheetData>
  <mergeCells count="6">
    <mergeCell ref="B4:M4"/>
    <mergeCell ref="B5:M5"/>
    <mergeCell ref="B29:C29"/>
    <mergeCell ref="B2:C2"/>
    <mergeCell ref="E2:I2"/>
    <mergeCell ref="B7:B8"/>
  </mergeCells>
  <printOptions horizontalCentered="1"/>
  <pageMargins left="0" right="0" top="0.43307086614173229" bottom="0.43307086614173229" header="0" footer="0"/>
  <pageSetup paperSize="9" orientation="landscape" r:id="rId1"/>
  <headerFooter alignWithMargins="0"/>
  <drawing r:id="rId2"/>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codeName="Hoja68">
    <pageSetUpPr fitToPage="1"/>
  </sheetPr>
  <dimension ref="A1:U32"/>
  <sheetViews>
    <sheetView zoomScaleNormal="100" workbookViewId="0"/>
  </sheetViews>
  <sheetFormatPr baseColWidth="10" defaultColWidth="11.42578125" defaultRowHeight="15" x14ac:dyDescent="0.25"/>
  <cols>
    <col min="1" max="1" width="1" style="750" customWidth="1"/>
    <col min="2" max="2" width="30.28515625" style="750" customWidth="1"/>
    <col min="3" max="3" width="11.28515625" style="750" customWidth="1"/>
    <col min="4" max="4" width="0.85546875" style="750" customWidth="1"/>
    <col min="5" max="5" width="10" style="750" customWidth="1"/>
    <col min="6" max="6" width="0.7109375" style="750" customWidth="1"/>
    <col min="7" max="7" width="10" style="750" customWidth="1"/>
    <col min="8" max="8" width="0.7109375" style="750" customWidth="1"/>
    <col min="9" max="9" width="10" style="750" customWidth="1"/>
    <col min="10" max="10" width="0.7109375" style="750" customWidth="1"/>
    <col min="11" max="11" width="11.85546875" style="750" customWidth="1"/>
    <col min="12" max="12" width="0.7109375" style="750" customWidth="1"/>
    <col min="13" max="13" width="10" style="750" customWidth="1"/>
    <col min="14" max="14" width="0.7109375" style="750" customWidth="1"/>
    <col min="15" max="15" width="13.85546875" style="750" bestFit="1" customWidth="1"/>
    <col min="16" max="16" width="0.7109375" style="750" customWidth="1"/>
    <col min="17" max="17" width="8.140625" style="750" bestFit="1" customWidth="1"/>
    <col min="18" max="18" width="0.7109375" style="750" customWidth="1"/>
    <col min="19" max="19" width="14.42578125" style="750" bestFit="1" customWidth="1"/>
    <col min="20" max="20" width="0.7109375" style="750" customWidth="1"/>
    <col min="21" max="21" width="11.140625" style="750" customWidth="1"/>
    <col min="22" max="16384" width="11.42578125" style="750"/>
  </cols>
  <sheetData>
    <row r="1" spans="1:21" ht="9.75" customHeight="1" x14ac:dyDescent="0.25"/>
    <row r="2" spans="1:21" s="343" customFormat="1" ht="49.5" customHeight="1" x14ac:dyDescent="0.25">
      <c r="B2" s="1387"/>
      <c r="C2" s="1387"/>
      <c r="D2" s="344"/>
      <c r="E2" s="1585"/>
      <c r="F2" s="1585"/>
      <c r="G2" s="1585"/>
      <c r="H2" s="1585"/>
      <c r="I2" s="1585"/>
    </row>
    <row r="3" spans="1:21" s="343" customFormat="1" ht="14.25" customHeight="1" x14ac:dyDescent="0.25">
      <c r="B3" s="344"/>
      <c r="C3" s="344"/>
      <c r="D3" s="344"/>
      <c r="G3" s="344"/>
      <c r="I3" s="344"/>
      <c r="K3" s="344"/>
      <c r="M3" s="344"/>
      <c r="O3" s="344"/>
      <c r="Q3" s="344"/>
      <c r="S3" s="344"/>
      <c r="U3" s="344"/>
    </row>
    <row r="4" spans="1:21" s="345" customFormat="1" ht="21.75" customHeight="1" x14ac:dyDescent="0.2">
      <c r="B4" s="1414" t="s">
        <v>445</v>
      </c>
      <c r="C4" s="1414"/>
      <c r="D4" s="1414"/>
      <c r="E4" s="1414"/>
      <c r="F4" s="1414"/>
      <c r="G4" s="1414"/>
      <c r="H4" s="1414"/>
      <c r="I4" s="1414"/>
      <c r="J4" s="1414"/>
      <c r="K4" s="1414"/>
      <c r="L4" s="1414"/>
      <c r="M4" s="1414"/>
      <c r="N4" s="1414"/>
      <c r="O4" s="1414"/>
      <c r="P4" s="1414"/>
      <c r="Q4" s="1414"/>
      <c r="R4" s="1414"/>
      <c r="S4" s="1414"/>
      <c r="T4" s="1414"/>
      <c r="U4" s="1414"/>
    </row>
    <row r="5" spans="1:21" s="345" customFormat="1" ht="18.75" customHeight="1" x14ac:dyDescent="0.2">
      <c r="B5" s="1415" t="str">
        <f>porsaad!$B$6</f>
        <v>Situación a 31 de mayo de 2024</v>
      </c>
      <c r="C5" s="1415"/>
      <c r="D5" s="1415"/>
      <c r="E5" s="1415"/>
      <c r="F5" s="1415"/>
      <c r="G5" s="1415"/>
      <c r="H5" s="1415"/>
      <c r="I5" s="1415"/>
      <c r="J5" s="1415"/>
      <c r="K5" s="1415"/>
      <c r="L5" s="1415"/>
      <c r="M5" s="1415"/>
      <c r="N5" s="1415"/>
      <c r="O5" s="1415"/>
      <c r="P5" s="1415"/>
      <c r="Q5" s="1415"/>
      <c r="R5" s="1415"/>
      <c r="S5" s="1415"/>
      <c r="T5" s="1415"/>
      <c r="U5" s="1415"/>
    </row>
    <row r="6" spans="1:21" s="345" customFormat="1" ht="4.5" customHeight="1" x14ac:dyDescent="0.2"/>
    <row r="7" spans="1:21" s="322" customFormat="1" ht="15" customHeight="1" x14ac:dyDescent="0.2">
      <c r="A7" s="316"/>
      <c r="B7" s="1640" t="s">
        <v>12</v>
      </c>
      <c r="C7" s="1332" t="s">
        <v>68</v>
      </c>
      <c r="D7" s="922"/>
      <c r="E7" s="1327" t="s">
        <v>139</v>
      </c>
      <c r="F7" s="923"/>
      <c r="G7" s="1327" t="s">
        <v>143</v>
      </c>
      <c r="H7" s="923"/>
      <c r="I7" s="1327" t="s">
        <v>141</v>
      </c>
      <c r="J7" s="923"/>
      <c r="K7" s="1327" t="s">
        <v>147</v>
      </c>
      <c r="L7" s="923"/>
      <c r="M7" s="1327" t="s">
        <v>145</v>
      </c>
      <c r="N7" s="923"/>
      <c r="O7" s="1327" t="s">
        <v>151</v>
      </c>
      <c r="P7" s="923"/>
      <c r="Q7" s="1327" t="s">
        <v>149</v>
      </c>
      <c r="R7" s="923"/>
      <c r="S7" s="1327" t="s">
        <v>191</v>
      </c>
      <c r="T7" s="923"/>
      <c r="U7" s="1327" t="s">
        <v>150</v>
      </c>
    </row>
    <row r="8" spans="1:21" s="322" customFormat="1" ht="19.5" customHeight="1" x14ac:dyDescent="0.2">
      <c r="A8" s="316"/>
      <c r="B8" s="1641"/>
      <c r="C8" s="1333" t="s">
        <v>28</v>
      </c>
      <c r="D8" s="922"/>
      <c r="E8" s="1333" t="s">
        <v>28</v>
      </c>
      <c r="F8" s="922"/>
      <c r="G8" s="1333" t="s">
        <v>28</v>
      </c>
      <c r="H8" s="922"/>
      <c r="I8" s="1333" t="s">
        <v>28</v>
      </c>
      <c r="J8" s="922"/>
      <c r="K8" s="1333" t="s">
        <v>28</v>
      </c>
      <c r="L8" s="922"/>
      <c r="M8" s="1333" t="s">
        <v>28</v>
      </c>
      <c r="N8" s="922"/>
      <c r="O8" s="1333" t="s">
        <v>28</v>
      </c>
      <c r="P8" s="922"/>
      <c r="Q8" s="1333" t="s">
        <v>28</v>
      </c>
      <c r="R8" s="922"/>
      <c r="S8" s="1333" t="s">
        <v>28</v>
      </c>
      <c r="T8" s="922"/>
      <c r="U8" s="1333" t="s">
        <v>28</v>
      </c>
    </row>
    <row r="9" spans="1:21" s="322" customFormat="1" ht="6" customHeight="1" x14ac:dyDescent="0.2">
      <c r="A9" s="316"/>
      <c r="B9" s="925"/>
      <c r="C9" s="925"/>
      <c r="D9" s="925"/>
      <c r="E9" s="925"/>
      <c r="F9" s="925"/>
      <c r="G9" s="925"/>
      <c r="H9" s="925"/>
      <c r="I9" s="925"/>
      <c r="J9" s="925"/>
      <c r="K9" s="925"/>
      <c r="L9" s="925"/>
      <c r="M9" s="925"/>
      <c r="N9" s="925"/>
      <c r="O9" s="925"/>
      <c r="P9" s="925"/>
      <c r="Q9" s="925"/>
      <c r="R9" s="925"/>
      <c r="S9" s="925"/>
      <c r="T9" s="925"/>
      <c r="U9" s="925"/>
    </row>
    <row r="10" spans="1:21" s="331" customFormat="1" ht="18" customHeight="1" x14ac:dyDescent="0.2">
      <c r="A10" s="330"/>
      <c r="B10" s="928" t="s">
        <v>8</v>
      </c>
      <c r="C10" s="1046">
        <f>K10+M10+G10+I10+E10+S10+O10+U10+Q10</f>
        <v>100.00000000000001</v>
      </c>
      <c r="D10" s="932"/>
      <c r="E10" s="1046">
        <v>23.067772255070551</v>
      </c>
      <c r="F10" s="932"/>
      <c r="G10" s="1046">
        <v>42.421851075357466</v>
      </c>
      <c r="H10" s="932"/>
      <c r="I10" s="1046">
        <v>18.191562036230007</v>
      </c>
      <c r="J10" s="932"/>
      <c r="K10" s="1046">
        <v>5.2484040423076017</v>
      </c>
      <c r="L10" s="932"/>
      <c r="M10" s="1046">
        <v>4.021106687710537</v>
      </c>
      <c r="N10" s="932"/>
      <c r="O10" s="1046">
        <v>0.86923747379331462</v>
      </c>
      <c r="P10" s="932"/>
      <c r="Q10" s="1046">
        <v>0.77265553226072414</v>
      </c>
      <c r="R10" s="932"/>
      <c r="S10" s="1046">
        <v>0.29327931026359805</v>
      </c>
      <c r="T10" s="932"/>
      <c r="U10" s="1046">
        <v>5.1141315870061952</v>
      </c>
    </row>
    <row r="11" spans="1:21" s="331" customFormat="1" ht="18" customHeight="1" x14ac:dyDescent="0.2">
      <c r="A11" s="330"/>
      <c r="B11" s="933" t="s">
        <v>7</v>
      </c>
      <c r="C11" s="1047">
        <f t="shared" ref="C11:C27" si="0">K11+M11+G11+I11+E11+S11+O11+U11+Q11</f>
        <v>100</v>
      </c>
      <c r="D11" s="932"/>
      <c r="E11" s="1047">
        <v>9.5632423224341085</v>
      </c>
      <c r="F11" s="932"/>
      <c r="G11" s="1047">
        <v>6.241423366299153</v>
      </c>
      <c r="H11" s="932"/>
      <c r="I11" s="1047">
        <v>15.435574693607155</v>
      </c>
      <c r="J11" s="932"/>
      <c r="K11" s="1047">
        <v>1.9590214356693323</v>
      </c>
      <c r="L11" s="932"/>
      <c r="M11" s="1047">
        <v>0.84228457862111394</v>
      </c>
      <c r="N11" s="932"/>
      <c r="O11" s="1047">
        <v>0.3974826101358066</v>
      </c>
      <c r="P11" s="932"/>
      <c r="Q11" s="1047">
        <v>0.12303033170870203</v>
      </c>
      <c r="R11" s="932"/>
      <c r="S11" s="1047">
        <v>0.12776226754365211</v>
      </c>
      <c r="T11" s="932"/>
      <c r="U11" s="1047">
        <v>65.310178393980976</v>
      </c>
    </row>
    <row r="12" spans="1:21" s="331" customFormat="1" ht="18" customHeight="1" x14ac:dyDescent="0.2">
      <c r="A12" s="330"/>
      <c r="B12" s="933" t="s">
        <v>37</v>
      </c>
      <c r="C12" s="1047">
        <f t="shared" si="0"/>
        <v>100</v>
      </c>
      <c r="D12" s="932"/>
      <c r="E12" s="1047">
        <v>37.068670994192004</v>
      </c>
      <c r="F12" s="932"/>
      <c r="G12" s="1047">
        <v>21.882473522377861</v>
      </c>
      <c r="H12" s="932"/>
      <c r="I12" s="1047">
        <v>23.975059788179024</v>
      </c>
      <c r="J12" s="932"/>
      <c r="K12" s="1047">
        <v>4.8684660061496405</v>
      </c>
      <c r="L12" s="932"/>
      <c r="M12" s="1047">
        <v>2.6733857191663821</v>
      </c>
      <c r="N12" s="932"/>
      <c r="O12" s="1047">
        <v>2.7246327297574311</v>
      </c>
      <c r="P12" s="932"/>
      <c r="Q12" s="1047">
        <v>1.5117868124359413</v>
      </c>
      <c r="R12" s="932"/>
      <c r="S12" s="1047">
        <v>0.20498804236419543</v>
      </c>
      <c r="T12" s="932"/>
      <c r="U12" s="1047">
        <v>5.0905363853775203</v>
      </c>
    </row>
    <row r="13" spans="1:21" s="331" customFormat="1" ht="18" customHeight="1" x14ac:dyDescent="0.2">
      <c r="A13" s="330"/>
      <c r="B13" s="933" t="s">
        <v>38</v>
      </c>
      <c r="C13" s="1047">
        <f t="shared" si="0"/>
        <v>100</v>
      </c>
      <c r="D13" s="932"/>
      <c r="E13" s="1047">
        <v>48.747729864425395</v>
      </c>
      <c r="F13" s="932"/>
      <c r="G13" s="1047">
        <v>15.576297672847067</v>
      </c>
      <c r="H13" s="932"/>
      <c r="I13" s="1047">
        <v>16.239388436034972</v>
      </c>
      <c r="J13" s="932"/>
      <c r="K13" s="1047">
        <v>5.325843645732145</v>
      </c>
      <c r="L13" s="932"/>
      <c r="M13" s="1047">
        <v>2.61435148033957</v>
      </c>
      <c r="N13" s="932"/>
      <c r="O13" s="1047">
        <v>1.8710140642817925</v>
      </c>
      <c r="P13" s="932"/>
      <c r="Q13" s="1047">
        <v>1.2966169700553281</v>
      </c>
      <c r="R13" s="932"/>
      <c r="S13" s="1047">
        <v>0.85314862524813118</v>
      </c>
      <c r="T13" s="932"/>
      <c r="U13" s="1047">
        <v>7.4756092410356034</v>
      </c>
    </row>
    <row r="14" spans="1:21" s="331" customFormat="1" ht="18" customHeight="1" x14ac:dyDescent="0.2">
      <c r="A14" s="330"/>
      <c r="B14" s="933" t="s">
        <v>6</v>
      </c>
      <c r="C14" s="1047">
        <f t="shared" si="0"/>
        <v>100</v>
      </c>
      <c r="D14" s="932"/>
      <c r="E14" s="1047">
        <v>31.722435545803616</v>
      </c>
      <c r="F14" s="932"/>
      <c r="G14" s="1047">
        <v>36.609983543609438</v>
      </c>
      <c r="H14" s="932"/>
      <c r="I14" s="1047">
        <v>13.773998902907294</v>
      </c>
      <c r="J14" s="932"/>
      <c r="K14" s="1047">
        <v>6.4563905650027422</v>
      </c>
      <c r="L14" s="932"/>
      <c r="M14" s="1047">
        <v>4.3115743280307184</v>
      </c>
      <c r="N14" s="932"/>
      <c r="O14" s="1047">
        <v>1.0367526055951728</v>
      </c>
      <c r="P14" s="932"/>
      <c r="Q14" s="1047">
        <v>1.17937465715853</v>
      </c>
      <c r="R14" s="932"/>
      <c r="S14" s="1047">
        <v>0.27427317608337903</v>
      </c>
      <c r="T14" s="932"/>
      <c r="U14" s="1047">
        <v>4.6352166758091053</v>
      </c>
    </row>
    <row r="15" spans="1:21" s="331" customFormat="1" ht="18" customHeight="1" x14ac:dyDescent="0.2">
      <c r="A15" s="330"/>
      <c r="B15" s="933" t="s">
        <v>5</v>
      </c>
      <c r="C15" s="1047">
        <f t="shared" si="0"/>
        <v>100</v>
      </c>
      <c r="D15" s="932"/>
      <c r="E15" s="1047">
        <v>41.397791831921964</v>
      </c>
      <c r="F15" s="932"/>
      <c r="G15" s="1047">
        <v>16.689891735448601</v>
      </c>
      <c r="H15" s="932"/>
      <c r="I15" s="1047">
        <v>24.95444313431236</v>
      </c>
      <c r="J15" s="932"/>
      <c r="K15" s="1047">
        <v>4.8987029692357167</v>
      </c>
      <c r="L15" s="932"/>
      <c r="M15" s="1047">
        <v>1.618608639725587</v>
      </c>
      <c r="N15" s="932"/>
      <c r="O15" s="1047">
        <v>2.3367992282130992</v>
      </c>
      <c r="P15" s="932"/>
      <c r="Q15" s="1047">
        <v>2.283202915639404</v>
      </c>
      <c r="R15" s="932"/>
      <c r="S15" s="1047">
        <v>0.58955943831064417</v>
      </c>
      <c r="T15" s="932"/>
      <c r="U15" s="1047">
        <v>5.2310001071926253</v>
      </c>
    </row>
    <row r="16" spans="1:21" s="331" customFormat="1" ht="18" customHeight="1" x14ac:dyDescent="0.2">
      <c r="A16" s="330"/>
      <c r="B16" s="933" t="s">
        <v>4</v>
      </c>
      <c r="C16" s="1047">
        <f t="shared" si="0"/>
        <v>100</v>
      </c>
      <c r="D16" s="932"/>
      <c r="E16" s="1047">
        <v>45.393683597729591</v>
      </c>
      <c r="F16" s="932"/>
      <c r="G16" s="1047">
        <v>18.480570513753456</v>
      </c>
      <c r="H16" s="932"/>
      <c r="I16" s="1047">
        <v>19.609954882840924</v>
      </c>
      <c r="J16" s="932"/>
      <c r="K16" s="1047">
        <v>5.2423228059962161</v>
      </c>
      <c r="L16" s="932"/>
      <c r="M16" s="1047">
        <v>2.1394265754620871</v>
      </c>
      <c r="N16" s="932"/>
      <c r="O16" s="1047">
        <v>1.9327608790569057</v>
      </c>
      <c r="P16" s="932"/>
      <c r="Q16" s="1047">
        <v>0.91107553485664394</v>
      </c>
      <c r="R16" s="932"/>
      <c r="S16" s="1047">
        <v>0.93727259496434279</v>
      </c>
      <c r="T16" s="932"/>
      <c r="U16" s="1047">
        <v>5.3529326153398333</v>
      </c>
    </row>
    <row r="17" spans="1:21" s="331" customFormat="1" ht="18" customHeight="1" x14ac:dyDescent="0.2">
      <c r="A17" s="330"/>
      <c r="B17" s="933" t="s">
        <v>40</v>
      </c>
      <c r="C17" s="1047">
        <f t="shared" si="0"/>
        <v>100</v>
      </c>
      <c r="D17" s="932"/>
      <c r="E17" s="1047">
        <v>33.605928954766163</v>
      </c>
      <c r="F17" s="932"/>
      <c r="G17" s="1047">
        <v>35.24661385126501</v>
      </c>
      <c r="H17" s="932"/>
      <c r="I17" s="1047">
        <v>13.36570406337848</v>
      </c>
      <c r="J17" s="932"/>
      <c r="K17" s="1047">
        <v>5.6836187068745208</v>
      </c>
      <c r="L17" s="932"/>
      <c r="M17" s="1047">
        <v>5.2593917710196783</v>
      </c>
      <c r="N17" s="932"/>
      <c r="O17" s="1047">
        <v>1.4924610273447483</v>
      </c>
      <c r="P17" s="932"/>
      <c r="Q17" s="1047">
        <v>0.61845131612573467</v>
      </c>
      <c r="R17" s="932"/>
      <c r="S17" s="1047">
        <v>0.21466905187835419</v>
      </c>
      <c r="T17" s="932"/>
      <c r="U17" s="1047">
        <v>4.5131612573473046</v>
      </c>
    </row>
    <row r="18" spans="1:21" s="331" customFormat="1" ht="18" customHeight="1" x14ac:dyDescent="0.2">
      <c r="A18" s="330"/>
      <c r="B18" s="933" t="s">
        <v>41</v>
      </c>
      <c r="C18" s="1047">
        <f t="shared" si="0"/>
        <v>100</v>
      </c>
      <c r="D18" s="932"/>
      <c r="E18" s="1047">
        <v>35.733252349693586</v>
      </c>
      <c r="F18" s="932"/>
      <c r="G18" s="1047">
        <v>19.115253735759726</v>
      </c>
      <c r="H18" s="932"/>
      <c r="I18" s="1047">
        <v>31.283824296649303</v>
      </c>
      <c r="J18" s="932"/>
      <c r="K18" s="1047">
        <v>3.9105753731866284</v>
      </c>
      <c r="L18" s="932"/>
      <c r="M18" s="1047">
        <v>3.1918455704285122</v>
      </c>
      <c r="N18" s="932"/>
      <c r="O18" s="1047">
        <v>1.4343448501413321</v>
      </c>
      <c r="P18" s="932"/>
      <c r="Q18" s="1047">
        <v>2.4988124995133196</v>
      </c>
      <c r="R18" s="932"/>
      <c r="S18" s="1047">
        <v>0</v>
      </c>
      <c r="T18" s="932"/>
      <c r="U18" s="1047">
        <v>2.8320913246275921</v>
      </c>
    </row>
    <row r="19" spans="1:21" s="331" customFormat="1" ht="18" customHeight="1" x14ac:dyDescent="0.2">
      <c r="A19" s="330"/>
      <c r="B19" s="933" t="s">
        <v>3</v>
      </c>
      <c r="C19" s="1047">
        <f t="shared" si="0"/>
        <v>100.00000000000001</v>
      </c>
      <c r="D19" s="932"/>
      <c r="E19" s="1047">
        <v>46.442155607441435</v>
      </c>
      <c r="F19" s="932"/>
      <c r="G19" s="1047">
        <v>11.637606386985011</v>
      </c>
      <c r="H19" s="932"/>
      <c r="I19" s="1047">
        <v>13.384989078858176</v>
      </c>
      <c r="J19" s="932"/>
      <c r="K19" s="1047">
        <v>4.5633426225804019</v>
      </c>
      <c r="L19" s="932"/>
      <c r="M19" s="1047">
        <v>2.0175868042479475</v>
      </c>
      <c r="N19" s="932"/>
      <c r="O19" s="1047">
        <v>3.133237930255329</v>
      </c>
      <c r="P19" s="932"/>
      <c r="Q19" s="1047">
        <v>2.6794456579046471</v>
      </c>
      <c r="R19" s="932"/>
      <c r="S19" s="1047">
        <v>0</v>
      </c>
      <c r="T19" s="932"/>
      <c r="U19" s="1047">
        <v>16.141635911727047</v>
      </c>
    </row>
    <row r="20" spans="1:21" s="331" customFormat="1" ht="18" customHeight="1" x14ac:dyDescent="0.2">
      <c r="A20" s="330"/>
      <c r="B20" s="933" t="s">
        <v>2</v>
      </c>
      <c r="C20" s="1047">
        <f t="shared" si="0"/>
        <v>100</v>
      </c>
      <c r="D20" s="932"/>
      <c r="E20" s="1047">
        <v>25.425259671835015</v>
      </c>
      <c r="F20" s="932"/>
      <c r="G20" s="1047">
        <v>37.136835766972752</v>
      </c>
      <c r="H20" s="932"/>
      <c r="I20" s="1047">
        <v>21.405991269004968</v>
      </c>
      <c r="J20" s="932"/>
      <c r="K20" s="1047">
        <v>5.3891314165286763</v>
      </c>
      <c r="L20" s="932"/>
      <c r="M20" s="1047">
        <v>4.5611922324251086</v>
      </c>
      <c r="N20" s="932"/>
      <c r="O20" s="1047">
        <v>1.5655577299412915</v>
      </c>
      <c r="P20" s="932"/>
      <c r="Q20" s="1047">
        <v>0.90320638265843733</v>
      </c>
      <c r="R20" s="932"/>
      <c r="S20" s="1047">
        <v>0.21074815595363539</v>
      </c>
      <c r="T20" s="932"/>
      <c r="U20" s="1047">
        <v>3.4020773746801147</v>
      </c>
    </row>
    <row r="21" spans="1:21" s="331" customFormat="1" ht="18" customHeight="1" x14ac:dyDescent="0.2">
      <c r="A21" s="330"/>
      <c r="B21" s="933" t="s">
        <v>35</v>
      </c>
      <c r="C21" s="1047">
        <f t="shared" si="0"/>
        <v>100</v>
      </c>
      <c r="D21" s="932"/>
      <c r="E21" s="1047">
        <v>28.470896295892206</v>
      </c>
      <c r="F21" s="932"/>
      <c r="G21" s="1047">
        <v>38.393977415307404</v>
      </c>
      <c r="H21" s="932"/>
      <c r="I21" s="1047">
        <v>10.839561398723474</v>
      </c>
      <c r="J21" s="932"/>
      <c r="K21" s="1047">
        <v>5.2915825650537336</v>
      </c>
      <c r="L21" s="932"/>
      <c r="M21" s="1047">
        <v>4.7897005073372974</v>
      </c>
      <c r="N21" s="932"/>
      <c r="O21" s="1047">
        <v>3.4204353281326711</v>
      </c>
      <c r="P21" s="932"/>
      <c r="Q21" s="1047">
        <v>1.3474442201734766</v>
      </c>
      <c r="R21" s="932"/>
      <c r="S21" s="1047">
        <v>0</v>
      </c>
      <c r="T21" s="932"/>
      <c r="U21" s="1047">
        <v>7.4464022693797398</v>
      </c>
    </row>
    <row r="22" spans="1:21" s="331" customFormat="1" ht="18" customHeight="1" x14ac:dyDescent="0.2">
      <c r="A22" s="330"/>
      <c r="B22" s="933" t="s">
        <v>42</v>
      </c>
      <c r="C22" s="1047">
        <f t="shared" si="0"/>
        <v>99.999999999999986</v>
      </c>
      <c r="D22" s="932"/>
      <c r="E22" s="1047">
        <v>24.812105221076198</v>
      </c>
      <c r="F22" s="932"/>
      <c r="G22" s="1047">
        <v>37.670904293595584</v>
      </c>
      <c r="H22" s="932"/>
      <c r="I22" s="1047">
        <v>25.627648516830575</v>
      </c>
      <c r="J22" s="932"/>
      <c r="K22" s="1047">
        <v>1.6690653234188855</v>
      </c>
      <c r="L22" s="932"/>
      <c r="M22" s="1047">
        <v>5.7887582953546008</v>
      </c>
      <c r="N22" s="932"/>
      <c r="O22" s="1047">
        <v>0.57767650115935076</v>
      </c>
      <c r="P22" s="932"/>
      <c r="Q22" s="1047">
        <v>0.85152314703765897</v>
      </c>
      <c r="R22" s="932"/>
      <c r="S22" s="1047">
        <v>0</v>
      </c>
      <c r="T22" s="932"/>
      <c r="U22" s="1047">
        <v>3.0023187015271446</v>
      </c>
    </row>
    <row r="23" spans="1:21" s="331" customFormat="1" ht="18" customHeight="1" x14ac:dyDescent="0.2">
      <c r="A23" s="330">
        <v>47094</v>
      </c>
      <c r="B23" s="933" t="s">
        <v>43</v>
      </c>
      <c r="C23" s="1047">
        <f t="shared" si="0"/>
        <v>100</v>
      </c>
      <c r="D23" s="932"/>
      <c r="E23" s="1047">
        <v>37.473112192912936</v>
      </c>
      <c r="F23" s="932"/>
      <c r="G23" s="1047">
        <v>24.793388429752067</v>
      </c>
      <c r="H23" s="932"/>
      <c r="I23" s="1047">
        <v>20.781916298728255</v>
      </c>
      <c r="J23" s="932"/>
      <c r="K23" s="1047">
        <v>4.4190346805539837</v>
      </c>
      <c r="L23" s="932"/>
      <c r="M23" s="1047">
        <v>2.9586022114042039</v>
      </c>
      <c r="N23" s="932"/>
      <c r="O23" s="1047">
        <v>2.1623457488961848</v>
      </c>
      <c r="P23" s="932"/>
      <c r="Q23" s="1047">
        <v>3.7888222197064039</v>
      </c>
      <c r="R23" s="932"/>
      <c r="S23" s="1047">
        <v>3.7737273104645462E-3</v>
      </c>
      <c r="T23" s="932"/>
      <c r="U23" s="1047">
        <v>3.6190044907354992</v>
      </c>
    </row>
    <row r="24" spans="1:21" s="331" customFormat="1" ht="18" customHeight="1" x14ac:dyDescent="0.2">
      <c r="B24" s="933" t="s">
        <v>44</v>
      </c>
      <c r="C24" s="1047">
        <f t="shared" si="0"/>
        <v>100</v>
      </c>
      <c r="D24" s="932"/>
      <c r="E24" s="1047">
        <v>47.006255585344057</v>
      </c>
      <c r="F24" s="932"/>
      <c r="G24" s="1047">
        <v>13.752358256379704</v>
      </c>
      <c r="H24" s="932"/>
      <c r="I24" s="1047">
        <v>15.53966835468176</v>
      </c>
      <c r="J24" s="932"/>
      <c r="K24" s="1047">
        <v>5.9775593287657625</v>
      </c>
      <c r="L24" s="932"/>
      <c r="M24" s="1047">
        <v>2.3930096316155298</v>
      </c>
      <c r="N24" s="932"/>
      <c r="O24" s="1047">
        <v>2.2341376228775691</v>
      </c>
      <c r="P24" s="932"/>
      <c r="Q24" s="1047">
        <v>1.1021745606196007</v>
      </c>
      <c r="R24" s="932"/>
      <c r="S24" s="1047">
        <v>0.1290835070995929</v>
      </c>
      <c r="T24" s="932"/>
      <c r="U24" s="1047">
        <v>11.865753152616424</v>
      </c>
    </row>
    <row r="25" spans="1:21" s="331" customFormat="1" ht="18" customHeight="1" x14ac:dyDescent="0.2">
      <c r="B25" s="933" t="s">
        <v>45</v>
      </c>
      <c r="C25" s="1047">
        <f t="shared" si="0"/>
        <v>99.999999999999986</v>
      </c>
      <c r="D25" s="932"/>
      <c r="E25" s="1047">
        <v>33.102150537634408</v>
      </c>
      <c r="F25" s="932"/>
      <c r="G25" s="1047">
        <v>20.908602150537632</v>
      </c>
      <c r="H25" s="932"/>
      <c r="I25" s="1047">
        <v>12.384408602150538</v>
      </c>
      <c r="J25" s="932"/>
      <c r="K25" s="1047">
        <v>4.39247311827957</v>
      </c>
      <c r="L25" s="932"/>
      <c r="M25" s="1047">
        <v>3.881720430107527</v>
      </c>
      <c r="N25" s="932"/>
      <c r="O25" s="1047">
        <v>1.0940860215053763</v>
      </c>
      <c r="P25" s="932"/>
      <c r="Q25" s="1047">
        <v>1.7258064516129032</v>
      </c>
      <c r="R25" s="932"/>
      <c r="S25" s="1047">
        <v>20.10483870967742</v>
      </c>
      <c r="T25" s="932"/>
      <c r="U25" s="1047">
        <v>2.4059139784946235</v>
      </c>
    </row>
    <row r="26" spans="1:21" s="331" customFormat="1" ht="18" customHeight="1" x14ac:dyDescent="0.2">
      <c r="B26" s="933" t="s">
        <v>46</v>
      </c>
      <c r="C26" s="1047">
        <f t="shared" si="0"/>
        <v>100.00000000000001</v>
      </c>
      <c r="D26" s="932"/>
      <c r="E26" s="1047">
        <v>23.461853978671041</v>
      </c>
      <c r="F26" s="932"/>
      <c r="G26" s="1047">
        <v>27.973748974569318</v>
      </c>
      <c r="H26" s="932"/>
      <c r="I26" s="1047">
        <v>34.208367514356027</v>
      </c>
      <c r="J26" s="932"/>
      <c r="K26" s="1047">
        <v>6.9729286300246107</v>
      </c>
      <c r="L26" s="932"/>
      <c r="M26" s="1047">
        <v>3.0352748154224773</v>
      </c>
      <c r="N26" s="932"/>
      <c r="O26" s="1047">
        <v>0.98441345365053323</v>
      </c>
      <c r="P26" s="932"/>
      <c r="Q26" s="1047">
        <v>0.73831009023789984</v>
      </c>
      <c r="R26" s="932"/>
      <c r="S26" s="1047">
        <v>0</v>
      </c>
      <c r="T26" s="932"/>
      <c r="U26" s="1047">
        <v>2.6251025430680888</v>
      </c>
    </row>
    <row r="27" spans="1:21" s="331" customFormat="1" ht="18" customHeight="1" x14ac:dyDescent="0.2">
      <c r="B27" s="955" t="s">
        <v>1</v>
      </c>
      <c r="C27" s="1048">
        <f t="shared" si="0"/>
        <v>100</v>
      </c>
      <c r="D27" s="932"/>
      <c r="E27" s="1048">
        <v>6.2975027144408253</v>
      </c>
      <c r="F27" s="932"/>
      <c r="G27" s="1048">
        <v>71.552660152008684</v>
      </c>
      <c r="H27" s="932"/>
      <c r="I27" s="1048">
        <v>4.451682953311618</v>
      </c>
      <c r="J27" s="932"/>
      <c r="K27" s="1048">
        <v>4.1259500542888166</v>
      </c>
      <c r="L27" s="932"/>
      <c r="M27" s="1048">
        <v>10.152008686210641</v>
      </c>
      <c r="N27" s="932"/>
      <c r="O27" s="1048">
        <v>0.38002171552660152</v>
      </c>
      <c r="P27" s="932"/>
      <c r="Q27" s="1048">
        <v>0.54288816503800219</v>
      </c>
      <c r="R27" s="932"/>
      <c r="S27" s="1048">
        <v>5.428881650380022E-2</v>
      </c>
      <c r="T27" s="932"/>
      <c r="U27" s="1048">
        <v>2.44299674267101</v>
      </c>
    </row>
    <row r="28" spans="1:21" s="319" customFormat="1" ht="18" customHeight="1" x14ac:dyDescent="0.2">
      <c r="B28" s="1292" t="s">
        <v>0</v>
      </c>
      <c r="C28" s="1307">
        <f>K28+M28+G28+I28+E28+S28+O28+U28+Q28</f>
        <v>100.00000000000001</v>
      </c>
      <c r="D28" s="1285"/>
      <c r="E28" s="1307">
        <v>34.662413086323724</v>
      </c>
      <c r="F28" s="1285"/>
      <c r="G28" s="1307">
        <v>24.240484829389089</v>
      </c>
      <c r="H28" s="1285"/>
      <c r="I28" s="1307">
        <v>20.07814641046722</v>
      </c>
      <c r="J28" s="1285"/>
      <c r="K28" s="1307">
        <v>4.4058690218898562</v>
      </c>
      <c r="L28" s="1285"/>
      <c r="M28" s="1307">
        <v>3.3209762885870466</v>
      </c>
      <c r="N28" s="1285"/>
      <c r="O28" s="1307">
        <v>1.7002834079186833</v>
      </c>
      <c r="P28" s="1285"/>
      <c r="Q28" s="1307">
        <v>1.738191473475021</v>
      </c>
      <c r="R28" s="1285"/>
      <c r="S28" s="1307">
        <v>1.3914393413514636</v>
      </c>
      <c r="T28" s="1285"/>
      <c r="U28" s="1307">
        <v>8.4621961405978965</v>
      </c>
    </row>
    <row r="29" spans="1:21" s="328" customFormat="1" ht="6.75" customHeight="1" x14ac:dyDescent="0.2">
      <c r="B29" s="1601"/>
      <c r="C29" s="1601"/>
      <c r="D29" s="781"/>
    </row>
    <row r="30" spans="1:21" x14ac:dyDescent="0.25">
      <c r="E30" s="937"/>
    </row>
    <row r="31" spans="1:21" x14ac:dyDescent="0.25">
      <c r="E31" s="937"/>
      <c r="G31" s="937"/>
    </row>
    <row r="32" spans="1:21" x14ac:dyDescent="0.25">
      <c r="B32" s="937"/>
      <c r="G32" s="937"/>
    </row>
  </sheetData>
  <mergeCells count="6">
    <mergeCell ref="B2:C2"/>
    <mergeCell ref="E2:I2"/>
    <mergeCell ref="B7:B8"/>
    <mergeCell ref="B29:C29"/>
    <mergeCell ref="B4:U4"/>
    <mergeCell ref="B5:U5"/>
  </mergeCells>
  <printOptions horizontalCentered="1"/>
  <pageMargins left="0" right="0" top="0.43307086614173229" bottom="0.43307086614173229" header="0" footer="0"/>
  <pageSetup paperSize="9" scale="99" orientation="landscape" r:id="rId1"/>
  <headerFooter alignWithMargins="0"/>
  <drawing r:id="rId2"/>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sheetPr codeName="Hoja69">
    <pageSetUpPr fitToPage="1"/>
  </sheetPr>
  <dimension ref="B1:R20"/>
  <sheetViews>
    <sheetView topLeftCell="A4" zoomScaleNormal="100" workbookViewId="0">
      <selection activeCell="U28" sqref="U28"/>
    </sheetView>
  </sheetViews>
  <sheetFormatPr baseColWidth="10" defaultColWidth="11.42578125" defaultRowHeight="15" x14ac:dyDescent="0.25"/>
  <cols>
    <col min="1" max="1" width="2" style="666" customWidth="1"/>
    <col min="2" max="2" width="12" style="666" customWidth="1"/>
    <col min="3" max="3" width="9.28515625" style="666" customWidth="1"/>
    <col min="4" max="4" width="9.42578125" style="666" bestFit="1" customWidth="1"/>
    <col min="5" max="5" width="10" style="666" bestFit="1" customWidth="1"/>
    <col min="6" max="6" width="7.140625" style="666" bestFit="1" customWidth="1"/>
    <col min="7" max="7" width="5.5703125" style="666" customWidth="1"/>
    <col min="8" max="8" width="11.42578125" style="666"/>
    <col min="9" max="12" width="10.42578125" style="666" customWidth="1"/>
    <col min="13" max="13" width="4.85546875" style="666" customWidth="1"/>
    <col min="14" max="14" width="11.42578125" style="666"/>
    <col min="15" max="15" width="8.85546875" style="666" bestFit="1" customWidth="1"/>
    <col min="16" max="16" width="9.42578125" style="666" bestFit="1" customWidth="1"/>
    <col min="17" max="17" width="10" style="666" bestFit="1" customWidth="1"/>
    <col min="18" max="18" width="8.7109375" style="666" customWidth="1"/>
    <col min="19" max="19" width="5.28515625" style="666" customWidth="1"/>
    <col min="20" max="16384" width="11.42578125" style="666"/>
  </cols>
  <sheetData>
    <row r="1" spans="2:18" s="1049" customFormat="1" x14ac:dyDescent="0.25">
      <c r="B1" s="1049" t="s">
        <v>79</v>
      </c>
      <c r="C1" s="1049" t="s">
        <v>80</v>
      </c>
      <c r="J1" s="1049" t="s">
        <v>79</v>
      </c>
      <c r="K1" s="1049" t="s">
        <v>67</v>
      </c>
      <c r="R1" s="1049" t="s">
        <v>81</v>
      </c>
    </row>
    <row r="2" spans="2:18" s="613" customFormat="1" ht="15" customHeight="1" x14ac:dyDescent="0.2"/>
    <row r="3" spans="2:18" s="619" customFormat="1" ht="38.25" customHeight="1" x14ac:dyDescent="0.25">
      <c r="B3" s="1476"/>
      <c r="C3" s="1476"/>
      <c r="D3" s="1476"/>
    </row>
    <row r="4" spans="2:18" s="621" customFormat="1" ht="23.25" customHeight="1" x14ac:dyDescent="0.2">
      <c r="B4" s="1478" t="s">
        <v>329</v>
      </c>
      <c r="C4" s="1478"/>
      <c r="D4" s="1478"/>
      <c r="E4" s="1478"/>
      <c r="F4" s="1478"/>
      <c r="G4" s="1478"/>
      <c r="H4" s="1478"/>
      <c r="I4" s="1478"/>
      <c r="J4" s="1478"/>
      <c r="K4" s="1478"/>
      <c r="L4" s="1478"/>
      <c r="M4" s="1478"/>
      <c r="N4" s="1478"/>
      <c r="O4" s="1478"/>
      <c r="P4" s="1478"/>
      <c r="Q4" s="1478"/>
      <c r="R4" s="1478"/>
    </row>
    <row r="5" spans="2:18" s="621" customFormat="1" ht="15.75" customHeight="1" x14ac:dyDescent="0.2">
      <c r="B5" s="1633" t="str">
        <f>porsaad!$B$6</f>
        <v>Situación a 31 de mayo de 2024</v>
      </c>
      <c r="C5" s="1633"/>
      <c r="D5" s="1633"/>
      <c r="E5" s="1633"/>
      <c r="F5" s="1633"/>
      <c r="G5" s="1633"/>
      <c r="H5" s="1633"/>
      <c r="I5" s="1633"/>
      <c r="J5" s="1633"/>
      <c r="K5" s="1633"/>
      <c r="L5" s="1633"/>
      <c r="M5" s="1633"/>
      <c r="N5" s="1633"/>
      <c r="O5" s="1633"/>
      <c r="P5" s="1633"/>
      <c r="Q5" s="1633"/>
      <c r="R5" s="1633"/>
    </row>
    <row r="7" spans="2:18" ht="16.5" customHeight="1" x14ac:dyDescent="0.25">
      <c r="B7" s="1642" t="s">
        <v>82</v>
      </c>
      <c r="C7" s="1643"/>
      <c r="D7" s="1643"/>
      <c r="E7" s="1643"/>
      <c r="F7" s="1644"/>
      <c r="G7" s="1050"/>
      <c r="H7" s="1642" t="s">
        <v>83</v>
      </c>
      <c r="I7" s="1643"/>
      <c r="J7" s="1643"/>
      <c r="K7" s="1643"/>
      <c r="L7" s="1644"/>
      <c r="M7" s="1050"/>
      <c r="N7" s="1642" t="s">
        <v>84</v>
      </c>
      <c r="O7" s="1643"/>
      <c r="P7" s="1643"/>
      <c r="Q7" s="1643"/>
      <c r="R7" s="1644"/>
    </row>
    <row r="8" spans="2:18" ht="16.5" customHeight="1" x14ac:dyDescent="0.25">
      <c r="B8" s="1065" t="s">
        <v>85</v>
      </c>
      <c r="C8" s="1066" t="s">
        <v>48</v>
      </c>
      <c r="D8" s="1066" t="s">
        <v>33</v>
      </c>
      <c r="E8" s="1064" t="s">
        <v>32</v>
      </c>
      <c r="F8" s="1067" t="s">
        <v>0</v>
      </c>
      <c r="G8" s="1050"/>
      <c r="H8" s="1065" t="s">
        <v>85</v>
      </c>
      <c r="I8" s="1066" t="s">
        <v>48</v>
      </c>
      <c r="J8" s="1066" t="s">
        <v>33</v>
      </c>
      <c r="K8" s="1064" t="s">
        <v>32</v>
      </c>
      <c r="L8" s="1067" t="s">
        <v>0</v>
      </c>
      <c r="M8" s="1050"/>
      <c r="N8" s="1065" t="s">
        <v>85</v>
      </c>
      <c r="O8" s="1066" t="s">
        <v>48</v>
      </c>
      <c r="P8" s="1066" t="s">
        <v>33</v>
      </c>
      <c r="Q8" s="1064" t="s">
        <v>32</v>
      </c>
      <c r="R8" s="1067" t="s">
        <v>0</v>
      </c>
    </row>
    <row r="9" spans="2:18" ht="6.75" customHeight="1" x14ac:dyDescent="0.25"/>
    <row r="10" spans="2:18" ht="16.5" customHeight="1" x14ac:dyDescent="0.25">
      <c r="B10" s="1051" t="s">
        <v>86</v>
      </c>
      <c r="C10" s="1052">
        <v>2.7432800272201431E-3</v>
      </c>
      <c r="D10" s="1052">
        <v>1.8308946519793251E-3</v>
      </c>
      <c r="E10" s="1052">
        <v>1.1302991715908604E-3</v>
      </c>
      <c r="F10" s="1053">
        <v>2.06292353216735E-3</v>
      </c>
      <c r="G10" s="1054"/>
      <c r="H10" s="1051" t="s">
        <v>86</v>
      </c>
      <c r="I10" s="1052">
        <v>4.8651278447483647E-4</v>
      </c>
      <c r="J10" s="1052">
        <v>0</v>
      </c>
      <c r="K10" s="1052">
        <v>0</v>
      </c>
      <c r="L10" s="1053">
        <v>2.6195153896529141E-4</v>
      </c>
      <c r="M10" s="113"/>
      <c r="N10" s="1051" t="s">
        <v>86</v>
      </c>
      <c r="O10" s="1052">
        <v>2.2741438269629232E-3</v>
      </c>
      <c r="P10" s="1052">
        <v>1.5950847758019731E-3</v>
      </c>
      <c r="Q10" s="1052">
        <v>9.6314448386428195E-4</v>
      </c>
      <c r="R10" s="1053">
        <v>1.7626165278636456E-3</v>
      </c>
    </row>
    <row r="11" spans="2:18" ht="16.5" customHeight="1" x14ac:dyDescent="0.25">
      <c r="B11" s="1055" t="s">
        <v>87</v>
      </c>
      <c r="C11" s="1056">
        <v>0.36957014857661336</v>
      </c>
      <c r="D11" s="1056">
        <v>1.7193833727641234E-2</v>
      </c>
      <c r="E11" s="1056">
        <v>6.7245646917430931E-3</v>
      </c>
      <c r="F11" s="1057">
        <v>0.15970345110522075</v>
      </c>
      <c r="G11" s="1054"/>
      <c r="H11" s="1055" t="s">
        <v>87</v>
      </c>
      <c r="I11" s="1056">
        <v>1.8595599762149306E-2</v>
      </c>
      <c r="J11" s="1056">
        <v>2.5504998979800043E-4</v>
      </c>
      <c r="K11" s="1056">
        <v>0</v>
      </c>
      <c r="L11" s="1057">
        <v>1.008513425016372E-2</v>
      </c>
      <c r="M11" s="113"/>
      <c r="N11" s="1055" t="s">
        <v>87</v>
      </c>
      <c r="O11" s="1056">
        <v>0.2966157370752826</v>
      </c>
      <c r="P11" s="1056">
        <v>1.501217647020211E-2</v>
      </c>
      <c r="Q11" s="1056">
        <v>5.7301000938761075E-3</v>
      </c>
      <c r="R11" s="1057">
        <v>0.13475651889297013</v>
      </c>
    </row>
    <row r="12" spans="2:18" ht="16.5" customHeight="1" x14ac:dyDescent="0.25">
      <c r="B12" s="1058" t="s">
        <v>88</v>
      </c>
      <c r="C12" s="1059">
        <v>7.6301463082681181E-2</v>
      </c>
      <c r="D12" s="1059">
        <v>5.4572715902412562E-2</v>
      </c>
      <c r="E12" s="1059">
        <v>1.3577897643540841E-2</v>
      </c>
      <c r="F12" s="1060">
        <v>5.5154835649879108E-2</v>
      </c>
      <c r="G12" s="1054"/>
      <c r="H12" s="1058" t="s">
        <v>88</v>
      </c>
      <c r="I12" s="1059">
        <v>7.4895940321098434E-2</v>
      </c>
      <c r="J12" s="1059">
        <v>7.6514996939400118E-4</v>
      </c>
      <c r="K12" s="1059">
        <v>2.4766779493106582E-4</v>
      </c>
      <c r="L12" s="1060">
        <v>4.0587935676344319E-2</v>
      </c>
      <c r="M12" s="113"/>
      <c r="N12" s="1058" t="s">
        <v>88</v>
      </c>
      <c r="O12" s="1059">
        <v>7.6001325180106577E-2</v>
      </c>
      <c r="P12" s="1059">
        <v>4.7642490957904203E-2</v>
      </c>
      <c r="Q12" s="1059">
        <v>1.1606500615680967E-2</v>
      </c>
      <c r="R12" s="1060">
        <v>5.272090288637548E-2</v>
      </c>
    </row>
    <row r="13" spans="2:18" ht="16.5" customHeight="1" x14ac:dyDescent="0.25">
      <c r="B13" s="1055" t="s">
        <v>89</v>
      </c>
      <c r="C13" s="1056">
        <v>0.4383364523080413</v>
      </c>
      <c r="D13" s="1056">
        <v>1.5611579090128239E-2</v>
      </c>
      <c r="E13" s="1056">
        <v>2.6469031233456855E-2</v>
      </c>
      <c r="F13" s="1057">
        <v>0.19133397539039881</v>
      </c>
      <c r="G13" s="1054"/>
      <c r="H13" s="1055" t="s">
        <v>89</v>
      </c>
      <c r="I13" s="1056">
        <v>0.65160278933996429</v>
      </c>
      <c r="J13" s="1056">
        <v>3.1014078759436851E-2</v>
      </c>
      <c r="K13" s="1056">
        <v>2.2290101543795921E-2</v>
      </c>
      <c r="L13" s="1057">
        <v>0.36361784181037621</v>
      </c>
      <c r="M13" s="113"/>
      <c r="N13" s="1055" t="s">
        <v>89</v>
      </c>
      <c r="O13" s="1056">
        <v>0.48259578076130472</v>
      </c>
      <c r="P13" s="1056">
        <v>1.759188147798061E-2</v>
      </c>
      <c r="Q13" s="1056">
        <v>2.5846408934079464E-2</v>
      </c>
      <c r="R13" s="1057">
        <v>0.22001188008388795</v>
      </c>
    </row>
    <row r="14" spans="2:18" ht="16.5" customHeight="1" x14ac:dyDescent="0.25">
      <c r="B14" s="1058" t="s">
        <v>90</v>
      </c>
      <c r="C14" s="1059">
        <v>9.4809742542815018E-2</v>
      </c>
      <c r="D14" s="1059">
        <v>0.154661623543949</v>
      </c>
      <c r="E14" s="1059">
        <v>0.15948664386991543</v>
      </c>
      <c r="F14" s="1060">
        <v>0.1310756589571325</v>
      </c>
      <c r="G14" s="1054"/>
      <c r="H14" s="1058" t="s">
        <v>90</v>
      </c>
      <c r="I14" s="1059">
        <v>0.21549813503432619</v>
      </c>
      <c r="J14" s="1059">
        <v>6.3150377473984901E-2</v>
      </c>
      <c r="K14" s="1059">
        <v>5.6138033517708248E-3</v>
      </c>
      <c r="L14" s="1060">
        <v>0.13503601833660772</v>
      </c>
      <c r="M14" s="113"/>
      <c r="N14" s="1058" t="s">
        <v>90</v>
      </c>
      <c r="O14" s="1059">
        <v>0.11987264794569008</v>
      </c>
      <c r="P14" s="1059">
        <v>0.14286839565979401</v>
      </c>
      <c r="Q14" s="1059">
        <v>0.13672994160174584</v>
      </c>
      <c r="R14" s="1060">
        <v>0.13171861172733995</v>
      </c>
    </row>
    <row r="15" spans="2:18" ht="16.5" customHeight="1" x14ac:dyDescent="0.25">
      <c r="B15" s="1055" t="s">
        <v>91</v>
      </c>
      <c r="C15" s="1056">
        <v>1.6495123057729388E-2</v>
      </c>
      <c r="D15" s="1056">
        <v>0.62669338918943351</v>
      </c>
      <c r="E15" s="1056">
        <v>2.4079664630220481E-2</v>
      </c>
      <c r="F15" s="1057">
        <v>0.25367849234914325</v>
      </c>
      <c r="G15" s="1054"/>
      <c r="H15" s="1055" t="s">
        <v>91</v>
      </c>
      <c r="I15" s="1056">
        <v>2.5163522352559597E-2</v>
      </c>
      <c r="J15" s="1056">
        <v>0.67246480310140788</v>
      </c>
      <c r="K15" s="1056">
        <v>1.5272847354082391E-2</v>
      </c>
      <c r="L15" s="1057">
        <v>0.20809139198137233</v>
      </c>
      <c r="M15" s="113"/>
      <c r="N15" s="1055" t="s">
        <v>91</v>
      </c>
      <c r="O15" s="1056">
        <v>1.8294223674679515E-2</v>
      </c>
      <c r="P15" s="1056">
        <v>0.6325134728868409</v>
      </c>
      <c r="Q15" s="1056">
        <v>2.277409994757568E-2</v>
      </c>
      <c r="R15" s="1057">
        <v>0.24605108436071813</v>
      </c>
    </row>
    <row r="16" spans="2:18" ht="16.5" customHeight="1" x14ac:dyDescent="0.25">
      <c r="B16" s="1058" t="s">
        <v>92</v>
      </c>
      <c r="C16" s="1059">
        <v>6.5214925711693319E-4</v>
      </c>
      <c r="D16" s="1059">
        <v>8.0054550112264727E-2</v>
      </c>
      <c r="E16" s="1059">
        <v>8.7118881719199348E-2</v>
      </c>
      <c r="F16" s="1060">
        <v>4.8899143697608581E-2</v>
      </c>
      <c r="G16" s="1054"/>
      <c r="H16" s="1058" t="s">
        <v>92</v>
      </c>
      <c r="I16" s="1059">
        <v>1.6217092815827883E-4</v>
      </c>
      <c r="J16" s="1059">
        <v>0.15986533360538666</v>
      </c>
      <c r="K16" s="1059">
        <v>2.8481796417072568E-2</v>
      </c>
      <c r="L16" s="1060">
        <v>5.0716728516335588E-2</v>
      </c>
      <c r="M16" s="113"/>
      <c r="N16" s="1058" t="s">
        <v>92</v>
      </c>
      <c r="O16" s="1059">
        <v>5.5028665442559616E-4</v>
      </c>
      <c r="P16" s="1059">
        <v>9.0315931811766864E-2</v>
      </c>
      <c r="Q16" s="1059">
        <v>7.8441412774465702E-2</v>
      </c>
      <c r="R16" s="1060">
        <v>4.9195669830648193E-2</v>
      </c>
    </row>
    <row r="17" spans="2:18" ht="16.5" customHeight="1" x14ac:dyDescent="0.25">
      <c r="B17" s="1055" t="s">
        <v>93</v>
      </c>
      <c r="C17" s="1056">
        <v>4.607576273108767E-4</v>
      </c>
      <c r="D17" s="1056">
        <v>4.7648468226819972E-2</v>
      </c>
      <c r="E17" s="1056">
        <v>8.3985520724536078E-2</v>
      </c>
      <c r="F17" s="1057">
        <v>3.5669082624597379E-2</v>
      </c>
      <c r="G17" s="1054"/>
      <c r="H17" s="1055" t="s">
        <v>93</v>
      </c>
      <c r="I17" s="1056">
        <v>4.2705011081680087E-3</v>
      </c>
      <c r="J17" s="1056">
        <v>3.9940828402366867E-2</v>
      </c>
      <c r="K17" s="1056">
        <v>0.17295467679352761</v>
      </c>
      <c r="L17" s="1057">
        <v>4.4182492905479154E-2</v>
      </c>
      <c r="M17" s="113"/>
      <c r="N17" s="1055" t="s">
        <v>93</v>
      </c>
      <c r="O17" s="1056">
        <v>1.2521828973153873E-3</v>
      </c>
      <c r="P17" s="1056">
        <v>4.6651306591047832E-2</v>
      </c>
      <c r="Q17" s="1056">
        <v>9.7106909037708938E-2</v>
      </c>
      <c r="R17" s="1057">
        <v>3.7082833278781931E-2</v>
      </c>
    </row>
    <row r="18" spans="2:18" ht="16.5" customHeight="1" x14ac:dyDescent="0.25">
      <c r="B18" s="1058" t="s">
        <v>94</v>
      </c>
      <c r="C18" s="1059">
        <v>2.3392310309629125E-4</v>
      </c>
      <c r="D18" s="1059">
        <v>5.1234912071849428E-4</v>
      </c>
      <c r="E18" s="1059">
        <v>0.44333481178372658</v>
      </c>
      <c r="F18" s="1060">
        <v>9.0451486381504104E-2</v>
      </c>
      <c r="G18" s="1054"/>
      <c r="H18" s="1058" t="s">
        <v>94</v>
      </c>
      <c r="I18" s="1059">
        <v>1.6217092815827883E-4</v>
      </c>
      <c r="J18" s="1059">
        <v>3.5706998571720058E-4</v>
      </c>
      <c r="K18" s="1059">
        <v>0.52497316932221583</v>
      </c>
      <c r="L18" s="1060">
        <v>9.2730844793713157E-2</v>
      </c>
      <c r="M18" s="113"/>
      <c r="N18" s="1058" t="s">
        <v>94</v>
      </c>
      <c r="O18" s="1059">
        <v>2.1899162778161481E-4</v>
      </c>
      <c r="P18" s="1059">
        <v>4.923101159882633E-4</v>
      </c>
      <c r="Q18" s="1059">
        <v>0.45529912341660267</v>
      </c>
      <c r="R18" s="1060">
        <v>9.0819604562922013E-2</v>
      </c>
    </row>
    <row r="19" spans="2:18" ht="16.5" customHeight="1" x14ac:dyDescent="0.25">
      <c r="B19" s="1061" t="s">
        <v>95</v>
      </c>
      <c r="C19" s="1062">
        <v>3.9696041737552457E-4</v>
      </c>
      <c r="D19" s="1062">
        <v>1.2205964346528836E-3</v>
      </c>
      <c r="E19" s="1062">
        <v>0.15409268453207045</v>
      </c>
      <c r="F19" s="1063">
        <v>3.1970950312348152E-2</v>
      </c>
      <c r="G19" s="1054"/>
      <c r="H19" s="1061" t="s">
        <v>95</v>
      </c>
      <c r="I19" s="1062">
        <v>9.1626574409427539E-3</v>
      </c>
      <c r="J19" s="1062">
        <v>3.2187308712507655E-2</v>
      </c>
      <c r="K19" s="1062">
        <v>0.23016593742260383</v>
      </c>
      <c r="L19" s="1063">
        <v>5.468966019064251E-2</v>
      </c>
      <c r="M19" s="113"/>
      <c r="N19" s="1061" t="s">
        <v>95</v>
      </c>
      <c r="O19" s="1062">
        <v>2.3246803564509881E-3</v>
      </c>
      <c r="P19" s="1062">
        <v>5.3169492526732439E-3</v>
      </c>
      <c r="Q19" s="1062">
        <v>0.16550235909440036</v>
      </c>
      <c r="R19" s="1063">
        <v>3.5880277848492563E-2</v>
      </c>
    </row>
    <row r="20" spans="2:18" ht="16.5" customHeight="1" x14ac:dyDescent="0.25">
      <c r="B20" s="1308" t="s">
        <v>0</v>
      </c>
      <c r="C20" s="1309">
        <v>1.0000000000000002</v>
      </c>
      <c r="D20" s="1309">
        <v>1</v>
      </c>
      <c r="E20" s="1309">
        <v>1</v>
      </c>
      <c r="F20" s="1310">
        <v>1</v>
      </c>
      <c r="G20" s="113"/>
      <c r="H20" s="1308" t="s">
        <v>0</v>
      </c>
      <c r="I20" s="1309">
        <v>0.99999999999999989</v>
      </c>
      <c r="J20" s="1309">
        <v>1</v>
      </c>
      <c r="K20" s="1309">
        <v>1</v>
      </c>
      <c r="L20" s="1310">
        <v>0.99999999999999989</v>
      </c>
      <c r="M20" s="113"/>
      <c r="N20" s="1308" t="s">
        <v>0</v>
      </c>
      <c r="O20" s="1309">
        <v>1</v>
      </c>
      <c r="P20" s="1309">
        <v>1.0000000000000002</v>
      </c>
      <c r="Q20" s="1309">
        <v>1</v>
      </c>
      <c r="R20" s="1310">
        <v>0.99999999999999989</v>
      </c>
    </row>
  </sheetData>
  <mergeCells count="6">
    <mergeCell ref="B3:D3"/>
    <mergeCell ref="B4:R4"/>
    <mergeCell ref="B5:R5"/>
    <mergeCell ref="B7:F7"/>
    <mergeCell ref="H7:L7"/>
    <mergeCell ref="N7:R7"/>
  </mergeCells>
  <conditionalFormatting sqref="C10:C19">
    <cfRule type="colorScale" priority="7">
      <colorScale>
        <cfvo type="min"/>
        <cfvo type="max"/>
        <color rgb="FFFCFCFF"/>
        <color theme="4"/>
      </colorScale>
    </cfRule>
  </conditionalFormatting>
  <conditionalFormatting sqref="D10:D19">
    <cfRule type="colorScale" priority="8">
      <colorScale>
        <cfvo type="min"/>
        <cfvo type="max"/>
        <color rgb="FFFCFCFF"/>
        <color theme="4"/>
      </colorScale>
    </cfRule>
  </conditionalFormatting>
  <conditionalFormatting sqref="E10:E19">
    <cfRule type="colorScale" priority="9">
      <colorScale>
        <cfvo type="min"/>
        <cfvo type="max"/>
        <color rgb="FFFCFCFF"/>
        <color theme="4"/>
      </colorScale>
    </cfRule>
  </conditionalFormatting>
  <conditionalFormatting sqref="I10:I19">
    <cfRule type="colorScale" priority="4">
      <colorScale>
        <cfvo type="min"/>
        <cfvo type="max"/>
        <color rgb="FFFCFCFF"/>
        <color theme="4"/>
      </colorScale>
    </cfRule>
  </conditionalFormatting>
  <conditionalFormatting sqref="J10:J19">
    <cfRule type="colorScale" priority="5">
      <colorScale>
        <cfvo type="min"/>
        <cfvo type="max"/>
        <color rgb="FFFCFCFF"/>
        <color theme="4"/>
      </colorScale>
    </cfRule>
  </conditionalFormatting>
  <conditionalFormatting sqref="K10:K19">
    <cfRule type="colorScale" priority="6">
      <colorScale>
        <cfvo type="min"/>
        <cfvo type="max"/>
        <color rgb="FFFCFCFF"/>
        <color theme="4"/>
      </colorScale>
    </cfRule>
  </conditionalFormatting>
  <conditionalFormatting sqref="O10:O19">
    <cfRule type="colorScale" priority="1">
      <colorScale>
        <cfvo type="min"/>
        <cfvo type="max"/>
        <color rgb="FFFCFCFF"/>
        <color theme="4"/>
      </colorScale>
    </cfRule>
  </conditionalFormatting>
  <conditionalFormatting sqref="P10:P19">
    <cfRule type="colorScale" priority="2">
      <colorScale>
        <cfvo type="min"/>
        <cfvo type="max"/>
        <color rgb="FFFCFCFF"/>
        <color theme="4"/>
      </colorScale>
    </cfRule>
  </conditionalFormatting>
  <conditionalFormatting sqref="Q10:Q19">
    <cfRule type="colorScale" priority="3">
      <colorScale>
        <cfvo type="min"/>
        <cfvo type="max"/>
        <color rgb="FFFCFCFF"/>
        <color theme="4"/>
      </colorScale>
    </cfRule>
  </conditionalFormatting>
  <printOptions horizontalCentered="1"/>
  <pageMargins left="0" right="0" top="0.43307086614173229" bottom="0.43307086614173229" header="0" footer="0"/>
  <pageSetup paperSize="9" scale="88" orientation="landscape" r:id="rId1"/>
  <headerFooter alignWithMargins="0"/>
  <drawing r:id="rId2"/>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sheetPr codeName="Hoja70">
    <pageSetUpPr fitToPage="1"/>
  </sheetPr>
  <dimension ref="A1:U33"/>
  <sheetViews>
    <sheetView zoomScaleNormal="100" workbookViewId="0">
      <selection activeCell="J12" sqref="J12:K30"/>
    </sheetView>
  </sheetViews>
  <sheetFormatPr baseColWidth="10" defaultColWidth="11.42578125" defaultRowHeight="15" x14ac:dyDescent="0.25"/>
  <cols>
    <col min="1" max="1" width="5.85546875" style="666" customWidth="1"/>
    <col min="2" max="2" width="28.85546875" style="666" customWidth="1"/>
    <col min="3" max="3" width="1.42578125" style="666" customWidth="1"/>
    <col min="4" max="4" width="10.85546875" style="666" bestFit="1" customWidth="1"/>
    <col min="5" max="5" width="12.5703125" style="666" customWidth="1"/>
    <col min="6" max="6" width="1.28515625" style="666" customWidth="1"/>
    <col min="7" max="7" width="10.85546875" style="666" bestFit="1" customWidth="1"/>
    <col min="8" max="8" width="12.85546875" style="666" customWidth="1"/>
    <col min="9" max="9" width="1.28515625" style="666" customWidth="1"/>
    <col min="10" max="10" width="10.85546875" style="666" bestFit="1" customWidth="1"/>
    <col min="11" max="11" width="12.85546875" style="666" customWidth="1"/>
    <col min="12" max="12" width="28.140625" style="666" customWidth="1"/>
    <col min="13" max="13" width="7" style="666" customWidth="1"/>
    <col min="14" max="14" width="10.85546875" style="666" customWidth="1"/>
    <col min="15" max="15" width="7" style="666" customWidth="1"/>
    <col min="16" max="16" width="10.85546875" style="666" customWidth="1"/>
    <col min="17" max="17" width="7" style="666" customWidth="1"/>
    <col min="18" max="18" width="10.85546875" style="666" customWidth="1"/>
    <col min="19" max="19" width="11.42578125" style="666"/>
    <col min="20" max="20" width="25.140625" style="666" bestFit="1" customWidth="1"/>
    <col min="21" max="21" width="6.7109375" style="666" customWidth="1"/>
    <col min="22" max="22" width="10.7109375" style="666" customWidth="1"/>
    <col min="23" max="23" width="6.7109375" style="666" customWidth="1"/>
    <col min="24" max="24" width="10.7109375" style="666" customWidth="1"/>
    <col min="25" max="25" width="6.7109375" style="666" customWidth="1"/>
    <col min="26" max="26" width="10.7109375" style="666" customWidth="1"/>
    <col min="27" max="16384" width="11.42578125" style="666"/>
  </cols>
  <sheetData>
    <row r="1" spans="1:21" s="700" customFormat="1" x14ac:dyDescent="0.25">
      <c r="A1" s="700" t="s">
        <v>96</v>
      </c>
      <c r="B1" s="700" t="s">
        <v>56</v>
      </c>
      <c r="C1" s="700" t="s">
        <v>67</v>
      </c>
      <c r="F1" s="700" t="s">
        <v>67</v>
      </c>
      <c r="I1" s="700" t="s">
        <v>67</v>
      </c>
      <c r="L1" s="700" t="s">
        <v>96</v>
      </c>
      <c r="M1" s="700" t="s">
        <v>67</v>
      </c>
      <c r="T1" s="700" t="s">
        <v>81</v>
      </c>
    </row>
    <row r="2" spans="1:21" s="700" customFormat="1" x14ac:dyDescent="0.25"/>
    <row r="3" spans="1:21" s="700" customFormat="1" x14ac:dyDescent="0.25"/>
    <row r="4" spans="1:21" s="700" customFormat="1" x14ac:dyDescent="0.25"/>
    <row r="5" spans="1:21" s="700" customFormat="1" ht="16.5" customHeight="1" x14ac:dyDescent="0.25"/>
    <row r="6" spans="1:21" s="621" customFormat="1" ht="42.75" customHeight="1" x14ac:dyDescent="0.2">
      <c r="A6" s="1017"/>
      <c r="B6" s="1494" t="s">
        <v>450</v>
      </c>
      <c r="C6" s="1494"/>
      <c r="D6" s="1494"/>
      <c r="E6" s="1494"/>
      <c r="F6" s="1494"/>
      <c r="G6" s="1494"/>
      <c r="H6" s="1494"/>
      <c r="I6" s="1494"/>
      <c r="J6" s="1494"/>
      <c r="K6" s="1494"/>
      <c r="L6" s="1494"/>
      <c r="M6" s="1018"/>
      <c r="N6" s="1018"/>
      <c r="O6" s="1018"/>
      <c r="P6" s="1069"/>
      <c r="Q6" s="1069"/>
      <c r="R6" s="1069"/>
      <c r="S6" s="1069"/>
      <c r="T6" s="1069"/>
      <c r="U6" s="1069"/>
    </row>
    <row r="7" spans="1:21" s="621" customFormat="1" ht="15.75" customHeight="1" x14ac:dyDescent="0.2">
      <c r="A7" s="1017"/>
      <c r="B7" s="1633" t="str">
        <f>porsaad!$B$6</f>
        <v>Situación a 31 de mayo de 2024</v>
      </c>
      <c r="C7" s="1633"/>
      <c r="D7" s="1633"/>
      <c r="E7" s="1633"/>
      <c r="F7" s="1633"/>
      <c r="G7" s="1633"/>
      <c r="H7" s="1633"/>
      <c r="I7" s="1633"/>
      <c r="J7" s="1633"/>
      <c r="K7" s="1633"/>
      <c r="L7" s="1633"/>
      <c r="M7" s="1070"/>
      <c r="N7" s="1070"/>
      <c r="O7" s="1070"/>
      <c r="P7" s="1071"/>
      <c r="Q7" s="1071"/>
      <c r="R7" s="1071"/>
      <c r="S7" s="1071"/>
      <c r="T7" s="1071"/>
      <c r="U7" s="1071"/>
    </row>
    <row r="8" spans="1:21" s="700" customFormat="1" ht="6" customHeight="1" x14ac:dyDescent="0.25">
      <c r="A8" s="1020"/>
      <c r="B8" s="1020"/>
      <c r="C8" s="1020"/>
      <c r="D8" s="1020"/>
      <c r="E8" s="1020"/>
      <c r="F8" s="1020"/>
      <c r="G8" s="1020"/>
      <c r="H8" s="1020"/>
      <c r="I8" s="1020"/>
      <c r="J8" s="1020"/>
      <c r="K8" s="1020"/>
      <c r="L8" s="1020"/>
      <c r="M8" s="1020"/>
      <c r="N8" s="1020"/>
      <c r="O8" s="1020"/>
    </row>
    <row r="9" spans="1:21" x14ac:dyDescent="0.25">
      <c r="B9" s="1646" t="s">
        <v>12</v>
      </c>
      <c r="C9" s="1072"/>
      <c r="D9" s="1648" t="s">
        <v>48</v>
      </c>
      <c r="E9" s="1648"/>
      <c r="F9" s="1072"/>
      <c r="G9" s="1649" t="s">
        <v>33</v>
      </c>
      <c r="H9" s="1650"/>
      <c r="I9" s="1072"/>
      <c r="J9" s="1651" t="s">
        <v>32</v>
      </c>
      <c r="K9" s="1652"/>
      <c r="L9" s="1072"/>
      <c r="M9" s="1072"/>
      <c r="N9" s="1072"/>
      <c r="O9" s="1072"/>
      <c r="P9" s="1072"/>
      <c r="Q9" s="1072"/>
      <c r="R9" s="1072"/>
    </row>
    <row r="10" spans="1:21" ht="46.5" customHeight="1" x14ac:dyDescent="0.25">
      <c r="B10" s="1647"/>
      <c r="C10" s="1072"/>
      <c r="D10" s="1068" t="s">
        <v>131</v>
      </c>
      <c r="E10" s="862" t="s">
        <v>484</v>
      </c>
      <c r="F10" s="1072"/>
      <c r="G10" s="1068" t="s">
        <v>131</v>
      </c>
      <c r="H10" s="820" t="s">
        <v>484</v>
      </c>
      <c r="I10" s="1072"/>
      <c r="J10" s="820" t="s">
        <v>131</v>
      </c>
      <c r="K10" s="821" t="s">
        <v>484</v>
      </c>
      <c r="L10" s="1072"/>
      <c r="M10" s="1072"/>
      <c r="N10" s="1072"/>
      <c r="O10" s="1072"/>
      <c r="P10" s="1072"/>
      <c r="Q10" s="1072"/>
      <c r="R10" s="1072"/>
    </row>
    <row r="11" spans="1:21" ht="6.75" customHeight="1" x14ac:dyDescent="0.25">
      <c r="B11" s="1072"/>
      <c r="C11" s="1072"/>
      <c r="D11" s="1072"/>
      <c r="E11" s="1072"/>
      <c r="F11" s="1072"/>
      <c r="G11" s="1072"/>
      <c r="H11" s="1072"/>
      <c r="I11" s="1072"/>
      <c r="J11" s="1072"/>
      <c r="K11" s="1072"/>
      <c r="L11" s="1072"/>
      <c r="M11" s="1072"/>
      <c r="N11" s="1072"/>
      <c r="O11" s="1072"/>
      <c r="P11" s="1072"/>
      <c r="Q11" s="1072"/>
      <c r="R11" s="1072"/>
    </row>
    <row r="12" spans="1:21" ht="15" customHeight="1" x14ac:dyDescent="0.25">
      <c r="B12" s="1073" t="s">
        <v>8</v>
      </c>
      <c r="C12" s="1072"/>
      <c r="D12" s="1074">
        <v>12.060111200475575</v>
      </c>
      <c r="E12" s="1075">
        <v>0.36983644475462335</v>
      </c>
      <c r="F12" s="1072"/>
      <c r="G12" s="1074">
        <v>42.322398057684431</v>
      </c>
      <c r="H12" s="1075">
        <v>0.23439575615363306</v>
      </c>
      <c r="I12" s="1072"/>
      <c r="J12" s="1074">
        <v>64.747842087654732</v>
      </c>
      <c r="K12" s="1075">
        <v>0.28342587770693761</v>
      </c>
      <c r="L12" s="1072"/>
      <c r="M12" s="1072"/>
      <c r="N12" s="1072"/>
      <c r="O12" s="1072"/>
      <c r="P12" s="1072"/>
      <c r="Q12" s="1072"/>
      <c r="R12" s="1072"/>
    </row>
    <row r="13" spans="1:21" ht="15" customHeight="1" x14ac:dyDescent="0.25">
      <c r="B13" s="1076" t="s">
        <v>7</v>
      </c>
      <c r="C13" s="1072"/>
      <c r="D13" s="1077">
        <v>10.290775614427067</v>
      </c>
      <c r="E13" s="1078">
        <v>0.35217874977575164</v>
      </c>
      <c r="F13" s="1072"/>
      <c r="G13" s="1077">
        <v>22.615529117094553</v>
      </c>
      <c r="H13" s="1078">
        <v>0.25821398031664722</v>
      </c>
      <c r="I13" s="1072"/>
      <c r="J13" s="1077">
        <v>47.293591654247393</v>
      </c>
      <c r="K13" s="1078">
        <v>0.12532489624990428</v>
      </c>
      <c r="L13" s="1072"/>
      <c r="M13" s="1072"/>
      <c r="N13" s="1072"/>
      <c r="O13" s="1072"/>
      <c r="P13" s="1072"/>
      <c r="Q13" s="1072"/>
      <c r="R13" s="1072"/>
    </row>
    <row r="14" spans="1:21" ht="15" customHeight="1" x14ac:dyDescent="0.25">
      <c r="B14" s="1076" t="s">
        <v>37</v>
      </c>
      <c r="C14" s="1072"/>
      <c r="D14" s="1077">
        <v>21.587715517241378</v>
      </c>
      <c r="E14" s="1078">
        <v>0.2219173648927858</v>
      </c>
      <c r="F14" s="1072"/>
      <c r="G14" s="1077">
        <v>44.130585898709036</v>
      </c>
      <c r="H14" s="1078">
        <v>0.14567362040291026</v>
      </c>
      <c r="I14" s="1072"/>
      <c r="J14" s="1077">
        <v>70.399213372664704</v>
      </c>
      <c r="K14" s="1078">
        <v>0.11222898370622172</v>
      </c>
      <c r="L14" s="1072"/>
      <c r="M14" s="1072"/>
      <c r="N14" s="1072"/>
      <c r="O14" s="1072"/>
      <c r="P14" s="1072"/>
      <c r="Q14" s="1072"/>
      <c r="R14" s="1072"/>
    </row>
    <row r="15" spans="1:21" ht="15" customHeight="1" x14ac:dyDescent="0.25">
      <c r="B15" s="1076" t="s">
        <v>38</v>
      </c>
      <c r="C15" s="1072"/>
      <c r="D15" s="1077">
        <v>19.069885641677256</v>
      </c>
      <c r="E15" s="1078">
        <v>0.26801753397269074</v>
      </c>
      <c r="F15" s="1072"/>
      <c r="G15" s="1077">
        <v>28.403896103896106</v>
      </c>
      <c r="H15" s="1078">
        <v>0.42062069302530092</v>
      </c>
      <c r="I15" s="1072"/>
      <c r="J15" s="1077">
        <v>33.146137787056368</v>
      </c>
      <c r="K15" s="1078">
        <v>0.58911855232450105</v>
      </c>
      <c r="L15" s="1072"/>
      <c r="M15" s="1072"/>
      <c r="N15" s="1072"/>
      <c r="O15" s="1072"/>
      <c r="P15" s="1072"/>
      <c r="Q15" s="1072"/>
      <c r="R15" s="1072"/>
    </row>
    <row r="16" spans="1:21" ht="15" customHeight="1" x14ac:dyDescent="0.25">
      <c r="B16" s="1076" t="s">
        <v>6</v>
      </c>
      <c r="C16" s="1072"/>
      <c r="D16" s="1077">
        <v>20.18187385180649</v>
      </c>
      <c r="E16" s="1078">
        <v>9.1028635695294902E-2</v>
      </c>
      <c r="F16" s="1072"/>
      <c r="G16" s="1077">
        <v>40.488518064911204</v>
      </c>
      <c r="H16" s="1078">
        <v>0.23345679360466676</v>
      </c>
      <c r="I16" s="1072"/>
      <c r="J16" s="1077">
        <v>62.46551724137931</v>
      </c>
      <c r="K16" s="1078">
        <v>0.29023683623425961</v>
      </c>
      <c r="L16" s="1072"/>
      <c r="M16" s="1072"/>
      <c r="N16" s="1072"/>
      <c r="O16" s="1072"/>
      <c r="P16" s="1072"/>
      <c r="Q16" s="1072"/>
      <c r="R16" s="1072"/>
    </row>
    <row r="17" spans="1:18" ht="15" customHeight="1" x14ac:dyDescent="0.25">
      <c r="B17" s="1076" t="s">
        <v>5</v>
      </c>
      <c r="C17" s="1072"/>
      <c r="D17" s="1077">
        <v>21.193220910623946</v>
      </c>
      <c r="E17" s="1078">
        <v>0.59666106672985397</v>
      </c>
      <c r="F17" s="1072"/>
      <c r="G17" s="1077">
        <v>35.123672727272726</v>
      </c>
      <c r="H17" s="1078">
        <v>0.38061341666510418</v>
      </c>
      <c r="I17" s="1072"/>
      <c r="J17" s="1077">
        <v>43.502272727272732</v>
      </c>
      <c r="K17" s="1078">
        <v>0.48548402810402008</v>
      </c>
      <c r="L17" s="1072"/>
      <c r="M17" s="1072"/>
      <c r="N17" s="1072"/>
      <c r="O17" s="1072"/>
      <c r="P17" s="1072"/>
      <c r="Q17" s="1072"/>
      <c r="R17" s="1072"/>
    </row>
    <row r="18" spans="1:18" ht="15" customHeight="1" x14ac:dyDescent="0.25">
      <c r="B18" s="1076" t="s">
        <v>4</v>
      </c>
      <c r="C18" s="1072"/>
      <c r="D18" s="1077">
        <v>21.92924289901951</v>
      </c>
      <c r="E18" s="1078">
        <v>0.20060271454333511</v>
      </c>
      <c r="F18" s="1072"/>
      <c r="G18" s="1077">
        <v>45.35447937317096</v>
      </c>
      <c r="H18" s="1078">
        <v>0.1744408620670827</v>
      </c>
      <c r="I18" s="1072"/>
      <c r="J18" s="1077">
        <v>72.514410005437739</v>
      </c>
      <c r="K18" s="1078">
        <v>0.1387065715699643</v>
      </c>
      <c r="L18" s="1072"/>
      <c r="M18" s="1072"/>
      <c r="N18" s="1072"/>
      <c r="O18" s="1072"/>
      <c r="P18" s="1072"/>
      <c r="Q18" s="1072"/>
      <c r="R18" s="1072"/>
    </row>
    <row r="19" spans="1:18" ht="15" customHeight="1" x14ac:dyDescent="0.25">
      <c r="B19" s="1076" t="s">
        <v>40</v>
      </c>
      <c r="C19" s="1072"/>
      <c r="D19" s="1077">
        <v>18.043649061545178</v>
      </c>
      <c r="E19" s="1078">
        <v>0.3371895987194215</v>
      </c>
      <c r="F19" s="1072"/>
      <c r="G19" s="1077">
        <v>30.124521072796934</v>
      </c>
      <c r="H19" s="1078">
        <v>0.49030686019584468</v>
      </c>
      <c r="I19" s="1072"/>
      <c r="J19" s="1077">
        <v>40.2882159795695</v>
      </c>
      <c r="K19" s="1078">
        <v>0.55567262849486188</v>
      </c>
      <c r="L19" s="1072"/>
      <c r="M19" s="1072"/>
      <c r="N19" s="1072"/>
      <c r="O19" s="1072"/>
      <c r="P19" s="1072"/>
      <c r="Q19" s="1072"/>
      <c r="R19" s="1072"/>
    </row>
    <row r="20" spans="1:18" ht="15" customHeight="1" x14ac:dyDescent="0.25">
      <c r="B20" s="1076" t="s">
        <v>41</v>
      </c>
      <c r="C20" s="1072"/>
      <c r="D20" s="1077">
        <v>17.119095060190951</v>
      </c>
      <c r="E20" s="1078">
        <v>0.28709542415804129</v>
      </c>
      <c r="F20" s="1072"/>
      <c r="G20" s="1077">
        <v>26.40476543942993</v>
      </c>
      <c r="H20" s="1078">
        <v>0.50200864027751746</v>
      </c>
      <c r="I20" s="1072"/>
      <c r="J20" s="1077">
        <v>35.072588169434596</v>
      </c>
      <c r="K20" s="1078">
        <v>0.58815404406964922</v>
      </c>
      <c r="L20" s="1072"/>
      <c r="M20" s="1072"/>
      <c r="N20" s="1072"/>
      <c r="O20" s="1072"/>
      <c r="P20" s="1072"/>
      <c r="Q20" s="1072"/>
      <c r="R20" s="1072"/>
    </row>
    <row r="21" spans="1:18" ht="15" customHeight="1" x14ac:dyDescent="0.25">
      <c r="B21" s="1076" t="s">
        <v>3</v>
      </c>
      <c r="C21" s="1072"/>
      <c r="D21" s="1077">
        <v>20.22789890443649</v>
      </c>
      <c r="E21" s="1078">
        <v>0.1156933897578485</v>
      </c>
      <c r="F21" s="1072"/>
      <c r="G21" s="1077">
        <v>32.038048264928662</v>
      </c>
      <c r="H21" s="1078">
        <v>0.15230156345601509</v>
      </c>
      <c r="I21" s="1072"/>
      <c r="J21" s="1077">
        <v>56.237379162191189</v>
      </c>
      <c r="K21" s="1078">
        <v>0.1312790617854955</v>
      </c>
      <c r="L21" s="1072"/>
      <c r="M21" s="1072"/>
      <c r="N21" s="1072"/>
      <c r="O21" s="1072"/>
      <c r="P21" s="1072"/>
      <c r="Q21" s="1072"/>
      <c r="R21" s="1072"/>
    </row>
    <row r="22" spans="1:18" ht="15" customHeight="1" x14ac:dyDescent="0.25">
      <c r="B22" s="1076" t="s">
        <v>2</v>
      </c>
      <c r="C22" s="1072"/>
      <c r="D22" s="1077">
        <v>20.35786180631121</v>
      </c>
      <c r="E22" s="1078">
        <v>0.16483945963415567</v>
      </c>
      <c r="F22" s="1072"/>
      <c r="G22" s="1077">
        <v>43.608733624454146</v>
      </c>
      <c r="H22" s="1078">
        <v>0.16596944058540605</v>
      </c>
      <c r="I22" s="1072"/>
      <c r="J22" s="1077">
        <v>68.533859702399027</v>
      </c>
      <c r="K22" s="1078">
        <v>0.15878235240850605</v>
      </c>
      <c r="L22" s="1072"/>
      <c r="M22" s="1072"/>
      <c r="N22" s="1072"/>
      <c r="O22" s="1072"/>
      <c r="P22" s="1072"/>
      <c r="Q22" s="1072"/>
      <c r="R22" s="1072"/>
    </row>
    <row r="23" spans="1:18" ht="15" customHeight="1" x14ac:dyDescent="0.25">
      <c r="B23" s="1076" t="s">
        <v>35</v>
      </c>
      <c r="C23" s="1072"/>
      <c r="D23" s="1077">
        <v>20.839257294429707</v>
      </c>
      <c r="E23" s="1078">
        <v>0.20429183904657014</v>
      </c>
      <c r="F23" s="1072"/>
      <c r="G23" s="1077">
        <v>45.290744254691127</v>
      </c>
      <c r="H23" s="1078">
        <v>0.13875359412571994</v>
      </c>
      <c r="I23" s="1072"/>
      <c r="J23" s="1077">
        <v>71.035295407212544</v>
      </c>
      <c r="K23" s="1078">
        <v>0.14532771686376494</v>
      </c>
      <c r="L23" s="1072"/>
      <c r="M23" s="1072"/>
      <c r="N23" s="1072"/>
      <c r="O23" s="1072"/>
      <c r="P23" s="1072"/>
      <c r="Q23" s="1072"/>
      <c r="R23" s="1072"/>
    </row>
    <row r="24" spans="1:18" ht="15" customHeight="1" x14ac:dyDescent="0.25">
      <c r="B24" s="1076" t="s">
        <v>42</v>
      </c>
      <c r="C24" s="1072"/>
      <c r="D24" s="1077">
        <v>21.044157025210932</v>
      </c>
      <c r="E24" s="1078">
        <v>0.1620207065319281</v>
      </c>
      <c r="F24" s="1072"/>
      <c r="G24" s="1077">
        <v>37.040045290692298</v>
      </c>
      <c r="H24" s="1078">
        <v>0.3411679058418069</v>
      </c>
      <c r="I24" s="1072"/>
      <c r="J24" s="1077">
        <v>55.854836592728702</v>
      </c>
      <c r="K24" s="1078">
        <v>0.37932322364947213</v>
      </c>
      <c r="L24" s="1072"/>
      <c r="M24" s="1072"/>
      <c r="N24" s="1072"/>
      <c r="O24" s="1072"/>
      <c r="P24" s="1072"/>
      <c r="Q24" s="1072"/>
      <c r="R24" s="1072"/>
    </row>
    <row r="25" spans="1:18" ht="15" customHeight="1" x14ac:dyDescent="0.25">
      <c r="B25" s="1076" t="s">
        <v>43</v>
      </c>
      <c r="C25" s="1072"/>
      <c r="D25" s="1077">
        <v>20.702189781021897</v>
      </c>
      <c r="E25" s="1078">
        <v>0.34110164211203281</v>
      </c>
      <c r="F25" s="1072"/>
      <c r="G25" s="1077">
        <v>39.343580470162749</v>
      </c>
      <c r="H25" s="1078">
        <v>0.31169021711763262</v>
      </c>
      <c r="I25" s="1072"/>
      <c r="J25" s="1077">
        <v>66.594537815126046</v>
      </c>
      <c r="K25" s="1078">
        <v>0.22473705044795247</v>
      </c>
      <c r="L25" s="1072"/>
      <c r="M25" s="1072"/>
      <c r="N25" s="1072"/>
      <c r="O25" s="1072"/>
      <c r="P25" s="1072"/>
      <c r="Q25" s="1072"/>
      <c r="R25" s="1072"/>
    </row>
    <row r="26" spans="1:18" ht="15" customHeight="1" x14ac:dyDescent="0.25">
      <c r="B26" s="1076" t="s">
        <v>44</v>
      </c>
      <c r="C26" s="1072"/>
      <c r="D26" s="1077">
        <v>56.070347284060553</v>
      </c>
      <c r="E26" s="1078">
        <v>0.99884463732228446</v>
      </c>
      <c r="F26" s="1072"/>
      <c r="G26" s="1077">
        <v>95.345161290322579</v>
      </c>
      <c r="H26" s="1078">
        <v>0.63998035734704672</v>
      </c>
      <c r="I26" s="1072"/>
      <c r="J26" s="1077">
        <v>100.78260869565217</v>
      </c>
      <c r="K26" s="1078">
        <v>0.576692933236858</v>
      </c>
      <c r="L26" s="1072"/>
      <c r="M26" s="1072"/>
      <c r="N26" s="1072"/>
      <c r="O26" s="1072"/>
      <c r="P26" s="1072"/>
      <c r="Q26" s="1072"/>
      <c r="R26" s="1072"/>
    </row>
    <row r="27" spans="1:18" ht="15" customHeight="1" x14ac:dyDescent="0.25">
      <c r="B27" s="1076" t="s">
        <v>45</v>
      </c>
      <c r="C27" s="1072"/>
      <c r="D27" s="1077">
        <v>20.234746457867264</v>
      </c>
      <c r="E27" s="1078">
        <v>0.69827620359242881</v>
      </c>
      <c r="F27" s="1072"/>
      <c r="G27" s="1077">
        <v>26.521567628749253</v>
      </c>
      <c r="H27" s="1078">
        <v>0.66574623039215641</v>
      </c>
      <c r="I27" s="1072"/>
      <c r="J27" s="1077">
        <v>32.914680161943302</v>
      </c>
      <c r="K27" s="1078">
        <v>0.67177580584099605</v>
      </c>
      <c r="L27" s="1072"/>
      <c r="M27" s="1072"/>
      <c r="N27" s="1072"/>
      <c r="O27" s="1072"/>
      <c r="P27" s="1072"/>
      <c r="Q27" s="1072"/>
      <c r="R27" s="1072"/>
    </row>
    <row r="28" spans="1:18" ht="15" customHeight="1" x14ac:dyDescent="0.25">
      <c r="B28" s="1076" t="s">
        <v>46</v>
      </c>
      <c r="C28" s="1072"/>
      <c r="D28" s="1077">
        <v>17.626588164251228</v>
      </c>
      <c r="E28" s="1078">
        <v>0.35990545364636212</v>
      </c>
      <c r="F28" s="1072"/>
      <c r="G28" s="1077">
        <v>27.407187050359628</v>
      </c>
      <c r="H28" s="1078">
        <v>0.47299880593483618</v>
      </c>
      <c r="I28" s="1072"/>
      <c r="J28" s="1077">
        <v>37.346320474777436</v>
      </c>
      <c r="K28" s="1078">
        <v>0.47513026029280553</v>
      </c>
      <c r="L28" s="1072"/>
      <c r="M28" s="1072"/>
      <c r="N28" s="1072"/>
      <c r="O28" s="1072"/>
      <c r="P28" s="1072"/>
      <c r="Q28" s="1072"/>
      <c r="R28" s="1072"/>
    </row>
    <row r="29" spans="1:18" ht="15" customHeight="1" x14ac:dyDescent="0.25">
      <c r="B29" s="1079" t="s">
        <v>1</v>
      </c>
      <c r="C29" s="1072"/>
      <c r="D29" s="1080">
        <v>20.354906054279748</v>
      </c>
      <c r="E29" s="1081">
        <v>9.099020451339368E-2</v>
      </c>
      <c r="F29" s="1072"/>
      <c r="G29" s="1080">
        <v>45.023809523809526</v>
      </c>
      <c r="H29" s="1081">
        <v>2.5441228074577459E-2</v>
      </c>
      <c r="I29" s="1072"/>
      <c r="J29" s="1080">
        <v>70.328313253012041</v>
      </c>
      <c r="K29" s="1081">
        <v>4.5284054567484848E-2</v>
      </c>
      <c r="L29" s="1072"/>
      <c r="M29" s="1072"/>
      <c r="N29" s="1072"/>
      <c r="O29" s="1072"/>
      <c r="P29" s="1072"/>
      <c r="Q29" s="1072"/>
      <c r="R29" s="1072"/>
    </row>
    <row r="30" spans="1:18" ht="15" customHeight="1" x14ac:dyDescent="0.25">
      <c r="B30" s="1311" t="s">
        <v>0</v>
      </c>
      <c r="C30" s="672"/>
      <c r="D30" s="1312">
        <v>17.454213511540406</v>
      </c>
      <c r="E30" s="1313">
        <v>0.47131418208493775</v>
      </c>
      <c r="F30" s="672"/>
      <c r="G30" s="1312">
        <v>39.510921444796033</v>
      </c>
      <c r="H30" s="1313">
        <v>0.34637150760945434</v>
      </c>
      <c r="I30" s="672"/>
      <c r="J30" s="1312">
        <v>60.614134941345753</v>
      </c>
      <c r="K30" s="1313">
        <v>0.35156754822741165</v>
      </c>
      <c r="L30" s="672"/>
      <c r="M30" s="672"/>
      <c r="N30" s="672"/>
      <c r="O30" s="672"/>
      <c r="P30" s="672"/>
      <c r="Q30" s="672"/>
      <c r="R30" s="672"/>
    </row>
    <row r="31" spans="1:18" x14ac:dyDescent="0.25">
      <c r="A31" s="1072"/>
      <c r="B31" s="1072"/>
      <c r="C31" s="1072"/>
      <c r="D31" s="1072"/>
      <c r="E31" s="1072"/>
      <c r="F31" s="1072"/>
      <c r="G31" s="1072"/>
      <c r="H31" s="1072"/>
      <c r="I31" s="1072"/>
      <c r="J31" s="1072"/>
      <c r="K31" s="1072"/>
      <c r="L31" s="1072"/>
      <c r="M31" s="1072"/>
      <c r="N31" s="1072"/>
      <c r="O31" s="1072"/>
      <c r="P31" s="1072"/>
      <c r="Q31" s="1072"/>
      <c r="R31" s="1072"/>
    </row>
    <row r="32" spans="1:18" ht="12.75" customHeight="1" x14ac:dyDescent="0.25">
      <c r="B32" s="1082" t="s">
        <v>189</v>
      </c>
      <c r="C32" s="1083"/>
      <c r="D32" s="1082"/>
      <c r="E32" s="1082"/>
      <c r="F32" s="1083"/>
      <c r="G32" s="1082"/>
      <c r="H32" s="1082"/>
      <c r="I32" s="1083"/>
      <c r="J32" s="1082"/>
      <c r="K32" s="1082"/>
      <c r="L32" s="1083"/>
      <c r="M32" s="1083"/>
      <c r="N32" s="1083"/>
      <c r="O32" s="1083"/>
      <c r="P32" s="1083"/>
      <c r="Q32" s="1083"/>
      <c r="R32" s="1083"/>
    </row>
    <row r="33" spans="2:11" ht="47.45" customHeight="1" x14ac:dyDescent="0.25">
      <c r="B33" s="1645" t="s">
        <v>288</v>
      </c>
      <c r="C33" s="1645"/>
      <c r="D33" s="1645"/>
      <c r="E33" s="1645"/>
      <c r="F33" s="1645"/>
      <c r="G33" s="1645"/>
      <c r="H33" s="1645"/>
      <c r="I33" s="1645"/>
      <c r="J33" s="1645"/>
      <c r="K33" s="1645"/>
    </row>
  </sheetData>
  <mergeCells count="7">
    <mergeCell ref="B33:K33"/>
    <mergeCell ref="B6:L6"/>
    <mergeCell ref="B7:L7"/>
    <mergeCell ref="B9:B10"/>
    <mergeCell ref="D9:E9"/>
    <mergeCell ref="G9:H9"/>
    <mergeCell ref="J9:K9"/>
  </mergeCells>
  <conditionalFormatting sqref="D12:D29">
    <cfRule type="colorScale" priority="3">
      <colorScale>
        <cfvo type="num" val="0"/>
        <cfvo type="num" val="20"/>
        <color rgb="FFFCFCFF"/>
        <color theme="4"/>
      </colorScale>
    </cfRule>
  </conditionalFormatting>
  <conditionalFormatting sqref="G12:G29">
    <cfRule type="colorScale" priority="2">
      <colorScale>
        <cfvo type="num" val="21"/>
        <cfvo type="num" val="45"/>
        <color rgb="FFFCFCFF"/>
        <color theme="4"/>
      </colorScale>
    </cfRule>
  </conditionalFormatting>
  <conditionalFormatting sqref="J12:J29">
    <cfRule type="colorScale" priority="1">
      <colorScale>
        <cfvo type="num" val="46"/>
        <cfvo type="num" val="70"/>
        <color rgb="FFFCFCFF"/>
        <color theme="4"/>
      </colorScale>
    </cfRule>
  </conditionalFormatting>
  <printOptions horizontalCentered="1"/>
  <pageMargins left="0" right="0" top="0.43307086614173229" bottom="0.43307086614173229" header="0" footer="0"/>
  <pageSetup paperSize="9" scale="96" orientation="landscape" r:id="rId1"/>
  <headerFooter alignWithMargins="0"/>
  <drawing r:id="rId2"/>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sheetPr codeName="Hoja71">
    <pageSetUpPr fitToPage="1"/>
  </sheetPr>
  <dimension ref="A1:U33"/>
  <sheetViews>
    <sheetView zoomScaleNormal="100" workbookViewId="0">
      <selection activeCell="J12" sqref="J12:K30"/>
    </sheetView>
  </sheetViews>
  <sheetFormatPr baseColWidth="10" defaultColWidth="11.42578125" defaultRowHeight="15" x14ac:dyDescent="0.25"/>
  <cols>
    <col min="1" max="1" width="5.85546875" style="666" customWidth="1"/>
    <col min="2" max="2" width="28.85546875" style="666" customWidth="1"/>
    <col min="3" max="3" width="1.42578125" style="666" customWidth="1"/>
    <col min="4" max="4" width="10.85546875" style="666" bestFit="1" customWidth="1"/>
    <col min="5" max="5" width="12.5703125" style="666" customWidth="1"/>
    <col min="6" max="6" width="1.28515625" style="666" customWidth="1"/>
    <col min="7" max="7" width="10.85546875" style="666" bestFit="1" customWidth="1"/>
    <col min="8" max="8" width="12.85546875" style="666" customWidth="1"/>
    <col min="9" max="9" width="1.28515625" style="666" customWidth="1"/>
    <col min="10" max="10" width="10.85546875" style="666" bestFit="1" customWidth="1"/>
    <col min="11" max="11" width="12.85546875" style="666" customWidth="1"/>
    <col min="12" max="12" width="28.140625" style="666" customWidth="1"/>
    <col min="13" max="13" width="7" style="666" customWidth="1"/>
    <col min="14" max="14" width="10.85546875" style="666" customWidth="1"/>
    <col min="15" max="15" width="7" style="666" customWidth="1"/>
    <col min="16" max="16" width="10.85546875" style="666" customWidth="1"/>
    <col min="17" max="17" width="7" style="666" customWidth="1"/>
    <col min="18" max="18" width="10.85546875" style="666" customWidth="1"/>
    <col min="19" max="19" width="11.42578125" style="666"/>
    <col min="20" max="20" width="25.140625" style="666" bestFit="1" customWidth="1"/>
    <col min="21" max="21" width="6.7109375" style="666" customWidth="1"/>
    <col min="22" max="22" width="10.7109375" style="666" customWidth="1"/>
    <col min="23" max="23" width="6.7109375" style="666" customWidth="1"/>
    <col min="24" max="24" width="10.7109375" style="666" customWidth="1"/>
    <col min="25" max="25" width="6.7109375" style="666" customWidth="1"/>
    <col min="26" max="26" width="10.7109375" style="666" customWidth="1"/>
    <col min="27" max="16384" width="11.42578125" style="666"/>
  </cols>
  <sheetData>
    <row r="1" spans="1:21" s="700" customFormat="1" x14ac:dyDescent="0.25">
      <c r="A1" s="700" t="s">
        <v>96</v>
      </c>
      <c r="B1" s="700" t="s">
        <v>56</v>
      </c>
      <c r="C1" s="700" t="s">
        <v>67</v>
      </c>
      <c r="F1" s="700" t="s">
        <v>67</v>
      </c>
      <c r="I1" s="700" t="s">
        <v>67</v>
      </c>
      <c r="L1" s="700" t="s">
        <v>96</v>
      </c>
      <c r="M1" s="700" t="s">
        <v>67</v>
      </c>
      <c r="T1" s="700" t="s">
        <v>81</v>
      </c>
    </row>
    <row r="2" spans="1:21" s="700" customFormat="1" x14ac:dyDescent="0.25"/>
    <row r="3" spans="1:21" s="700" customFormat="1" x14ac:dyDescent="0.25"/>
    <row r="4" spans="1:21" s="700" customFormat="1" x14ac:dyDescent="0.25"/>
    <row r="5" spans="1:21" s="700" customFormat="1" ht="16.5" customHeight="1" x14ac:dyDescent="0.25"/>
    <row r="6" spans="1:21" s="621" customFormat="1" ht="42.75" customHeight="1" x14ac:dyDescent="0.2">
      <c r="A6" s="1017"/>
      <c r="B6" s="1494" t="s">
        <v>449</v>
      </c>
      <c r="C6" s="1494"/>
      <c r="D6" s="1494"/>
      <c r="E6" s="1494"/>
      <c r="F6" s="1494"/>
      <c r="G6" s="1494"/>
      <c r="H6" s="1494"/>
      <c r="I6" s="1494"/>
      <c r="J6" s="1494"/>
      <c r="K6" s="1494"/>
      <c r="L6" s="1494"/>
      <c r="M6" s="1018"/>
      <c r="N6" s="1018"/>
      <c r="O6" s="1018"/>
      <c r="P6" s="1069"/>
      <c r="Q6" s="1069"/>
      <c r="R6" s="1069"/>
      <c r="S6" s="1069"/>
      <c r="T6" s="1069"/>
      <c r="U6" s="1069"/>
    </row>
    <row r="7" spans="1:21" s="621" customFormat="1" ht="15.75" customHeight="1" x14ac:dyDescent="0.2">
      <c r="A7" s="1017"/>
      <c r="B7" s="1633" t="str">
        <f>porsaad!$B$6</f>
        <v>Situación a 31 de mayo de 2024</v>
      </c>
      <c r="C7" s="1633"/>
      <c r="D7" s="1633"/>
      <c r="E7" s="1633"/>
      <c r="F7" s="1633"/>
      <c r="G7" s="1633"/>
      <c r="H7" s="1633"/>
      <c r="I7" s="1633"/>
      <c r="J7" s="1633"/>
      <c r="K7" s="1633"/>
      <c r="L7" s="1633"/>
      <c r="M7" s="1070"/>
      <c r="N7" s="1070"/>
      <c r="O7" s="1070"/>
      <c r="P7" s="1071"/>
      <c r="Q7" s="1071"/>
      <c r="R7" s="1071"/>
      <c r="S7" s="1071"/>
      <c r="T7" s="1071"/>
      <c r="U7" s="1071"/>
    </row>
    <row r="8" spans="1:21" s="700" customFormat="1" ht="6" customHeight="1" x14ac:dyDescent="0.25">
      <c r="A8" s="1020"/>
      <c r="B8" s="1020"/>
      <c r="C8" s="1020"/>
      <c r="D8" s="1020"/>
      <c r="E8" s="1020"/>
      <c r="F8" s="1020"/>
      <c r="G8" s="1020"/>
      <c r="H8" s="1020"/>
      <c r="I8" s="1020"/>
      <c r="J8" s="1020"/>
      <c r="K8" s="1020"/>
      <c r="L8" s="1020"/>
      <c r="M8" s="1020"/>
      <c r="N8" s="1020"/>
      <c r="O8" s="1020"/>
    </row>
    <row r="9" spans="1:21" x14ac:dyDescent="0.25">
      <c r="B9" s="1646" t="s">
        <v>12</v>
      </c>
      <c r="C9" s="1072"/>
      <c r="D9" s="1648" t="s">
        <v>48</v>
      </c>
      <c r="E9" s="1648"/>
      <c r="F9" s="1072"/>
      <c r="G9" s="1649" t="s">
        <v>33</v>
      </c>
      <c r="H9" s="1650"/>
      <c r="I9" s="1072"/>
      <c r="J9" s="1651" t="s">
        <v>32</v>
      </c>
      <c r="K9" s="1652"/>
      <c r="L9" s="1072"/>
      <c r="M9" s="1072"/>
      <c r="N9" s="1072"/>
      <c r="O9" s="1072"/>
      <c r="P9" s="1072"/>
      <c r="Q9" s="1072"/>
      <c r="R9" s="1072"/>
    </row>
    <row r="10" spans="1:21" ht="46.5" customHeight="1" x14ac:dyDescent="0.25">
      <c r="B10" s="1647"/>
      <c r="C10" s="1072"/>
      <c r="D10" s="1068" t="s">
        <v>131</v>
      </c>
      <c r="E10" s="862" t="s">
        <v>157</v>
      </c>
      <c r="F10" s="1072"/>
      <c r="G10" s="1068" t="s">
        <v>131</v>
      </c>
      <c r="H10" s="820" t="s">
        <v>157</v>
      </c>
      <c r="I10" s="1072"/>
      <c r="J10" s="820" t="s">
        <v>131</v>
      </c>
      <c r="K10" s="821" t="s">
        <v>157</v>
      </c>
      <c r="L10" s="1072"/>
      <c r="M10" s="1072"/>
      <c r="N10" s="1072"/>
      <c r="O10" s="1072"/>
      <c r="P10" s="1072"/>
      <c r="Q10" s="1072"/>
      <c r="R10" s="1072"/>
    </row>
    <row r="11" spans="1:21" ht="6.75" customHeight="1" x14ac:dyDescent="0.25">
      <c r="B11" s="1072"/>
      <c r="C11" s="1072"/>
      <c r="D11" s="1072"/>
      <c r="E11" s="1072"/>
      <c r="F11" s="1072"/>
      <c r="G11" s="1072"/>
      <c r="H11" s="1072"/>
      <c r="I11" s="1072"/>
      <c r="J11" s="1072"/>
      <c r="K11" s="1072"/>
      <c r="L11" s="1072"/>
      <c r="M11" s="1072"/>
      <c r="N11" s="1072"/>
      <c r="O11" s="1072"/>
      <c r="P11" s="1072"/>
      <c r="Q11" s="1072"/>
      <c r="R11" s="1072"/>
    </row>
    <row r="12" spans="1:21" ht="15" customHeight="1" x14ac:dyDescent="0.25">
      <c r="B12" s="1073" t="s">
        <v>8</v>
      </c>
      <c r="C12" s="1072"/>
      <c r="D12" s="1074">
        <v>12.060111200475575</v>
      </c>
      <c r="E12" s="1075">
        <v>0.36983644475462335</v>
      </c>
      <c r="F12" s="1072"/>
      <c r="G12" s="1074">
        <v>42.322398057684431</v>
      </c>
      <c r="H12" s="1075">
        <v>0.23439575615363306</v>
      </c>
      <c r="I12" s="1072"/>
      <c r="J12" s="1074">
        <v>64.747842087654732</v>
      </c>
      <c r="K12" s="1075">
        <v>0.28342587770693761</v>
      </c>
      <c r="L12" s="1072"/>
      <c r="M12" s="1072"/>
      <c r="N12" s="1072"/>
      <c r="O12" s="1072"/>
      <c r="P12" s="1072"/>
      <c r="Q12" s="1072"/>
      <c r="R12" s="1072"/>
    </row>
    <row r="13" spans="1:21" ht="15" customHeight="1" x14ac:dyDescent="0.25">
      <c r="B13" s="1076" t="s">
        <v>7</v>
      </c>
      <c r="C13" s="1072"/>
      <c r="D13" s="1077">
        <v>10.284802043422733</v>
      </c>
      <c r="E13" s="1078">
        <v>0.35093647000883116</v>
      </c>
      <c r="F13" s="1072"/>
      <c r="G13" s="1077">
        <v>22.619674185463658</v>
      </c>
      <c r="H13" s="1078">
        <v>0.25814366219957957</v>
      </c>
      <c r="I13" s="1072"/>
      <c r="J13" s="1077">
        <v>47.295522388059702</v>
      </c>
      <c r="K13" s="1078">
        <v>0.12540894230570865</v>
      </c>
      <c r="L13" s="1072"/>
      <c r="M13" s="1072"/>
      <c r="N13" s="1072"/>
      <c r="O13" s="1072"/>
      <c r="P13" s="1072"/>
      <c r="Q13" s="1072"/>
      <c r="R13" s="1072"/>
    </row>
    <row r="14" spans="1:21" ht="15" customHeight="1" x14ac:dyDescent="0.25">
      <c r="B14" s="1076" t="s">
        <v>37</v>
      </c>
      <c r="C14" s="1072"/>
      <c r="D14" s="1077">
        <v>21.621854304635761</v>
      </c>
      <c r="E14" s="1078">
        <v>0.22379979067509534</v>
      </c>
      <c r="F14" s="1072"/>
      <c r="G14" s="1077">
        <v>44.093928386092372</v>
      </c>
      <c r="H14" s="1078">
        <v>0.1489753721629343</v>
      </c>
      <c r="I14" s="1072"/>
      <c r="J14" s="1077">
        <v>70.430084745762713</v>
      </c>
      <c r="K14" s="1078">
        <v>0.11642941496470313</v>
      </c>
      <c r="L14" s="1072"/>
      <c r="M14" s="1072"/>
      <c r="N14" s="1072"/>
      <c r="O14" s="1072"/>
      <c r="P14" s="1072"/>
      <c r="Q14" s="1072"/>
      <c r="R14" s="1072"/>
    </row>
    <row r="15" spans="1:21" ht="15" customHeight="1" x14ac:dyDescent="0.25">
      <c r="B15" s="1076" t="s">
        <v>38</v>
      </c>
      <c r="C15" s="1072"/>
      <c r="D15" s="1077">
        <v>19.069885641677256</v>
      </c>
      <c r="E15" s="1078">
        <v>0.26801753397269074</v>
      </c>
      <c r="F15" s="1072"/>
      <c r="G15" s="1077">
        <v>28.403896103896106</v>
      </c>
      <c r="H15" s="1078">
        <v>0.42062069302530092</v>
      </c>
      <c r="I15" s="1072"/>
      <c r="J15" s="1077">
        <v>33.146137787056368</v>
      </c>
      <c r="K15" s="1078">
        <v>0.58911855232450105</v>
      </c>
      <c r="L15" s="1072"/>
      <c r="M15" s="1072"/>
      <c r="N15" s="1072"/>
      <c r="O15" s="1072"/>
      <c r="P15" s="1072"/>
      <c r="Q15" s="1072"/>
      <c r="R15" s="1072"/>
    </row>
    <row r="16" spans="1:21" ht="15" customHeight="1" x14ac:dyDescent="0.25">
      <c r="B16" s="1076" t="s">
        <v>6</v>
      </c>
      <c r="C16" s="1072"/>
      <c r="D16" s="1077">
        <v>19.211734693877553</v>
      </c>
      <c r="E16" s="1078">
        <v>0.17558889098389469</v>
      </c>
      <c r="F16" s="1072"/>
      <c r="G16" s="1077">
        <v>30.014925373134329</v>
      </c>
      <c r="H16" s="1078">
        <v>0.38886806247887945</v>
      </c>
      <c r="I16" s="1072"/>
      <c r="J16" s="1077">
        <v>52.274647887323944</v>
      </c>
      <c r="K16" s="1078">
        <v>0.38106488117144388</v>
      </c>
      <c r="L16" s="1072"/>
      <c r="M16" s="1072"/>
      <c r="N16" s="1072"/>
      <c r="O16" s="1072"/>
      <c r="P16" s="1072"/>
      <c r="Q16" s="1072"/>
      <c r="R16" s="1072"/>
    </row>
    <row r="17" spans="1:18" ht="15" customHeight="1" x14ac:dyDescent="0.25">
      <c r="B17" s="1076" t="s">
        <v>5</v>
      </c>
      <c r="C17" s="1072"/>
      <c r="D17" s="1077">
        <v>21.193220910623946</v>
      </c>
      <c r="E17" s="1078">
        <v>0.59666106672985397</v>
      </c>
      <c r="F17" s="1072"/>
      <c r="G17" s="1077">
        <v>35.123672727272726</v>
      </c>
      <c r="H17" s="1078">
        <v>0.38061341666510418</v>
      </c>
      <c r="I17" s="1072"/>
      <c r="J17" s="1077">
        <v>43.502272727272732</v>
      </c>
      <c r="K17" s="1078">
        <v>0.48548402810402008</v>
      </c>
      <c r="L17" s="1072"/>
      <c r="M17" s="1072"/>
      <c r="N17" s="1072"/>
      <c r="O17" s="1072"/>
      <c r="P17" s="1072"/>
      <c r="Q17" s="1072"/>
      <c r="R17" s="1072"/>
    </row>
    <row r="18" spans="1:18" ht="15" customHeight="1" x14ac:dyDescent="0.25">
      <c r="B18" s="1076" t="s">
        <v>4</v>
      </c>
      <c r="C18" s="1072"/>
      <c r="D18" s="1077">
        <v>21.750274323335773</v>
      </c>
      <c r="E18" s="1078">
        <v>0.2387200352288269</v>
      </c>
      <c r="F18" s="1072"/>
      <c r="G18" s="1077">
        <v>44.855451263537908</v>
      </c>
      <c r="H18" s="1078">
        <v>0.19516110233969461</v>
      </c>
      <c r="I18" s="1072"/>
      <c r="J18" s="1077">
        <v>72.593542807725569</v>
      </c>
      <c r="K18" s="1078">
        <v>0.14585772749511003</v>
      </c>
      <c r="L18" s="1072"/>
      <c r="M18" s="1072"/>
      <c r="N18" s="1072"/>
      <c r="O18" s="1072"/>
      <c r="P18" s="1072"/>
      <c r="Q18" s="1072"/>
      <c r="R18" s="1072"/>
    </row>
    <row r="19" spans="1:18" ht="15" customHeight="1" x14ac:dyDescent="0.25">
      <c r="B19" s="1076" t="s">
        <v>40</v>
      </c>
      <c r="C19" s="1072"/>
      <c r="D19" s="1077">
        <v>17.98938527936545</v>
      </c>
      <c r="E19" s="1078">
        <v>0.34121101129281434</v>
      </c>
      <c r="F19" s="1072"/>
      <c r="G19" s="1077">
        <v>29.839350180505416</v>
      </c>
      <c r="H19" s="1078">
        <v>0.49632482809152606</v>
      </c>
      <c r="I19" s="1072"/>
      <c r="J19" s="1077">
        <v>39.350563544500581</v>
      </c>
      <c r="K19" s="1078">
        <v>0.56258442799518227</v>
      </c>
      <c r="L19" s="1072"/>
      <c r="M19" s="1072"/>
      <c r="N19" s="1072"/>
      <c r="O19" s="1072"/>
      <c r="P19" s="1072"/>
      <c r="Q19" s="1072"/>
      <c r="R19" s="1072"/>
    </row>
    <row r="20" spans="1:18" ht="15" customHeight="1" x14ac:dyDescent="0.25">
      <c r="B20" s="1076" t="s">
        <v>41</v>
      </c>
      <c r="C20" s="1072"/>
      <c r="D20" s="1077">
        <v>17.475767878752954</v>
      </c>
      <c r="E20" s="1078">
        <v>0.27982051562755339</v>
      </c>
      <c r="F20" s="1072"/>
      <c r="G20" s="1077">
        <v>24.990327640292787</v>
      </c>
      <c r="H20" s="1078">
        <v>0.52011312705029877</v>
      </c>
      <c r="I20" s="1072"/>
      <c r="J20" s="1077">
        <v>31.319444444444443</v>
      </c>
      <c r="K20" s="1078">
        <v>0.58606544079929801</v>
      </c>
      <c r="L20" s="1072"/>
      <c r="M20" s="1072"/>
      <c r="N20" s="1072"/>
      <c r="O20" s="1072"/>
      <c r="P20" s="1072"/>
      <c r="Q20" s="1072"/>
      <c r="R20" s="1072"/>
    </row>
    <row r="21" spans="1:18" ht="15" customHeight="1" x14ac:dyDescent="0.25">
      <c r="B21" s="1076" t="s">
        <v>3</v>
      </c>
      <c r="C21" s="1072"/>
      <c r="D21" s="1077">
        <v>20.156422764227642</v>
      </c>
      <c r="E21" s="1078">
        <v>9.8388301005723211E-2</v>
      </c>
      <c r="F21" s="1072"/>
      <c r="G21" s="1077">
        <v>32.284683684794672</v>
      </c>
      <c r="H21" s="1078">
        <v>0.16762751777056056</v>
      </c>
      <c r="I21" s="1072"/>
      <c r="J21" s="1077">
        <v>56.22617534942821</v>
      </c>
      <c r="K21" s="1078">
        <v>0.15520924996978067</v>
      </c>
      <c r="L21" s="1072"/>
      <c r="M21" s="1072"/>
      <c r="N21" s="1072"/>
      <c r="O21" s="1072"/>
      <c r="P21" s="1072"/>
      <c r="Q21" s="1072"/>
      <c r="R21" s="1072"/>
    </row>
    <row r="22" spans="1:18" ht="15" customHeight="1" x14ac:dyDescent="0.25">
      <c r="B22" s="1076" t="s">
        <v>2</v>
      </c>
      <c r="C22" s="1072"/>
      <c r="D22" s="1077">
        <v>20.229376257545272</v>
      </c>
      <c r="E22" s="1078">
        <v>0.21713471349805305</v>
      </c>
      <c r="F22" s="1072"/>
      <c r="G22" s="1077">
        <v>44.185185185185183</v>
      </c>
      <c r="H22" s="1078">
        <v>0.29339234542458476</v>
      </c>
      <c r="I22" s="1072"/>
      <c r="J22" s="1077">
        <v>71.138888888888886</v>
      </c>
      <c r="K22" s="1078">
        <v>0.4628587682104402</v>
      </c>
      <c r="L22" s="1072"/>
      <c r="M22" s="1072"/>
      <c r="N22" s="1072"/>
      <c r="O22" s="1072"/>
      <c r="P22" s="1072"/>
      <c r="Q22" s="1072"/>
      <c r="R22" s="1072"/>
    </row>
    <row r="23" spans="1:18" ht="15" customHeight="1" x14ac:dyDescent="0.25">
      <c r="B23" s="1076" t="s">
        <v>35</v>
      </c>
      <c r="C23" s="1072"/>
      <c r="D23" s="1077">
        <v>20.62935450819672</v>
      </c>
      <c r="E23" s="1078">
        <v>0.19356392474832346</v>
      </c>
      <c r="F23" s="1072"/>
      <c r="G23" s="1077">
        <v>45.095719040514176</v>
      </c>
      <c r="H23" s="1078">
        <v>0.13624667594424517</v>
      </c>
      <c r="I23" s="1072"/>
      <c r="J23" s="1077">
        <v>70.99862116511548</v>
      </c>
      <c r="K23" s="1078">
        <v>0.14667998781014283</v>
      </c>
      <c r="L23" s="1072"/>
      <c r="M23" s="1072"/>
      <c r="N23" s="1072"/>
      <c r="O23" s="1072"/>
      <c r="P23" s="1072"/>
      <c r="Q23" s="1072"/>
      <c r="R23" s="1072"/>
    </row>
    <row r="24" spans="1:18" ht="15" customHeight="1" x14ac:dyDescent="0.25">
      <c r="B24" s="1076" t="s">
        <v>42</v>
      </c>
      <c r="C24" s="1072"/>
      <c r="D24" s="1077">
        <v>20.81252674368849</v>
      </c>
      <c r="E24" s="1078">
        <v>0.13368428072326932</v>
      </c>
      <c r="F24" s="1072"/>
      <c r="G24" s="1077">
        <v>36.25171862896979</v>
      </c>
      <c r="H24" s="1078">
        <v>0.33701879031860654</v>
      </c>
      <c r="I24" s="1072"/>
      <c r="J24" s="1077">
        <v>53.772798629941484</v>
      </c>
      <c r="K24" s="1078">
        <v>0.38204443319916748</v>
      </c>
      <c r="L24" s="1072"/>
      <c r="M24" s="1072"/>
      <c r="N24" s="1072"/>
      <c r="O24" s="1072"/>
      <c r="P24" s="1072"/>
      <c r="Q24" s="1072"/>
      <c r="R24" s="1072"/>
    </row>
    <row r="25" spans="1:18" ht="15" customHeight="1" x14ac:dyDescent="0.25">
      <c r="B25" s="1076" t="s">
        <v>43</v>
      </c>
      <c r="C25" s="1072"/>
      <c r="D25" s="1077">
        <v>20.70458984375</v>
      </c>
      <c r="E25" s="1078">
        <v>0.34122845000132068</v>
      </c>
      <c r="F25" s="1072"/>
      <c r="G25" s="1077">
        <v>39.419090909090912</v>
      </c>
      <c r="H25" s="1078">
        <v>0.31060773626943883</v>
      </c>
      <c r="I25" s="1072"/>
      <c r="J25" s="1077">
        <v>66.601265822784811</v>
      </c>
      <c r="K25" s="1078">
        <v>0.22513060451106745</v>
      </c>
      <c r="L25" s="1072"/>
      <c r="M25" s="1072"/>
      <c r="N25" s="1072"/>
      <c r="O25" s="1072"/>
      <c r="P25" s="1072"/>
      <c r="Q25" s="1072"/>
      <c r="R25" s="1072"/>
    </row>
    <row r="26" spans="1:18" ht="15" customHeight="1" x14ac:dyDescent="0.25">
      <c r="B26" s="1076" t="s">
        <v>44</v>
      </c>
      <c r="C26" s="1072"/>
      <c r="D26" s="1077">
        <v>14.904984423676012</v>
      </c>
      <c r="E26" s="1078">
        <v>0.60894465289025745</v>
      </c>
      <c r="F26" s="1072"/>
      <c r="G26" s="1077">
        <v>17.650519031141869</v>
      </c>
      <c r="H26" s="1078">
        <v>0.65192969291598457</v>
      </c>
      <c r="I26" s="1072"/>
      <c r="J26" s="1077">
        <v>21.571428571428573</v>
      </c>
      <c r="K26" s="1078">
        <v>0.56307603820190921</v>
      </c>
      <c r="L26" s="1072"/>
      <c r="M26" s="1072"/>
      <c r="N26" s="1072"/>
      <c r="O26" s="1072"/>
      <c r="P26" s="1072"/>
      <c r="Q26" s="1072"/>
      <c r="R26" s="1072"/>
    </row>
    <row r="27" spans="1:18" ht="15" customHeight="1" x14ac:dyDescent="0.25">
      <c r="B27" s="1076" t="s">
        <v>45</v>
      </c>
      <c r="C27" s="1072"/>
      <c r="D27" s="1077">
        <v>20.234746457867264</v>
      </c>
      <c r="E27" s="1078">
        <v>0.69827620359242881</v>
      </c>
      <c r="F27" s="1072"/>
      <c r="G27" s="1077">
        <v>26.521567628749253</v>
      </c>
      <c r="H27" s="1078">
        <v>0.66574623039215641</v>
      </c>
      <c r="I27" s="1072"/>
      <c r="J27" s="1077">
        <v>32.914680161943302</v>
      </c>
      <c r="K27" s="1078">
        <v>0.67177580584099605</v>
      </c>
      <c r="L27" s="1072"/>
      <c r="M27" s="1072"/>
      <c r="N27" s="1072"/>
      <c r="O27" s="1072"/>
      <c r="P27" s="1072"/>
      <c r="Q27" s="1072"/>
      <c r="R27" s="1072"/>
    </row>
    <row r="28" spans="1:18" ht="15" customHeight="1" x14ac:dyDescent="0.25">
      <c r="B28" s="1076" t="s">
        <v>46</v>
      </c>
      <c r="C28" s="1072"/>
      <c r="D28" s="1077">
        <v>17.626588164251228</v>
      </c>
      <c r="E28" s="1078">
        <v>0.35990545364636212</v>
      </c>
      <c r="F28" s="1072"/>
      <c r="G28" s="1077">
        <v>27.407187050359628</v>
      </c>
      <c r="H28" s="1078">
        <v>0.47299880593483618</v>
      </c>
      <c r="I28" s="1072"/>
      <c r="J28" s="1077">
        <v>37.346320474777436</v>
      </c>
      <c r="K28" s="1078">
        <v>0.47513026029280553</v>
      </c>
      <c r="L28" s="1072"/>
      <c r="M28" s="1072"/>
      <c r="N28" s="1072"/>
      <c r="O28" s="1072"/>
      <c r="P28" s="1072"/>
      <c r="Q28" s="1072"/>
      <c r="R28" s="1072"/>
    </row>
    <row r="29" spans="1:18" ht="15" customHeight="1" x14ac:dyDescent="0.25">
      <c r="B29" s="1079" t="s">
        <v>1</v>
      </c>
      <c r="C29" s="1072"/>
      <c r="D29" s="1080">
        <v>20.355648535564853</v>
      </c>
      <c r="E29" s="1081">
        <v>9.1078703934316912E-2</v>
      </c>
      <c r="F29" s="1072"/>
      <c r="G29" s="1080">
        <v>45.023866348448685</v>
      </c>
      <c r="H29" s="1081">
        <v>2.5471596674514495E-2</v>
      </c>
      <c r="I29" s="1072"/>
      <c r="J29" s="1080">
        <v>70.328313253012041</v>
      </c>
      <c r="K29" s="1081">
        <v>4.5284054567484848E-2</v>
      </c>
      <c r="L29" s="1072"/>
      <c r="M29" s="1072"/>
      <c r="N29" s="1072"/>
      <c r="O29" s="1072"/>
      <c r="P29" s="1072"/>
      <c r="Q29" s="1072"/>
      <c r="R29" s="1072"/>
    </row>
    <row r="30" spans="1:18" ht="15" customHeight="1" x14ac:dyDescent="0.25">
      <c r="B30" s="1311" t="s">
        <v>0</v>
      </c>
      <c r="C30" s="672"/>
      <c r="D30" s="1312">
        <v>16.429580639673365</v>
      </c>
      <c r="E30" s="1313">
        <v>0.39109096940441079</v>
      </c>
      <c r="F30" s="672"/>
      <c r="G30" s="1312">
        <v>38.861372794261648</v>
      </c>
      <c r="H30" s="1313">
        <v>0.31929650835932166</v>
      </c>
      <c r="I30" s="672"/>
      <c r="J30" s="1312">
        <v>59.085942082898086</v>
      </c>
      <c r="K30" s="1313">
        <v>0.3613186666487459</v>
      </c>
      <c r="L30" s="672"/>
      <c r="M30" s="672"/>
      <c r="N30" s="672"/>
      <c r="O30" s="672"/>
      <c r="P30" s="672"/>
      <c r="Q30" s="672"/>
      <c r="R30" s="672"/>
    </row>
    <row r="31" spans="1:18" x14ac:dyDescent="0.25">
      <c r="A31" s="1072"/>
      <c r="B31" s="1072"/>
      <c r="C31" s="1072"/>
      <c r="D31" s="1072"/>
      <c r="E31" s="1072"/>
      <c r="F31" s="1072"/>
      <c r="G31" s="1072"/>
      <c r="H31" s="1072"/>
      <c r="I31" s="1072"/>
      <c r="J31" s="1072"/>
      <c r="K31" s="1072"/>
      <c r="L31" s="1072"/>
      <c r="M31" s="1072"/>
      <c r="N31" s="1072"/>
      <c r="O31" s="1072"/>
      <c r="P31" s="1072"/>
      <c r="Q31" s="1072"/>
      <c r="R31" s="1072"/>
    </row>
    <row r="32" spans="1:18" ht="12.75" customHeight="1" x14ac:dyDescent="0.25">
      <c r="B32" s="1082" t="s">
        <v>189</v>
      </c>
      <c r="C32" s="1083"/>
      <c r="D32" s="1082"/>
      <c r="E32" s="1082"/>
      <c r="F32" s="1083"/>
      <c r="G32" s="1082"/>
      <c r="H32" s="1082"/>
      <c r="I32" s="1083"/>
      <c r="J32" s="1082"/>
      <c r="K32" s="1082"/>
      <c r="L32" s="1083"/>
      <c r="M32" s="1083"/>
      <c r="N32" s="1083"/>
      <c r="O32" s="1083"/>
      <c r="P32" s="1083"/>
      <c r="Q32" s="1083"/>
      <c r="R32" s="1083"/>
    </row>
    <row r="33" spans="2:11" ht="45.6" customHeight="1" x14ac:dyDescent="0.25">
      <c r="B33" s="1645" t="s">
        <v>288</v>
      </c>
      <c r="C33" s="1645"/>
      <c r="D33" s="1645"/>
      <c r="E33" s="1645"/>
      <c r="F33" s="1645"/>
      <c r="G33" s="1645"/>
      <c r="H33" s="1645"/>
      <c r="I33" s="1645"/>
      <c r="J33" s="1645"/>
      <c r="K33" s="1645"/>
    </row>
  </sheetData>
  <mergeCells count="7">
    <mergeCell ref="B33:K33"/>
    <mergeCell ref="B6:L6"/>
    <mergeCell ref="B9:B10"/>
    <mergeCell ref="D9:E9"/>
    <mergeCell ref="G9:H9"/>
    <mergeCell ref="J9:K9"/>
    <mergeCell ref="B7:L7"/>
  </mergeCells>
  <conditionalFormatting sqref="D12:D29">
    <cfRule type="colorScale" priority="3">
      <colorScale>
        <cfvo type="num" val="0"/>
        <cfvo type="num" val="20"/>
        <color rgb="FFFCFCFF"/>
        <color theme="4"/>
      </colorScale>
    </cfRule>
  </conditionalFormatting>
  <conditionalFormatting sqref="G12:G29">
    <cfRule type="colorScale" priority="2">
      <colorScale>
        <cfvo type="num" val="21"/>
        <cfvo type="num" val="45"/>
        <color rgb="FFFCFCFF"/>
        <color theme="4"/>
      </colorScale>
    </cfRule>
  </conditionalFormatting>
  <conditionalFormatting sqref="J12:J29">
    <cfRule type="colorScale" priority="1">
      <colorScale>
        <cfvo type="num" val="46"/>
        <cfvo type="num" val="70"/>
        <color rgb="FFFCFCFF"/>
        <color theme="4"/>
      </colorScale>
    </cfRule>
  </conditionalFormatting>
  <printOptions horizontalCentered="1"/>
  <pageMargins left="0" right="0" top="0.43307086614173229" bottom="0.43307086614173229" header="0" footer="0"/>
  <pageSetup paperSize="9" scale="97" orientation="landscape" r:id="rId1"/>
  <headerFooter alignWithMargins="0"/>
  <drawing r:id="rId2"/>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sheetPr codeName="Hoja72">
    <pageSetUpPr fitToPage="1"/>
  </sheetPr>
  <dimension ref="A1:U33"/>
  <sheetViews>
    <sheetView zoomScaleNormal="100" workbookViewId="0">
      <selection activeCell="J12" sqref="J12:K29"/>
    </sheetView>
  </sheetViews>
  <sheetFormatPr baseColWidth="10" defaultColWidth="11.42578125" defaultRowHeight="15" x14ac:dyDescent="0.25"/>
  <cols>
    <col min="1" max="1" width="5.85546875" style="666" customWidth="1"/>
    <col min="2" max="2" width="28.85546875" style="666" customWidth="1"/>
    <col min="3" max="3" width="1.42578125" style="666" customWidth="1"/>
    <col min="4" max="4" width="10.85546875" style="666" bestFit="1" customWidth="1"/>
    <col min="5" max="5" width="12.5703125" style="666" customWidth="1"/>
    <col min="6" max="6" width="1.28515625" style="666" customWidth="1"/>
    <col min="7" max="7" width="10.85546875" style="666" bestFit="1" customWidth="1"/>
    <col min="8" max="8" width="12.85546875" style="666" customWidth="1"/>
    <col min="9" max="9" width="1.28515625" style="666" customWidth="1"/>
    <col min="10" max="10" width="10.85546875" style="666" bestFit="1" customWidth="1"/>
    <col min="11" max="11" width="12.85546875" style="666" customWidth="1"/>
    <col min="12" max="12" width="28.140625" style="666" customWidth="1"/>
    <col min="13" max="13" width="7" style="666" customWidth="1"/>
    <col min="14" max="14" width="10.85546875" style="666" customWidth="1"/>
    <col min="15" max="15" width="7" style="666" customWidth="1"/>
    <col min="16" max="16" width="10.85546875" style="666" customWidth="1"/>
    <col min="17" max="17" width="7" style="666" customWidth="1"/>
    <col min="18" max="18" width="10.85546875" style="666" customWidth="1"/>
    <col min="19" max="19" width="11.42578125" style="666"/>
    <col min="20" max="20" width="25.140625" style="666" bestFit="1" customWidth="1"/>
    <col min="21" max="21" width="6.7109375" style="666" customWidth="1"/>
    <col min="22" max="22" width="10.7109375" style="666" customWidth="1"/>
    <col min="23" max="23" width="6.7109375" style="666" customWidth="1"/>
    <col min="24" max="24" width="10.7109375" style="666" customWidth="1"/>
    <col min="25" max="25" width="6.7109375" style="666" customWidth="1"/>
    <col min="26" max="26" width="10.7109375" style="666" customWidth="1"/>
    <col min="27" max="16384" width="11.42578125" style="666"/>
  </cols>
  <sheetData>
    <row r="1" spans="1:21" s="700" customFormat="1" x14ac:dyDescent="0.25">
      <c r="A1" s="700" t="s">
        <v>96</v>
      </c>
      <c r="B1" s="700" t="s">
        <v>67</v>
      </c>
      <c r="C1" s="700" t="s">
        <v>67</v>
      </c>
      <c r="F1" s="700" t="s">
        <v>67</v>
      </c>
      <c r="I1" s="700" t="s">
        <v>67</v>
      </c>
      <c r="L1" s="700" t="s">
        <v>96</v>
      </c>
      <c r="M1" s="700" t="s">
        <v>67</v>
      </c>
      <c r="T1" s="700" t="s">
        <v>81</v>
      </c>
    </row>
    <row r="2" spans="1:21" s="700" customFormat="1" x14ac:dyDescent="0.25"/>
    <row r="3" spans="1:21" s="700" customFormat="1" x14ac:dyDescent="0.25"/>
    <row r="4" spans="1:21" s="700" customFormat="1" x14ac:dyDescent="0.25"/>
    <row r="5" spans="1:21" s="700" customFormat="1" ht="16.5" customHeight="1" x14ac:dyDescent="0.25"/>
    <row r="6" spans="1:21" s="621" customFormat="1" ht="42.75" customHeight="1" x14ac:dyDescent="0.2">
      <c r="A6" s="1017"/>
      <c r="B6" s="1494" t="s">
        <v>448</v>
      </c>
      <c r="C6" s="1494"/>
      <c r="D6" s="1494"/>
      <c r="E6" s="1494"/>
      <c r="F6" s="1494"/>
      <c r="G6" s="1494"/>
      <c r="H6" s="1494"/>
      <c r="I6" s="1494"/>
      <c r="J6" s="1494"/>
      <c r="K6" s="1494"/>
      <c r="L6" s="1494"/>
      <c r="M6" s="1018"/>
      <c r="N6" s="1018"/>
      <c r="O6" s="1018"/>
      <c r="P6" s="1069"/>
      <c r="Q6" s="1069"/>
      <c r="R6" s="1069"/>
      <c r="S6" s="1069"/>
      <c r="T6" s="1069"/>
      <c r="U6" s="1069"/>
    </row>
    <row r="7" spans="1:21" s="621" customFormat="1" ht="15.75" customHeight="1" x14ac:dyDescent="0.2">
      <c r="A7" s="1017"/>
      <c r="B7" s="1633" t="str">
        <f>porsaad!$B$6</f>
        <v>Situación a 31 de mayo de 2024</v>
      </c>
      <c r="C7" s="1633"/>
      <c r="D7" s="1633"/>
      <c r="E7" s="1633"/>
      <c r="F7" s="1633"/>
      <c r="G7" s="1633"/>
      <c r="H7" s="1633"/>
      <c r="I7" s="1633"/>
      <c r="J7" s="1633"/>
      <c r="K7" s="1633"/>
      <c r="L7" s="1633"/>
      <c r="M7" s="1070"/>
      <c r="N7" s="1070"/>
      <c r="O7" s="1070"/>
      <c r="P7" s="1071"/>
      <c r="Q7" s="1071"/>
      <c r="R7" s="1071"/>
      <c r="S7" s="1071"/>
      <c r="T7" s="1071"/>
      <c r="U7" s="1071"/>
    </row>
    <row r="8" spans="1:21" s="700" customFormat="1" ht="6" customHeight="1" x14ac:dyDescent="0.25">
      <c r="A8" s="1020"/>
      <c r="B8" s="1020"/>
      <c r="C8" s="1020"/>
      <c r="D8" s="1020"/>
      <c r="E8" s="1020"/>
      <c r="F8" s="1020"/>
      <c r="G8" s="1020"/>
      <c r="H8" s="1020"/>
      <c r="I8" s="1020"/>
      <c r="J8" s="1020"/>
      <c r="K8" s="1020"/>
      <c r="L8" s="1020"/>
      <c r="M8" s="1020"/>
      <c r="N8" s="1020"/>
      <c r="O8" s="1020"/>
    </row>
    <row r="9" spans="1:21" x14ac:dyDescent="0.25">
      <c r="B9" s="1646" t="s">
        <v>12</v>
      </c>
      <c r="C9" s="1072"/>
      <c r="D9" s="1648" t="s">
        <v>48</v>
      </c>
      <c r="E9" s="1648"/>
      <c r="F9" s="1072"/>
      <c r="G9" s="1649" t="s">
        <v>33</v>
      </c>
      <c r="H9" s="1650"/>
      <c r="I9" s="1072"/>
      <c r="J9" s="1651" t="s">
        <v>32</v>
      </c>
      <c r="K9" s="1652"/>
      <c r="L9" s="1072"/>
      <c r="M9" s="1072"/>
      <c r="N9" s="1072"/>
      <c r="O9" s="1072"/>
      <c r="P9" s="1072"/>
      <c r="Q9" s="1072"/>
      <c r="R9" s="1072"/>
    </row>
    <row r="10" spans="1:21" ht="46.5" customHeight="1" x14ac:dyDescent="0.25">
      <c r="B10" s="1647"/>
      <c r="C10" s="1072"/>
      <c r="D10" s="1068" t="s">
        <v>131</v>
      </c>
      <c r="E10" s="862" t="s">
        <v>157</v>
      </c>
      <c r="F10" s="1072"/>
      <c r="G10" s="1068" t="s">
        <v>131</v>
      </c>
      <c r="H10" s="820" t="s">
        <v>157</v>
      </c>
      <c r="I10" s="1072"/>
      <c r="J10" s="820" t="s">
        <v>131</v>
      </c>
      <c r="K10" s="821" t="s">
        <v>157</v>
      </c>
      <c r="L10" s="1072"/>
      <c r="M10" s="1072"/>
      <c r="N10" s="1072"/>
      <c r="O10" s="1072"/>
      <c r="P10" s="1072"/>
      <c r="Q10" s="1072"/>
      <c r="R10" s="1072"/>
    </row>
    <row r="11" spans="1:21" ht="6.75" customHeight="1" x14ac:dyDescent="0.25">
      <c r="B11" s="1072"/>
      <c r="C11" s="1072"/>
      <c r="D11" s="1072"/>
      <c r="E11" s="1072"/>
      <c r="F11" s="1072"/>
      <c r="G11" s="1072"/>
      <c r="H11" s="1072"/>
      <c r="I11" s="1072"/>
      <c r="J11" s="1072"/>
      <c r="K11" s="1072"/>
      <c r="L11" s="1072"/>
      <c r="M11" s="1072"/>
      <c r="N11" s="1072"/>
      <c r="O11" s="1072"/>
      <c r="P11" s="1072"/>
      <c r="Q11" s="1072"/>
      <c r="R11" s="1072"/>
    </row>
    <row r="12" spans="1:21" ht="15" customHeight="1" x14ac:dyDescent="0.25">
      <c r="B12" s="1073" t="s">
        <v>8</v>
      </c>
      <c r="C12" s="1072"/>
      <c r="D12" s="1074" t="s">
        <v>364</v>
      </c>
      <c r="E12" s="1075" t="s">
        <v>364</v>
      </c>
      <c r="F12" s="1072"/>
      <c r="G12" s="1074" t="s">
        <v>364</v>
      </c>
      <c r="H12" s="1075" t="s">
        <v>364</v>
      </c>
      <c r="I12" s="1072"/>
      <c r="J12" s="1074" t="s">
        <v>364</v>
      </c>
      <c r="K12" s="1075" t="s">
        <v>364</v>
      </c>
      <c r="L12" s="1072"/>
      <c r="M12" s="1072"/>
      <c r="N12" s="1072"/>
      <c r="O12" s="1072"/>
      <c r="P12" s="1072"/>
      <c r="Q12" s="1072"/>
      <c r="R12" s="1072"/>
    </row>
    <row r="13" spans="1:21" ht="15" customHeight="1" x14ac:dyDescent="0.25">
      <c r="B13" s="1076" t="s">
        <v>7</v>
      </c>
      <c r="C13" s="1072"/>
      <c r="D13" s="1077">
        <v>29</v>
      </c>
      <c r="E13" s="1078" t="s">
        <v>364</v>
      </c>
      <c r="F13" s="1072"/>
      <c r="G13" s="1077">
        <v>16</v>
      </c>
      <c r="H13" s="1078" t="s">
        <v>364</v>
      </c>
      <c r="I13" s="1072"/>
      <c r="J13" s="1077">
        <v>46</v>
      </c>
      <c r="K13" s="1078" t="s">
        <v>364</v>
      </c>
      <c r="L13" s="1072"/>
      <c r="M13" s="1072"/>
      <c r="N13" s="1072"/>
      <c r="O13" s="1072"/>
      <c r="P13" s="1072"/>
      <c r="Q13" s="1072"/>
      <c r="R13" s="1072"/>
    </row>
    <row r="14" spans="1:21" ht="15" customHeight="1" x14ac:dyDescent="0.25">
      <c r="B14" s="1076" t="s">
        <v>37</v>
      </c>
      <c r="C14" s="1072"/>
      <c r="D14" s="1077">
        <v>20.181818181818183</v>
      </c>
      <c r="E14" s="1078">
        <v>6.6505412992565585E-2</v>
      </c>
      <c r="F14" s="1072"/>
      <c r="G14" s="1077">
        <v>44.942528735632187</v>
      </c>
      <c r="H14" s="1078">
        <v>1.1927594697042986E-2</v>
      </c>
      <c r="I14" s="1072"/>
      <c r="J14" s="1077">
        <v>70</v>
      </c>
      <c r="K14" s="1078">
        <v>0</v>
      </c>
      <c r="L14" s="1072"/>
      <c r="M14" s="1072"/>
      <c r="N14" s="1072"/>
      <c r="O14" s="1072"/>
      <c r="P14" s="1072"/>
      <c r="Q14" s="1072"/>
      <c r="R14" s="1072"/>
    </row>
    <row r="15" spans="1:21" ht="15" customHeight="1" x14ac:dyDescent="0.25">
      <c r="B15" s="1076" t="s">
        <v>38</v>
      </c>
      <c r="C15" s="1072"/>
      <c r="D15" s="1077" t="s">
        <v>364</v>
      </c>
      <c r="E15" s="1078" t="s">
        <v>364</v>
      </c>
      <c r="F15" s="1072"/>
      <c r="G15" s="1077" t="s">
        <v>364</v>
      </c>
      <c r="H15" s="1078" t="s">
        <v>364</v>
      </c>
      <c r="I15" s="1072"/>
      <c r="J15" s="1077" t="s">
        <v>364</v>
      </c>
      <c r="K15" s="1078" t="s">
        <v>364</v>
      </c>
      <c r="L15" s="1072"/>
      <c r="M15" s="1072"/>
      <c r="N15" s="1072"/>
      <c r="O15" s="1072"/>
      <c r="P15" s="1072"/>
      <c r="Q15" s="1072"/>
      <c r="R15" s="1072"/>
    </row>
    <row r="16" spans="1:21" ht="15" customHeight="1" x14ac:dyDescent="0.25">
      <c r="B16" s="1076" t="s">
        <v>6</v>
      </c>
      <c r="C16" s="1072"/>
      <c r="D16" s="1077">
        <v>20.266252496117151</v>
      </c>
      <c r="E16" s="1078">
        <v>7.9444094309935459E-2</v>
      </c>
      <c r="F16" s="1072"/>
      <c r="G16" s="1077">
        <v>41.424783188792532</v>
      </c>
      <c r="H16" s="1078">
        <v>0.20837979806882953</v>
      </c>
      <c r="I16" s="1072"/>
      <c r="J16" s="1077">
        <v>63.928715874620828</v>
      </c>
      <c r="K16" s="1078">
        <v>0.27185611821564182</v>
      </c>
      <c r="L16" s="1072"/>
      <c r="M16" s="1072"/>
      <c r="N16" s="1072"/>
      <c r="O16" s="1072"/>
      <c r="P16" s="1072"/>
      <c r="Q16" s="1072"/>
      <c r="R16" s="1072"/>
    </row>
    <row r="17" spans="1:18" ht="15" customHeight="1" x14ac:dyDescent="0.25">
      <c r="B17" s="1076" t="s">
        <v>5</v>
      </c>
      <c r="C17" s="1072"/>
      <c r="D17" s="1077" t="s">
        <v>364</v>
      </c>
      <c r="E17" s="1078" t="s">
        <v>364</v>
      </c>
      <c r="F17" s="1072"/>
      <c r="G17" s="1077" t="s">
        <v>364</v>
      </c>
      <c r="H17" s="1078" t="s">
        <v>364</v>
      </c>
      <c r="I17" s="1072"/>
      <c r="J17" s="1077" t="s">
        <v>364</v>
      </c>
      <c r="K17" s="1078" t="s">
        <v>364</v>
      </c>
      <c r="L17" s="1072"/>
      <c r="M17" s="1072"/>
      <c r="N17" s="1072"/>
      <c r="O17" s="1072"/>
      <c r="P17" s="1072"/>
      <c r="Q17" s="1072"/>
      <c r="R17" s="1072"/>
    </row>
    <row r="18" spans="1:18" ht="15" customHeight="1" x14ac:dyDescent="0.25">
      <c r="B18" s="1076" t="s">
        <v>4</v>
      </c>
      <c r="C18" s="1072"/>
      <c r="D18" s="1077">
        <v>22.150395480225988</v>
      </c>
      <c r="E18" s="1078">
        <v>0.14179492544437819</v>
      </c>
      <c r="F18" s="1072"/>
      <c r="G18" s="1077">
        <v>46.296619411123231</v>
      </c>
      <c r="H18" s="1078">
        <v>0.12732175309464377</v>
      </c>
      <c r="I18" s="1072"/>
      <c r="J18" s="1077">
        <v>72.38037109375</v>
      </c>
      <c r="K18" s="1078">
        <v>0.12560025936935565</v>
      </c>
      <c r="L18" s="1072"/>
      <c r="M18" s="1072"/>
      <c r="N18" s="1072"/>
      <c r="O18" s="1072"/>
      <c r="P18" s="1072"/>
      <c r="Q18" s="1072"/>
      <c r="R18" s="1072"/>
    </row>
    <row r="19" spans="1:18" ht="15" customHeight="1" x14ac:dyDescent="0.25">
      <c r="B19" s="1076" t="s">
        <v>40</v>
      </c>
      <c r="C19" s="1072"/>
      <c r="D19" s="1077">
        <v>18.830795262267344</v>
      </c>
      <c r="E19" s="1078">
        <v>0.27501148936768671</v>
      </c>
      <c r="F19" s="1072"/>
      <c r="G19" s="1077">
        <v>34.875939849624061</v>
      </c>
      <c r="H19" s="1078">
        <v>0.37963560410628161</v>
      </c>
      <c r="I19" s="1072"/>
      <c r="J19" s="1077">
        <v>54.648809523809526</v>
      </c>
      <c r="K19" s="1078">
        <v>0.38987474922423382</v>
      </c>
      <c r="L19" s="1072"/>
      <c r="M19" s="1072"/>
      <c r="N19" s="1072"/>
      <c r="O19" s="1072"/>
      <c r="P19" s="1072"/>
      <c r="Q19" s="1072"/>
      <c r="R19" s="1072"/>
    </row>
    <row r="20" spans="1:18" ht="15" customHeight="1" x14ac:dyDescent="0.25">
      <c r="B20" s="1076" t="s">
        <v>41</v>
      </c>
      <c r="C20" s="1072"/>
      <c r="D20" s="1077">
        <v>16.200385928454804</v>
      </c>
      <c r="E20" s="1078">
        <v>0.29994368700341156</v>
      </c>
      <c r="F20" s="1072"/>
      <c r="G20" s="1077">
        <v>34.53707414829659</v>
      </c>
      <c r="H20" s="1078">
        <v>0.33892805253504898</v>
      </c>
      <c r="I20" s="1072"/>
      <c r="J20" s="1077">
        <v>64.454695222405277</v>
      </c>
      <c r="K20" s="1078">
        <v>0.18725425362493492</v>
      </c>
      <c r="L20" s="1072"/>
      <c r="M20" s="1072"/>
      <c r="N20" s="1072"/>
      <c r="O20" s="1072"/>
      <c r="P20" s="1072"/>
      <c r="Q20" s="1072"/>
      <c r="R20" s="1072"/>
    </row>
    <row r="21" spans="1:18" ht="15" customHeight="1" x14ac:dyDescent="0.25">
      <c r="B21" s="1076" t="s">
        <v>3</v>
      </c>
      <c r="C21" s="1072"/>
      <c r="D21" s="1077">
        <v>20.263671875</v>
      </c>
      <c r="E21" s="1078">
        <v>0.12333669786207579</v>
      </c>
      <c r="F21" s="1072"/>
      <c r="G21" s="1077">
        <v>31.923354838709677</v>
      </c>
      <c r="H21" s="1078">
        <v>0.14432205936362949</v>
      </c>
      <c r="I21" s="1072"/>
      <c r="J21" s="1077">
        <v>56.241774675972081</v>
      </c>
      <c r="K21" s="1078">
        <v>0.12065104283878553</v>
      </c>
      <c r="L21" s="1072"/>
      <c r="M21" s="1072"/>
      <c r="N21" s="1072"/>
      <c r="O21" s="1072"/>
      <c r="P21" s="1072"/>
      <c r="Q21" s="1072"/>
      <c r="R21" s="1072"/>
    </row>
    <row r="22" spans="1:18" ht="15" customHeight="1" x14ac:dyDescent="0.25">
      <c r="B22" s="1076" t="s">
        <v>2</v>
      </c>
      <c r="C22" s="1072"/>
      <c r="D22" s="1077">
        <v>20.367177242888403</v>
      </c>
      <c r="E22" s="1078">
        <v>0.16045786075516161</v>
      </c>
      <c r="F22" s="1072"/>
      <c r="G22" s="1077">
        <v>43.572621809744781</v>
      </c>
      <c r="H22" s="1078">
        <v>0.15421705103246003</v>
      </c>
      <c r="I22" s="1072"/>
      <c r="J22" s="1077">
        <v>68.41473483645602</v>
      </c>
      <c r="K22" s="1078">
        <v>0.125957488894474</v>
      </c>
      <c r="L22" s="1072"/>
      <c r="M22" s="1072"/>
      <c r="N22" s="1072"/>
      <c r="O22" s="1072"/>
      <c r="P22" s="1072"/>
      <c r="Q22" s="1072"/>
      <c r="R22" s="1072"/>
    </row>
    <row r="23" spans="1:18" ht="15" customHeight="1" x14ac:dyDescent="0.25">
      <c r="B23" s="1076" t="s">
        <v>35</v>
      </c>
      <c r="C23" s="1072"/>
      <c r="D23" s="1077">
        <v>21.852813852813853</v>
      </c>
      <c r="E23" s="1078">
        <v>0.23964412319680176</v>
      </c>
      <c r="F23" s="1072"/>
      <c r="G23" s="1077">
        <v>47.489003880983184</v>
      </c>
      <c r="H23" s="1078">
        <v>0.15463490355046144</v>
      </c>
      <c r="I23" s="1072"/>
      <c r="J23" s="1077">
        <v>71.795238095238091</v>
      </c>
      <c r="K23" s="1078">
        <v>0.11415050593850104</v>
      </c>
      <c r="L23" s="1072"/>
      <c r="M23" s="1072"/>
      <c r="N23" s="1072"/>
      <c r="O23" s="1072"/>
      <c r="P23" s="1072"/>
      <c r="Q23" s="1072"/>
      <c r="R23" s="1072"/>
    </row>
    <row r="24" spans="1:18" ht="15" customHeight="1" x14ac:dyDescent="0.25">
      <c r="B24" s="1076" t="s">
        <v>42</v>
      </c>
      <c r="C24" s="1072"/>
      <c r="D24" s="1077">
        <v>24.991795806745671</v>
      </c>
      <c r="E24" s="1078">
        <v>0.31347149155810139</v>
      </c>
      <c r="F24" s="1072"/>
      <c r="G24" s="1077">
        <v>53.622199592668025</v>
      </c>
      <c r="H24" s="1078">
        <v>0.17787796484465399</v>
      </c>
      <c r="I24" s="1072"/>
      <c r="J24" s="1077">
        <v>79.692810457516345</v>
      </c>
      <c r="K24" s="1078">
        <v>0.14768983451363157</v>
      </c>
      <c r="L24" s="1072"/>
      <c r="M24" s="1072"/>
      <c r="N24" s="1072"/>
      <c r="O24" s="1072"/>
      <c r="P24" s="1072"/>
      <c r="Q24" s="1072"/>
      <c r="R24" s="1072"/>
    </row>
    <row r="25" spans="1:18" ht="15" customHeight="1" x14ac:dyDescent="0.25">
      <c r="B25" s="1076" t="s">
        <v>43</v>
      </c>
      <c r="C25" s="1072"/>
      <c r="D25" s="1077">
        <v>20</v>
      </c>
      <c r="E25" s="1078">
        <v>0.32015621187164245</v>
      </c>
      <c r="F25" s="1072"/>
      <c r="G25" s="1077">
        <v>25.5</v>
      </c>
      <c r="H25" s="1078">
        <v>0.28360289775316933</v>
      </c>
      <c r="I25" s="1072"/>
      <c r="J25" s="1077">
        <v>65</v>
      </c>
      <c r="K25" s="1078">
        <v>0.10878565864408424</v>
      </c>
      <c r="L25" s="1072"/>
      <c r="M25" s="1072"/>
      <c r="N25" s="1072"/>
      <c r="O25" s="1072"/>
      <c r="P25" s="1072"/>
      <c r="Q25" s="1072"/>
      <c r="R25" s="1072"/>
    </row>
    <row r="26" spans="1:18" ht="15" customHeight="1" x14ac:dyDescent="0.25">
      <c r="B26" s="1076" t="s">
        <v>44</v>
      </c>
      <c r="C26" s="1072"/>
      <c r="D26" s="1077">
        <v>111.01455301455302</v>
      </c>
      <c r="E26" s="1078">
        <v>0.39574834536859543</v>
      </c>
      <c r="F26" s="1072"/>
      <c r="G26" s="1077">
        <v>130.37441497659907</v>
      </c>
      <c r="H26" s="1078">
        <v>0.28599182913174848</v>
      </c>
      <c r="I26" s="1072"/>
      <c r="J26" s="1077">
        <v>129.96567505720824</v>
      </c>
      <c r="K26" s="1078">
        <v>0.28796949696719742</v>
      </c>
      <c r="L26" s="1072"/>
      <c r="M26" s="1072"/>
      <c r="N26" s="1072"/>
      <c r="O26" s="1072"/>
      <c r="P26" s="1072"/>
      <c r="Q26" s="1072"/>
      <c r="R26" s="1072"/>
    </row>
    <row r="27" spans="1:18" ht="15" customHeight="1" x14ac:dyDescent="0.25">
      <c r="B27" s="1076" t="s">
        <v>45</v>
      </c>
      <c r="C27" s="1072"/>
      <c r="D27" s="1077" t="s">
        <v>364</v>
      </c>
      <c r="E27" s="1078" t="s">
        <v>364</v>
      </c>
      <c r="F27" s="1072"/>
      <c r="G27" s="1077" t="s">
        <v>364</v>
      </c>
      <c r="H27" s="1078" t="s">
        <v>364</v>
      </c>
      <c r="I27" s="1072"/>
      <c r="J27" s="1077" t="s">
        <v>364</v>
      </c>
      <c r="K27" s="1078" t="s">
        <v>364</v>
      </c>
      <c r="L27" s="1072"/>
      <c r="M27" s="1072"/>
      <c r="N27" s="1072"/>
      <c r="O27" s="1072"/>
      <c r="P27" s="1072"/>
      <c r="Q27" s="1072"/>
      <c r="R27" s="1072"/>
    </row>
    <row r="28" spans="1:18" ht="15" customHeight="1" x14ac:dyDescent="0.25">
      <c r="B28" s="1076" t="s">
        <v>46</v>
      </c>
      <c r="C28" s="1072"/>
      <c r="D28" s="1077" t="s">
        <v>364</v>
      </c>
      <c r="E28" s="1078" t="s">
        <v>364</v>
      </c>
      <c r="F28" s="1072"/>
      <c r="G28" s="1077" t="s">
        <v>364</v>
      </c>
      <c r="H28" s="1078" t="s">
        <v>364</v>
      </c>
      <c r="I28" s="1072"/>
      <c r="J28" s="1077" t="s">
        <v>364</v>
      </c>
      <c r="K28" s="1078" t="s">
        <v>364</v>
      </c>
      <c r="L28" s="1072"/>
      <c r="M28" s="1072"/>
      <c r="N28" s="1072"/>
      <c r="O28" s="1072"/>
      <c r="P28" s="1072"/>
      <c r="Q28" s="1072"/>
      <c r="R28" s="1072"/>
    </row>
    <row r="29" spans="1:18" ht="15" customHeight="1" x14ac:dyDescent="0.25">
      <c r="B29" s="1079" t="s">
        <v>1</v>
      </c>
      <c r="C29" s="1072"/>
      <c r="D29" s="1080">
        <v>20</v>
      </c>
      <c r="E29" s="1081">
        <v>0</v>
      </c>
      <c r="F29" s="1072"/>
      <c r="G29" s="1080">
        <v>45</v>
      </c>
      <c r="H29" s="1081" t="s">
        <v>364</v>
      </c>
      <c r="I29" s="1072"/>
      <c r="J29" s="1080" t="s">
        <v>364</v>
      </c>
      <c r="K29" s="1081" t="s">
        <v>364</v>
      </c>
      <c r="L29" s="1072"/>
      <c r="M29" s="1072"/>
      <c r="N29" s="1072"/>
      <c r="O29" s="1072"/>
      <c r="P29" s="1072"/>
      <c r="Q29" s="1072"/>
      <c r="R29" s="1072"/>
    </row>
    <row r="30" spans="1:18" ht="15" customHeight="1" x14ac:dyDescent="0.25">
      <c r="B30" s="1311" t="s">
        <v>0</v>
      </c>
      <c r="C30" s="672"/>
      <c r="D30" s="1312">
        <v>21.361100600032433</v>
      </c>
      <c r="E30" s="1313">
        <v>0.57148571549628613</v>
      </c>
      <c r="F30" s="672"/>
      <c r="G30" s="1312">
        <v>43.908462558661498</v>
      </c>
      <c r="H30" s="1313">
        <v>0.45018752802293288</v>
      </c>
      <c r="I30" s="672"/>
      <c r="J30" s="1312">
        <v>69.431932634359782</v>
      </c>
      <c r="K30" s="1313">
        <v>0.27073130085612984</v>
      </c>
      <c r="L30" s="672"/>
      <c r="M30" s="672"/>
      <c r="N30" s="672"/>
      <c r="O30" s="672"/>
      <c r="P30" s="672"/>
      <c r="Q30" s="672"/>
      <c r="R30" s="672"/>
    </row>
    <row r="31" spans="1:18" x14ac:dyDescent="0.25">
      <c r="A31" s="1072"/>
      <c r="B31" s="1072"/>
      <c r="C31" s="1072"/>
      <c r="D31" s="1072"/>
      <c r="E31" s="1072"/>
      <c r="F31" s="1072"/>
      <c r="G31" s="1072"/>
      <c r="H31" s="1072"/>
      <c r="I31" s="1072"/>
      <c r="J31" s="1072"/>
      <c r="K31" s="1072"/>
      <c r="L31" s="1072"/>
      <c r="M31" s="1072"/>
      <c r="N31" s="1072"/>
      <c r="O31" s="1072"/>
      <c r="P31" s="1072"/>
      <c r="Q31" s="1072"/>
      <c r="R31" s="1072"/>
    </row>
    <row r="32" spans="1:18" ht="12.75" customHeight="1" x14ac:dyDescent="0.25">
      <c r="B32" s="1082" t="s">
        <v>189</v>
      </c>
      <c r="C32" s="1083"/>
      <c r="D32" s="1082"/>
      <c r="E32" s="1082"/>
      <c r="F32" s="1083"/>
      <c r="G32" s="1082"/>
      <c r="H32" s="1082"/>
      <c r="I32" s="1083"/>
      <c r="J32" s="1082"/>
      <c r="K32" s="1082"/>
      <c r="L32" s="1083"/>
      <c r="M32" s="1083"/>
      <c r="N32" s="1083"/>
      <c r="O32" s="1083"/>
      <c r="P32" s="1083"/>
      <c r="Q32" s="1083"/>
      <c r="R32" s="1083"/>
    </row>
    <row r="33" spans="2:11" ht="41.45" customHeight="1" x14ac:dyDescent="0.25">
      <c r="B33" s="1645" t="s">
        <v>288</v>
      </c>
      <c r="C33" s="1645"/>
      <c r="D33" s="1645"/>
      <c r="E33" s="1645"/>
      <c r="F33" s="1645"/>
      <c r="G33" s="1645"/>
      <c r="H33" s="1645"/>
      <c r="I33" s="1645"/>
      <c r="J33" s="1645"/>
      <c r="K33" s="1645"/>
    </row>
  </sheetData>
  <mergeCells count="7">
    <mergeCell ref="B33:K33"/>
    <mergeCell ref="B6:L6"/>
    <mergeCell ref="B9:B10"/>
    <mergeCell ref="D9:E9"/>
    <mergeCell ref="G9:H9"/>
    <mergeCell ref="J9:K9"/>
    <mergeCell ref="B7:L7"/>
  </mergeCells>
  <conditionalFormatting sqref="D12:D29">
    <cfRule type="colorScale" priority="3">
      <colorScale>
        <cfvo type="num" val="0"/>
        <cfvo type="num" val="20"/>
        <color rgb="FFFCFCFF"/>
        <color theme="4"/>
      </colorScale>
    </cfRule>
  </conditionalFormatting>
  <conditionalFormatting sqref="G12:G29">
    <cfRule type="colorScale" priority="2">
      <colorScale>
        <cfvo type="num" val="21"/>
        <cfvo type="num" val="45"/>
        <color rgb="FFFCFCFF"/>
        <color theme="4"/>
      </colorScale>
    </cfRule>
  </conditionalFormatting>
  <conditionalFormatting sqref="J12:J29">
    <cfRule type="colorScale" priority="1">
      <colorScale>
        <cfvo type="num" val="46"/>
        <cfvo type="num" val="70"/>
        <color rgb="FFFCFCFF"/>
        <color theme="4"/>
      </colorScale>
    </cfRule>
  </conditionalFormatting>
  <printOptions horizontalCentered="1"/>
  <pageMargins left="0" right="0" top="0.43307086614173229" bottom="0.43307086614173229" header="0" footer="0"/>
  <pageSetup paperSize="9" scale="97" orientation="landscape" r:id="rId1"/>
  <headerFooter alignWithMargins="0"/>
  <drawing r:id="rId2"/>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sheetPr codeName="Hoja73">
    <pageSetUpPr fitToPage="1"/>
  </sheetPr>
  <dimension ref="A1:X40"/>
  <sheetViews>
    <sheetView zoomScale="85" zoomScaleNormal="85" workbookViewId="0"/>
  </sheetViews>
  <sheetFormatPr baseColWidth="10" defaultColWidth="11.42578125" defaultRowHeight="15" x14ac:dyDescent="0.25"/>
  <cols>
    <col min="1" max="1" width="2" style="666" customWidth="1"/>
    <col min="2" max="2" width="13" style="666" customWidth="1"/>
    <col min="3" max="4" width="9.140625" style="666" customWidth="1"/>
    <col min="5" max="5" width="9.42578125" style="666" customWidth="1"/>
    <col min="6" max="6" width="7.42578125" style="666" customWidth="1"/>
    <col min="7" max="7" width="2.28515625" style="666" customWidth="1"/>
    <col min="8" max="8" width="12.5703125" style="666" customWidth="1"/>
    <col min="9" max="10" width="9.140625" style="666" customWidth="1"/>
    <col min="11" max="11" width="9.42578125" style="666" customWidth="1"/>
    <col min="12" max="12" width="7.42578125" style="666" customWidth="1"/>
    <col min="13" max="13" width="2.42578125" style="666" customWidth="1"/>
    <col min="14" max="14" width="13" style="666" customWidth="1"/>
    <col min="15" max="16" width="9.140625" style="666" customWidth="1"/>
    <col min="17" max="17" width="9.28515625" style="666" customWidth="1"/>
    <col min="18" max="18" width="7.42578125" style="666" customWidth="1"/>
    <col min="19" max="19" width="2.140625" style="666" customWidth="1"/>
    <col min="20" max="20" width="12.42578125" style="666" customWidth="1"/>
    <col min="21" max="22" width="9.140625" style="666" customWidth="1"/>
    <col min="23" max="23" width="9.28515625" style="666" customWidth="1"/>
    <col min="24" max="24" width="7.42578125" style="666" customWidth="1"/>
    <col min="25" max="16384" width="11.42578125" style="666"/>
  </cols>
  <sheetData>
    <row r="1" spans="1:24" s="1049" customFormat="1" x14ac:dyDescent="0.25">
      <c r="B1" s="1049" t="s">
        <v>79</v>
      </c>
      <c r="C1" s="1049" t="s">
        <v>66</v>
      </c>
      <c r="F1" s="1049" t="s">
        <v>65</v>
      </c>
      <c r="J1" s="1049" t="s">
        <v>79</v>
      </c>
      <c r="K1" s="1049" t="s">
        <v>67</v>
      </c>
    </row>
    <row r="2" spans="1:24" s="613" customFormat="1" ht="15" customHeight="1" x14ac:dyDescent="0.2"/>
    <row r="3" spans="1:24" s="619" customFormat="1" ht="38.25" customHeight="1" x14ac:dyDescent="0.25">
      <c r="B3" s="1476"/>
      <c r="C3" s="1476"/>
      <c r="D3" s="1476"/>
    </row>
    <row r="4" spans="1:24" s="621" customFormat="1" ht="23.25" customHeight="1" x14ac:dyDescent="0.2">
      <c r="B4" s="1478" t="s">
        <v>451</v>
      </c>
      <c r="C4" s="1478"/>
      <c r="D4" s="1478"/>
      <c r="E4" s="1478"/>
      <c r="F4" s="1478"/>
      <c r="G4" s="1478"/>
      <c r="H4" s="1478"/>
      <c r="I4" s="1478"/>
      <c r="J4" s="1478"/>
      <c r="K4" s="1478"/>
      <c r="L4" s="1478"/>
      <c r="M4" s="1478"/>
      <c r="N4" s="1478"/>
      <c r="O4" s="1478"/>
      <c r="P4" s="1478"/>
      <c r="Q4" s="1478"/>
      <c r="R4" s="1478"/>
      <c r="S4" s="1478"/>
      <c r="T4" s="1478"/>
      <c r="U4" s="1478"/>
      <c r="V4" s="1478"/>
      <c r="W4" s="1018"/>
      <c r="X4" s="1018"/>
    </row>
    <row r="5" spans="1:24" s="621" customFormat="1" ht="15.75" customHeight="1" x14ac:dyDescent="0.2">
      <c r="B5" s="1633" t="str">
        <f>porsaad!$B$6</f>
        <v>Situación a 31 de mayo de 2024</v>
      </c>
      <c r="C5" s="1633"/>
      <c r="D5" s="1633"/>
      <c r="E5" s="1633"/>
      <c r="F5" s="1633"/>
      <c r="G5" s="1633"/>
      <c r="H5" s="1633"/>
      <c r="I5" s="1633"/>
      <c r="J5" s="1633"/>
      <c r="K5" s="1633"/>
      <c r="L5" s="1633"/>
      <c r="M5" s="1633"/>
      <c r="N5" s="1633"/>
      <c r="O5" s="1633"/>
      <c r="P5" s="1633"/>
      <c r="Q5" s="1633"/>
      <c r="R5" s="1633"/>
      <c r="S5" s="1633"/>
      <c r="T5" s="1633"/>
      <c r="U5" s="1633"/>
      <c r="V5" s="1633"/>
      <c r="W5" s="1070"/>
      <c r="X5" s="1070"/>
    </row>
    <row r="7" spans="1:24" ht="16.5" customHeight="1" x14ac:dyDescent="0.25">
      <c r="M7" s="1054"/>
      <c r="S7" s="1054"/>
    </row>
    <row r="8" spans="1:24" ht="16.5" customHeight="1" x14ac:dyDescent="0.25">
      <c r="M8" s="1054"/>
      <c r="S8" s="1054"/>
    </row>
    <row r="9" spans="1:24" ht="15" customHeight="1" x14ac:dyDescent="0.25">
      <c r="B9" s="1642" t="s">
        <v>125</v>
      </c>
      <c r="C9" s="1643"/>
      <c r="D9" s="1643"/>
      <c r="E9" s="1643"/>
      <c r="F9" s="1644"/>
      <c r="G9" s="1054"/>
      <c r="H9" s="1642" t="s">
        <v>127</v>
      </c>
      <c r="I9" s="1643"/>
      <c r="J9" s="1643"/>
      <c r="K9" s="1643"/>
      <c r="L9" s="1644"/>
      <c r="M9" s="113"/>
      <c r="S9" s="113"/>
    </row>
    <row r="10" spans="1:24" ht="15" customHeight="1" x14ac:dyDescent="0.25">
      <c r="B10" s="1065" t="s">
        <v>124</v>
      </c>
      <c r="C10" s="1088" t="s">
        <v>48</v>
      </c>
      <c r="D10" s="1089" t="s">
        <v>33</v>
      </c>
      <c r="E10" s="1089" t="s">
        <v>32</v>
      </c>
      <c r="F10" s="1067" t="s">
        <v>0</v>
      </c>
      <c r="G10" s="1054"/>
      <c r="H10" s="1065" t="s">
        <v>124</v>
      </c>
      <c r="I10" s="1090" t="s">
        <v>48</v>
      </c>
      <c r="J10" s="1089" t="s">
        <v>33</v>
      </c>
      <c r="K10" s="1089" t="s">
        <v>32</v>
      </c>
      <c r="L10" s="1067" t="s">
        <v>0</v>
      </c>
      <c r="M10" s="113"/>
      <c r="S10" s="113"/>
    </row>
    <row r="11" spans="1:24" ht="6" customHeight="1" x14ac:dyDescent="0.25">
      <c r="E11" s="1094"/>
      <c r="M11" s="113"/>
      <c r="S11" s="113"/>
    </row>
    <row r="12" spans="1:24" ht="15.75" customHeight="1" x14ac:dyDescent="0.25">
      <c r="A12" s="1091"/>
      <c r="B12" s="1092" t="s">
        <v>115</v>
      </c>
      <c r="C12" s="1093">
        <v>8.3662735771459725E-4</v>
      </c>
      <c r="D12" s="1093">
        <v>1.0987153482082488E-3</v>
      </c>
      <c r="E12" s="1059">
        <v>1.0990150336962156E-3</v>
      </c>
      <c r="F12" s="1095">
        <v>1.0030193630827045E-3</v>
      </c>
      <c r="G12" s="1054"/>
      <c r="H12" s="1092" t="s">
        <v>115</v>
      </c>
      <c r="I12" s="1093">
        <v>2.0471014492753622E-2</v>
      </c>
      <c r="J12" s="1093">
        <v>1.2942112747720128E-2</v>
      </c>
      <c r="K12" s="1093">
        <v>1.0088526097953552E-2</v>
      </c>
      <c r="L12" s="1097">
        <v>1.435476507603319E-2</v>
      </c>
      <c r="M12" s="113"/>
      <c r="S12" s="113"/>
    </row>
    <row r="13" spans="1:24" ht="15.75" customHeight="1" x14ac:dyDescent="0.25">
      <c r="B13" s="1086" t="s">
        <v>116</v>
      </c>
      <c r="C13" s="1056">
        <v>6.7212197838869333E-4</v>
      </c>
      <c r="D13" s="1056">
        <v>4.0923810540550158E-4</v>
      </c>
      <c r="E13" s="1056">
        <v>2.8339381372040779E-4</v>
      </c>
      <c r="F13" s="1056">
        <v>4.7402969899114112E-4</v>
      </c>
      <c r="G13" s="1096"/>
      <c r="H13" s="1098" t="s">
        <v>116</v>
      </c>
      <c r="I13" s="1056">
        <v>7.1256038647342992E-3</v>
      </c>
      <c r="J13" s="1056">
        <v>2.5049250479458312E-3</v>
      </c>
      <c r="K13" s="1056">
        <v>5.6047367210853075E-4</v>
      </c>
      <c r="L13" s="1099">
        <v>3.3086556880168303E-3</v>
      </c>
      <c r="M13" s="113"/>
      <c r="S13" s="113"/>
    </row>
    <row r="14" spans="1:24" ht="15.75" customHeight="1" x14ac:dyDescent="0.25">
      <c r="B14" s="1084" t="s">
        <v>117</v>
      </c>
      <c r="C14" s="1059">
        <v>7.9996615889339588E-3</v>
      </c>
      <c r="D14" s="1059">
        <v>4.466033237251343E-3</v>
      </c>
      <c r="E14" s="1059">
        <v>1.7003628823224468E-3</v>
      </c>
      <c r="F14" s="1059">
        <v>5.0700567805139441E-3</v>
      </c>
      <c r="G14" s="1096"/>
      <c r="H14" s="1100" t="s">
        <v>117</v>
      </c>
      <c r="I14" s="1059">
        <v>1.939915458937198E-2</v>
      </c>
      <c r="J14" s="1059">
        <v>1.0541559576772039E-2</v>
      </c>
      <c r="K14" s="1059">
        <v>8.4933318004138877E-3</v>
      </c>
      <c r="L14" s="1101">
        <v>1.2632193266909206E-2</v>
      </c>
      <c r="M14" s="113"/>
      <c r="S14" s="113"/>
    </row>
    <row r="15" spans="1:24" ht="15.75" customHeight="1" x14ac:dyDescent="0.25">
      <c r="B15" s="1086" t="s">
        <v>118</v>
      </c>
      <c r="C15" s="1056">
        <v>0.96804365502751943</v>
      </c>
      <c r="D15" s="1056">
        <v>0.14796626454574571</v>
      </c>
      <c r="E15" s="1056">
        <v>1.1232071885260066E-2</v>
      </c>
      <c r="F15" s="1056">
        <v>0.41365789482723681</v>
      </c>
      <c r="G15" s="1096"/>
      <c r="H15" s="1098" t="s">
        <v>118</v>
      </c>
      <c r="I15" s="1056">
        <v>0.2777173913043478</v>
      </c>
      <c r="J15" s="1056">
        <v>0.14224582186329893</v>
      </c>
      <c r="K15" s="1056">
        <v>1.8495631179581511E-2</v>
      </c>
      <c r="L15" s="1099">
        <v>0.1439524080706725</v>
      </c>
      <c r="M15" s="113"/>
      <c r="S15" s="113"/>
    </row>
    <row r="16" spans="1:24" ht="15.75" customHeight="1" x14ac:dyDescent="0.25">
      <c r="B16" s="1084" t="s">
        <v>119</v>
      </c>
      <c r="C16" s="1059">
        <v>2.7824909874552897E-3</v>
      </c>
      <c r="D16" s="1059">
        <v>0.31043824063200598</v>
      </c>
      <c r="E16" s="1059">
        <v>0.18511836875756005</v>
      </c>
      <c r="F16" s="1059">
        <v>0.16687734653288494</v>
      </c>
      <c r="G16" s="1096"/>
      <c r="H16" s="1100" t="s">
        <v>119</v>
      </c>
      <c r="I16" s="1059">
        <v>0.28434480676328505</v>
      </c>
      <c r="J16" s="1059">
        <v>9.8253075708750276E-2</v>
      </c>
      <c r="K16" s="1059">
        <v>0.16268107610945046</v>
      </c>
      <c r="L16" s="1101">
        <v>0.17736841857553665</v>
      </c>
      <c r="M16" s="113"/>
      <c r="S16" s="113"/>
    </row>
    <row r="17" spans="2:19" ht="15.75" customHeight="1" x14ac:dyDescent="0.25">
      <c r="B17" s="1086" t="s">
        <v>120</v>
      </c>
      <c r="C17" s="1056">
        <v>2.66968729877467E-3</v>
      </c>
      <c r="D17" s="1056">
        <v>0.51594694138998609</v>
      </c>
      <c r="E17" s="1056">
        <v>0.28100224641437704</v>
      </c>
      <c r="F17" s="1056">
        <v>0.27000972104382714</v>
      </c>
      <c r="G17" s="1096"/>
      <c r="H17" s="1098" t="s">
        <v>120</v>
      </c>
      <c r="I17" s="1056">
        <v>0.33931159420289853</v>
      </c>
      <c r="J17" s="1056">
        <v>0.19597124554788711</v>
      </c>
      <c r="K17" s="1056">
        <v>7.4068751437111974E-2</v>
      </c>
      <c r="L17" s="1099">
        <v>0.20073609352717758</v>
      </c>
      <c r="M17" s="113"/>
      <c r="S17" s="113"/>
    </row>
    <row r="18" spans="2:19" ht="15.75" customHeight="1" x14ac:dyDescent="0.25">
      <c r="B18" s="1084" t="s">
        <v>121</v>
      </c>
      <c r="C18" s="1059">
        <v>1.6821850074497435E-2</v>
      </c>
      <c r="D18" s="1059">
        <v>1.9305362798476923E-2</v>
      </c>
      <c r="E18" s="1059">
        <v>0.48939346811819595</v>
      </c>
      <c r="F18" s="1059">
        <v>0.13520494914485728</v>
      </c>
      <c r="G18" s="1096"/>
      <c r="H18" s="1100" t="s">
        <v>121</v>
      </c>
      <c r="I18" s="1059">
        <v>3.9070048309178741E-2</v>
      </c>
      <c r="J18" s="1059">
        <v>0.23012694229539851</v>
      </c>
      <c r="K18" s="1059">
        <v>0.14668601977466084</v>
      </c>
      <c r="L18" s="1101">
        <v>0.14323702305704725</v>
      </c>
      <c r="M18" s="1054"/>
      <c r="S18" s="1054"/>
    </row>
    <row r="19" spans="2:19" ht="15.75" customHeight="1" x14ac:dyDescent="0.25">
      <c r="B19" s="1086" t="s">
        <v>122</v>
      </c>
      <c r="C19" s="1056">
        <v>9.4003073900516553E-5</v>
      </c>
      <c r="D19" s="1056">
        <v>3.1137681933027293E-4</v>
      </c>
      <c r="E19" s="1056">
        <v>3.0095040608259894E-2</v>
      </c>
      <c r="F19" s="1087">
        <v>7.6325651533211275E-3</v>
      </c>
      <c r="G19" s="1054"/>
      <c r="H19" s="1098" t="s">
        <v>122</v>
      </c>
      <c r="I19" s="1056">
        <v>2.0833333333333333E-3</v>
      </c>
      <c r="J19" s="1056">
        <v>0.10743780088455165</v>
      </c>
      <c r="K19" s="1056">
        <v>0.21333927339618303</v>
      </c>
      <c r="L19" s="1099">
        <v>0.10927506083125856</v>
      </c>
    </row>
    <row r="20" spans="2:19" x14ac:dyDescent="0.25">
      <c r="B20" s="1084" t="s">
        <v>123</v>
      </c>
      <c r="C20" s="1059">
        <v>7.9902612815439068E-5</v>
      </c>
      <c r="D20" s="1059">
        <v>5.7827123589907833E-5</v>
      </c>
      <c r="E20" s="1059">
        <v>7.6032486607914288E-5</v>
      </c>
      <c r="F20" s="1085">
        <v>7.0417455284915888E-5</v>
      </c>
      <c r="G20" s="1054"/>
      <c r="H20" s="1102" t="s">
        <v>123</v>
      </c>
      <c r="I20" s="1103">
        <v>1.0477053140096618E-2</v>
      </c>
      <c r="J20" s="1103">
        <v>0.19997651632767552</v>
      </c>
      <c r="K20" s="1103">
        <v>0.36558691653253622</v>
      </c>
      <c r="L20" s="1104">
        <v>0.19513538190734822</v>
      </c>
    </row>
    <row r="21" spans="2:19" x14ac:dyDescent="0.25">
      <c r="B21" s="1308" t="s">
        <v>0</v>
      </c>
      <c r="C21" s="1309">
        <v>1.0000000000000002</v>
      </c>
      <c r="D21" s="1309">
        <v>1</v>
      </c>
      <c r="E21" s="1309">
        <v>0.99999999999999989</v>
      </c>
      <c r="F21" s="1310">
        <v>1</v>
      </c>
      <c r="G21" s="113"/>
      <c r="H21" s="1061" t="s">
        <v>0</v>
      </c>
      <c r="I21" s="1314">
        <v>1</v>
      </c>
      <c r="J21" s="1314">
        <v>1</v>
      </c>
      <c r="K21" s="1314">
        <v>1</v>
      </c>
      <c r="L21" s="1315">
        <v>1</v>
      </c>
    </row>
    <row r="23" spans="2:19" ht="15" customHeight="1" x14ac:dyDescent="0.25"/>
    <row r="24" spans="2:19" ht="15" customHeight="1" x14ac:dyDescent="0.25">
      <c r="H24" s="700"/>
      <c r="I24" s="700"/>
      <c r="J24" s="700"/>
      <c r="K24" s="700"/>
      <c r="L24" s="700"/>
    </row>
    <row r="25" spans="2:19" ht="15" customHeight="1" x14ac:dyDescent="0.25">
      <c r="B25" s="1642" t="s">
        <v>126</v>
      </c>
      <c r="C25" s="1643"/>
      <c r="D25" s="1643"/>
      <c r="E25" s="1643"/>
      <c r="F25" s="1644"/>
      <c r="H25" s="700" t="s">
        <v>128</v>
      </c>
      <c r="I25" s="700"/>
      <c r="J25" s="700"/>
      <c r="K25" s="700"/>
      <c r="L25" s="700"/>
    </row>
    <row r="26" spans="2:19" ht="15" customHeight="1" x14ac:dyDescent="0.25">
      <c r="B26" s="1065" t="s">
        <v>124</v>
      </c>
      <c r="C26" s="1090" t="s">
        <v>48</v>
      </c>
      <c r="D26" s="1089" t="s">
        <v>33</v>
      </c>
      <c r="E26" s="1089" t="s">
        <v>32</v>
      </c>
      <c r="F26" s="1067" t="s">
        <v>0</v>
      </c>
      <c r="H26" s="700" t="s">
        <v>124</v>
      </c>
      <c r="I26" s="700" t="s">
        <v>48</v>
      </c>
      <c r="J26" s="700" t="s">
        <v>33</v>
      </c>
      <c r="K26" s="700" t="s">
        <v>32</v>
      </c>
      <c r="L26" s="700" t="s">
        <v>0</v>
      </c>
    </row>
    <row r="27" spans="2:19" ht="7.5" customHeight="1" x14ac:dyDescent="0.25">
      <c r="H27" s="700" t="s">
        <v>115</v>
      </c>
      <c r="I27" s="700">
        <v>2.1696751643330573E-2</v>
      </c>
      <c r="J27" s="700">
        <v>1.1960742902215001E-2</v>
      </c>
      <c r="K27" s="700">
        <v>2.5850950174646139E-3</v>
      </c>
      <c r="L27" s="700">
        <v>1.1473116702382272E-2</v>
      </c>
    </row>
    <row r="28" spans="2:19" x14ac:dyDescent="0.25">
      <c r="B28" s="1092" t="s">
        <v>115</v>
      </c>
      <c r="C28" s="1093">
        <v>0</v>
      </c>
      <c r="D28" s="1093">
        <v>2.8910089621277829E-4</v>
      </c>
      <c r="E28" s="1093">
        <v>1.0107816711590297E-3</v>
      </c>
      <c r="F28" s="1097">
        <v>3.9619651347068147E-4</v>
      </c>
      <c r="H28" s="700" t="s">
        <v>116</v>
      </c>
      <c r="I28" s="700">
        <v>4.1526159907522044E-2</v>
      </c>
      <c r="J28" s="700">
        <v>1.7426048127443333E-2</v>
      </c>
      <c r="K28" s="700">
        <v>1.8549579022535165E-2</v>
      </c>
      <c r="L28" s="700">
        <v>2.4092829570375247E-2</v>
      </c>
    </row>
    <row r="29" spans="2:19" ht="15.75" customHeight="1" x14ac:dyDescent="0.25">
      <c r="B29" s="1098" t="s">
        <v>116</v>
      </c>
      <c r="C29" s="1056">
        <v>1.9078768056691197E-3</v>
      </c>
      <c r="D29" s="1056">
        <v>5.7820179242555657E-4</v>
      </c>
      <c r="E29" s="1056">
        <v>3.3692722371967657E-4</v>
      </c>
      <c r="F29" s="1099">
        <v>9.9049128367670368E-4</v>
      </c>
      <c r="H29" s="700" t="s">
        <v>117</v>
      </c>
      <c r="I29" s="700">
        <v>8.3414844353851311E-2</v>
      </c>
      <c r="J29" s="700">
        <v>4.5334448232611665E-2</v>
      </c>
      <c r="K29" s="1105">
        <v>2.9305124245091366E-2</v>
      </c>
      <c r="L29" s="700">
        <v>5.0112155350364729E-2</v>
      </c>
    </row>
    <row r="30" spans="2:19" ht="15.75" customHeight="1" x14ac:dyDescent="0.25">
      <c r="B30" s="1100" t="s">
        <v>117</v>
      </c>
      <c r="C30" s="1059">
        <v>4.3608612701008451E-3</v>
      </c>
      <c r="D30" s="1059">
        <v>1.1564035848511131E-3</v>
      </c>
      <c r="E30" s="1059">
        <v>1.3477088948787063E-3</v>
      </c>
      <c r="F30" s="1101">
        <v>2.3771790808240888E-3</v>
      </c>
      <c r="H30" s="700" t="s">
        <v>118</v>
      </c>
      <c r="I30" s="700">
        <v>0.68189497732511606</v>
      </c>
      <c r="J30" s="700">
        <v>0.12110306065712968</v>
      </c>
      <c r="K30" s="700">
        <v>9.1153660926316493E-2</v>
      </c>
      <c r="L30" s="700">
        <v>0.25812544942634419</v>
      </c>
    </row>
    <row r="31" spans="2:19" ht="15.75" customHeight="1" x14ac:dyDescent="0.25">
      <c r="B31" s="1098" t="s">
        <v>118</v>
      </c>
      <c r="C31" s="1056">
        <v>0.12482965385663669</v>
      </c>
      <c r="D31" s="1056">
        <v>5.608557386527898E-2</v>
      </c>
      <c r="E31" s="1056">
        <v>1.3477088948787063E-3</v>
      </c>
      <c r="F31" s="1099">
        <v>6.4976228209191758E-2</v>
      </c>
      <c r="H31" s="700" t="s">
        <v>119</v>
      </c>
      <c r="I31" s="700">
        <v>0.10526891796685295</v>
      </c>
      <c r="J31" s="700">
        <v>0.48961462701877945</v>
      </c>
      <c r="K31" s="700">
        <v>0.10655352032371811</v>
      </c>
      <c r="L31" s="700">
        <v>0.26524293170866081</v>
      </c>
    </row>
    <row r="32" spans="2:19" ht="15.75" customHeight="1" x14ac:dyDescent="0.25">
      <c r="B32" s="1100" t="s">
        <v>119</v>
      </c>
      <c r="C32" s="1059">
        <v>0.19760152630144454</v>
      </c>
      <c r="D32" s="1059">
        <v>5.5507372072853424E-2</v>
      </c>
      <c r="E32" s="1059">
        <v>5.3571428571428568E-2</v>
      </c>
      <c r="F32" s="1101">
        <v>0.10657686212361331</v>
      </c>
      <c r="H32" s="700" t="s">
        <v>120</v>
      </c>
      <c r="I32" s="700">
        <v>5.922146145269739E-2</v>
      </c>
      <c r="J32" s="700">
        <v>0.21355206048041239</v>
      </c>
      <c r="K32" s="700">
        <v>0.38330814664740298</v>
      </c>
      <c r="L32" s="700">
        <v>0.22803490231573073</v>
      </c>
    </row>
    <row r="33" spans="2:12" ht="15.75" customHeight="1" x14ac:dyDescent="0.25">
      <c r="B33" s="1098" t="s">
        <v>120</v>
      </c>
      <c r="C33" s="1056">
        <v>0.58599073316980099</v>
      </c>
      <c r="D33" s="1056">
        <v>0.12518068806013299</v>
      </c>
      <c r="E33" s="1056">
        <v>3.6051212938005388E-2</v>
      </c>
      <c r="F33" s="1099">
        <v>0.26644215530903326</v>
      </c>
      <c r="H33" s="700" t="s">
        <v>121</v>
      </c>
      <c r="I33" s="700">
        <v>9.2341156111274509E-4</v>
      </c>
      <c r="J33" s="700">
        <v>8.0527048519669492E-2</v>
      </c>
      <c r="K33" s="700">
        <v>0.14948159711266476</v>
      </c>
      <c r="L33" s="700">
        <v>8.2000407837637693E-2</v>
      </c>
    </row>
    <row r="34" spans="2:12" ht="15.75" customHeight="1" x14ac:dyDescent="0.25">
      <c r="B34" s="1100" t="s">
        <v>121</v>
      </c>
      <c r="C34" s="1059">
        <v>7.5769964568002182E-2</v>
      </c>
      <c r="D34" s="1059">
        <v>0.12951720150332466</v>
      </c>
      <c r="E34" s="1059">
        <v>4.5148247978436661E-2</v>
      </c>
      <c r="F34" s="1101">
        <v>8.5182250396196507E-2</v>
      </c>
      <c r="H34" s="700" t="s">
        <v>122</v>
      </c>
      <c r="I34" s="700">
        <v>7.7976976271742918E-4</v>
      </c>
      <c r="J34" s="700">
        <v>9.0987849609282401E-3</v>
      </c>
      <c r="K34" s="700">
        <v>0.13038400008856857</v>
      </c>
      <c r="L34" s="700">
        <v>4.6133949621319177E-2</v>
      </c>
    </row>
    <row r="35" spans="2:12" ht="15.75" customHeight="1" x14ac:dyDescent="0.25">
      <c r="B35" s="1098" t="s">
        <v>122</v>
      </c>
      <c r="C35" s="1056">
        <v>3.8157536113382394E-3</v>
      </c>
      <c r="D35" s="1056">
        <v>0.43249494073431627</v>
      </c>
      <c r="E35" s="1056">
        <v>0.15599730458221026</v>
      </c>
      <c r="F35" s="1099">
        <v>0.19542393026941363</v>
      </c>
      <c r="H35" s="700" t="s">
        <v>123</v>
      </c>
      <c r="I35" s="700">
        <v>5.2737060267994554E-3</v>
      </c>
      <c r="J35" s="700">
        <v>1.1383179100810744E-2</v>
      </c>
      <c r="K35" s="700">
        <v>8.8679276616237937E-2</v>
      </c>
      <c r="L35" s="700">
        <v>3.4784257467185171E-2</v>
      </c>
    </row>
    <row r="36" spans="2:12" x14ac:dyDescent="0.25">
      <c r="B36" s="1102" t="s">
        <v>123</v>
      </c>
      <c r="C36" s="1103">
        <v>5.7236304170073587E-3</v>
      </c>
      <c r="D36" s="1103">
        <v>0.19919051749060421</v>
      </c>
      <c r="E36" s="1103">
        <v>0.70518867924528306</v>
      </c>
      <c r="F36" s="1104">
        <v>0.27763470681458002</v>
      </c>
      <c r="H36" s="700" t="s">
        <v>0</v>
      </c>
      <c r="I36" s="700">
        <v>0.99999999999999989</v>
      </c>
      <c r="J36" s="700">
        <v>1</v>
      </c>
      <c r="K36" s="700">
        <v>1</v>
      </c>
      <c r="L36" s="700">
        <v>1.0000000000000002</v>
      </c>
    </row>
    <row r="37" spans="2:12" x14ac:dyDescent="0.25">
      <c r="B37" s="1061" t="s">
        <v>0</v>
      </c>
      <c r="C37" s="1314">
        <f>SUM(C28:C36)</f>
        <v>1</v>
      </c>
      <c r="D37" s="1314">
        <f>SUM(D28:D36)</f>
        <v>1</v>
      </c>
      <c r="E37" s="1314">
        <f>SUM(E28:E36)</f>
        <v>1</v>
      </c>
      <c r="F37" s="1315">
        <f>SUM(F28:F36)</f>
        <v>1</v>
      </c>
    </row>
    <row r="38" spans="2:12" x14ac:dyDescent="0.25">
      <c r="H38" s="700"/>
      <c r="I38" s="700"/>
      <c r="J38" s="700"/>
      <c r="K38" s="700"/>
      <c r="L38" s="700"/>
    </row>
    <row r="39" spans="2:12" x14ac:dyDescent="0.25">
      <c r="H39" s="700"/>
      <c r="I39" s="700"/>
      <c r="J39" s="700"/>
      <c r="K39" s="700"/>
      <c r="L39" s="700"/>
    </row>
    <row r="40" spans="2:12" x14ac:dyDescent="0.25">
      <c r="H40" s="700"/>
      <c r="I40" s="700"/>
      <c r="J40" s="700"/>
      <c r="K40" s="700"/>
      <c r="L40" s="700"/>
    </row>
  </sheetData>
  <mergeCells count="6">
    <mergeCell ref="B3:D3"/>
    <mergeCell ref="B9:F9"/>
    <mergeCell ref="B25:F25"/>
    <mergeCell ref="H9:L9"/>
    <mergeCell ref="B4:V4"/>
    <mergeCell ref="B5:V5"/>
  </mergeCells>
  <conditionalFormatting sqref="C12:C20">
    <cfRule type="colorScale" priority="13">
      <colorScale>
        <cfvo type="min"/>
        <cfvo type="max"/>
        <color rgb="FFFCFCFF"/>
        <color theme="4"/>
      </colorScale>
    </cfRule>
  </conditionalFormatting>
  <conditionalFormatting sqref="C28:C36">
    <cfRule type="colorScale" priority="1">
      <colorScale>
        <cfvo type="min"/>
        <cfvo type="max"/>
        <color rgb="FFFCFCFF"/>
        <color theme="4"/>
      </colorScale>
    </cfRule>
  </conditionalFormatting>
  <conditionalFormatting sqref="D12:D20">
    <cfRule type="colorScale" priority="14">
      <colorScale>
        <cfvo type="min"/>
        <cfvo type="max"/>
        <color rgb="FFFCFCFF"/>
        <color theme="4"/>
      </colorScale>
    </cfRule>
  </conditionalFormatting>
  <conditionalFormatting sqref="D28:D36">
    <cfRule type="colorScale" priority="2">
      <colorScale>
        <cfvo type="min"/>
        <cfvo type="max"/>
        <color rgb="FFFCFCFF"/>
        <color theme="4"/>
      </colorScale>
    </cfRule>
  </conditionalFormatting>
  <conditionalFormatting sqref="E12:E20">
    <cfRule type="colorScale" priority="15">
      <colorScale>
        <cfvo type="min"/>
        <cfvo type="max"/>
        <color rgb="FFFCFCFF"/>
        <color theme="4"/>
      </colorScale>
    </cfRule>
  </conditionalFormatting>
  <conditionalFormatting sqref="E28:E36">
    <cfRule type="colorScale" priority="3">
      <colorScale>
        <cfvo type="min"/>
        <cfvo type="max"/>
        <color rgb="FFFCFCFF"/>
        <color theme="4"/>
      </colorScale>
    </cfRule>
  </conditionalFormatting>
  <conditionalFormatting sqref="I12:I20">
    <cfRule type="colorScale" priority="7">
      <colorScale>
        <cfvo type="min"/>
        <cfvo type="max"/>
        <color rgb="FFFCFCFF"/>
        <color theme="4"/>
      </colorScale>
    </cfRule>
  </conditionalFormatting>
  <conditionalFormatting sqref="J12:J20">
    <cfRule type="colorScale" priority="8">
      <colorScale>
        <cfvo type="min"/>
        <cfvo type="max"/>
        <color rgb="FFFCFCFF"/>
        <color theme="4"/>
      </colorScale>
    </cfRule>
  </conditionalFormatting>
  <conditionalFormatting sqref="K12:K20">
    <cfRule type="colorScale" priority="9">
      <colorScale>
        <cfvo type="min"/>
        <cfvo type="max"/>
        <color rgb="FFFCFCFF"/>
        <color theme="4"/>
      </colorScale>
    </cfRule>
  </conditionalFormatting>
  <printOptions horizontalCentered="1"/>
  <pageMargins left="0" right="0" top="0.43307086614173229" bottom="0.43307086614173229" header="0" footer="0"/>
  <pageSetup paperSize="9" scale="80" orientation="landscape" r:id="rId1"/>
  <headerFooter alignWithMargins="0"/>
  <drawing r:id="rId2"/>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sheetPr codeName="Hoja74">
    <pageSetUpPr fitToPage="1"/>
  </sheetPr>
  <dimension ref="A1:U33"/>
  <sheetViews>
    <sheetView topLeftCell="A8" zoomScaleNormal="100" workbookViewId="0">
      <selection activeCell="J12" sqref="J12:K30"/>
    </sheetView>
  </sheetViews>
  <sheetFormatPr baseColWidth="10" defaultColWidth="11.42578125" defaultRowHeight="15" x14ac:dyDescent="0.25"/>
  <cols>
    <col min="1" max="1" width="5.85546875" style="666" customWidth="1"/>
    <col min="2" max="2" width="28.85546875" style="666" customWidth="1"/>
    <col min="3" max="3" width="1.42578125" style="666" customWidth="1"/>
    <col min="4" max="4" width="10.85546875" style="666" bestFit="1" customWidth="1"/>
    <col min="5" max="5" width="12.5703125" style="666" customWidth="1"/>
    <col min="6" max="6" width="1.28515625" style="666" customWidth="1"/>
    <col min="7" max="7" width="10.85546875" style="666" bestFit="1" customWidth="1"/>
    <col min="8" max="8" width="12.85546875" style="666" customWidth="1"/>
    <col min="9" max="9" width="1.28515625" style="666" customWidth="1"/>
    <col min="10" max="10" width="10.85546875" style="666" bestFit="1" customWidth="1"/>
    <col min="11" max="11" width="12.85546875" style="666" customWidth="1"/>
    <col min="12" max="12" width="28.140625" style="666" customWidth="1"/>
    <col min="13" max="13" width="7" style="666" customWidth="1"/>
    <col min="14" max="14" width="10.85546875" style="666" customWidth="1"/>
    <col min="15" max="15" width="7" style="666" customWidth="1"/>
    <col min="16" max="16" width="10.85546875" style="666" customWidth="1"/>
    <col min="17" max="17" width="7" style="666" customWidth="1"/>
    <col min="18" max="18" width="10.85546875" style="666" customWidth="1"/>
    <col min="19" max="19" width="11.42578125" style="666"/>
    <col min="20" max="20" width="25.140625" style="666" bestFit="1" customWidth="1"/>
    <col min="21" max="21" width="6.7109375" style="666" customWidth="1"/>
    <col min="22" max="22" width="10.7109375" style="666" customWidth="1"/>
    <col min="23" max="23" width="6.7109375" style="666" customWidth="1"/>
    <col min="24" max="24" width="10.7109375" style="666" customWidth="1"/>
    <col min="25" max="25" width="6.7109375" style="666" customWidth="1"/>
    <col min="26" max="26" width="10.7109375" style="666" customWidth="1"/>
    <col min="27" max="16384" width="11.42578125" style="666"/>
  </cols>
  <sheetData>
    <row r="1" spans="1:21" s="700" customFormat="1" x14ac:dyDescent="0.25">
      <c r="A1" s="700" t="s">
        <v>96</v>
      </c>
      <c r="B1" s="700" t="s">
        <v>66</v>
      </c>
      <c r="C1" s="700" t="s">
        <v>67</v>
      </c>
      <c r="D1" s="700" t="s">
        <v>66</v>
      </c>
      <c r="F1" s="700" t="s">
        <v>67</v>
      </c>
      <c r="I1" s="700" t="s">
        <v>67</v>
      </c>
      <c r="L1" s="700" t="s">
        <v>96</v>
      </c>
      <c r="M1" s="700" t="s">
        <v>67</v>
      </c>
      <c r="T1" s="700" t="s">
        <v>81</v>
      </c>
    </row>
    <row r="2" spans="1:21" s="700" customFormat="1" x14ac:dyDescent="0.25"/>
    <row r="3" spans="1:21" s="700" customFormat="1" x14ac:dyDescent="0.25"/>
    <row r="4" spans="1:21" s="700" customFormat="1" x14ac:dyDescent="0.25"/>
    <row r="5" spans="1:21" s="700" customFormat="1" ht="16.5" customHeight="1" x14ac:dyDescent="0.25"/>
    <row r="6" spans="1:21" s="621" customFormat="1" ht="42.75" customHeight="1" x14ac:dyDescent="0.2">
      <c r="A6" s="1017"/>
      <c r="B6" s="1494" t="s">
        <v>458</v>
      </c>
      <c r="C6" s="1494"/>
      <c r="D6" s="1494"/>
      <c r="E6" s="1494"/>
      <c r="F6" s="1494"/>
      <c r="G6" s="1494"/>
      <c r="H6" s="1494"/>
      <c r="I6" s="1494"/>
      <c r="J6" s="1494"/>
      <c r="K6" s="1494"/>
      <c r="L6" s="1494"/>
      <c r="M6" s="1018"/>
      <c r="N6" s="1018"/>
      <c r="O6" s="1018"/>
      <c r="P6" s="1069"/>
      <c r="Q6" s="1069"/>
      <c r="R6" s="1069"/>
      <c r="S6" s="1069"/>
      <c r="T6" s="1069"/>
      <c r="U6" s="1069"/>
    </row>
    <row r="7" spans="1:21" s="621" customFormat="1" ht="15.75" customHeight="1" x14ac:dyDescent="0.2">
      <c r="A7" s="1017"/>
      <c r="B7" s="1633" t="str">
        <f>porsaad!$B$6</f>
        <v>Situación a 31 de mayo de 2024</v>
      </c>
      <c r="C7" s="1633"/>
      <c r="D7" s="1633"/>
      <c r="E7" s="1633"/>
      <c r="F7" s="1633"/>
      <c r="G7" s="1633"/>
      <c r="H7" s="1633"/>
      <c r="I7" s="1633"/>
      <c r="J7" s="1633"/>
      <c r="K7" s="1633"/>
      <c r="L7" s="1633"/>
      <c r="M7" s="1070"/>
      <c r="N7" s="1070"/>
      <c r="O7" s="1070"/>
      <c r="P7" s="1071"/>
      <c r="Q7" s="1071"/>
      <c r="R7" s="1071"/>
      <c r="S7" s="1071"/>
      <c r="T7" s="1071"/>
      <c r="U7" s="1071"/>
    </row>
    <row r="8" spans="1:21" s="700" customFormat="1" ht="6" customHeight="1" x14ac:dyDescent="0.25">
      <c r="A8" s="1020"/>
      <c r="B8" s="1020"/>
      <c r="C8" s="1020"/>
      <c r="D8" s="1020"/>
      <c r="E8" s="1020"/>
      <c r="F8" s="1020"/>
      <c r="G8" s="1020"/>
      <c r="H8" s="1020"/>
      <c r="I8" s="1020"/>
      <c r="J8" s="1020"/>
      <c r="K8" s="1020"/>
      <c r="L8" s="1020"/>
      <c r="M8" s="1020"/>
      <c r="N8" s="1020"/>
      <c r="O8" s="1020"/>
    </row>
    <row r="9" spans="1:21" x14ac:dyDescent="0.25">
      <c r="B9" s="1646" t="s">
        <v>12</v>
      </c>
      <c r="C9" s="1072"/>
      <c r="D9" s="1648" t="s">
        <v>48</v>
      </c>
      <c r="E9" s="1648"/>
      <c r="F9" s="1072"/>
      <c r="G9" s="1649" t="s">
        <v>33</v>
      </c>
      <c r="H9" s="1650"/>
      <c r="I9" s="1072"/>
      <c r="J9" s="1651" t="s">
        <v>32</v>
      </c>
      <c r="K9" s="1652"/>
      <c r="L9" s="1072"/>
      <c r="M9" s="1072"/>
      <c r="N9" s="1072"/>
      <c r="O9" s="1072"/>
      <c r="P9" s="1072"/>
      <c r="Q9" s="1072"/>
      <c r="R9" s="1072"/>
    </row>
    <row r="10" spans="1:21" ht="46.5" customHeight="1" x14ac:dyDescent="0.25">
      <c r="B10" s="1647"/>
      <c r="C10" s="1072"/>
      <c r="D10" s="1068" t="s">
        <v>132</v>
      </c>
      <c r="E10" s="862" t="s">
        <v>157</v>
      </c>
      <c r="F10" s="1072"/>
      <c r="G10" s="1068" t="s">
        <v>132</v>
      </c>
      <c r="H10" s="820" t="s">
        <v>157</v>
      </c>
      <c r="I10" s="1072"/>
      <c r="J10" s="820" t="s">
        <v>132</v>
      </c>
      <c r="K10" s="821" t="s">
        <v>157</v>
      </c>
      <c r="L10" s="1072"/>
      <c r="M10" s="1072"/>
      <c r="N10" s="1072"/>
      <c r="O10" s="1072"/>
      <c r="P10" s="1072"/>
      <c r="Q10" s="1072"/>
      <c r="R10" s="1072"/>
    </row>
    <row r="11" spans="1:21" ht="6.75" customHeight="1" x14ac:dyDescent="0.25">
      <c r="B11" s="1072"/>
      <c r="C11" s="1072"/>
      <c r="D11" s="1072"/>
      <c r="E11" s="1072"/>
      <c r="F11" s="1072"/>
      <c r="G11" s="1072"/>
      <c r="H11" s="1072"/>
      <c r="I11" s="1072"/>
      <c r="J11" s="1072"/>
      <c r="K11" s="1072"/>
      <c r="L11" s="1072"/>
      <c r="M11" s="1072"/>
      <c r="N11" s="1072"/>
      <c r="O11" s="1072"/>
      <c r="P11" s="1072"/>
      <c r="Q11" s="1072"/>
      <c r="R11" s="1072"/>
    </row>
    <row r="12" spans="1:21" ht="15" customHeight="1" x14ac:dyDescent="0.25">
      <c r="B12" s="1073" t="s">
        <v>8</v>
      </c>
      <c r="C12" s="1072"/>
      <c r="D12" s="1074">
        <v>152.82130530146159</v>
      </c>
      <c r="E12" s="1075">
        <v>0.22120985175137323</v>
      </c>
      <c r="F12" s="1072"/>
      <c r="G12" s="1074">
        <v>272.64092696128739</v>
      </c>
      <c r="H12" s="1075">
        <v>0.14027131044146218</v>
      </c>
      <c r="I12" s="1072"/>
      <c r="J12" s="1074">
        <v>402.6653811469389</v>
      </c>
      <c r="K12" s="1075">
        <v>0.11967824207824926</v>
      </c>
      <c r="L12" s="1072"/>
      <c r="M12" s="1072"/>
      <c r="N12" s="1072"/>
      <c r="O12" s="1072"/>
      <c r="P12" s="1072"/>
      <c r="Q12" s="1072"/>
      <c r="R12" s="1072"/>
    </row>
    <row r="13" spans="1:21" ht="15" customHeight="1" x14ac:dyDescent="0.25">
      <c r="B13" s="1076" t="s">
        <v>7</v>
      </c>
      <c r="C13" s="1072"/>
      <c r="D13" s="1077">
        <v>136.34683864915576</v>
      </c>
      <c r="E13" s="1078">
        <v>0.26485626481850622</v>
      </c>
      <c r="F13" s="1072"/>
      <c r="G13" s="1077">
        <v>234.23227968336701</v>
      </c>
      <c r="H13" s="1078">
        <v>0.30650891982100947</v>
      </c>
      <c r="I13" s="1072"/>
      <c r="J13" s="1077">
        <v>353.93135815990598</v>
      </c>
      <c r="K13" s="1078">
        <v>0.20825908136126664</v>
      </c>
      <c r="L13" s="1072"/>
      <c r="M13" s="1072"/>
      <c r="N13" s="1072"/>
      <c r="O13" s="1072"/>
      <c r="P13" s="1072"/>
      <c r="Q13" s="1072"/>
      <c r="R13" s="1072"/>
    </row>
    <row r="14" spans="1:21" ht="15" customHeight="1" x14ac:dyDescent="0.25">
      <c r="B14" s="1076" t="s">
        <v>37</v>
      </c>
      <c r="C14" s="1072"/>
      <c r="D14" s="1077">
        <v>123.67474337040197</v>
      </c>
      <c r="E14" s="1078">
        <v>0.30593437253977418</v>
      </c>
      <c r="F14" s="1072"/>
      <c r="G14" s="1077">
        <v>207.25932998325416</v>
      </c>
      <c r="H14" s="1078">
        <v>0.34904220061804897</v>
      </c>
      <c r="I14" s="1072"/>
      <c r="J14" s="1077">
        <v>287.01205988456337</v>
      </c>
      <c r="K14" s="1078">
        <v>0.38261354864331065</v>
      </c>
      <c r="L14" s="1072"/>
      <c r="M14" s="1072"/>
      <c r="N14" s="1072"/>
      <c r="O14" s="1072"/>
      <c r="P14" s="1072"/>
      <c r="Q14" s="1072"/>
      <c r="R14" s="1072"/>
    </row>
    <row r="15" spans="1:21" ht="15" customHeight="1" x14ac:dyDescent="0.25">
      <c r="B15" s="1076" t="s">
        <v>38</v>
      </c>
      <c r="C15" s="1072"/>
      <c r="D15" s="1077">
        <v>165.1204430449736</v>
      </c>
      <c r="E15" s="1078">
        <v>0.1299970122780843</v>
      </c>
      <c r="F15" s="1072"/>
      <c r="G15" s="1077">
        <v>280.49747986804579</v>
      </c>
      <c r="H15" s="1078">
        <v>0.18413742972876981</v>
      </c>
      <c r="I15" s="1072"/>
      <c r="J15" s="1077">
        <v>392.70031460374076</v>
      </c>
      <c r="K15" s="1078">
        <v>0.20823725425921266</v>
      </c>
      <c r="L15" s="1072"/>
      <c r="M15" s="1072"/>
      <c r="N15" s="1072"/>
      <c r="O15" s="1072"/>
      <c r="P15" s="1072"/>
      <c r="Q15" s="1072"/>
      <c r="R15" s="1072"/>
    </row>
    <row r="16" spans="1:21" ht="15" customHeight="1" x14ac:dyDescent="0.25">
      <c r="B16" s="1076" t="s">
        <v>6</v>
      </c>
      <c r="C16" s="1072"/>
      <c r="D16" s="1077">
        <v>154.5337697130891</v>
      </c>
      <c r="E16" s="1078">
        <v>0.1337937016980528</v>
      </c>
      <c r="F16" s="1072"/>
      <c r="G16" s="1077">
        <v>257.30576624517403</v>
      </c>
      <c r="H16" s="1078">
        <v>0.22865556038988377</v>
      </c>
      <c r="I16" s="1072"/>
      <c r="J16" s="1077">
        <v>372.99898307979731</v>
      </c>
      <c r="K16" s="1078">
        <v>0.25378944209307669</v>
      </c>
      <c r="L16" s="1072"/>
      <c r="M16" s="1072"/>
      <c r="N16" s="1072"/>
      <c r="O16" s="1072"/>
      <c r="P16" s="1072"/>
      <c r="Q16" s="1072"/>
      <c r="R16" s="1072"/>
    </row>
    <row r="17" spans="1:18" ht="15" customHeight="1" x14ac:dyDescent="0.25">
      <c r="B17" s="1076" t="s">
        <v>5</v>
      </c>
      <c r="C17" s="1072"/>
      <c r="D17" s="1077">
        <v>135.54667530448324</v>
      </c>
      <c r="E17" s="1078">
        <v>0.38697997630986952</v>
      </c>
      <c r="F17" s="1072"/>
      <c r="G17" s="1077">
        <v>219.86985825860828</v>
      </c>
      <c r="H17" s="1078">
        <v>0.3391046450380345</v>
      </c>
      <c r="I17" s="1072"/>
      <c r="J17" s="1077">
        <v>302.83891639164187</v>
      </c>
      <c r="K17" s="1078">
        <v>0.329157071748231</v>
      </c>
      <c r="L17" s="1072"/>
      <c r="M17" s="1072"/>
      <c r="N17" s="1072"/>
      <c r="O17" s="1072"/>
      <c r="P17" s="1072"/>
      <c r="Q17" s="1072"/>
      <c r="R17" s="1072"/>
    </row>
    <row r="18" spans="1:18" ht="15" customHeight="1" x14ac:dyDescent="0.25">
      <c r="B18" s="1076" t="s">
        <v>4</v>
      </c>
      <c r="C18" s="1072"/>
      <c r="D18" s="1077">
        <v>130.07318680432221</v>
      </c>
      <c r="E18" s="1078">
        <v>0.2931840230675305</v>
      </c>
      <c r="F18" s="1072"/>
      <c r="G18" s="1077">
        <v>215.4053837641259</v>
      </c>
      <c r="H18" s="1078">
        <v>0.36046497920755916</v>
      </c>
      <c r="I18" s="1072"/>
      <c r="J18" s="1077">
        <v>290.73925088794755</v>
      </c>
      <c r="K18" s="1078">
        <v>0.38597562219597586</v>
      </c>
      <c r="L18" s="1072"/>
      <c r="M18" s="1072"/>
      <c r="N18" s="1072"/>
      <c r="O18" s="1072"/>
      <c r="P18" s="1072"/>
      <c r="Q18" s="1072"/>
      <c r="R18" s="1072"/>
    </row>
    <row r="19" spans="1:18" ht="15" customHeight="1" x14ac:dyDescent="0.25">
      <c r="B19" s="1076" t="s">
        <v>40</v>
      </c>
      <c r="C19" s="1072"/>
      <c r="D19" s="1077">
        <v>150.51623502303786</v>
      </c>
      <c r="E19" s="1078">
        <v>0.17518856347297296</v>
      </c>
      <c r="F19" s="1072"/>
      <c r="G19" s="1077">
        <v>257.71763989107797</v>
      </c>
      <c r="H19" s="1078">
        <v>0.20460268838126677</v>
      </c>
      <c r="I19" s="1072"/>
      <c r="J19" s="1077">
        <v>355.15407838292913</v>
      </c>
      <c r="K19" s="1078">
        <v>0.23411601223082742</v>
      </c>
      <c r="L19" s="1072"/>
      <c r="M19" s="1072"/>
      <c r="N19" s="1072"/>
      <c r="O19" s="1072"/>
      <c r="P19" s="1072"/>
      <c r="Q19" s="1072"/>
      <c r="R19" s="1072"/>
    </row>
    <row r="20" spans="1:18" ht="15" customHeight="1" x14ac:dyDescent="0.25">
      <c r="B20" s="1076" t="s">
        <v>41</v>
      </c>
      <c r="C20" s="1072"/>
      <c r="D20" s="1077">
        <v>176.83852581471965</v>
      </c>
      <c r="E20" s="1078">
        <v>6.283985857130403E-2</v>
      </c>
      <c r="F20" s="1072"/>
      <c r="G20" s="1077">
        <v>290.66276418756519</v>
      </c>
      <c r="H20" s="1078">
        <v>0.18211113256483846</v>
      </c>
      <c r="I20" s="1072"/>
      <c r="J20" s="1077">
        <v>399.31160697898008</v>
      </c>
      <c r="K20" s="1078">
        <v>0.23626114740349224</v>
      </c>
      <c r="L20" s="1072"/>
      <c r="M20" s="1072"/>
      <c r="N20" s="1072"/>
      <c r="O20" s="1072"/>
      <c r="P20" s="1072"/>
      <c r="Q20" s="1072"/>
      <c r="R20" s="1072"/>
    </row>
    <row r="21" spans="1:18" ht="15" customHeight="1" x14ac:dyDescent="0.25">
      <c r="B21" s="1076" t="s">
        <v>3</v>
      </c>
      <c r="C21" s="1072"/>
      <c r="D21" s="1077">
        <v>179.74701571609776</v>
      </c>
      <c r="E21" s="1078">
        <v>0.12712803998033512</v>
      </c>
      <c r="F21" s="1072"/>
      <c r="G21" s="1077">
        <v>308.15727526494442</v>
      </c>
      <c r="H21" s="1078">
        <v>0.11388149864087288</v>
      </c>
      <c r="I21" s="1072"/>
      <c r="J21" s="1077">
        <v>437.39125550017701</v>
      </c>
      <c r="K21" s="1078">
        <v>0.11495252700797133</v>
      </c>
      <c r="L21" s="1072"/>
      <c r="M21" s="1072"/>
      <c r="N21" s="1072"/>
      <c r="O21" s="1072"/>
      <c r="P21" s="1072"/>
      <c r="Q21" s="1072"/>
      <c r="R21" s="1072"/>
    </row>
    <row r="22" spans="1:18" ht="15" customHeight="1" x14ac:dyDescent="0.25">
      <c r="B22" s="1076" t="s">
        <v>2</v>
      </c>
      <c r="C22" s="1072"/>
      <c r="D22" s="1077">
        <v>132.37594002855795</v>
      </c>
      <c r="E22" s="1078">
        <v>0.20966459597661219</v>
      </c>
      <c r="F22" s="1072"/>
      <c r="G22" s="1077">
        <v>230.32411331005116</v>
      </c>
      <c r="H22" s="1078">
        <v>0.21804117327884065</v>
      </c>
      <c r="I22" s="1072"/>
      <c r="J22" s="1077">
        <v>322.68889848812489</v>
      </c>
      <c r="K22" s="1078">
        <v>0.26657114428729012</v>
      </c>
      <c r="L22" s="1072"/>
      <c r="M22" s="1072"/>
      <c r="N22" s="1072"/>
      <c r="O22" s="1072"/>
      <c r="P22" s="1072"/>
      <c r="Q22" s="1072"/>
      <c r="R22" s="1072"/>
    </row>
    <row r="23" spans="1:18" ht="15" customHeight="1" x14ac:dyDescent="0.25">
      <c r="B23" s="1076" t="s">
        <v>35</v>
      </c>
      <c r="C23" s="1072"/>
      <c r="D23" s="1077">
        <v>292.58476226643785</v>
      </c>
      <c r="E23" s="1078">
        <v>0.44214380872354869</v>
      </c>
      <c r="F23" s="1072"/>
      <c r="G23" s="1077">
        <v>348.79822010450471</v>
      </c>
      <c r="H23" s="1078">
        <v>0.24194018369265055</v>
      </c>
      <c r="I23" s="1072"/>
      <c r="J23" s="1077">
        <v>383.36449076828757</v>
      </c>
      <c r="K23" s="1078">
        <v>0.20502432108959595</v>
      </c>
      <c r="L23" s="1072"/>
      <c r="M23" s="1072"/>
      <c r="N23" s="1072"/>
      <c r="O23" s="1072"/>
      <c r="P23" s="1072"/>
      <c r="Q23" s="1072"/>
      <c r="R23" s="1072"/>
    </row>
    <row r="24" spans="1:18" ht="15" customHeight="1" x14ac:dyDescent="0.25">
      <c r="B24" s="1076" t="s">
        <v>42</v>
      </c>
      <c r="C24" s="1072"/>
      <c r="D24" s="1077">
        <v>180.43699984797789</v>
      </c>
      <c r="E24" s="1078">
        <v>7.5291891614107972E-2</v>
      </c>
      <c r="F24" s="1072"/>
      <c r="G24" s="1077">
        <v>276.96278810406244</v>
      </c>
      <c r="H24" s="1078">
        <v>0.16192591666287762</v>
      </c>
      <c r="I24" s="1072"/>
      <c r="J24" s="1077">
        <v>389.69321400979726</v>
      </c>
      <c r="K24" s="1078">
        <v>0.19113781802127966</v>
      </c>
      <c r="L24" s="1072"/>
      <c r="M24" s="1072"/>
      <c r="N24" s="1072"/>
      <c r="O24" s="1072"/>
      <c r="P24" s="1072"/>
      <c r="Q24" s="1072"/>
      <c r="R24" s="1072"/>
    </row>
    <row r="25" spans="1:18" ht="15" customHeight="1" x14ac:dyDescent="0.25">
      <c r="B25" s="1076" t="s">
        <v>43</v>
      </c>
      <c r="C25" s="1072"/>
      <c r="D25" s="1077">
        <v>141.28628720238217</v>
      </c>
      <c r="E25" s="1078">
        <v>0.23552706355534028</v>
      </c>
      <c r="F25" s="1072"/>
      <c r="G25" s="1077">
        <v>246.32999190035449</v>
      </c>
      <c r="H25" s="1078">
        <v>0.27348442025051833</v>
      </c>
      <c r="I25" s="1072"/>
      <c r="J25" s="1077">
        <v>342.85756198898861</v>
      </c>
      <c r="K25" s="1078">
        <v>0.29381569784625228</v>
      </c>
      <c r="L25" s="1072"/>
      <c r="M25" s="1072"/>
      <c r="N25" s="1072"/>
      <c r="O25" s="1072"/>
      <c r="P25" s="1072"/>
      <c r="Q25" s="1072"/>
      <c r="R25" s="1072"/>
    </row>
    <row r="26" spans="1:18" ht="15" customHeight="1" x14ac:dyDescent="0.25">
      <c r="B26" s="1076" t="s">
        <v>44</v>
      </c>
      <c r="C26" s="1072"/>
      <c r="D26" s="1077">
        <v>111.28550047483439</v>
      </c>
      <c r="E26" s="1078">
        <v>0.36596637918218466</v>
      </c>
      <c r="F26" s="1072"/>
      <c r="G26" s="1077">
        <v>236.45970684039415</v>
      </c>
      <c r="H26" s="1078">
        <v>0.44612331079219103</v>
      </c>
      <c r="I26" s="1072"/>
      <c r="J26" s="1077">
        <v>289.20432548179883</v>
      </c>
      <c r="K26" s="1078">
        <v>0.43486046222383679</v>
      </c>
      <c r="L26" s="1072"/>
      <c r="M26" s="1072"/>
      <c r="N26" s="1072"/>
      <c r="O26" s="1072"/>
      <c r="P26" s="1072"/>
      <c r="Q26" s="1072"/>
      <c r="R26" s="1072"/>
    </row>
    <row r="27" spans="1:18" ht="15" customHeight="1" x14ac:dyDescent="0.25">
      <c r="B27" s="1076" t="s">
        <v>45</v>
      </c>
      <c r="C27" s="1072"/>
      <c r="D27" s="1077">
        <v>166.53979988984759</v>
      </c>
      <c r="E27" s="1078">
        <v>0.17550934087680387</v>
      </c>
      <c r="F27" s="1072"/>
      <c r="G27" s="1077">
        <v>288.79051077218958</v>
      </c>
      <c r="H27" s="1078">
        <v>0.24862379944796775</v>
      </c>
      <c r="I27" s="1072"/>
      <c r="J27" s="1077">
        <v>389.45337206005593</v>
      </c>
      <c r="K27" s="1078">
        <v>0.29278084245830927</v>
      </c>
      <c r="L27" s="1072"/>
      <c r="M27" s="1072"/>
      <c r="N27" s="1072"/>
      <c r="O27" s="1072"/>
      <c r="P27" s="1072"/>
      <c r="Q27" s="1072"/>
      <c r="R27" s="1072"/>
    </row>
    <row r="28" spans="1:18" ht="15" customHeight="1" x14ac:dyDescent="0.25">
      <c r="B28" s="1076" t="s">
        <v>46</v>
      </c>
      <c r="C28" s="1072"/>
      <c r="D28" s="1077">
        <v>175.13555555555553</v>
      </c>
      <c r="E28" s="1078">
        <v>0.31604600029433377</v>
      </c>
      <c r="F28" s="1072"/>
      <c r="G28" s="1077">
        <v>197.34695410291943</v>
      </c>
      <c r="H28" s="1078">
        <v>0.36945511287232047</v>
      </c>
      <c r="I28" s="1072"/>
      <c r="J28" s="1077">
        <v>266.43253061224362</v>
      </c>
      <c r="K28" s="1078">
        <v>0.39789172396528871</v>
      </c>
      <c r="L28" s="1072"/>
      <c r="M28" s="1072"/>
      <c r="N28" s="1072"/>
      <c r="O28" s="1072"/>
      <c r="P28" s="1072"/>
      <c r="Q28" s="1072"/>
      <c r="R28" s="1072"/>
    </row>
    <row r="29" spans="1:18" ht="15" customHeight="1" x14ac:dyDescent="0.25">
      <c r="B29" s="1079" t="s">
        <v>1</v>
      </c>
      <c r="C29" s="1072"/>
      <c r="D29" s="1080">
        <v>172.1269063180828</v>
      </c>
      <c r="E29" s="1081">
        <v>0.10431626071250134</v>
      </c>
      <c r="F29" s="1072"/>
      <c r="G29" s="1080">
        <v>275.54402674591142</v>
      </c>
      <c r="H29" s="1081">
        <v>0.24337961916846659</v>
      </c>
      <c r="I29" s="1072"/>
      <c r="J29" s="1080">
        <v>382.863082595869</v>
      </c>
      <c r="K29" s="1081">
        <v>0.27239283089461774</v>
      </c>
      <c r="L29" s="1072"/>
      <c r="M29" s="1072"/>
      <c r="N29" s="1072"/>
      <c r="O29" s="1072"/>
      <c r="P29" s="1072"/>
      <c r="Q29" s="1072"/>
      <c r="R29" s="1072"/>
    </row>
    <row r="30" spans="1:18" ht="15" customHeight="1" x14ac:dyDescent="0.25">
      <c r="B30" s="1311" t="s">
        <v>0</v>
      </c>
      <c r="C30" s="672"/>
      <c r="D30" s="1312">
        <v>167.11838370650071</v>
      </c>
      <c r="E30" s="1313">
        <v>0.27062526888457261</v>
      </c>
      <c r="F30" s="672"/>
      <c r="G30" s="1312">
        <v>275.85488854125543</v>
      </c>
      <c r="H30" s="1313">
        <v>0.22828033298650049</v>
      </c>
      <c r="I30" s="672"/>
      <c r="J30" s="1312">
        <v>383.15056512956573</v>
      </c>
      <c r="K30" s="1313">
        <v>0.23814348030961463</v>
      </c>
      <c r="L30" s="672"/>
      <c r="M30" s="672"/>
      <c r="N30" s="672"/>
      <c r="O30" s="672"/>
      <c r="P30" s="672"/>
      <c r="Q30" s="672"/>
      <c r="R30" s="672"/>
    </row>
    <row r="31" spans="1:18" ht="7.5" customHeight="1" x14ac:dyDescent="0.25">
      <c r="A31" s="1072"/>
      <c r="B31" s="1072"/>
      <c r="C31" s="1072"/>
      <c r="D31" s="1072"/>
      <c r="E31" s="1072"/>
      <c r="F31" s="1072"/>
      <c r="G31" s="1072"/>
      <c r="H31" s="1072"/>
      <c r="I31" s="1072"/>
      <c r="J31" s="1072"/>
      <c r="K31" s="1072"/>
      <c r="L31" s="1072"/>
      <c r="M31" s="1072"/>
      <c r="N31" s="1072"/>
      <c r="O31" s="1072"/>
      <c r="P31" s="1072"/>
      <c r="Q31" s="1072"/>
      <c r="R31" s="1072"/>
    </row>
    <row r="32" spans="1:18" ht="12.75" customHeight="1" x14ac:dyDescent="0.25">
      <c r="B32" s="1082" t="s">
        <v>189</v>
      </c>
      <c r="C32" s="1083"/>
      <c r="D32" s="1082"/>
      <c r="E32" s="1082"/>
      <c r="F32" s="1083"/>
      <c r="G32" s="1082"/>
      <c r="H32" s="1082"/>
      <c r="I32" s="1083"/>
      <c r="J32" s="1082"/>
      <c r="K32" s="1082"/>
      <c r="L32" s="1083"/>
      <c r="M32" s="1083"/>
      <c r="N32" s="1083"/>
      <c r="O32" s="1083"/>
      <c r="P32" s="1083"/>
      <c r="Q32" s="1083"/>
      <c r="R32" s="1083"/>
    </row>
    <row r="33" spans="2:11" ht="47.1" customHeight="1" x14ac:dyDescent="0.25">
      <c r="B33" s="1645" t="s">
        <v>289</v>
      </c>
      <c r="C33" s="1645"/>
      <c r="D33" s="1645"/>
      <c r="E33" s="1645"/>
      <c r="F33" s="1645"/>
      <c r="G33" s="1645"/>
      <c r="H33" s="1645"/>
      <c r="I33" s="1645"/>
      <c r="J33" s="1645"/>
      <c r="K33" s="1645"/>
    </row>
  </sheetData>
  <mergeCells count="7">
    <mergeCell ref="B33:K33"/>
    <mergeCell ref="B6:L6"/>
    <mergeCell ref="B7:L7"/>
    <mergeCell ref="B9:B10"/>
    <mergeCell ref="D9:E9"/>
    <mergeCell ref="G9:H9"/>
    <mergeCell ref="J9:K9"/>
  </mergeCells>
  <conditionalFormatting sqref="D12:D29">
    <cfRule type="colorScale" priority="5">
      <colorScale>
        <cfvo type="min"/>
        <cfvo type="max"/>
        <color theme="4" tint="0.79998168889431442"/>
        <color theme="4" tint="-0.249977111117893"/>
      </colorScale>
    </cfRule>
    <cfRule type="colorScale" priority="8">
      <colorScale>
        <cfvo type="num" val="0"/>
        <cfvo type="num" val="20"/>
        <color rgb="FFFCFCFF"/>
        <color theme="4"/>
      </colorScale>
    </cfRule>
  </conditionalFormatting>
  <conditionalFormatting sqref="G12:G29">
    <cfRule type="colorScale" priority="3">
      <colorScale>
        <cfvo type="min"/>
        <cfvo type="max"/>
        <color theme="4" tint="0.79998168889431442"/>
        <color theme="4" tint="-0.249977111117893"/>
      </colorScale>
    </cfRule>
    <cfRule type="colorScale" priority="4">
      <colorScale>
        <cfvo type="num" val="0"/>
        <cfvo type="num" val="20"/>
        <color rgb="FFFCFCFF"/>
        <color theme="4"/>
      </colorScale>
    </cfRule>
  </conditionalFormatting>
  <conditionalFormatting sqref="J12:J29">
    <cfRule type="colorScale" priority="1">
      <colorScale>
        <cfvo type="min"/>
        <cfvo type="max"/>
        <color theme="4" tint="0.79998168889431442"/>
        <color theme="4" tint="-0.249977111117893"/>
      </colorScale>
    </cfRule>
    <cfRule type="colorScale" priority="2">
      <colorScale>
        <cfvo type="num" val="0"/>
        <cfvo type="num" val="20"/>
        <color rgb="FFFCFCFF"/>
        <color theme="4"/>
      </colorScale>
    </cfRule>
  </conditionalFormatting>
  <printOptions horizontalCentered="1"/>
  <pageMargins left="0" right="0" top="0.43307086614173229" bottom="0.43307086614173229" header="0" footer="0"/>
  <pageSetup paperSize="9" scale="97" orientation="landscape" r:id="rId1"/>
  <headerFooter alignWithMargins="0"/>
  <drawing r:id="rId2"/>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sheetPr codeName="Hoja75">
    <pageSetUpPr fitToPage="1"/>
  </sheetPr>
  <dimension ref="A1:U33"/>
  <sheetViews>
    <sheetView zoomScaleNormal="100" workbookViewId="0">
      <selection activeCell="J12" sqref="J12:K30"/>
    </sheetView>
  </sheetViews>
  <sheetFormatPr baseColWidth="10" defaultColWidth="11.42578125" defaultRowHeight="15" x14ac:dyDescent="0.25"/>
  <cols>
    <col min="1" max="1" width="5.85546875" style="666" customWidth="1"/>
    <col min="2" max="2" width="28.85546875" style="666" customWidth="1"/>
    <col min="3" max="3" width="1.42578125" style="666" customWidth="1"/>
    <col min="4" max="4" width="10.85546875" style="666" bestFit="1" customWidth="1"/>
    <col min="5" max="5" width="12.5703125" style="666" customWidth="1"/>
    <col min="6" max="6" width="1.28515625" style="666" customWidth="1"/>
    <col min="7" max="7" width="10.85546875" style="666" bestFit="1" customWidth="1"/>
    <col min="8" max="8" width="12.85546875" style="666" customWidth="1"/>
    <col min="9" max="9" width="1.28515625" style="666" customWidth="1"/>
    <col min="10" max="10" width="10.85546875" style="666" bestFit="1" customWidth="1"/>
    <col min="11" max="11" width="12.85546875" style="666" customWidth="1"/>
    <col min="12" max="12" width="28.140625" style="666" customWidth="1"/>
    <col min="13" max="13" width="7" style="666" customWidth="1"/>
    <col min="14" max="14" width="10.85546875" style="666" customWidth="1"/>
    <col min="15" max="15" width="7" style="666" customWidth="1"/>
    <col min="16" max="16" width="10.85546875" style="666" customWidth="1"/>
    <col min="17" max="17" width="7" style="666" customWidth="1"/>
    <col min="18" max="18" width="10.85546875" style="666" customWidth="1"/>
    <col min="19" max="19" width="11.42578125" style="666"/>
    <col min="20" max="20" width="25.140625" style="666" bestFit="1" customWidth="1"/>
    <col min="21" max="21" width="6.7109375" style="666" customWidth="1"/>
    <col min="22" max="22" width="10.7109375" style="666" customWidth="1"/>
    <col min="23" max="23" width="6.7109375" style="666" customWidth="1"/>
    <col min="24" max="24" width="10.7109375" style="666" customWidth="1"/>
    <col min="25" max="25" width="6.7109375" style="666" customWidth="1"/>
    <col min="26" max="26" width="10.7109375" style="666" customWidth="1"/>
    <col min="27" max="16384" width="11.42578125" style="666"/>
  </cols>
  <sheetData>
    <row r="1" spans="1:21" s="700" customFormat="1" x14ac:dyDescent="0.25">
      <c r="A1" s="700" t="s">
        <v>96</v>
      </c>
      <c r="B1" s="700" t="s">
        <v>65</v>
      </c>
      <c r="D1" s="700" t="s">
        <v>65</v>
      </c>
      <c r="L1" s="700" t="s">
        <v>96</v>
      </c>
      <c r="M1" s="700" t="s">
        <v>67</v>
      </c>
      <c r="T1" s="700" t="s">
        <v>81</v>
      </c>
    </row>
    <row r="2" spans="1:21" s="700" customFormat="1" x14ac:dyDescent="0.25"/>
    <row r="3" spans="1:21" s="700" customFormat="1" x14ac:dyDescent="0.25"/>
    <row r="4" spans="1:21" s="700" customFormat="1" x14ac:dyDescent="0.25"/>
    <row r="5" spans="1:21" s="700" customFormat="1" ht="16.5" customHeight="1" x14ac:dyDescent="0.25"/>
    <row r="6" spans="1:21" s="621" customFormat="1" ht="42.75" customHeight="1" x14ac:dyDescent="0.2">
      <c r="A6" s="1017"/>
      <c r="B6" s="1494" t="s">
        <v>457</v>
      </c>
      <c r="C6" s="1494"/>
      <c r="D6" s="1494"/>
      <c r="E6" s="1494"/>
      <c r="F6" s="1494"/>
      <c r="G6" s="1494"/>
      <c r="H6" s="1494"/>
      <c r="I6" s="1494"/>
      <c r="J6" s="1494"/>
      <c r="K6" s="1494"/>
      <c r="L6" s="1494"/>
      <c r="M6" s="1018"/>
      <c r="N6" s="1018"/>
      <c r="O6" s="1018"/>
      <c r="P6" s="1069"/>
      <c r="Q6" s="1069"/>
      <c r="R6" s="1069"/>
      <c r="S6" s="1069"/>
      <c r="T6" s="1069"/>
      <c r="U6" s="1069"/>
    </row>
    <row r="7" spans="1:21" s="621" customFormat="1" ht="15.75" customHeight="1" x14ac:dyDescent="0.2">
      <c r="A7" s="1017"/>
      <c r="B7" s="1633" t="str">
        <f>porsaad!$B$6</f>
        <v>Situación a 31 de mayo de 2024</v>
      </c>
      <c r="C7" s="1633"/>
      <c r="D7" s="1633"/>
      <c r="E7" s="1633"/>
      <c r="F7" s="1633"/>
      <c r="G7" s="1633"/>
      <c r="H7" s="1633"/>
      <c r="I7" s="1633"/>
      <c r="J7" s="1633"/>
      <c r="K7" s="1633"/>
      <c r="L7" s="1633"/>
      <c r="M7" s="1070"/>
      <c r="N7" s="1070"/>
      <c r="O7" s="1070"/>
      <c r="P7" s="1071"/>
      <c r="Q7" s="1071"/>
      <c r="R7" s="1071"/>
      <c r="S7" s="1071"/>
      <c r="T7" s="1071"/>
      <c r="U7" s="1071"/>
    </row>
    <row r="8" spans="1:21" s="700" customFormat="1" ht="6" customHeight="1" x14ac:dyDescent="0.25">
      <c r="A8" s="1020"/>
      <c r="B8" s="1020"/>
      <c r="C8" s="1020"/>
      <c r="D8" s="1020"/>
      <c r="E8" s="1020"/>
      <c r="F8" s="1020"/>
      <c r="G8" s="1020"/>
      <c r="H8" s="1020"/>
      <c r="I8" s="1020"/>
      <c r="J8" s="1020"/>
      <c r="K8" s="1020"/>
      <c r="L8" s="1020"/>
      <c r="M8" s="1020"/>
      <c r="N8" s="1020"/>
      <c r="O8" s="1020"/>
    </row>
    <row r="9" spans="1:21" x14ac:dyDescent="0.25">
      <c r="B9" s="1646" t="s">
        <v>12</v>
      </c>
      <c r="C9" s="1072"/>
      <c r="D9" s="1648" t="s">
        <v>48</v>
      </c>
      <c r="E9" s="1648"/>
      <c r="F9" s="1072"/>
      <c r="G9" s="1649" t="s">
        <v>33</v>
      </c>
      <c r="H9" s="1650"/>
      <c r="I9" s="1072"/>
      <c r="J9" s="1651" t="s">
        <v>32</v>
      </c>
      <c r="K9" s="1652"/>
      <c r="L9" s="1072"/>
      <c r="M9" s="1072"/>
      <c r="N9" s="1072"/>
      <c r="O9" s="1072"/>
      <c r="P9" s="1072"/>
      <c r="Q9" s="1072"/>
      <c r="R9" s="1072"/>
    </row>
    <row r="10" spans="1:21" ht="46.5" customHeight="1" x14ac:dyDescent="0.25">
      <c r="B10" s="1647"/>
      <c r="C10" s="1072"/>
      <c r="D10" s="1068" t="s">
        <v>132</v>
      </c>
      <c r="E10" s="862" t="s">
        <v>157</v>
      </c>
      <c r="F10" s="1072"/>
      <c r="G10" s="1068" t="s">
        <v>132</v>
      </c>
      <c r="H10" s="820" t="s">
        <v>157</v>
      </c>
      <c r="I10" s="1072"/>
      <c r="J10" s="820" t="s">
        <v>132</v>
      </c>
      <c r="K10" s="821" t="s">
        <v>157</v>
      </c>
      <c r="L10" s="1072"/>
      <c r="M10" s="1072"/>
      <c r="N10" s="1072"/>
      <c r="O10" s="1072"/>
      <c r="P10" s="1072"/>
      <c r="Q10" s="1072"/>
      <c r="R10" s="1072"/>
    </row>
    <row r="11" spans="1:21" ht="6.75" customHeight="1" x14ac:dyDescent="0.25">
      <c r="B11" s="1072"/>
      <c r="C11" s="1072"/>
      <c r="D11" s="1072"/>
      <c r="E11" s="1072"/>
      <c r="F11" s="1072"/>
      <c r="G11" s="1072"/>
      <c r="H11" s="1072"/>
      <c r="I11" s="1072"/>
      <c r="J11" s="1072"/>
      <c r="K11" s="1072"/>
      <c r="L11" s="1072"/>
      <c r="M11" s="1072"/>
      <c r="N11" s="1072"/>
      <c r="O11" s="1072"/>
      <c r="P11" s="1072"/>
      <c r="Q11" s="1072"/>
      <c r="R11" s="1072"/>
    </row>
    <row r="12" spans="1:21" ht="15" customHeight="1" x14ac:dyDescent="0.25">
      <c r="B12" s="1073" t="s">
        <v>8</v>
      </c>
      <c r="C12" s="1072"/>
      <c r="D12" s="1074" t="s">
        <v>364</v>
      </c>
      <c r="E12" s="1075" t="s">
        <v>364</v>
      </c>
      <c r="F12" s="1072"/>
      <c r="G12" s="1074">
        <v>186.65249999999997</v>
      </c>
      <c r="H12" s="1075">
        <v>0.69045543617573379</v>
      </c>
      <c r="I12" s="1072"/>
      <c r="J12" s="1074">
        <v>691.10749999999985</v>
      </c>
      <c r="K12" s="1075">
        <v>0.2339074510107762</v>
      </c>
      <c r="L12" s="1072"/>
      <c r="M12" s="1072"/>
      <c r="N12" s="1072"/>
      <c r="O12" s="1072"/>
      <c r="P12" s="1072"/>
      <c r="Q12" s="1072"/>
      <c r="R12" s="1072"/>
    </row>
    <row r="13" spans="1:21" ht="15" customHeight="1" x14ac:dyDescent="0.25">
      <c r="B13" s="1076" t="s">
        <v>7</v>
      </c>
      <c r="C13" s="1072"/>
      <c r="D13" s="1077" t="s">
        <v>364</v>
      </c>
      <c r="E13" s="1078" t="s">
        <v>364</v>
      </c>
      <c r="F13" s="1072"/>
      <c r="G13" s="1077" t="s">
        <v>364</v>
      </c>
      <c r="H13" s="1078" t="s">
        <v>364</v>
      </c>
      <c r="I13" s="1072"/>
      <c r="J13" s="1077" t="s">
        <v>364</v>
      </c>
      <c r="K13" s="1078" t="s">
        <v>364</v>
      </c>
      <c r="L13" s="1072"/>
      <c r="M13" s="1072"/>
      <c r="N13" s="1072"/>
      <c r="O13" s="1072"/>
      <c r="P13" s="1072"/>
      <c r="Q13" s="1072"/>
      <c r="R13" s="1072"/>
    </row>
    <row r="14" spans="1:21" ht="15" customHeight="1" x14ac:dyDescent="0.25">
      <c r="B14" s="1076" t="s">
        <v>37</v>
      </c>
      <c r="C14" s="1072"/>
      <c r="D14" s="1077">
        <v>332.71875</v>
      </c>
      <c r="E14" s="1078">
        <v>0.19838014497226777</v>
      </c>
      <c r="F14" s="1072"/>
      <c r="G14" s="1077">
        <v>466.97</v>
      </c>
      <c r="H14" s="1078">
        <v>0.21875305663678318</v>
      </c>
      <c r="I14" s="1072"/>
      <c r="J14" s="1077">
        <v>708.97700000000009</v>
      </c>
      <c r="K14" s="1078">
        <v>0.16622642160308376</v>
      </c>
      <c r="L14" s="1072"/>
      <c r="M14" s="1072"/>
      <c r="N14" s="1072"/>
      <c r="O14" s="1072"/>
      <c r="P14" s="1072"/>
      <c r="Q14" s="1072"/>
      <c r="R14" s="1072"/>
    </row>
    <row r="15" spans="1:21" ht="15" customHeight="1" x14ac:dyDescent="0.25">
      <c r="B15" s="1076" t="s">
        <v>38</v>
      </c>
      <c r="C15" s="1072"/>
      <c r="D15" s="1077" t="s">
        <v>364</v>
      </c>
      <c r="E15" s="1078" t="s">
        <v>364</v>
      </c>
      <c r="F15" s="1072"/>
      <c r="G15" s="1077" t="s">
        <v>364</v>
      </c>
      <c r="H15" s="1078" t="s">
        <v>364</v>
      </c>
      <c r="I15" s="1072"/>
      <c r="J15" s="1077" t="s">
        <v>364</v>
      </c>
      <c r="K15" s="1078" t="s">
        <v>364</v>
      </c>
      <c r="L15" s="1072"/>
      <c r="M15" s="1072"/>
      <c r="N15" s="1072"/>
      <c r="O15" s="1072"/>
      <c r="P15" s="1072"/>
      <c r="Q15" s="1072"/>
      <c r="R15" s="1072"/>
    </row>
    <row r="16" spans="1:21" ht="15" customHeight="1" x14ac:dyDescent="0.25">
      <c r="B16" s="1076" t="s">
        <v>6</v>
      </c>
      <c r="C16" s="1072"/>
      <c r="D16" s="1077" t="s">
        <v>364</v>
      </c>
      <c r="E16" s="1078" t="s">
        <v>364</v>
      </c>
      <c r="F16" s="1072"/>
      <c r="G16" s="1077" t="s">
        <v>364</v>
      </c>
      <c r="H16" s="1078" t="s">
        <v>364</v>
      </c>
      <c r="I16" s="1072"/>
      <c r="J16" s="1077" t="s">
        <v>364</v>
      </c>
      <c r="K16" s="1078" t="s">
        <v>364</v>
      </c>
      <c r="L16" s="1072"/>
      <c r="M16" s="1072"/>
      <c r="N16" s="1072"/>
      <c r="O16" s="1072"/>
      <c r="P16" s="1072"/>
      <c r="Q16" s="1072"/>
      <c r="R16" s="1072"/>
    </row>
    <row r="17" spans="1:18" ht="15" customHeight="1" x14ac:dyDescent="0.25">
      <c r="B17" s="1076" t="s">
        <v>5</v>
      </c>
      <c r="C17" s="1072"/>
      <c r="D17" s="1077" t="s">
        <v>364</v>
      </c>
      <c r="E17" s="1078" t="s">
        <v>364</v>
      </c>
      <c r="F17" s="1072"/>
      <c r="G17" s="1077" t="s">
        <v>364</v>
      </c>
      <c r="H17" s="1078" t="s">
        <v>364</v>
      </c>
      <c r="I17" s="1072"/>
      <c r="J17" s="1077" t="s">
        <v>364</v>
      </c>
      <c r="K17" s="1078" t="s">
        <v>364</v>
      </c>
      <c r="L17" s="1072"/>
      <c r="M17" s="1072"/>
      <c r="N17" s="1072"/>
      <c r="O17" s="1072"/>
      <c r="P17" s="1072"/>
      <c r="Q17" s="1072"/>
      <c r="R17" s="1072"/>
    </row>
    <row r="18" spans="1:18" ht="15" customHeight="1" x14ac:dyDescent="0.25">
      <c r="B18" s="1076" t="s">
        <v>4</v>
      </c>
      <c r="C18" s="1072"/>
      <c r="D18" s="1077">
        <v>309.49945736434159</v>
      </c>
      <c r="E18" s="1078">
        <v>0.46372470684560091</v>
      </c>
      <c r="F18" s="1072"/>
      <c r="G18" s="1077">
        <v>549.75306551297842</v>
      </c>
      <c r="H18" s="1078">
        <v>0.49659007230386609</v>
      </c>
      <c r="I18" s="1072"/>
      <c r="J18" s="1077">
        <v>707.69064189189112</v>
      </c>
      <c r="K18" s="1078">
        <v>0.40370745908719369</v>
      </c>
      <c r="L18" s="1072"/>
      <c r="M18" s="1072"/>
      <c r="N18" s="1072"/>
      <c r="O18" s="1072"/>
      <c r="P18" s="1072"/>
      <c r="Q18" s="1072"/>
      <c r="R18" s="1072"/>
    </row>
    <row r="19" spans="1:18" ht="15" customHeight="1" x14ac:dyDescent="0.25">
      <c r="B19" s="1076" t="s">
        <v>40</v>
      </c>
      <c r="C19" s="1072"/>
      <c r="D19" s="1077">
        <v>231.10333333333335</v>
      </c>
      <c r="E19" s="1078">
        <v>0.77669392933321302</v>
      </c>
      <c r="F19" s="1072"/>
      <c r="G19" s="1077">
        <v>800</v>
      </c>
      <c r="H19" s="1078">
        <v>0</v>
      </c>
      <c r="I19" s="1072"/>
      <c r="J19" s="1077">
        <v>981.976</v>
      </c>
      <c r="K19" s="1078">
        <v>0.43298424458502865</v>
      </c>
      <c r="L19" s="1072"/>
      <c r="M19" s="1072"/>
      <c r="N19" s="1072"/>
      <c r="O19" s="1072"/>
      <c r="P19" s="1072"/>
      <c r="Q19" s="1072"/>
      <c r="R19" s="1072"/>
    </row>
    <row r="20" spans="1:18" ht="15" customHeight="1" x14ac:dyDescent="0.25">
      <c r="B20" s="1076" t="s">
        <v>41</v>
      </c>
      <c r="C20" s="1072"/>
      <c r="D20" s="1077">
        <v>263.07375000000002</v>
      </c>
      <c r="E20" s="1078">
        <v>0.27194028837309459</v>
      </c>
      <c r="F20" s="1072"/>
      <c r="G20" s="1077">
        <v>662.65857142857146</v>
      </c>
      <c r="H20" s="1078">
        <v>0.25962537846366185</v>
      </c>
      <c r="I20" s="1072"/>
      <c r="J20" s="1077">
        <v>846.48220588235256</v>
      </c>
      <c r="K20" s="1078">
        <v>0.44437421764635265</v>
      </c>
      <c r="L20" s="1072"/>
      <c r="M20" s="1072"/>
      <c r="N20" s="1072"/>
      <c r="O20" s="1072"/>
      <c r="P20" s="1072"/>
      <c r="Q20" s="1072"/>
      <c r="R20" s="1072"/>
    </row>
    <row r="21" spans="1:18" ht="15" customHeight="1" x14ac:dyDescent="0.25">
      <c r="B21" s="1076" t="s">
        <v>3</v>
      </c>
      <c r="C21" s="1072"/>
      <c r="D21" s="1077">
        <v>301.64909090909094</v>
      </c>
      <c r="E21" s="1078">
        <v>5.6181153348222199E-2</v>
      </c>
      <c r="F21" s="1072"/>
      <c r="G21" s="1077">
        <v>1320.7942424242422</v>
      </c>
      <c r="H21" s="1078">
        <v>0.3136970378887452</v>
      </c>
      <c r="I21" s="1072"/>
      <c r="J21" s="1077">
        <v>1478.3568253968253</v>
      </c>
      <c r="K21" s="1078">
        <v>0.21685059290987718</v>
      </c>
      <c r="L21" s="1072"/>
      <c r="M21" s="1072"/>
      <c r="N21" s="1072"/>
      <c r="O21" s="1072"/>
      <c r="P21" s="1072"/>
      <c r="Q21" s="1072"/>
      <c r="R21" s="1072"/>
    </row>
    <row r="22" spans="1:18" ht="15" customHeight="1" x14ac:dyDescent="0.25">
      <c r="B22" s="1076" t="s">
        <v>2</v>
      </c>
      <c r="C22" s="1072"/>
      <c r="D22" s="1077" t="s">
        <v>364</v>
      </c>
      <c r="E22" s="1078" t="s">
        <v>364</v>
      </c>
      <c r="F22" s="1072"/>
      <c r="G22" s="1077" t="s">
        <v>364</v>
      </c>
      <c r="H22" s="1078" t="s">
        <v>364</v>
      </c>
      <c r="I22" s="1072"/>
      <c r="J22" s="1077" t="s">
        <v>364</v>
      </c>
      <c r="K22" s="1078" t="s">
        <v>364</v>
      </c>
      <c r="L22" s="1072"/>
      <c r="M22" s="1072"/>
      <c r="N22" s="1072"/>
      <c r="O22" s="1072"/>
      <c r="P22" s="1072"/>
      <c r="Q22" s="1072"/>
      <c r="R22" s="1072"/>
    </row>
    <row r="23" spans="1:18" ht="15" customHeight="1" x14ac:dyDescent="0.25">
      <c r="B23" s="1076" t="s">
        <v>35</v>
      </c>
      <c r="C23" s="1072"/>
      <c r="D23" s="1077">
        <v>800</v>
      </c>
      <c r="E23" s="1078">
        <v>1.2484365222148863</v>
      </c>
      <c r="F23" s="1072"/>
      <c r="G23" s="1077">
        <v>1825.5633333333333</v>
      </c>
      <c r="H23" s="1078">
        <v>0.14872319320138835</v>
      </c>
      <c r="I23" s="1072"/>
      <c r="J23" s="1077">
        <v>1855.9444705882356</v>
      </c>
      <c r="K23" s="1078">
        <v>0.14682175551638166</v>
      </c>
      <c r="L23" s="1072"/>
      <c r="M23" s="1072"/>
      <c r="N23" s="1072"/>
      <c r="O23" s="1072"/>
      <c r="P23" s="1072"/>
      <c r="Q23" s="1072"/>
      <c r="R23" s="1072"/>
    </row>
    <row r="24" spans="1:18" ht="15" customHeight="1" x14ac:dyDescent="0.25">
      <c r="B24" s="1076" t="s">
        <v>42</v>
      </c>
      <c r="C24" s="1072"/>
      <c r="D24" s="1077" t="s">
        <v>364</v>
      </c>
      <c r="E24" s="1078" t="s">
        <v>364</v>
      </c>
      <c r="F24" s="1072"/>
      <c r="G24" s="1077">
        <v>528.46866666666676</v>
      </c>
      <c r="H24" s="1078">
        <v>0.32929546052297259</v>
      </c>
      <c r="I24" s="1072"/>
      <c r="J24" s="1077">
        <v>546.74477611940279</v>
      </c>
      <c r="K24" s="1078">
        <v>0.30480913359274953</v>
      </c>
      <c r="L24" s="1072"/>
      <c r="M24" s="1072"/>
      <c r="N24" s="1072"/>
      <c r="O24" s="1072"/>
      <c r="P24" s="1072"/>
      <c r="Q24" s="1072"/>
      <c r="R24" s="1072"/>
    </row>
    <row r="25" spans="1:18" ht="15" customHeight="1" x14ac:dyDescent="0.25">
      <c r="B25" s="1076" t="s">
        <v>43</v>
      </c>
      <c r="C25" s="1072"/>
      <c r="D25" s="1077">
        <v>233.93</v>
      </c>
      <c r="E25" s="1078">
        <v>0</v>
      </c>
      <c r="F25" s="1072"/>
      <c r="G25" s="1077" t="s">
        <v>364</v>
      </c>
      <c r="H25" s="1078" t="s">
        <v>364</v>
      </c>
      <c r="I25" s="1072"/>
      <c r="J25" s="1077">
        <v>338.44499999999999</v>
      </c>
      <c r="K25" s="1078">
        <v>1.2819620613932949</v>
      </c>
      <c r="L25" s="1072"/>
      <c r="M25" s="1072"/>
      <c r="N25" s="1072"/>
      <c r="O25" s="1072"/>
      <c r="P25" s="1072"/>
      <c r="Q25" s="1072"/>
      <c r="R25" s="1072"/>
    </row>
    <row r="26" spans="1:18" ht="15" customHeight="1" x14ac:dyDescent="0.25">
      <c r="B26" s="1076" t="s">
        <v>44</v>
      </c>
      <c r="C26" s="1072"/>
      <c r="D26" s="1077">
        <v>578.25272727272738</v>
      </c>
      <c r="E26" s="1078">
        <v>0.14680991568324883</v>
      </c>
      <c r="F26" s="1072"/>
      <c r="G26" s="1077">
        <v>968.64874999999995</v>
      </c>
      <c r="H26" s="1078">
        <v>0.4834365288323807</v>
      </c>
      <c r="I26" s="1072"/>
      <c r="J26" s="1077">
        <v>996.41090909090917</v>
      </c>
      <c r="K26" s="1078">
        <v>0.38561150206659356</v>
      </c>
      <c r="L26" s="1072"/>
      <c r="M26" s="1072"/>
      <c r="N26" s="1072"/>
      <c r="O26" s="1072"/>
      <c r="P26" s="1072"/>
      <c r="Q26" s="1072"/>
      <c r="R26" s="1072"/>
    </row>
    <row r="27" spans="1:18" ht="15" customHeight="1" x14ac:dyDescent="0.25">
      <c r="B27" s="1076" t="s">
        <v>45</v>
      </c>
      <c r="C27" s="1072"/>
      <c r="D27" s="1077">
        <v>290.48346897663112</v>
      </c>
      <c r="E27" s="1078">
        <v>0.18095898651846654</v>
      </c>
      <c r="F27" s="1072"/>
      <c r="G27" s="1077">
        <v>497.17091423948227</v>
      </c>
      <c r="H27" s="1078">
        <v>0.28782405823745527</v>
      </c>
      <c r="I27" s="1072"/>
      <c r="J27" s="1077">
        <v>801.97330727894519</v>
      </c>
      <c r="K27" s="1078">
        <v>0.28569959920273447</v>
      </c>
      <c r="L27" s="1072"/>
      <c r="M27" s="1072"/>
      <c r="N27" s="1072"/>
      <c r="O27" s="1072"/>
      <c r="P27" s="1072"/>
      <c r="Q27" s="1072"/>
      <c r="R27" s="1072"/>
    </row>
    <row r="28" spans="1:18" ht="15" customHeight="1" x14ac:dyDescent="0.25">
      <c r="B28" s="1076" t="s">
        <v>46</v>
      </c>
      <c r="C28" s="1072"/>
      <c r="D28" s="1077" t="s">
        <v>364</v>
      </c>
      <c r="E28" s="1078" t="s">
        <v>364</v>
      </c>
      <c r="F28" s="1072"/>
      <c r="G28" s="1077" t="s">
        <v>364</v>
      </c>
      <c r="H28" s="1078" t="s">
        <v>364</v>
      </c>
      <c r="I28" s="1072"/>
      <c r="J28" s="1077" t="s">
        <v>364</v>
      </c>
      <c r="K28" s="1078" t="s">
        <v>364</v>
      </c>
      <c r="L28" s="1072"/>
      <c r="M28" s="1072"/>
      <c r="N28" s="1072"/>
      <c r="O28" s="1072"/>
      <c r="P28" s="1072"/>
      <c r="Q28" s="1072"/>
      <c r="R28" s="1072"/>
    </row>
    <row r="29" spans="1:18" ht="15" customHeight="1" x14ac:dyDescent="0.25">
      <c r="B29" s="1079" t="s">
        <v>1</v>
      </c>
      <c r="C29" s="1072"/>
      <c r="D29" s="1080" t="s">
        <v>364</v>
      </c>
      <c r="E29" s="1081" t="s">
        <v>364</v>
      </c>
      <c r="F29" s="1072"/>
      <c r="G29" s="1080" t="s">
        <v>364</v>
      </c>
      <c r="H29" s="1081" t="s">
        <v>364</v>
      </c>
      <c r="I29" s="1072"/>
      <c r="J29" s="1080" t="s">
        <v>364</v>
      </c>
      <c r="K29" s="1081" t="s">
        <v>364</v>
      </c>
      <c r="L29" s="1072"/>
      <c r="M29" s="1072"/>
      <c r="N29" s="1072"/>
      <c r="O29" s="1072"/>
      <c r="P29" s="1072"/>
      <c r="Q29" s="1072"/>
      <c r="R29" s="1072"/>
    </row>
    <row r="30" spans="1:18" ht="15" customHeight="1" x14ac:dyDescent="0.25">
      <c r="B30" s="1311" t="s">
        <v>0</v>
      </c>
      <c r="C30" s="672"/>
      <c r="D30" s="1312">
        <v>297.44816298718848</v>
      </c>
      <c r="E30" s="1313">
        <v>0.31528234209085593</v>
      </c>
      <c r="F30" s="672"/>
      <c r="G30" s="1312">
        <v>546.89561144839467</v>
      </c>
      <c r="H30" s="1313">
        <v>0.49934326618258301</v>
      </c>
      <c r="I30" s="672"/>
      <c r="J30" s="1312">
        <v>823.67329851752038</v>
      </c>
      <c r="K30" s="1313">
        <v>0.39696611986322738</v>
      </c>
      <c r="L30" s="672"/>
      <c r="M30" s="672"/>
      <c r="N30" s="672"/>
      <c r="O30" s="672"/>
      <c r="P30" s="672"/>
      <c r="Q30" s="672"/>
      <c r="R30" s="672"/>
    </row>
    <row r="31" spans="1:18" x14ac:dyDescent="0.25">
      <c r="A31" s="1072"/>
      <c r="B31" s="1072"/>
      <c r="C31" s="1072"/>
      <c r="D31" s="1072"/>
      <c r="E31" s="1072"/>
      <c r="F31" s="1072"/>
      <c r="G31" s="1072"/>
      <c r="H31" s="1072"/>
      <c r="I31" s="1072"/>
      <c r="J31" s="1072"/>
      <c r="K31" s="1072"/>
      <c r="L31" s="1072"/>
      <c r="M31" s="1072"/>
      <c r="N31" s="1072"/>
      <c r="O31" s="1072"/>
      <c r="P31" s="1072"/>
      <c r="Q31" s="1072"/>
      <c r="R31" s="1072"/>
    </row>
    <row r="32" spans="1:18" ht="12.75" customHeight="1" x14ac:dyDescent="0.25">
      <c r="B32" s="1082" t="s">
        <v>189</v>
      </c>
      <c r="C32" s="1083"/>
      <c r="D32" s="1082"/>
      <c r="E32" s="1082"/>
      <c r="F32" s="1083"/>
      <c r="G32" s="1082"/>
      <c r="H32" s="1082"/>
      <c r="I32" s="1083"/>
      <c r="J32" s="1082"/>
      <c r="K32" s="1082"/>
      <c r="L32" s="1083"/>
      <c r="M32" s="1083"/>
      <c r="N32" s="1083"/>
      <c r="O32" s="1083"/>
      <c r="P32" s="1083"/>
      <c r="Q32" s="1083"/>
      <c r="R32" s="1083"/>
    </row>
    <row r="33" spans="2:11" ht="47.45" customHeight="1" x14ac:dyDescent="0.25">
      <c r="B33" s="1645" t="s">
        <v>289</v>
      </c>
      <c r="C33" s="1645"/>
      <c r="D33" s="1645"/>
      <c r="E33" s="1645"/>
      <c r="F33" s="1645"/>
      <c r="G33" s="1645"/>
      <c r="H33" s="1645"/>
      <c r="I33" s="1645"/>
      <c r="J33" s="1645"/>
      <c r="K33" s="1645"/>
    </row>
  </sheetData>
  <mergeCells count="7">
    <mergeCell ref="B33:K33"/>
    <mergeCell ref="B6:L6"/>
    <mergeCell ref="B7:L7"/>
    <mergeCell ref="B9:B10"/>
    <mergeCell ref="D9:E9"/>
    <mergeCell ref="G9:H9"/>
    <mergeCell ref="J9:K9"/>
  </mergeCells>
  <conditionalFormatting sqref="D12:D29">
    <cfRule type="colorScale" priority="5">
      <colorScale>
        <cfvo type="min"/>
        <cfvo type="max"/>
        <color theme="4" tint="0.79998168889431442"/>
        <color theme="4" tint="-0.249977111117893"/>
      </colorScale>
    </cfRule>
    <cfRule type="colorScale" priority="6">
      <colorScale>
        <cfvo type="num" val="0"/>
        <cfvo type="num" val="20"/>
        <color rgb="FFFCFCFF"/>
        <color theme="4"/>
      </colorScale>
    </cfRule>
  </conditionalFormatting>
  <conditionalFormatting sqref="G12:G29">
    <cfRule type="colorScale" priority="3">
      <colorScale>
        <cfvo type="min"/>
        <cfvo type="max"/>
        <color theme="4" tint="0.79998168889431442"/>
        <color theme="4" tint="-0.249977111117893"/>
      </colorScale>
    </cfRule>
    <cfRule type="colorScale" priority="4">
      <colorScale>
        <cfvo type="num" val="0"/>
        <cfvo type="num" val="20"/>
        <color rgb="FFFCFCFF"/>
        <color theme="4"/>
      </colorScale>
    </cfRule>
  </conditionalFormatting>
  <conditionalFormatting sqref="J12:J29">
    <cfRule type="colorScale" priority="1">
      <colorScale>
        <cfvo type="min"/>
        <cfvo type="max"/>
        <color theme="4" tint="0.79998168889431442"/>
        <color theme="4" tint="-0.249977111117893"/>
      </colorScale>
    </cfRule>
    <cfRule type="colorScale" priority="2">
      <colorScale>
        <cfvo type="num" val="0"/>
        <cfvo type="num" val="20"/>
        <color rgb="FFFCFCFF"/>
        <color theme="4"/>
      </colorScale>
    </cfRule>
  </conditionalFormatting>
  <printOptions horizontalCentered="1"/>
  <pageMargins left="0" right="0" top="0.43307086614173229" bottom="0.43307086614173229" header="0" footer="0"/>
  <pageSetup paperSize="9" scale="96" orientation="landscape" r:id="rId1"/>
  <headerFooter alignWithMargins="0"/>
  <drawing r:id="rId2"/>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sheetPr codeName="Hoja76">
    <pageSetUpPr fitToPage="1"/>
  </sheetPr>
  <dimension ref="A1:U33"/>
  <sheetViews>
    <sheetView zoomScaleNormal="100" workbookViewId="0">
      <selection activeCell="J12" sqref="J12:K30"/>
    </sheetView>
  </sheetViews>
  <sheetFormatPr baseColWidth="10" defaultColWidth="11.42578125" defaultRowHeight="15" x14ac:dyDescent="0.25"/>
  <cols>
    <col min="1" max="1" width="5.85546875" style="666" customWidth="1"/>
    <col min="2" max="2" width="28.85546875" style="666" customWidth="1"/>
    <col min="3" max="3" width="1.42578125" style="666" customWidth="1"/>
    <col min="4" max="4" width="10.85546875" style="666" bestFit="1" customWidth="1"/>
    <col min="5" max="5" width="12.5703125" style="666" customWidth="1"/>
    <col min="6" max="6" width="1.28515625" style="666" customWidth="1"/>
    <col min="7" max="7" width="10.85546875" style="666" bestFit="1" customWidth="1"/>
    <col min="8" max="8" width="12.85546875" style="666" customWidth="1"/>
    <col min="9" max="9" width="1.28515625" style="666" customWidth="1"/>
    <col min="10" max="10" width="10.85546875" style="666" bestFit="1" customWidth="1"/>
    <col min="11" max="11" width="12.85546875" style="666" customWidth="1"/>
    <col min="12" max="12" width="28.140625" style="666" customWidth="1"/>
    <col min="13" max="13" width="7" style="666" customWidth="1"/>
    <col min="14" max="14" width="10.85546875" style="666" customWidth="1"/>
    <col min="15" max="15" width="7" style="666" customWidth="1"/>
    <col min="16" max="16" width="10.85546875" style="666" customWidth="1"/>
    <col min="17" max="17" width="7" style="666" customWidth="1"/>
    <col min="18" max="18" width="10.85546875" style="666" customWidth="1"/>
    <col min="19" max="19" width="11.42578125" style="666"/>
    <col min="20" max="20" width="25.140625" style="666" bestFit="1" customWidth="1"/>
    <col min="21" max="21" width="6.7109375" style="666" customWidth="1"/>
    <col min="22" max="22" width="10.7109375" style="666" customWidth="1"/>
    <col min="23" max="23" width="6.7109375" style="666" customWidth="1"/>
    <col min="24" max="24" width="10.7109375" style="666" customWidth="1"/>
    <col min="25" max="25" width="6.7109375" style="666" customWidth="1"/>
    <col min="26" max="26" width="10.7109375" style="666" customWidth="1"/>
    <col min="27" max="16384" width="11.42578125" style="666"/>
  </cols>
  <sheetData>
    <row r="1" spans="1:21" s="700" customFormat="1" x14ac:dyDescent="0.25">
      <c r="A1" s="700" t="s">
        <v>96</v>
      </c>
      <c r="B1" s="700" t="s">
        <v>67</v>
      </c>
      <c r="C1" s="700" t="s">
        <v>67</v>
      </c>
      <c r="D1" s="700" t="s">
        <v>194</v>
      </c>
      <c r="F1" s="700" t="s">
        <v>67</v>
      </c>
      <c r="I1" s="700" t="s">
        <v>67</v>
      </c>
      <c r="L1" s="700" t="s">
        <v>96</v>
      </c>
      <c r="M1" s="700" t="s">
        <v>67</v>
      </c>
      <c r="T1" s="700" t="s">
        <v>81</v>
      </c>
    </row>
    <row r="2" spans="1:21" s="700" customFormat="1" x14ac:dyDescent="0.25"/>
    <row r="3" spans="1:21" s="700" customFormat="1" x14ac:dyDescent="0.25"/>
    <row r="4" spans="1:21" s="700" customFormat="1" x14ac:dyDescent="0.25"/>
    <row r="5" spans="1:21" s="700" customFormat="1" ht="16.5" customHeight="1" x14ac:dyDescent="0.25"/>
    <row r="6" spans="1:21" s="621" customFormat="1" ht="42.75" customHeight="1" x14ac:dyDescent="0.2">
      <c r="A6" s="1017"/>
      <c r="B6" s="1494" t="s">
        <v>456</v>
      </c>
      <c r="C6" s="1494"/>
      <c r="D6" s="1494"/>
      <c r="E6" s="1494"/>
      <c r="F6" s="1494"/>
      <c r="G6" s="1494"/>
      <c r="H6" s="1494"/>
      <c r="I6" s="1494"/>
      <c r="J6" s="1494"/>
      <c r="K6" s="1494"/>
      <c r="L6" s="1494"/>
      <c r="M6" s="1018"/>
      <c r="N6" s="1018"/>
      <c r="O6" s="1018"/>
      <c r="P6" s="1069"/>
      <c r="Q6" s="1069"/>
      <c r="R6" s="1069"/>
      <c r="S6" s="1069"/>
      <c r="T6" s="1069"/>
      <c r="U6" s="1069"/>
    </row>
    <row r="7" spans="1:21" s="621" customFormat="1" ht="15.75" customHeight="1" x14ac:dyDescent="0.2">
      <c r="A7" s="1017"/>
      <c r="B7" s="1633" t="str">
        <f>porsaad!$B$6</f>
        <v>Situación a 31 de mayo de 2024</v>
      </c>
      <c r="C7" s="1633"/>
      <c r="D7" s="1633"/>
      <c r="E7" s="1633"/>
      <c r="F7" s="1633"/>
      <c r="G7" s="1633"/>
      <c r="H7" s="1633"/>
      <c r="I7" s="1633"/>
      <c r="J7" s="1633"/>
      <c r="K7" s="1633"/>
      <c r="L7" s="1633"/>
      <c r="M7" s="1070"/>
      <c r="N7" s="1070"/>
      <c r="O7" s="1070"/>
      <c r="P7" s="1071"/>
      <c r="Q7" s="1071"/>
      <c r="R7" s="1071"/>
      <c r="S7" s="1071"/>
      <c r="T7" s="1071"/>
      <c r="U7" s="1071"/>
    </row>
    <row r="8" spans="1:21" s="700" customFormat="1" ht="6" customHeight="1" x14ac:dyDescent="0.25">
      <c r="A8" s="1020"/>
      <c r="B8" s="1020"/>
      <c r="C8" s="1020"/>
      <c r="D8" s="1020"/>
      <c r="E8" s="1020"/>
      <c r="F8" s="1020"/>
      <c r="G8" s="1020"/>
      <c r="H8" s="1020"/>
      <c r="I8" s="1020"/>
      <c r="J8" s="1020"/>
      <c r="K8" s="1020"/>
      <c r="L8" s="1020"/>
      <c r="M8" s="1020"/>
      <c r="N8" s="1020"/>
      <c r="O8" s="1020"/>
    </row>
    <row r="9" spans="1:21" x14ac:dyDescent="0.25">
      <c r="B9" s="1646" t="s">
        <v>12</v>
      </c>
      <c r="C9" s="1072"/>
      <c r="D9" s="1648" t="s">
        <v>48</v>
      </c>
      <c r="E9" s="1648"/>
      <c r="F9" s="1072"/>
      <c r="G9" s="1649" t="s">
        <v>33</v>
      </c>
      <c r="H9" s="1650"/>
      <c r="I9" s="1072"/>
      <c r="J9" s="1651" t="s">
        <v>32</v>
      </c>
      <c r="K9" s="1652"/>
      <c r="L9" s="1072"/>
      <c r="M9" s="1072"/>
      <c r="N9" s="1072"/>
      <c r="O9" s="1072"/>
      <c r="P9" s="1072"/>
      <c r="Q9" s="1072"/>
      <c r="R9" s="1072"/>
    </row>
    <row r="10" spans="1:21" ht="46.5" customHeight="1" x14ac:dyDescent="0.25">
      <c r="B10" s="1647"/>
      <c r="C10" s="1072"/>
      <c r="D10" s="1068" t="s">
        <v>132</v>
      </c>
      <c r="E10" s="862" t="s">
        <v>157</v>
      </c>
      <c r="F10" s="1072"/>
      <c r="G10" s="1068" t="s">
        <v>132</v>
      </c>
      <c r="H10" s="820" t="s">
        <v>157</v>
      </c>
      <c r="I10" s="1072"/>
      <c r="J10" s="820" t="s">
        <v>132</v>
      </c>
      <c r="K10" s="821" t="s">
        <v>157</v>
      </c>
      <c r="L10" s="1072"/>
      <c r="M10" s="1072"/>
      <c r="N10" s="1072"/>
      <c r="O10" s="1072"/>
      <c r="P10" s="1072"/>
      <c r="Q10" s="1072"/>
      <c r="R10" s="1072"/>
    </row>
    <row r="11" spans="1:21" ht="6.75" customHeight="1" x14ac:dyDescent="0.25">
      <c r="B11" s="1072"/>
      <c r="C11" s="1072"/>
      <c r="D11" s="1072"/>
      <c r="E11" s="1072"/>
      <c r="F11" s="1072"/>
      <c r="G11" s="1072"/>
      <c r="H11" s="1072"/>
      <c r="I11" s="1072"/>
      <c r="J11" s="1072"/>
      <c r="K11" s="1072"/>
      <c r="L11" s="1072"/>
      <c r="M11" s="1072"/>
      <c r="N11" s="1072"/>
      <c r="O11" s="1072"/>
      <c r="P11" s="1072"/>
      <c r="Q11" s="1072"/>
      <c r="R11" s="1072"/>
    </row>
    <row r="12" spans="1:21" ht="15" customHeight="1" x14ac:dyDescent="0.25">
      <c r="B12" s="1073" t="s">
        <v>8</v>
      </c>
      <c r="C12" s="1072"/>
      <c r="D12" s="1074" t="s">
        <v>364</v>
      </c>
      <c r="E12" s="1075" t="s">
        <v>364</v>
      </c>
      <c r="F12" s="1072"/>
      <c r="G12" s="1074" t="s">
        <v>364</v>
      </c>
      <c r="H12" s="1075" t="s">
        <v>364</v>
      </c>
      <c r="I12" s="1072"/>
      <c r="J12" s="1074" t="s">
        <v>364</v>
      </c>
      <c r="K12" s="1075" t="s">
        <v>364</v>
      </c>
      <c r="L12" s="1072"/>
      <c r="M12" s="1072"/>
      <c r="N12" s="1072"/>
      <c r="O12" s="1072"/>
      <c r="P12" s="1072"/>
      <c r="Q12" s="1072"/>
      <c r="R12" s="1072"/>
    </row>
    <row r="13" spans="1:21" ht="15" customHeight="1" x14ac:dyDescent="0.25">
      <c r="B13" s="1076" t="s">
        <v>7</v>
      </c>
      <c r="C13" s="1072"/>
      <c r="D13" s="1077">
        <v>100</v>
      </c>
      <c r="E13" s="1078">
        <v>0</v>
      </c>
      <c r="F13" s="1072"/>
      <c r="G13" s="1077">
        <v>150</v>
      </c>
      <c r="H13" s="1078">
        <v>0</v>
      </c>
      <c r="I13" s="1072"/>
      <c r="J13" s="1077">
        <v>290</v>
      </c>
      <c r="K13" s="1078">
        <v>0</v>
      </c>
      <c r="L13" s="1072"/>
      <c r="M13" s="1072"/>
      <c r="N13" s="1072"/>
      <c r="O13" s="1072"/>
      <c r="P13" s="1072"/>
      <c r="Q13" s="1072"/>
      <c r="R13" s="1072"/>
    </row>
    <row r="14" spans="1:21" ht="15" customHeight="1" x14ac:dyDescent="0.25">
      <c r="B14" s="1076" t="s">
        <v>37</v>
      </c>
      <c r="C14" s="1072"/>
      <c r="D14" s="1077">
        <v>161.07545454545453</v>
      </c>
      <c r="E14" s="1078">
        <v>0.1943094881266697</v>
      </c>
      <c r="F14" s="1072"/>
      <c r="G14" s="1077">
        <v>257.23494252873525</v>
      </c>
      <c r="H14" s="1078">
        <v>0.26676107462358395</v>
      </c>
      <c r="I14" s="1072"/>
      <c r="J14" s="1077">
        <v>412.10534246575378</v>
      </c>
      <c r="K14" s="1078">
        <v>0.24552390147076411</v>
      </c>
      <c r="L14" s="1072"/>
      <c r="M14" s="1072"/>
      <c r="N14" s="1072"/>
      <c r="O14" s="1072"/>
      <c r="P14" s="1072"/>
      <c r="Q14" s="1072"/>
      <c r="R14" s="1072"/>
    </row>
    <row r="15" spans="1:21" ht="15" customHeight="1" x14ac:dyDescent="0.25">
      <c r="B15" s="1076" t="s">
        <v>38</v>
      </c>
      <c r="C15" s="1072"/>
      <c r="D15" s="1077" t="s">
        <v>364</v>
      </c>
      <c r="E15" s="1078" t="s">
        <v>364</v>
      </c>
      <c r="F15" s="1072"/>
      <c r="G15" s="1077" t="s">
        <v>364</v>
      </c>
      <c r="H15" s="1078" t="s">
        <v>364</v>
      </c>
      <c r="I15" s="1072"/>
      <c r="J15" s="1077" t="s">
        <v>364</v>
      </c>
      <c r="K15" s="1078" t="s">
        <v>364</v>
      </c>
      <c r="L15" s="1072"/>
      <c r="M15" s="1072"/>
      <c r="N15" s="1072"/>
      <c r="O15" s="1072"/>
      <c r="P15" s="1072"/>
      <c r="Q15" s="1072"/>
      <c r="R15" s="1072"/>
    </row>
    <row r="16" spans="1:21" ht="15" customHeight="1" x14ac:dyDescent="0.25">
      <c r="B16" s="1076" t="s">
        <v>6</v>
      </c>
      <c r="C16" s="1072"/>
      <c r="D16" s="1077">
        <v>232.08312097669571</v>
      </c>
      <c r="E16" s="1078">
        <v>0.47242765362801931</v>
      </c>
      <c r="F16" s="1072"/>
      <c r="G16" s="1077">
        <v>336.79439243028503</v>
      </c>
      <c r="H16" s="1078">
        <v>0.44441796079274815</v>
      </c>
      <c r="I16" s="1072"/>
      <c r="J16" s="1077">
        <v>554.44548823235391</v>
      </c>
      <c r="K16" s="1078">
        <v>0.4327731929629306</v>
      </c>
      <c r="L16" s="1072"/>
      <c r="M16" s="1072"/>
      <c r="N16" s="1072"/>
      <c r="O16" s="1072"/>
      <c r="P16" s="1072"/>
      <c r="Q16" s="1072"/>
      <c r="R16" s="1072"/>
    </row>
    <row r="17" spans="1:18" ht="15" customHeight="1" x14ac:dyDescent="0.25">
      <c r="B17" s="1076" t="s">
        <v>5</v>
      </c>
      <c r="C17" s="1072"/>
      <c r="D17" s="1077" t="s">
        <v>364</v>
      </c>
      <c r="E17" s="1078" t="s">
        <v>364</v>
      </c>
      <c r="F17" s="1072"/>
      <c r="G17" s="1077" t="s">
        <v>364</v>
      </c>
      <c r="H17" s="1078" t="s">
        <v>364</v>
      </c>
      <c r="I17" s="1072"/>
      <c r="J17" s="1077" t="s">
        <v>364</v>
      </c>
      <c r="K17" s="1078" t="s">
        <v>364</v>
      </c>
      <c r="L17" s="1072"/>
      <c r="M17" s="1072"/>
      <c r="N17" s="1072"/>
      <c r="O17" s="1072"/>
      <c r="P17" s="1072"/>
      <c r="Q17" s="1072"/>
      <c r="R17" s="1072"/>
    </row>
    <row r="18" spans="1:18" ht="15" customHeight="1" x14ac:dyDescent="0.25">
      <c r="B18" s="1076" t="s">
        <v>4</v>
      </c>
      <c r="C18" s="1072"/>
      <c r="D18" s="1077">
        <v>246.82165197740144</v>
      </c>
      <c r="E18" s="1078">
        <v>0.4373954204329481</v>
      </c>
      <c r="F18" s="1072"/>
      <c r="G18" s="1077">
        <v>400.83611232279065</v>
      </c>
      <c r="H18" s="1078">
        <v>0.52254740858257809</v>
      </c>
      <c r="I18" s="1072"/>
      <c r="J18" s="1077">
        <v>588.16098632812634</v>
      </c>
      <c r="K18" s="1078">
        <v>0.45425146172266889</v>
      </c>
      <c r="L18" s="1072"/>
      <c r="M18" s="1072"/>
      <c r="N18" s="1072"/>
      <c r="O18" s="1072"/>
      <c r="P18" s="1072"/>
      <c r="Q18" s="1072"/>
      <c r="R18" s="1072"/>
    </row>
    <row r="19" spans="1:18" ht="15" customHeight="1" x14ac:dyDescent="0.25">
      <c r="B19" s="1076" t="s">
        <v>40</v>
      </c>
      <c r="C19" s="1072"/>
      <c r="D19" s="1077">
        <v>177.26445008460237</v>
      </c>
      <c r="E19" s="1078">
        <v>0.3597444866605442</v>
      </c>
      <c r="F19" s="1072"/>
      <c r="G19" s="1077">
        <v>305.72048872180409</v>
      </c>
      <c r="H19" s="1078">
        <v>0.42155108046040513</v>
      </c>
      <c r="I19" s="1072"/>
      <c r="J19" s="1077">
        <v>486.48244047619039</v>
      </c>
      <c r="K19" s="1078">
        <v>0.50290913903698509</v>
      </c>
      <c r="L19" s="1072"/>
      <c r="M19" s="1072"/>
      <c r="N19" s="1072"/>
      <c r="O19" s="1072"/>
      <c r="P19" s="1072"/>
      <c r="Q19" s="1072"/>
      <c r="R19" s="1072"/>
    </row>
    <row r="20" spans="1:18" ht="15" customHeight="1" x14ac:dyDescent="0.25">
      <c r="B20" s="1076" t="s">
        <v>41</v>
      </c>
      <c r="C20" s="1072"/>
      <c r="D20" s="1077">
        <v>220.85869100623432</v>
      </c>
      <c r="E20" s="1078">
        <v>0.14093352897721176</v>
      </c>
      <c r="F20" s="1072"/>
      <c r="G20" s="1077">
        <v>289.90803696303806</v>
      </c>
      <c r="H20" s="1078">
        <v>0.18539279410347778</v>
      </c>
      <c r="I20" s="1072"/>
      <c r="J20" s="1077">
        <v>503.70756097560906</v>
      </c>
      <c r="K20" s="1078">
        <v>0.18349766796307634</v>
      </c>
      <c r="L20" s="1072"/>
      <c r="M20" s="1072"/>
      <c r="N20" s="1072"/>
      <c r="O20" s="1072"/>
      <c r="P20" s="1072"/>
      <c r="Q20" s="1072"/>
      <c r="R20" s="1072"/>
    </row>
    <row r="21" spans="1:18" ht="15" customHeight="1" x14ac:dyDescent="0.25">
      <c r="B21" s="1076" t="s">
        <v>3</v>
      </c>
      <c r="C21" s="1072"/>
      <c r="D21" s="1077">
        <v>285.05818847656252</v>
      </c>
      <c r="E21" s="1078">
        <v>0.16007902359654877</v>
      </c>
      <c r="F21" s="1072"/>
      <c r="G21" s="1077">
        <v>446.38239422084604</v>
      </c>
      <c r="H21" s="1078">
        <v>0.18385926299980213</v>
      </c>
      <c r="I21" s="1072"/>
      <c r="J21" s="1077">
        <v>787.04637088733784</v>
      </c>
      <c r="K21" s="1078">
        <v>0.17939141687691182</v>
      </c>
      <c r="L21" s="1072"/>
      <c r="M21" s="1072"/>
      <c r="N21" s="1072"/>
      <c r="O21" s="1072"/>
      <c r="P21" s="1072"/>
      <c r="Q21" s="1072"/>
      <c r="R21" s="1072"/>
    </row>
    <row r="22" spans="1:18" ht="15" customHeight="1" x14ac:dyDescent="0.25">
      <c r="B22" s="1076" t="s">
        <v>2</v>
      </c>
      <c r="C22" s="1072"/>
      <c r="D22" s="1077">
        <v>193.64476218266554</v>
      </c>
      <c r="E22" s="1078">
        <v>0.32128542617581313</v>
      </c>
      <c r="F22" s="1072"/>
      <c r="G22" s="1077">
        <v>348.76145011601864</v>
      </c>
      <c r="H22" s="1078">
        <v>0.26838450944663483</v>
      </c>
      <c r="I22" s="1072"/>
      <c r="J22" s="1077">
        <v>605.51832327723628</v>
      </c>
      <c r="K22" s="1078">
        <v>0.26365263534828298</v>
      </c>
      <c r="L22" s="1072"/>
      <c r="M22" s="1072"/>
      <c r="N22" s="1072"/>
      <c r="O22" s="1072"/>
      <c r="P22" s="1072"/>
      <c r="Q22" s="1072"/>
      <c r="R22" s="1072"/>
    </row>
    <row r="23" spans="1:18" ht="15" customHeight="1" x14ac:dyDescent="0.25">
      <c r="B23" s="1076" t="s">
        <v>35</v>
      </c>
      <c r="C23" s="1072"/>
      <c r="D23" s="1077">
        <v>191.11061224489833</v>
      </c>
      <c r="E23" s="1078">
        <v>0.39912598562597207</v>
      </c>
      <c r="F23" s="1072"/>
      <c r="G23" s="1077">
        <v>257.78201811125513</v>
      </c>
      <c r="H23" s="1078">
        <v>0.38834963132041572</v>
      </c>
      <c r="I23" s="1072"/>
      <c r="J23" s="1077">
        <v>397.90359523809417</v>
      </c>
      <c r="K23" s="1078">
        <v>0.41887740509803234</v>
      </c>
      <c r="L23" s="1072"/>
      <c r="M23" s="1072"/>
      <c r="N23" s="1072"/>
      <c r="O23" s="1072"/>
      <c r="P23" s="1072"/>
      <c r="Q23" s="1072"/>
      <c r="R23" s="1072"/>
    </row>
    <row r="24" spans="1:18" ht="15" customHeight="1" x14ac:dyDescent="0.25">
      <c r="B24" s="1076" t="s">
        <v>42</v>
      </c>
      <c r="C24" s="1072"/>
      <c r="D24" s="1077">
        <v>303.79022789425704</v>
      </c>
      <c r="E24" s="1078">
        <v>5.7588696542672617E-2</v>
      </c>
      <c r="F24" s="1072"/>
      <c r="G24" s="1077">
        <v>326.01493890020294</v>
      </c>
      <c r="H24" s="1078">
        <v>0.14720320738280623</v>
      </c>
      <c r="I24" s="1072"/>
      <c r="J24" s="1077">
        <v>478.47320261437284</v>
      </c>
      <c r="K24" s="1078">
        <v>0.25912704115374074</v>
      </c>
      <c r="L24" s="1072"/>
      <c r="M24" s="1072"/>
      <c r="N24" s="1072"/>
      <c r="O24" s="1072"/>
      <c r="P24" s="1072"/>
      <c r="Q24" s="1072"/>
      <c r="R24" s="1072"/>
    </row>
    <row r="25" spans="1:18" ht="15" customHeight="1" x14ac:dyDescent="0.25">
      <c r="B25" s="1076" t="s">
        <v>43</v>
      </c>
      <c r="C25" s="1072"/>
      <c r="D25" s="1077">
        <v>96.462857142857146</v>
      </c>
      <c r="E25" s="1078">
        <v>0.29863915576446137</v>
      </c>
      <c r="F25" s="1072"/>
      <c r="G25" s="1077">
        <v>112.56666666666668</v>
      </c>
      <c r="H25" s="1078">
        <v>0.47844843189719605</v>
      </c>
      <c r="I25" s="1072"/>
      <c r="J25" s="1077">
        <v>455</v>
      </c>
      <c r="K25" s="1078">
        <v>0.10878565864408424</v>
      </c>
      <c r="L25" s="1072"/>
      <c r="M25" s="1072"/>
      <c r="N25" s="1072"/>
      <c r="O25" s="1072"/>
      <c r="P25" s="1072"/>
      <c r="Q25" s="1072"/>
      <c r="R25" s="1072"/>
    </row>
    <row r="26" spans="1:18" ht="15" customHeight="1" x14ac:dyDescent="0.25">
      <c r="B26" s="1076" t="s">
        <v>44</v>
      </c>
      <c r="C26" s="1072"/>
      <c r="D26" s="1077">
        <v>232.54273662551455</v>
      </c>
      <c r="E26" s="1078">
        <v>0.32281883787723331</v>
      </c>
      <c r="F26" s="1072"/>
      <c r="G26" s="1077">
        <v>490.13341500765563</v>
      </c>
      <c r="H26" s="1078">
        <v>0.26361374377210783</v>
      </c>
      <c r="I26" s="1072"/>
      <c r="J26" s="1077">
        <v>576.78872767857263</v>
      </c>
      <c r="K26" s="1078">
        <v>0.26071890818129401</v>
      </c>
      <c r="L26" s="1072"/>
      <c r="M26" s="1072"/>
      <c r="N26" s="1072"/>
      <c r="O26" s="1072"/>
      <c r="P26" s="1072"/>
      <c r="Q26" s="1072"/>
      <c r="R26" s="1072"/>
    </row>
    <row r="27" spans="1:18" ht="15" customHeight="1" x14ac:dyDescent="0.25">
      <c r="B27" s="1076" t="s">
        <v>45</v>
      </c>
      <c r="C27" s="1072"/>
      <c r="D27" s="1077" t="s">
        <v>364</v>
      </c>
      <c r="E27" s="1078" t="s">
        <v>364</v>
      </c>
      <c r="F27" s="1072"/>
      <c r="G27" s="1077" t="s">
        <v>364</v>
      </c>
      <c r="H27" s="1078" t="s">
        <v>364</v>
      </c>
      <c r="I27" s="1072"/>
      <c r="J27" s="1077" t="s">
        <v>364</v>
      </c>
      <c r="K27" s="1078" t="s">
        <v>364</v>
      </c>
      <c r="L27" s="1072"/>
      <c r="M27" s="1072"/>
      <c r="N27" s="1072"/>
      <c r="O27" s="1072"/>
      <c r="P27" s="1072"/>
      <c r="Q27" s="1072"/>
      <c r="R27" s="1072"/>
    </row>
    <row r="28" spans="1:18" ht="15" customHeight="1" x14ac:dyDescent="0.25">
      <c r="B28" s="1076" t="s">
        <v>46</v>
      </c>
      <c r="C28" s="1072"/>
      <c r="D28" s="1077" t="s">
        <v>364</v>
      </c>
      <c r="E28" s="1078" t="s">
        <v>364</v>
      </c>
      <c r="F28" s="1072"/>
      <c r="G28" s="1077" t="s">
        <v>364</v>
      </c>
      <c r="H28" s="1078" t="s">
        <v>364</v>
      </c>
      <c r="I28" s="1072"/>
      <c r="J28" s="1077" t="s">
        <v>364</v>
      </c>
      <c r="K28" s="1078" t="s">
        <v>364</v>
      </c>
      <c r="L28" s="1072"/>
      <c r="M28" s="1072"/>
      <c r="N28" s="1072"/>
      <c r="O28" s="1072"/>
      <c r="P28" s="1072"/>
      <c r="Q28" s="1072"/>
      <c r="R28" s="1072"/>
    </row>
    <row r="29" spans="1:18" ht="15" customHeight="1" x14ac:dyDescent="0.25">
      <c r="B29" s="1079" t="s">
        <v>1</v>
      </c>
      <c r="C29" s="1072"/>
      <c r="D29" s="1080">
        <v>210</v>
      </c>
      <c r="E29" s="1081">
        <v>0</v>
      </c>
      <c r="F29" s="1072"/>
      <c r="G29" s="1080">
        <v>270.39999999999998</v>
      </c>
      <c r="H29" s="1081">
        <v>0</v>
      </c>
      <c r="I29" s="1072"/>
      <c r="J29" s="1080" t="s">
        <v>364</v>
      </c>
      <c r="K29" s="1081" t="s">
        <v>364</v>
      </c>
      <c r="L29" s="1072"/>
      <c r="M29" s="1072"/>
      <c r="N29" s="1072"/>
      <c r="O29" s="1072"/>
      <c r="P29" s="1072"/>
      <c r="Q29" s="1072"/>
      <c r="R29" s="1072"/>
    </row>
    <row r="30" spans="1:18" ht="15" customHeight="1" x14ac:dyDescent="0.25">
      <c r="B30" s="1311" t="s">
        <v>0</v>
      </c>
      <c r="C30" s="672"/>
      <c r="D30" s="1312">
        <v>234.46547363584904</v>
      </c>
      <c r="E30" s="1313">
        <v>0.35674768894284814</v>
      </c>
      <c r="F30" s="672"/>
      <c r="G30" s="1312">
        <v>368.82892753476568</v>
      </c>
      <c r="H30" s="1313">
        <v>0.38287242444140845</v>
      </c>
      <c r="I30" s="672"/>
      <c r="J30" s="1312">
        <v>595.12291251748843</v>
      </c>
      <c r="K30" s="1313">
        <v>0.36017862212347218</v>
      </c>
      <c r="L30" s="672"/>
      <c r="M30" s="672"/>
      <c r="N30" s="672"/>
      <c r="O30" s="672"/>
      <c r="P30" s="672"/>
      <c r="Q30" s="672"/>
      <c r="R30" s="672"/>
    </row>
    <row r="31" spans="1:18" x14ac:dyDescent="0.25">
      <c r="A31" s="1072"/>
      <c r="B31" s="1072"/>
      <c r="C31" s="1072"/>
      <c r="D31" s="1072"/>
      <c r="E31" s="1072"/>
      <c r="F31" s="1072"/>
      <c r="G31" s="1072"/>
      <c r="H31" s="1072"/>
      <c r="I31" s="1072"/>
      <c r="J31" s="1072"/>
      <c r="K31" s="1072"/>
      <c r="L31" s="1072"/>
      <c r="M31" s="1072"/>
      <c r="N31" s="1072"/>
      <c r="O31" s="1072"/>
      <c r="P31" s="1072"/>
      <c r="Q31" s="1072"/>
      <c r="R31" s="1072"/>
    </row>
    <row r="32" spans="1:18" ht="12.75" customHeight="1" x14ac:dyDescent="0.25">
      <c r="B32" s="1082" t="s">
        <v>189</v>
      </c>
      <c r="C32" s="1083"/>
      <c r="D32" s="1082"/>
      <c r="E32" s="1082"/>
      <c r="F32" s="1083"/>
      <c r="G32" s="1082"/>
      <c r="H32" s="1082"/>
      <c r="I32" s="1083"/>
      <c r="J32" s="1082"/>
      <c r="K32" s="1082"/>
      <c r="L32" s="1083"/>
      <c r="M32" s="1083"/>
      <c r="N32" s="1083"/>
      <c r="O32" s="1083"/>
      <c r="P32" s="1083"/>
      <c r="Q32" s="1083"/>
      <c r="R32" s="1083"/>
    </row>
    <row r="33" spans="2:11" ht="48.6" customHeight="1" x14ac:dyDescent="0.25">
      <c r="B33" s="1645" t="s">
        <v>289</v>
      </c>
      <c r="C33" s="1645"/>
      <c r="D33" s="1645"/>
      <c r="E33" s="1645"/>
      <c r="F33" s="1645"/>
      <c r="G33" s="1645"/>
      <c r="H33" s="1645"/>
      <c r="I33" s="1645"/>
      <c r="J33" s="1645"/>
      <c r="K33" s="1645"/>
    </row>
  </sheetData>
  <mergeCells count="7">
    <mergeCell ref="B33:K33"/>
    <mergeCell ref="B6:L6"/>
    <mergeCell ref="B7:L7"/>
    <mergeCell ref="B9:B10"/>
    <mergeCell ref="D9:E9"/>
    <mergeCell ref="G9:H9"/>
    <mergeCell ref="J9:K9"/>
  </mergeCells>
  <conditionalFormatting sqref="D12:D29">
    <cfRule type="colorScale" priority="5">
      <colorScale>
        <cfvo type="min"/>
        <cfvo type="max"/>
        <color theme="4" tint="0.79998168889431442"/>
        <color theme="4" tint="-0.249977111117893"/>
      </colorScale>
    </cfRule>
    <cfRule type="colorScale" priority="6">
      <colorScale>
        <cfvo type="num" val="0"/>
        <cfvo type="num" val="20"/>
        <color rgb="FFFCFCFF"/>
        <color theme="4"/>
      </colorScale>
    </cfRule>
  </conditionalFormatting>
  <conditionalFormatting sqref="G12:G29">
    <cfRule type="colorScale" priority="3">
      <colorScale>
        <cfvo type="min"/>
        <cfvo type="max"/>
        <color theme="4" tint="0.79998168889431442"/>
        <color theme="4" tint="-0.249977111117893"/>
      </colorScale>
    </cfRule>
    <cfRule type="colorScale" priority="4">
      <colorScale>
        <cfvo type="num" val="0"/>
        <cfvo type="num" val="20"/>
        <color rgb="FFFCFCFF"/>
        <color theme="4"/>
      </colorScale>
    </cfRule>
  </conditionalFormatting>
  <conditionalFormatting sqref="J12:J29">
    <cfRule type="colorScale" priority="1">
      <colorScale>
        <cfvo type="min"/>
        <cfvo type="max"/>
        <color theme="4" tint="0.79998168889431442"/>
        <color theme="4" tint="-0.249977111117893"/>
      </colorScale>
    </cfRule>
    <cfRule type="colorScale" priority="2">
      <colorScale>
        <cfvo type="num" val="0"/>
        <cfvo type="num" val="20"/>
        <color rgb="FFFCFCFF"/>
        <color theme="4"/>
      </colorScale>
    </cfRule>
  </conditionalFormatting>
  <printOptions horizontalCentered="1"/>
  <pageMargins left="0" right="0" top="0.43307086614173229" bottom="0.43307086614173229" header="0" footer="0"/>
  <pageSetup paperSize="9" scale="96"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Hoja111">
    <tabColor theme="0"/>
    <pageSetUpPr fitToPage="1"/>
  </sheetPr>
  <dimension ref="A1:AB28"/>
  <sheetViews>
    <sheetView zoomScaleNormal="100" workbookViewId="0"/>
  </sheetViews>
  <sheetFormatPr baseColWidth="10" defaultColWidth="11.42578125" defaultRowHeight="15" x14ac:dyDescent="0.25"/>
  <cols>
    <col min="1" max="1" width="1.85546875" style="220" customWidth="1"/>
    <col min="2" max="2" width="24.5703125" style="220" customWidth="1"/>
    <col min="3" max="3" width="1" style="220" customWidth="1"/>
    <col min="4" max="10" width="10.85546875" style="220" customWidth="1"/>
    <col min="11" max="11" width="7.140625" style="220" customWidth="1"/>
    <col min="12" max="12" width="1.140625" style="220" customWidth="1"/>
    <col min="13" max="13" width="7.140625" style="220" customWidth="1"/>
    <col min="14" max="14" width="7.7109375" style="220" customWidth="1"/>
    <col min="15" max="22" width="8.28515625" style="220" customWidth="1"/>
    <col min="23" max="24" width="7.7109375" style="220" customWidth="1"/>
    <col min="25" max="25" width="11.42578125" style="220" customWidth="1"/>
    <col min="26" max="26" width="11.42578125" style="220"/>
    <col min="27" max="27" width="11.85546875" style="220" bestFit="1" customWidth="1"/>
    <col min="28" max="16384" width="11.42578125" style="220"/>
  </cols>
  <sheetData>
    <row r="1" spans="1:26" x14ac:dyDescent="0.25">
      <c r="A1" s="219"/>
      <c r="B1" s="219"/>
      <c r="J1" s="221"/>
      <c r="K1" s="221"/>
    </row>
    <row r="2" spans="1:26" ht="48.75" customHeight="1" x14ac:dyDescent="0.25">
      <c r="A2" s="219"/>
      <c r="B2" s="219"/>
      <c r="J2" s="221"/>
      <c r="K2" s="221"/>
    </row>
    <row r="3" spans="1:26" ht="24" customHeight="1" x14ac:dyDescent="0.25">
      <c r="A3" s="219"/>
      <c r="B3" s="1362" t="s">
        <v>369</v>
      </c>
      <c r="C3" s="1362"/>
      <c r="D3" s="1362"/>
      <c r="E3" s="1362"/>
      <c r="F3" s="1362"/>
      <c r="G3" s="1362"/>
      <c r="H3" s="1362"/>
      <c r="I3" s="1362"/>
      <c r="J3" s="1362"/>
      <c r="K3" s="1362"/>
      <c r="L3" s="1362"/>
      <c r="M3" s="1362"/>
      <c r="N3" s="1362"/>
      <c r="O3" s="1362"/>
      <c r="P3" s="1362"/>
      <c r="Q3" s="1362"/>
      <c r="R3" s="1362"/>
      <c r="S3" s="1362"/>
      <c r="T3" s="1362"/>
      <c r="U3" s="1362"/>
      <c r="V3" s="1362"/>
      <c r="W3" s="1362"/>
    </row>
    <row r="5" spans="1:26" x14ac:dyDescent="0.25">
      <c r="B5" s="219"/>
      <c r="C5" s="219"/>
      <c r="D5" s="1363" t="s">
        <v>366</v>
      </c>
      <c r="E5" s="1363"/>
      <c r="F5" s="1363"/>
      <c r="G5" s="1363"/>
      <c r="H5" s="1363"/>
      <c r="I5" s="1363"/>
      <c r="J5" s="1363"/>
      <c r="K5" s="1363"/>
      <c r="L5" s="219"/>
      <c r="M5" s="1364" t="s">
        <v>340</v>
      </c>
      <c r="N5" s="1364"/>
      <c r="O5" s="1364"/>
      <c r="P5" s="1364"/>
      <c r="Q5" s="1364"/>
      <c r="R5" s="1364"/>
      <c r="S5" s="1364"/>
      <c r="T5" s="1364"/>
      <c r="U5" s="1364"/>
      <c r="V5" s="1364"/>
      <c r="W5" s="1364"/>
      <c r="X5" s="1364"/>
    </row>
    <row r="6" spans="1:26" ht="21" customHeight="1" x14ac:dyDescent="0.25">
      <c r="B6" s="219"/>
      <c r="C6" s="219"/>
      <c r="D6" s="1364"/>
      <c r="E6" s="1364"/>
      <c r="F6" s="1364"/>
      <c r="G6" s="1364"/>
      <c r="H6" s="1364"/>
      <c r="I6" s="1364"/>
      <c r="J6" s="1364"/>
      <c r="K6" s="1364"/>
      <c r="L6" s="219"/>
      <c r="M6" s="1365">
        <v>43830</v>
      </c>
      <c r="N6" s="1366"/>
      <c r="O6" s="1367">
        <v>44196</v>
      </c>
      <c r="P6" s="1368"/>
      <c r="Q6" s="1367">
        <v>44561</v>
      </c>
      <c r="R6" s="1368"/>
      <c r="S6" s="1371">
        <v>44926</v>
      </c>
      <c r="T6" s="1372"/>
      <c r="U6" s="1369">
        <v>45291</v>
      </c>
      <c r="V6" s="1373"/>
      <c r="W6" s="1369">
        <f>EVO_sol!W6</f>
        <v>45443</v>
      </c>
      <c r="X6" s="1370"/>
    </row>
    <row r="7" spans="1:26" x14ac:dyDescent="0.25">
      <c r="B7" s="225"/>
      <c r="C7" s="219"/>
      <c r="D7" s="226">
        <v>43465</v>
      </c>
      <c r="E7" s="227">
        <v>43830</v>
      </c>
      <c r="F7" s="228">
        <v>44196</v>
      </c>
      <c r="G7" s="228">
        <v>44561</v>
      </c>
      <c r="H7" s="228">
        <f>[2]EVO!G7</f>
        <v>44926</v>
      </c>
      <c r="I7" s="228">
        <v>45291</v>
      </c>
      <c r="J7" s="228">
        <f>EVO!J7</f>
        <v>45443</v>
      </c>
      <c r="K7" s="229"/>
      <c r="L7" s="219"/>
      <c r="M7" s="230" t="s">
        <v>28</v>
      </c>
      <c r="N7" s="231" t="s">
        <v>341</v>
      </c>
      <c r="O7" s="232" t="s">
        <v>28</v>
      </c>
      <c r="P7" s="233" t="s">
        <v>341</v>
      </c>
      <c r="Q7" s="231" t="s">
        <v>28</v>
      </c>
      <c r="R7" s="232" t="s">
        <v>341</v>
      </c>
      <c r="S7" s="232" t="s">
        <v>28</v>
      </c>
      <c r="T7" s="232" t="s">
        <v>341</v>
      </c>
      <c r="U7" s="232" t="s">
        <v>28</v>
      </c>
      <c r="V7" s="227" t="s">
        <v>341</v>
      </c>
      <c r="W7" s="231" t="s">
        <v>28</v>
      </c>
      <c r="X7" s="229" t="s">
        <v>341</v>
      </c>
    </row>
    <row r="8" spans="1:26" ht="8.25" customHeight="1" x14ac:dyDescent="0.25">
      <c r="B8" s="225"/>
      <c r="C8" s="219"/>
      <c r="D8" s="234"/>
      <c r="E8" s="234"/>
      <c r="F8" s="234"/>
      <c r="G8" s="297"/>
      <c r="H8" s="297"/>
      <c r="I8" s="297"/>
      <c r="J8" s="234"/>
      <c r="K8" s="234"/>
      <c r="L8" s="219"/>
    </row>
    <row r="9" spans="1:26" ht="15" customHeight="1" x14ac:dyDescent="0.25">
      <c r="B9" s="298" t="s">
        <v>8</v>
      </c>
      <c r="C9" s="219"/>
      <c r="D9" s="299">
        <v>212243</v>
      </c>
      <c r="E9" s="300">
        <v>220375</v>
      </c>
      <c r="F9" s="300">
        <v>228555</v>
      </c>
      <c r="G9" s="254">
        <v>257227</v>
      </c>
      <c r="H9" s="254">
        <v>270632</v>
      </c>
      <c r="I9" s="254">
        <v>286600</v>
      </c>
      <c r="J9" s="301">
        <v>286788</v>
      </c>
      <c r="K9" s="302"/>
      <c r="L9" s="222"/>
      <c r="M9" s="278">
        <v>3.8314573389935047E-2</v>
      </c>
      <c r="N9" s="279">
        <v>8132</v>
      </c>
      <c r="O9" s="280">
        <v>3.7118547929665402E-2</v>
      </c>
      <c r="P9" s="279">
        <v>8180</v>
      </c>
      <c r="Q9" s="280">
        <f t="shared" ref="Q9:Q27" si="0">G9/F9-1</f>
        <v>0.12544901664807151</v>
      </c>
      <c r="R9" s="279">
        <f t="shared" ref="R9:R27" si="1">G9-F9</f>
        <v>28672</v>
      </c>
      <c r="S9" s="280">
        <f>H9/G9-1</f>
        <v>5.2113502859342242E-2</v>
      </c>
      <c r="T9" s="279">
        <f>H9-G9</f>
        <v>13405</v>
      </c>
      <c r="U9" s="280">
        <f>I9/H9-1</f>
        <v>5.9002630878831841E-2</v>
      </c>
      <c r="V9" s="279">
        <f>I9-H9</f>
        <v>15968</v>
      </c>
      <c r="W9" s="280">
        <f>[1]Cuadro_CCAA2!O80</f>
        <v>5.4084749313603409E-2</v>
      </c>
      <c r="X9" s="279">
        <f>[1]Cuadro_CCAA2!P80</f>
        <v>14715</v>
      </c>
    </row>
    <row r="10" spans="1:26" x14ac:dyDescent="0.25">
      <c r="B10" s="303" t="s">
        <v>7</v>
      </c>
      <c r="C10" s="219"/>
      <c r="D10" s="253">
        <v>29146</v>
      </c>
      <c r="E10" s="254">
        <v>32952</v>
      </c>
      <c r="F10" s="254">
        <v>31533</v>
      </c>
      <c r="G10" s="254">
        <v>35145</v>
      </c>
      <c r="H10" s="254">
        <v>37547</v>
      </c>
      <c r="I10" s="254">
        <v>40334</v>
      </c>
      <c r="J10" s="257">
        <v>40938</v>
      </c>
      <c r="K10" s="304"/>
      <c r="L10" s="219"/>
      <c r="M10" s="256">
        <v>0.13058395663212785</v>
      </c>
      <c r="N10" s="257">
        <v>3806</v>
      </c>
      <c r="O10" s="258">
        <v>-4.3062636562272383E-2</v>
      </c>
      <c r="P10" s="257">
        <v>-1419</v>
      </c>
      <c r="Q10" s="258">
        <f t="shared" si="0"/>
        <v>0.11454666539815439</v>
      </c>
      <c r="R10" s="257">
        <f t="shared" si="1"/>
        <v>3612</v>
      </c>
      <c r="S10" s="258">
        <f t="shared" ref="S10:S27" si="2">H10/G10-1</f>
        <v>6.8345426091904971E-2</v>
      </c>
      <c r="T10" s="257">
        <f t="shared" ref="T10:T27" si="3">H10-G10</f>
        <v>2402</v>
      </c>
      <c r="U10" s="258">
        <f t="shared" ref="U10:U26" si="4">I10/H10-1</f>
        <v>7.4226968865688248E-2</v>
      </c>
      <c r="V10" s="257">
        <f t="shared" ref="V10:V26" si="5">I10-H10</f>
        <v>2787</v>
      </c>
      <c r="W10" s="258">
        <f>[1]Cuadro_CCAA2!O81</f>
        <v>6.6260353180184417E-2</v>
      </c>
      <c r="X10" s="257">
        <f>[1]Cuadro_CCAA2!P81</f>
        <v>2544</v>
      </c>
    </row>
    <row r="11" spans="1:26" x14ac:dyDescent="0.25">
      <c r="B11" s="303" t="s">
        <v>37</v>
      </c>
      <c r="C11" s="219"/>
      <c r="D11" s="253">
        <v>22049</v>
      </c>
      <c r="E11" s="254">
        <v>21083</v>
      </c>
      <c r="F11" s="254">
        <v>24199</v>
      </c>
      <c r="G11" s="254">
        <v>27700</v>
      </c>
      <c r="H11" s="254">
        <v>28977</v>
      </c>
      <c r="I11" s="254">
        <v>31214</v>
      </c>
      <c r="J11" s="257">
        <v>31581</v>
      </c>
      <c r="L11" s="222"/>
      <c r="M11" s="256">
        <v>-4.3811510726110003E-2</v>
      </c>
      <c r="N11" s="257">
        <v>-966</v>
      </c>
      <c r="O11" s="258">
        <v>0.14779680311151155</v>
      </c>
      <c r="P11" s="257">
        <v>3116</v>
      </c>
      <c r="Q11" s="258">
        <f t="shared" si="0"/>
        <v>0.14467539980990951</v>
      </c>
      <c r="R11" s="257">
        <f t="shared" si="1"/>
        <v>3501</v>
      </c>
      <c r="S11" s="258">
        <f t="shared" si="2"/>
        <v>4.6101083032491053E-2</v>
      </c>
      <c r="T11" s="257">
        <f t="shared" si="3"/>
        <v>1277</v>
      </c>
      <c r="U11" s="258">
        <f t="shared" si="4"/>
        <v>7.7199157952859254E-2</v>
      </c>
      <c r="V11" s="257">
        <f t="shared" si="5"/>
        <v>2237</v>
      </c>
      <c r="W11" s="258">
        <f>[1]Cuadro_CCAA2!O82</f>
        <v>6.265352131632973E-2</v>
      </c>
      <c r="X11" s="257">
        <f>[1]Cuadro_CCAA2!P82</f>
        <v>1862</v>
      </c>
    </row>
    <row r="12" spans="1:26" x14ac:dyDescent="0.25">
      <c r="B12" s="303" t="s">
        <v>38</v>
      </c>
      <c r="C12" s="219"/>
      <c r="D12" s="253">
        <v>17328</v>
      </c>
      <c r="E12" s="254">
        <v>20674</v>
      </c>
      <c r="F12" s="254">
        <v>23074</v>
      </c>
      <c r="G12" s="254">
        <v>24476</v>
      </c>
      <c r="H12" s="254">
        <v>26198</v>
      </c>
      <c r="I12" s="254">
        <v>29233</v>
      </c>
      <c r="J12" s="257">
        <v>29759</v>
      </c>
      <c r="L12" s="222"/>
      <c r="M12" s="256">
        <v>0.19309787626962138</v>
      </c>
      <c r="N12" s="257">
        <v>3346</v>
      </c>
      <c r="O12" s="258">
        <v>0.11608783979878101</v>
      </c>
      <c r="P12" s="257">
        <v>2400</v>
      </c>
      <c r="Q12" s="258">
        <f t="shared" si="0"/>
        <v>6.0761029730432625E-2</v>
      </c>
      <c r="R12" s="257">
        <f t="shared" si="1"/>
        <v>1402</v>
      </c>
      <c r="S12" s="258">
        <f t="shared" si="2"/>
        <v>7.0354633109985354E-2</v>
      </c>
      <c r="T12" s="257">
        <f t="shared" si="3"/>
        <v>1722</v>
      </c>
      <c r="U12" s="258">
        <f t="shared" si="4"/>
        <v>0.1158485380563401</v>
      </c>
      <c r="V12" s="257">
        <f t="shared" si="5"/>
        <v>3035</v>
      </c>
      <c r="W12" s="258">
        <f>[1]Cuadro_CCAA2!O83</f>
        <v>8.3603393656920266E-2</v>
      </c>
      <c r="X12" s="257">
        <f>[1]Cuadro_CCAA2!P83</f>
        <v>2296</v>
      </c>
    </row>
    <row r="13" spans="1:26" x14ac:dyDescent="0.25">
      <c r="B13" s="303" t="s">
        <v>6</v>
      </c>
      <c r="C13" s="219"/>
      <c r="D13" s="253">
        <v>21638</v>
      </c>
      <c r="E13" s="254">
        <v>23390</v>
      </c>
      <c r="F13" s="254">
        <v>25070</v>
      </c>
      <c r="G13" s="254">
        <v>26787</v>
      </c>
      <c r="H13" s="254">
        <v>34697</v>
      </c>
      <c r="I13" s="254">
        <v>40697</v>
      </c>
      <c r="J13" s="257">
        <v>41709</v>
      </c>
      <c r="K13" s="304"/>
      <c r="L13" s="219"/>
      <c r="M13" s="256">
        <v>8.0968666235326836E-2</v>
      </c>
      <c r="N13" s="257">
        <v>1752</v>
      </c>
      <c r="O13" s="258">
        <v>7.1825566481402259E-2</v>
      </c>
      <c r="P13" s="257">
        <v>1680</v>
      </c>
      <c r="Q13" s="258">
        <f t="shared" si="0"/>
        <v>6.8488232947746308E-2</v>
      </c>
      <c r="R13" s="257">
        <f t="shared" si="1"/>
        <v>1717</v>
      </c>
      <c r="S13" s="258">
        <f t="shared" si="2"/>
        <v>0.29529249262702062</v>
      </c>
      <c r="T13" s="257">
        <f t="shared" si="3"/>
        <v>7910</v>
      </c>
      <c r="U13" s="258">
        <f t="shared" si="4"/>
        <v>0.17292561316540334</v>
      </c>
      <c r="V13" s="257">
        <f t="shared" si="5"/>
        <v>6000</v>
      </c>
      <c r="W13" s="258">
        <f>[1]Cuadro_CCAA2!O84</f>
        <v>9.7951984837317152E-2</v>
      </c>
      <c r="X13" s="257">
        <f>[1]Cuadro_CCAA2!P84</f>
        <v>3721</v>
      </c>
      <c r="Z13" s="224"/>
    </row>
    <row r="14" spans="1:26" x14ac:dyDescent="0.25">
      <c r="B14" s="303" t="s">
        <v>5</v>
      </c>
      <c r="C14" s="219"/>
      <c r="D14" s="253">
        <v>15734</v>
      </c>
      <c r="E14" s="254">
        <v>17179</v>
      </c>
      <c r="F14" s="254">
        <v>17123</v>
      </c>
      <c r="G14" s="254">
        <v>17369</v>
      </c>
      <c r="H14" s="254">
        <v>17553</v>
      </c>
      <c r="I14" s="254">
        <v>17166</v>
      </c>
      <c r="J14" s="257">
        <v>17670</v>
      </c>
      <c r="L14" s="222"/>
      <c r="M14" s="256">
        <v>9.1839328841998302E-2</v>
      </c>
      <c r="N14" s="257">
        <v>1445</v>
      </c>
      <c r="O14" s="258">
        <v>-3.2597939344548577E-3</v>
      </c>
      <c r="P14" s="257">
        <v>-56</v>
      </c>
      <c r="Q14" s="258">
        <f t="shared" si="0"/>
        <v>1.4366641359574883E-2</v>
      </c>
      <c r="R14" s="257">
        <f t="shared" si="1"/>
        <v>246</v>
      </c>
      <c r="S14" s="258">
        <f t="shared" si="2"/>
        <v>1.0593586274396882E-2</v>
      </c>
      <c r="T14" s="257">
        <f t="shared" si="3"/>
        <v>184</v>
      </c>
      <c r="U14" s="258">
        <f t="shared" si="4"/>
        <v>-2.204751324559906E-2</v>
      </c>
      <c r="V14" s="257">
        <f t="shared" si="5"/>
        <v>-387</v>
      </c>
      <c r="W14" s="258">
        <f>[1]Cuadro_CCAA2!O85</f>
        <v>-7.5821398483572056E-3</v>
      </c>
      <c r="X14" s="257">
        <f>[1]Cuadro_CCAA2!P85</f>
        <v>-135</v>
      </c>
      <c r="Z14" s="224"/>
    </row>
    <row r="15" spans="1:26" x14ac:dyDescent="0.25">
      <c r="B15" s="303" t="s">
        <v>4</v>
      </c>
      <c r="C15" s="219"/>
      <c r="D15" s="253">
        <v>93374</v>
      </c>
      <c r="E15" s="254">
        <v>104776</v>
      </c>
      <c r="F15" s="254">
        <v>105589</v>
      </c>
      <c r="G15" s="254">
        <v>108712</v>
      </c>
      <c r="H15" s="254">
        <v>114173</v>
      </c>
      <c r="I15" s="254">
        <v>122589</v>
      </c>
      <c r="J15" s="257">
        <v>124604</v>
      </c>
      <c r="L15" s="222"/>
      <c r="M15" s="256">
        <v>0.12211108017221073</v>
      </c>
      <c r="N15" s="257">
        <v>11402</v>
      </c>
      <c r="O15" s="258">
        <v>7.7594105520348844E-3</v>
      </c>
      <c r="P15" s="257">
        <v>813</v>
      </c>
      <c r="Q15" s="258">
        <f t="shared" si="0"/>
        <v>2.9576944568089569E-2</v>
      </c>
      <c r="R15" s="257">
        <f t="shared" si="1"/>
        <v>3123</v>
      </c>
      <c r="S15" s="258">
        <f t="shared" si="2"/>
        <v>5.0233644859813076E-2</v>
      </c>
      <c r="T15" s="257">
        <f t="shared" si="3"/>
        <v>5461</v>
      </c>
      <c r="U15" s="258">
        <f t="shared" si="4"/>
        <v>7.3712699149536265E-2</v>
      </c>
      <c r="V15" s="257">
        <f t="shared" si="5"/>
        <v>8416</v>
      </c>
      <c r="W15" s="258">
        <f>[1]Cuadro_CCAA2!O86</f>
        <v>6.1082678338769236E-2</v>
      </c>
      <c r="X15" s="257">
        <f>[1]Cuadro_CCAA2!P86</f>
        <v>7173</v>
      </c>
      <c r="Z15" s="224"/>
    </row>
    <row r="16" spans="1:26" x14ac:dyDescent="0.25">
      <c r="B16" s="303" t="s">
        <v>40</v>
      </c>
      <c r="C16" s="219"/>
      <c r="D16" s="253">
        <v>57838</v>
      </c>
      <c r="E16" s="254">
        <v>62182</v>
      </c>
      <c r="F16" s="254">
        <v>59849</v>
      </c>
      <c r="G16" s="254">
        <v>63814</v>
      </c>
      <c r="H16" s="254">
        <v>67338</v>
      </c>
      <c r="I16" s="254">
        <v>72357</v>
      </c>
      <c r="J16" s="257">
        <v>72771</v>
      </c>
      <c r="L16" s="222"/>
      <c r="M16" s="256">
        <v>7.5106331477575283E-2</v>
      </c>
      <c r="N16" s="257">
        <v>4344</v>
      </c>
      <c r="O16" s="258">
        <v>-3.7518896143578506E-2</v>
      </c>
      <c r="P16" s="257">
        <v>-2333</v>
      </c>
      <c r="Q16" s="258">
        <f t="shared" si="0"/>
        <v>6.6250062657688513E-2</v>
      </c>
      <c r="R16" s="257">
        <f t="shared" si="1"/>
        <v>3965</v>
      </c>
      <c r="S16" s="258">
        <f t="shared" si="2"/>
        <v>5.5222991819976697E-2</v>
      </c>
      <c r="T16" s="257">
        <f t="shared" si="3"/>
        <v>3524</v>
      </c>
      <c r="U16" s="258">
        <f t="shared" si="4"/>
        <v>7.4534438207253029E-2</v>
      </c>
      <c r="V16" s="257">
        <f t="shared" si="5"/>
        <v>5019</v>
      </c>
      <c r="W16" s="258">
        <f>[1]Cuadro_CCAA2!O87</f>
        <v>6.2567532050346042E-2</v>
      </c>
      <c r="X16" s="257">
        <f>[1]Cuadro_CCAA2!P87</f>
        <v>4285</v>
      </c>
      <c r="Z16" s="224"/>
    </row>
    <row r="17" spans="2:28" x14ac:dyDescent="0.25">
      <c r="B17" s="303" t="s">
        <v>41</v>
      </c>
      <c r="C17" s="219"/>
      <c r="D17" s="253">
        <v>155037</v>
      </c>
      <c r="E17" s="254">
        <v>163730</v>
      </c>
      <c r="F17" s="254">
        <v>156934</v>
      </c>
      <c r="G17" s="254">
        <v>166875</v>
      </c>
      <c r="H17" s="254">
        <v>187874</v>
      </c>
      <c r="I17" s="254">
        <v>201720</v>
      </c>
      <c r="J17" s="257">
        <v>211192</v>
      </c>
      <c r="L17" s="222"/>
      <c r="M17" s="256">
        <v>5.6070486400020547E-2</v>
      </c>
      <c r="N17" s="257">
        <v>8693</v>
      </c>
      <c r="O17" s="258">
        <v>-4.1507359677517841E-2</v>
      </c>
      <c r="P17" s="257">
        <v>-6796</v>
      </c>
      <c r="Q17" s="258">
        <f t="shared" si="0"/>
        <v>6.3345100488103379E-2</v>
      </c>
      <c r="R17" s="257">
        <f t="shared" si="1"/>
        <v>9941</v>
      </c>
      <c r="S17" s="258">
        <f t="shared" si="2"/>
        <v>0.12583670411985026</v>
      </c>
      <c r="T17" s="257">
        <f t="shared" si="3"/>
        <v>20999</v>
      </c>
      <c r="U17" s="258">
        <f t="shared" si="4"/>
        <v>7.3698329731628709E-2</v>
      </c>
      <c r="V17" s="257">
        <f t="shared" si="5"/>
        <v>13846</v>
      </c>
      <c r="W17" s="258">
        <f>[1]Cuadro_CCAA2!O88</f>
        <v>8.5128247287076686E-2</v>
      </c>
      <c r="X17" s="257">
        <f>[1]Cuadro_CCAA2!P88</f>
        <v>16568</v>
      </c>
      <c r="Z17" s="224"/>
    </row>
    <row r="18" spans="2:28" x14ac:dyDescent="0.25">
      <c r="B18" s="303" t="s">
        <v>3</v>
      </c>
      <c r="C18" s="219"/>
      <c r="D18" s="253">
        <v>74354</v>
      </c>
      <c r="E18" s="254">
        <v>88242</v>
      </c>
      <c r="F18" s="254">
        <v>102104</v>
      </c>
      <c r="G18" s="254">
        <v>117265</v>
      </c>
      <c r="H18" s="254">
        <v>133839</v>
      </c>
      <c r="I18" s="254">
        <v>146290</v>
      </c>
      <c r="J18" s="257">
        <v>154633</v>
      </c>
      <c r="L18" s="222"/>
      <c r="M18" s="256">
        <v>0.18678215025418932</v>
      </c>
      <c r="N18" s="257">
        <v>13888</v>
      </c>
      <c r="O18" s="258">
        <v>0.15709072777135602</v>
      </c>
      <c r="P18" s="257">
        <v>13862</v>
      </c>
      <c r="Q18" s="258">
        <f>G18/F18-1</f>
        <v>0.14848585755700072</v>
      </c>
      <c r="R18" s="257">
        <f>G18-F18</f>
        <v>15161</v>
      </c>
      <c r="S18" s="258">
        <f t="shared" si="2"/>
        <v>0.14133799513921463</v>
      </c>
      <c r="T18" s="257">
        <f t="shared" si="3"/>
        <v>16574</v>
      </c>
      <c r="U18" s="258">
        <f t="shared" si="4"/>
        <v>9.3029684919941014E-2</v>
      </c>
      <c r="V18" s="257">
        <f t="shared" si="5"/>
        <v>12451</v>
      </c>
      <c r="W18" s="258">
        <f>[1]Cuadro_CCAA2!O89</f>
        <v>8.8550832781899791E-2</v>
      </c>
      <c r="X18" s="257">
        <f>[1]Cuadro_CCAA2!P89</f>
        <v>12579</v>
      </c>
      <c r="Z18" s="224"/>
    </row>
    <row r="19" spans="2:28" x14ac:dyDescent="0.25">
      <c r="B19" s="303" t="s">
        <v>2</v>
      </c>
      <c r="C19" s="219"/>
      <c r="D19" s="253">
        <v>29189</v>
      </c>
      <c r="E19" s="254">
        <v>28237</v>
      </c>
      <c r="F19" s="254">
        <v>29065</v>
      </c>
      <c r="G19" s="254">
        <v>31070</v>
      </c>
      <c r="H19" s="254">
        <v>32795</v>
      </c>
      <c r="I19" s="254">
        <v>35293</v>
      </c>
      <c r="J19" s="257">
        <v>35701</v>
      </c>
      <c r="L19" s="222"/>
      <c r="M19" s="256">
        <v>-3.2615026208503206E-2</v>
      </c>
      <c r="N19" s="257">
        <v>-952</v>
      </c>
      <c r="O19" s="258">
        <v>2.9323228388284939E-2</v>
      </c>
      <c r="P19" s="257">
        <v>828</v>
      </c>
      <c r="Q19" s="258">
        <f t="shared" si="0"/>
        <v>6.8983313263375257E-2</v>
      </c>
      <c r="R19" s="257">
        <f t="shared" si="1"/>
        <v>2005</v>
      </c>
      <c r="S19" s="258">
        <f t="shared" si="2"/>
        <v>5.551979401351792E-2</v>
      </c>
      <c r="T19" s="257">
        <f t="shared" si="3"/>
        <v>1725</v>
      </c>
      <c r="U19" s="258">
        <f t="shared" si="4"/>
        <v>7.6170147888397599E-2</v>
      </c>
      <c r="V19" s="257">
        <f t="shared" si="5"/>
        <v>2498</v>
      </c>
      <c r="W19" s="258">
        <f>[1]Cuadro_CCAA2!O90</f>
        <v>6.2308447644835896E-2</v>
      </c>
      <c r="X19" s="257">
        <f>[1]Cuadro_CCAA2!P90</f>
        <v>2094</v>
      </c>
      <c r="Z19" s="224"/>
    </row>
    <row r="20" spans="2:28" x14ac:dyDescent="0.25">
      <c r="B20" s="303" t="s">
        <v>35</v>
      </c>
      <c r="C20" s="219"/>
      <c r="D20" s="253">
        <v>60099</v>
      </c>
      <c r="E20" s="254">
        <v>61636</v>
      </c>
      <c r="F20" s="254">
        <v>62544</v>
      </c>
      <c r="G20" s="254">
        <v>65061</v>
      </c>
      <c r="H20" s="254">
        <v>68103</v>
      </c>
      <c r="I20" s="254">
        <v>73691</v>
      </c>
      <c r="J20" s="257">
        <v>74500</v>
      </c>
      <c r="L20" s="222"/>
      <c r="M20" s="256">
        <v>2.5574468793158056E-2</v>
      </c>
      <c r="N20" s="257">
        <v>1537</v>
      </c>
      <c r="O20" s="258">
        <v>1.4731650334220303E-2</v>
      </c>
      <c r="P20" s="257">
        <v>908</v>
      </c>
      <c r="Q20" s="258">
        <f t="shared" si="0"/>
        <v>4.0243668457405901E-2</v>
      </c>
      <c r="R20" s="257">
        <f t="shared" si="1"/>
        <v>2517</v>
      </c>
      <c r="S20" s="258">
        <f t="shared" si="2"/>
        <v>4.6756121178586296E-2</v>
      </c>
      <c r="T20" s="257">
        <f t="shared" si="3"/>
        <v>3042</v>
      </c>
      <c r="U20" s="258">
        <f t="shared" si="4"/>
        <v>8.2052185659956312E-2</v>
      </c>
      <c r="V20" s="257">
        <f t="shared" si="5"/>
        <v>5588</v>
      </c>
      <c r="W20" s="258">
        <f>[1]Cuadro_CCAA2!O91</f>
        <v>4.2322490381252242E-2</v>
      </c>
      <c r="X20" s="257">
        <f>[1]Cuadro_CCAA2!P91</f>
        <v>3025</v>
      </c>
      <c r="Z20" s="224"/>
    </row>
    <row r="21" spans="2:28" x14ac:dyDescent="0.25">
      <c r="B21" s="303" t="s">
        <v>42</v>
      </c>
      <c r="C21" s="219"/>
      <c r="D21" s="253">
        <v>141699</v>
      </c>
      <c r="E21" s="254">
        <v>143622</v>
      </c>
      <c r="F21" s="254">
        <v>133442</v>
      </c>
      <c r="G21" s="254">
        <v>152686</v>
      </c>
      <c r="H21" s="254">
        <v>163762</v>
      </c>
      <c r="I21" s="254">
        <v>177795</v>
      </c>
      <c r="J21" s="257">
        <v>183203</v>
      </c>
      <c r="L21" s="222"/>
      <c r="M21" s="256">
        <v>1.3571020261258004E-2</v>
      </c>
      <c r="N21" s="257">
        <v>1923</v>
      </c>
      <c r="O21" s="258">
        <v>-7.0880505772096147E-2</v>
      </c>
      <c r="P21" s="257">
        <v>-10180</v>
      </c>
      <c r="Q21" s="258">
        <f t="shared" si="0"/>
        <v>0.14421246683952571</v>
      </c>
      <c r="R21" s="257">
        <f t="shared" si="1"/>
        <v>19244</v>
      </c>
      <c r="S21" s="258">
        <f t="shared" si="2"/>
        <v>7.2541031921721677E-2</v>
      </c>
      <c r="T21" s="257">
        <f t="shared" si="3"/>
        <v>11076</v>
      </c>
      <c r="U21" s="258">
        <f t="shared" si="4"/>
        <v>8.5691430246333189E-2</v>
      </c>
      <c r="V21" s="257">
        <f t="shared" si="5"/>
        <v>14033</v>
      </c>
      <c r="W21" s="258">
        <f>[1]Cuadro_CCAA2!O92</f>
        <v>8.4869515784237626E-2</v>
      </c>
      <c r="X21" s="257">
        <f>[1]Cuadro_CCAA2!P92</f>
        <v>14332</v>
      </c>
      <c r="Z21" s="224"/>
    </row>
    <row r="22" spans="2:28" x14ac:dyDescent="0.25">
      <c r="B22" s="303" t="s">
        <v>43</v>
      </c>
      <c r="C22" s="219"/>
      <c r="D22" s="253">
        <v>34999</v>
      </c>
      <c r="E22" s="254">
        <v>35054</v>
      </c>
      <c r="F22" s="254">
        <v>35294</v>
      </c>
      <c r="G22" s="254">
        <v>37047</v>
      </c>
      <c r="H22" s="254">
        <v>37762</v>
      </c>
      <c r="I22" s="254">
        <v>40484</v>
      </c>
      <c r="J22" s="257">
        <v>42782</v>
      </c>
      <c r="L22" s="222"/>
      <c r="M22" s="256">
        <v>1.571473470670659E-3</v>
      </c>
      <c r="N22" s="257">
        <v>55</v>
      </c>
      <c r="O22" s="258">
        <v>6.8465795629599757E-3</v>
      </c>
      <c r="P22" s="257">
        <v>240</v>
      </c>
      <c r="Q22" s="258">
        <f t="shared" si="0"/>
        <v>4.9668498894996249E-2</v>
      </c>
      <c r="R22" s="257">
        <f t="shared" si="1"/>
        <v>1753</v>
      </c>
      <c r="S22" s="258">
        <f t="shared" si="2"/>
        <v>1.9299808351553427E-2</v>
      </c>
      <c r="T22" s="257">
        <f t="shared" si="3"/>
        <v>715</v>
      </c>
      <c r="U22" s="258">
        <f t="shared" si="4"/>
        <v>7.2083046448810917E-2</v>
      </c>
      <c r="V22" s="257">
        <f t="shared" si="5"/>
        <v>2722</v>
      </c>
      <c r="W22" s="258">
        <f>[1]Cuadro_CCAA2!O93</f>
        <v>0.10710866133581765</v>
      </c>
      <c r="X22" s="257">
        <f>[1]Cuadro_CCAA2!P93</f>
        <v>4139</v>
      </c>
      <c r="Z22" s="224"/>
    </row>
    <row r="23" spans="2:28" x14ac:dyDescent="0.25">
      <c r="B23" s="303" t="s">
        <v>44</v>
      </c>
      <c r="C23" s="219"/>
      <c r="D23" s="253">
        <v>13668</v>
      </c>
      <c r="E23" s="254">
        <v>13801</v>
      </c>
      <c r="F23" s="254">
        <v>13661</v>
      </c>
      <c r="G23" s="254">
        <v>14164</v>
      </c>
      <c r="H23" s="254">
        <v>15245</v>
      </c>
      <c r="I23" s="254">
        <v>16142</v>
      </c>
      <c r="J23" s="257">
        <v>16091</v>
      </c>
      <c r="K23" s="304"/>
      <c r="L23" s="219"/>
      <c r="M23" s="256">
        <v>9.7307579748318052E-3</v>
      </c>
      <c r="N23" s="257">
        <v>133</v>
      </c>
      <c r="O23" s="258">
        <v>-1.0144192449822453E-2</v>
      </c>
      <c r="P23" s="257">
        <v>-140</v>
      </c>
      <c r="Q23" s="258">
        <f t="shared" si="0"/>
        <v>3.6820144938145116E-2</v>
      </c>
      <c r="R23" s="257">
        <f t="shared" si="1"/>
        <v>503</v>
      </c>
      <c r="S23" s="258">
        <f t="shared" si="2"/>
        <v>7.6320248517367961E-2</v>
      </c>
      <c r="T23" s="257">
        <f t="shared" si="3"/>
        <v>1081</v>
      </c>
      <c r="U23" s="258">
        <f t="shared" si="4"/>
        <v>5.8838963594621152E-2</v>
      </c>
      <c r="V23" s="257">
        <f t="shared" si="5"/>
        <v>897</v>
      </c>
      <c r="W23" s="258">
        <f>[1]Cuadro_CCAA2!O94</f>
        <v>4.1151730831446187E-2</v>
      </c>
      <c r="X23" s="257">
        <f>[1]Cuadro_CCAA2!P94</f>
        <v>636</v>
      </c>
      <c r="Z23" s="224"/>
    </row>
    <row r="24" spans="2:28" x14ac:dyDescent="0.25">
      <c r="B24" s="303" t="s">
        <v>45</v>
      </c>
      <c r="C24" s="219"/>
      <c r="D24" s="253">
        <v>65017</v>
      </c>
      <c r="E24" s="254">
        <v>67062</v>
      </c>
      <c r="F24" s="254">
        <v>65757</v>
      </c>
      <c r="G24" s="254">
        <v>65741</v>
      </c>
      <c r="H24" s="254">
        <v>65206</v>
      </c>
      <c r="I24" s="254">
        <v>67674</v>
      </c>
      <c r="J24" s="257">
        <v>68945</v>
      </c>
      <c r="L24" s="222"/>
      <c r="M24" s="256">
        <v>3.1453312210652618E-2</v>
      </c>
      <c r="N24" s="257">
        <v>2045</v>
      </c>
      <c r="O24" s="258">
        <v>-1.9459604545047915E-2</v>
      </c>
      <c r="P24" s="257">
        <v>-1305</v>
      </c>
      <c r="Q24" s="258">
        <f t="shared" si="0"/>
        <v>-2.4332010280270211E-4</v>
      </c>
      <c r="R24" s="257">
        <f t="shared" si="1"/>
        <v>-16</v>
      </c>
      <c r="S24" s="258">
        <f t="shared" si="2"/>
        <v>-8.137996075508469E-3</v>
      </c>
      <c r="T24" s="257">
        <f t="shared" si="3"/>
        <v>-535</v>
      </c>
      <c r="U24" s="258">
        <f t="shared" si="4"/>
        <v>3.7849277673833726E-2</v>
      </c>
      <c r="V24" s="257">
        <f t="shared" si="5"/>
        <v>2468</v>
      </c>
      <c r="W24" s="258">
        <f>[1]Cuadro_CCAA2!O95</f>
        <v>4.3877844565233914E-2</v>
      </c>
      <c r="X24" s="257">
        <f>[1]Cuadro_CCAA2!P95</f>
        <v>2898</v>
      </c>
      <c r="Z24" s="224"/>
    </row>
    <row r="25" spans="2:28" x14ac:dyDescent="0.25">
      <c r="B25" s="303" t="s">
        <v>46</v>
      </c>
      <c r="C25" s="219"/>
      <c r="D25" s="253">
        <v>8100</v>
      </c>
      <c r="E25" s="254">
        <v>8282</v>
      </c>
      <c r="F25" s="254">
        <v>7638</v>
      </c>
      <c r="G25" s="254">
        <v>8004</v>
      </c>
      <c r="H25" s="254">
        <v>8548</v>
      </c>
      <c r="I25" s="254">
        <v>9180</v>
      </c>
      <c r="J25" s="257">
        <v>9275</v>
      </c>
      <c r="L25" s="222"/>
      <c r="M25" s="256">
        <v>2.246913580246912E-2</v>
      </c>
      <c r="N25" s="257">
        <v>182</v>
      </c>
      <c r="O25" s="258">
        <v>-7.7758995411736254E-2</v>
      </c>
      <c r="P25" s="257">
        <v>-644</v>
      </c>
      <c r="Q25" s="258">
        <f t="shared" si="0"/>
        <v>4.7918303220738423E-2</v>
      </c>
      <c r="R25" s="257">
        <f t="shared" si="1"/>
        <v>366</v>
      </c>
      <c r="S25" s="258">
        <f t="shared" si="2"/>
        <v>6.7966016991504175E-2</v>
      </c>
      <c r="T25" s="257">
        <f t="shared" si="3"/>
        <v>544</v>
      </c>
      <c r="U25" s="258">
        <f t="shared" si="4"/>
        <v>7.3935423490875118E-2</v>
      </c>
      <c r="V25" s="257">
        <f t="shared" si="5"/>
        <v>632</v>
      </c>
      <c r="W25" s="258">
        <f>[1]Cuadro_CCAA2!O96</f>
        <v>4.5423805229936942E-2</v>
      </c>
      <c r="X25" s="257">
        <f>[1]Cuadro_CCAA2!P96</f>
        <v>403</v>
      </c>
      <c r="Z25" s="224"/>
    </row>
    <row r="26" spans="2:28" x14ac:dyDescent="0.25">
      <c r="B26" s="305" t="s">
        <v>1</v>
      </c>
      <c r="C26" s="219"/>
      <c r="D26" s="260">
        <v>2763</v>
      </c>
      <c r="E26" s="261">
        <v>2906</v>
      </c>
      <c r="F26" s="261">
        <v>2799</v>
      </c>
      <c r="G26" s="261">
        <v>2999</v>
      </c>
      <c r="H26" s="261">
        <v>3188</v>
      </c>
      <c r="I26" s="261">
        <v>3407</v>
      </c>
      <c r="J26" s="265">
        <v>3526</v>
      </c>
      <c r="L26" s="222"/>
      <c r="M26" s="264">
        <v>5.1755338400289563E-2</v>
      </c>
      <c r="N26" s="265">
        <v>143</v>
      </c>
      <c r="O26" s="266">
        <v>-3.6820371644872729E-2</v>
      </c>
      <c r="P26" s="265">
        <v>-107</v>
      </c>
      <c r="Q26" s="266">
        <f t="shared" si="0"/>
        <v>7.1454090746695176E-2</v>
      </c>
      <c r="R26" s="265">
        <f t="shared" si="1"/>
        <v>200</v>
      </c>
      <c r="S26" s="266">
        <f t="shared" si="2"/>
        <v>6.302100700233404E-2</v>
      </c>
      <c r="T26" s="265">
        <f t="shared" si="3"/>
        <v>189</v>
      </c>
      <c r="U26" s="266">
        <f t="shared" si="4"/>
        <v>6.8695106649937276E-2</v>
      </c>
      <c r="V26" s="265">
        <f t="shared" si="5"/>
        <v>219</v>
      </c>
      <c r="W26" s="266">
        <f>[1]Cuadro_CCAA2!$O$100</f>
        <v>8.4923076923076879E-2</v>
      </c>
      <c r="X26" s="265">
        <f>[1]Cuadro_CCAA2!P97+[1]Cuadro_CCAA2!P98</f>
        <v>276</v>
      </c>
      <c r="Z26" s="224"/>
      <c r="AA26" s="224"/>
      <c r="AB26" s="286"/>
    </row>
    <row r="27" spans="2:28" x14ac:dyDescent="0.25">
      <c r="B27" s="235" t="s">
        <v>0</v>
      </c>
      <c r="C27" s="219"/>
      <c r="D27" s="1229">
        <f>SUM(D9:D26)</f>
        <v>1054275</v>
      </c>
      <c r="E27" s="306">
        <f>SUM(E9:E26)</f>
        <v>1115183</v>
      </c>
      <c r="F27" s="307">
        <f>SUM(F9:F26)</f>
        <v>1124230</v>
      </c>
      <c r="G27" s="306">
        <f>SUM(G9:G26)</f>
        <v>1222142</v>
      </c>
      <c r="H27" s="307">
        <v>1313437</v>
      </c>
      <c r="I27" s="306">
        <v>1411866</v>
      </c>
      <c r="J27" s="306">
        <f>SUM(J9:J26)</f>
        <v>1445668</v>
      </c>
      <c r="K27" s="308"/>
      <c r="L27" s="222"/>
      <c r="M27" s="240">
        <f>E27/D27-1</f>
        <v>5.7772402836072212E-2</v>
      </c>
      <c r="N27" s="241">
        <f>E27-D27</f>
        <v>60908</v>
      </c>
      <c r="O27" s="242">
        <f>F27/E27-1</f>
        <v>8.1125698652149136E-3</v>
      </c>
      <c r="P27" s="243">
        <f>F27-E27</f>
        <v>9047</v>
      </c>
      <c r="Q27" s="242">
        <f t="shared" si="0"/>
        <v>8.7092498865890322E-2</v>
      </c>
      <c r="R27" s="237">
        <f t="shared" si="1"/>
        <v>97912</v>
      </c>
      <c r="S27" s="242">
        <f t="shared" si="2"/>
        <v>7.4700812180581222E-2</v>
      </c>
      <c r="T27" s="243">
        <f t="shared" si="3"/>
        <v>91295</v>
      </c>
      <c r="U27" s="309">
        <f t="shared" ref="U27" si="6">I27/H27-1</f>
        <v>7.4940023769697328E-2</v>
      </c>
      <c r="V27" s="237">
        <f t="shared" ref="V27" si="7">I27-H27</f>
        <v>98429</v>
      </c>
      <c r="W27" s="242">
        <f>[1]Cuadro_CCAA2!O99</f>
        <v>6.9077845409563521E-2</v>
      </c>
      <c r="X27" s="243">
        <f>[1]Cuadro_CCAA2!P99</f>
        <v>93411</v>
      </c>
    </row>
    <row r="28" spans="2:28" x14ac:dyDescent="0.25">
      <c r="D28" s="296"/>
      <c r="F28" s="296"/>
      <c r="H28" s="296"/>
      <c r="I28" s="296"/>
      <c r="K28" s="296"/>
    </row>
  </sheetData>
  <mergeCells count="9">
    <mergeCell ref="B3:W3"/>
    <mergeCell ref="D5:K6"/>
    <mergeCell ref="M5:X5"/>
    <mergeCell ref="M6:N6"/>
    <mergeCell ref="O6:P6"/>
    <mergeCell ref="W6:X6"/>
    <mergeCell ref="Q6:R6"/>
    <mergeCell ref="S6:T6"/>
    <mergeCell ref="U6:V6"/>
  </mergeCells>
  <pageMargins left="0.7" right="0.7" top="0.75" bottom="0.75" header="0.3" footer="0.3"/>
  <pageSetup paperSize="9" scale="64" orientation="landscape" r:id="rId1"/>
  <drawing r:id="rId2"/>
  <extLst>
    <ext xmlns:x14="http://schemas.microsoft.com/office/spreadsheetml/2009/9/main" uri="{05C60535-1F16-4fd2-B633-F4F36F0B64E0}">
      <x14:sparklineGroups xmlns:xm="http://schemas.microsoft.com/office/excel/2006/main">
        <x14:sparklineGroup manualMax="0" manualMin="0" displayEmptyCellsAs="gap" xr2:uid="{00000000-0003-0000-1500-000005000000}">
          <x14:colorSeries rgb="FF376092"/>
          <x14:colorNegative rgb="FFD00000"/>
          <x14:colorAxis rgb="FF000000"/>
          <x14:colorMarkers rgb="FFD00000"/>
          <x14:colorFirst rgb="FFD00000"/>
          <x14:colorLast rgb="FFD00000"/>
          <x14:colorHigh rgb="FFD00000"/>
          <x14:colorLow rgb="FFD00000"/>
          <x14:sparklines>
            <x14:sparkline>
              <xm:f>EVO_resolPIA!D9:J9</xm:f>
              <xm:sqref>K9</xm:sqref>
            </x14:sparkline>
            <x14:sparkline>
              <xm:f>EVO_resolPIA!D10:J10</xm:f>
              <xm:sqref>K10</xm:sqref>
            </x14:sparkline>
            <x14:sparkline>
              <xm:f>EVO_resolPIA!D11:J11</xm:f>
              <xm:sqref>K11</xm:sqref>
            </x14:sparkline>
            <x14:sparkline>
              <xm:f>EVO_resolPIA!D12:J12</xm:f>
              <xm:sqref>K12</xm:sqref>
            </x14:sparkline>
            <x14:sparkline>
              <xm:f>EVO_resolPIA!D13:J13</xm:f>
              <xm:sqref>K13</xm:sqref>
            </x14:sparkline>
            <x14:sparkline>
              <xm:f>EVO_resolPIA!D14:J14</xm:f>
              <xm:sqref>K14</xm:sqref>
            </x14:sparkline>
            <x14:sparkline>
              <xm:f>EVO_resolPIA!D15:J15</xm:f>
              <xm:sqref>K15</xm:sqref>
            </x14:sparkline>
            <x14:sparkline>
              <xm:f>EVO_resolPIA!D16:J16</xm:f>
              <xm:sqref>K16</xm:sqref>
            </x14:sparkline>
            <x14:sparkline>
              <xm:f>EVO_resolPIA!D17:J17</xm:f>
              <xm:sqref>K17</xm:sqref>
            </x14:sparkline>
            <x14:sparkline>
              <xm:f>EVO_resolPIA!D18:J18</xm:f>
              <xm:sqref>K18</xm:sqref>
            </x14:sparkline>
            <x14:sparkline>
              <xm:f>EVO_resolPIA!D19:J19</xm:f>
              <xm:sqref>K19</xm:sqref>
            </x14:sparkline>
            <x14:sparkline>
              <xm:f>EVO_resolPIA!D20:J20</xm:f>
              <xm:sqref>K20</xm:sqref>
            </x14:sparkline>
            <x14:sparkline>
              <xm:f>EVO_resolPIA!D21:J21</xm:f>
              <xm:sqref>K21</xm:sqref>
            </x14:sparkline>
            <x14:sparkline>
              <xm:f>EVO_resolPIA!D22:J22</xm:f>
              <xm:sqref>K22</xm:sqref>
            </x14:sparkline>
            <x14:sparkline>
              <xm:f>EVO_resolPIA!D23:J23</xm:f>
              <xm:sqref>K23</xm:sqref>
            </x14:sparkline>
            <x14:sparkline>
              <xm:f>EVO_resolPIA!D24:J24</xm:f>
              <xm:sqref>K24</xm:sqref>
            </x14:sparkline>
            <x14:sparkline>
              <xm:f>EVO_resolPIA!D25:J25</xm:f>
              <xm:sqref>K25</xm:sqref>
            </x14:sparkline>
            <x14:sparkline>
              <xm:f>EVO_resolPIA!D26:J26</xm:f>
              <xm:sqref>K26</xm:sqref>
            </x14:sparkline>
            <x14:sparkline>
              <xm:f>EVO_resolPIA!D27:J27</xm:f>
              <xm:sqref>K27</xm:sqref>
            </x14:sparkline>
          </x14:sparklines>
        </x14:sparklineGroup>
      </x14:sparklineGroups>
    </ext>
  </extLst>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0-000000000000}">
  <sheetPr codeName="Hoja77">
    <pageSetUpPr fitToPage="1"/>
  </sheetPr>
  <dimension ref="A1:U33"/>
  <sheetViews>
    <sheetView topLeftCell="A10" zoomScaleNormal="100" workbookViewId="0">
      <selection activeCell="B6" sqref="B6:L30"/>
    </sheetView>
  </sheetViews>
  <sheetFormatPr baseColWidth="10" defaultColWidth="11.42578125" defaultRowHeight="15" x14ac:dyDescent="0.25"/>
  <cols>
    <col min="1" max="1" width="5.85546875" style="666" customWidth="1"/>
    <col min="2" max="2" width="28.85546875" style="666" customWidth="1"/>
    <col min="3" max="3" width="1.42578125" style="666" customWidth="1"/>
    <col min="4" max="4" width="10.85546875" style="666" bestFit="1" customWidth="1"/>
    <col min="5" max="5" width="12.5703125" style="666" customWidth="1"/>
    <col min="6" max="6" width="1.28515625" style="666" customWidth="1"/>
    <col min="7" max="7" width="10.85546875" style="666" bestFit="1" customWidth="1"/>
    <col min="8" max="8" width="12.85546875" style="666" customWidth="1"/>
    <col min="9" max="9" width="1.28515625" style="666" customWidth="1"/>
    <col min="10" max="10" width="10.85546875" style="666" bestFit="1" customWidth="1"/>
    <col min="11" max="11" width="12.85546875" style="666" customWidth="1"/>
    <col min="12" max="12" width="28.140625" style="666" customWidth="1"/>
    <col min="13" max="13" width="7" style="666" customWidth="1"/>
    <col min="14" max="14" width="10.85546875" style="666" customWidth="1"/>
    <col min="15" max="15" width="7" style="666" customWidth="1"/>
    <col min="16" max="16" width="10.85546875" style="666" customWidth="1"/>
    <col min="17" max="17" width="7" style="666" customWidth="1"/>
    <col min="18" max="18" width="10.85546875" style="666" customWidth="1"/>
    <col min="19" max="19" width="11.42578125" style="666"/>
    <col min="20" max="20" width="25.140625" style="666" bestFit="1" customWidth="1"/>
    <col min="21" max="21" width="6.7109375" style="666" customWidth="1"/>
    <col min="22" max="22" width="10.7109375" style="666" customWidth="1"/>
    <col min="23" max="23" width="6.7109375" style="666" customWidth="1"/>
    <col min="24" max="24" width="10.7109375" style="666" customWidth="1"/>
    <col min="25" max="25" width="6.7109375" style="666" customWidth="1"/>
    <col min="26" max="26" width="10.7109375" style="666" customWidth="1"/>
    <col min="27" max="16384" width="11.42578125" style="666"/>
  </cols>
  <sheetData>
    <row r="1" spans="1:21" s="700" customFormat="1" x14ac:dyDescent="0.25">
      <c r="A1" s="700" t="s">
        <v>96</v>
      </c>
      <c r="B1" s="700" t="s">
        <v>67</v>
      </c>
      <c r="D1" s="700" t="s">
        <v>195</v>
      </c>
      <c r="L1" s="700" t="s">
        <v>96</v>
      </c>
      <c r="M1" s="700" t="s">
        <v>67</v>
      </c>
      <c r="T1" s="700" t="s">
        <v>81</v>
      </c>
    </row>
    <row r="2" spans="1:21" s="700" customFormat="1" x14ac:dyDescent="0.25"/>
    <row r="3" spans="1:21" s="700" customFormat="1" x14ac:dyDescent="0.25"/>
    <row r="4" spans="1:21" s="700" customFormat="1" x14ac:dyDescent="0.25"/>
    <row r="5" spans="1:21" s="700" customFormat="1" ht="16.5" customHeight="1" x14ac:dyDescent="0.25"/>
    <row r="6" spans="1:21" s="621" customFormat="1" ht="42.75" customHeight="1" x14ac:dyDescent="0.2">
      <c r="A6" s="1017"/>
      <c r="B6" s="1494" t="s">
        <v>455</v>
      </c>
      <c r="C6" s="1494"/>
      <c r="D6" s="1494"/>
      <c r="E6" s="1494"/>
      <c r="F6" s="1494"/>
      <c r="G6" s="1494"/>
      <c r="H6" s="1494"/>
      <c r="I6" s="1494"/>
      <c r="J6" s="1494"/>
      <c r="K6" s="1494"/>
      <c r="L6" s="1494"/>
      <c r="M6" s="1018"/>
      <c r="N6" s="1018"/>
      <c r="O6" s="1018"/>
      <c r="P6" s="1069"/>
      <c r="Q6" s="1069"/>
      <c r="R6" s="1069"/>
      <c r="S6" s="1069"/>
      <c r="T6" s="1069"/>
      <c r="U6" s="1069"/>
    </row>
    <row r="7" spans="1:21" s="621" customFormat="1" ht="15.75" customHeight="1" x14ac:dyDescent="0.2">
      <c r="A7" s="1017"/>
      <c r="B7" s="1633" t="str">
        <f>porsaad!$B$6</f>
        <v>Situación a 31 de mayo de 2024</v>
      </c>
      <c r="C7" s="1633"/>
      <c r="D7" s="1633"/>
      <c r="E7" s="1633"/>
      <c r="F7" s="1633"/>
      <c r="G7" s="1633"/>
      <c r="H7" s="1633"/>
      <c r="I7" s="1633"/>
      <c r="J7" s="1633"/>
      <c r="K7" s="1633"/>
      <c r="L7" s="1633"/>
      <c r="M7" s="1070"/>
      <c r="N7" s="1070"/>
      <c r="O7" s="1070"/>
      <c r="P7" s="1071"/>
      <c r="Q7" s="1071"/>
      <c r="R7" s="1071"/>
      <c r="S7" s="1071"/>
      <c r="T7" s="1071"/>
      <c r="U7" s="1071"/>
    </row>
    <row r="8" spans="1:21" s="700" customFormat="1" ht="6" customHeight="1" x14ac:dyDescent="0.25">
      <c r="A8" s="1020"/>
      <c r="B8" s="1020"/>
      <c r="C8" s="1020"/>
      <c r="D8" s="1020"/>
      <c r="E8" s="1020"/>
      <c r="F8" s="1020"/>
      <c r="G8" s="1020"/>
      <c r="H8" s="1020"/>
      <c r="I8" s="1020"/>
      <c r="J8" s="1020"/>
      <c r="K8" s="1020"/>
      <c r="L8" s="1020"/>
      <c r="M8" s="1020"/>
      <c r="N8" s="1020"/>
      <c r="O8" s="1020"/>
    </row>
    <row r="9" spans="1:21" x14ac:dyDescent="0.25">
      <c r="B9" s="1646" t="s">
        <v>12</v>
      </c>
      <c r="C9" s="1072"/>
      <c r="D9" s="1648" t="s">
        <v>48</v>
      </c>
      <c r="E9" s="1648"/>
      <c r="F9" s="1072"/>
      <c r="G9" s="1649" t="s">
        <v>33</v>
      </c>
      <c r="H9" s="1650"/>
      <c r="I9" s="1072"/>
      <c r="J9" s="1651" t="s">
        <v>32</v>
      </c>
      <c r="K9" s="1652"/>
      <c r="L9" s="1072"/>
      <c r="M9" s="1072"/>
      <c r="N9" s="1072"/>
      <c r="O9" s="1072"/>
      <c r="P9" s="1072"/>
      <c r="Q9" s="1072"/>
      <c r="R9" s="1072"/>
    </row>
    <row r="10" spans="1:21" ht="46.5" customHeight="1" x14ac:dyDescent="0.25">
      <c r="B10" s="1647"/>
      <c r="C10" s="1072"/>
      <c r="D10" s="1068" t="s">
        <v>132</v>
      </c>
      <c r="E10" s="862" t="s">
        <v>157</v>
      </c>
      <c r="F10" s="1072"/>
      <c r="G10" s="1068" t="s">
        <v>132</v>
      </c>
      <c r="H10" s="820" t="s">
        <v>157</v>
      </c>
      <c r="I10" s="1072"/>
      <c r="J10" s="820" t="s">
        <v>132</v>
      </c>
      <c r="K10" s="821" t="s">
        <v>157</v>
      </c>
      <c r="L10" s="1072"/>
      <c r="M10" s="1072"/>
      <c r="N10" s="1072"/>
      <c r="O10" s="1072"/>
      <c r="P10" s="1072"/>
      <c r="Q10" s="1072"/>
      <c r="R10" s="1072"/>
    </row>
    <row r="11" spans="1:21" ht="6.75" customHeight="1" x14ac:dyDescent="0.25">
      <c r="B11" s="1072"/>
      <c r="C11" s="1072"/>
      <c r="D11" s="1072"/>
      <c r="E11" s="1072"/>
      <c r="F11" s="1072"/>
      <c r="G11" s="1072"/>
      <c r="H11" s="1072"/>
      <c r="I11" s="1072"/>
      <c r="J11" s="1072"/>
      <c r="K11" s="1072"/>
      <c r="L11" s="1072"/>
      <c r="M11" s="1072"/>
      <c r="N11" s="1072"/>
      <c r="O11" s="1072"/>
      <c r="P11" s="1072"/>
      <c r="Q11" s="1072"/>
      <c r="R11" s="1072"/>
    </row>
    <row r="12" spans="1:21" ht="15" customHeight="1" x14ac:dyDescent="0.25">
      <c r="B12" s="1073" t="s">
        <v>8</v>
      </c>
      <c r="C12" s="1072"/>
      <c r="D12" s="1074">
        <v>274.5888888888889</v>
      </c>
      <c r="E12" s="1075">
        <v>0.33733191782872368</v>
      </c>
      <c r="F12" s="1072"/>
      <c r="G12" s="1074">
        <v>435.92900000000986</v>
      </c>
      <c r="H12" s="1075">
        <v>0.35898514509850621</v>
      </c>
      <c r="I12" s="1072"/>
      <c r="J12" s="1074">
        <v>586.66298179613852</v>
      </c>
      <c r="K12" s="1075">
        <v>0.18197030890327723</v>
      </c>
      <c r="L12" s="1072"/>
      <c r="M12" s="1072"/>
      <c r="N12" s="1072"/>
      <c r="O12" s="1072"/>
      <c r="P12" s="1072"/>
      <c r="Q12" s="1072"/>
      <c r="R12" s="1072"/>
    </row>
    <row r="13" spans="1:21" ht="15" customHeight="1" x14ac:dyDescent="0.25">
      <c r="B13" s="1076" t="s">
        <v>7</v>
      </c>
      <c r="C13" s="1072"/>
      <c r="D13" s="1077">
        <v>216.54255813953492</v>
      </c>
      <c r="E13" s="1078">
        <v>0.44816461815540576</v>
      </c>
      <c r="F13" s="1072"/>
      <c r="G13" s="1077">
        <v>403.64287188828149</v>
      </c>
      <c r="H13" s="1078">
        <v>0.59422844150608622</v>
      </c>
      <c r="I13" s="1072"/>
      <c r="J13" s="1077">
        <v>465.88757315521644</v>
      </c>
      <c r="K13" s="1078">
        <v>0.42022517764842893</v>
      </c>
      <c r="L13" s="1072"/>
      <c r="M13" s="1072"/>
      <c r="N13" s="1072"/>
      <c r="O13" s="1072"/>
      <c r="P13" s="1072"/>
      <c r="Q13" s="1072"/>
      <c r="R13" s="1072"/>
    </row>
    <row r="14" spans="1:21" ht="15" customHeight="1" x14ac:dyDescent="0.25">
      <c r="B14" s="1076" t="s">
        <v>37</v>
      </c>
      <c r="C14" s="1072"/>
      <c r="D14" s="1077">
        <v>352.06550000000004</v>
      </c>
      <c r="E14" s="1078">
        <v>0.34574990594040145</v>
      </c>
      <c r="F14" s="1072"/>
      <c r="G14" s="1077">
        <v>402.43122418879341</v>
      </c>
      <c r="H14" s="1078">
        <v>0.44825965325138262</v>
      </c>
      <c r="I14" s="1072"/>
      <c r="J14" s="1077">
        <v>445.33369863013905</v>
      </c>
      <c r="K14" s="1078">
        <v>0.43726225439430105</v>
      </c>
      <c r="L14" s="1072"/>
      <c r="M14" s="1072"/>
      <c r="N14" s="1072"/>
      <c r="O14" s="1072"/>
      <c r="P14" s="1072"/>
      <c r="Q14" s="1072"/>
      <c r="R14" s="1072"/>
    </row>
    <row r="15" spans="1:21" ht="15" customHeight="1" x14ac:dyDescent="0.25">
      <c r="B15" s="1076" t="s">
        <v>38</v>
      </c>
      <c r="C15" s="1072"/>
      <c r="D15" s="1077" t="s">
        <v>364</v>
      </c>
      <c r="E15" s="1078" t="s">
        <v>364</v>
      </c>
      <c r="F15" s="1072"/>
      <c r="G15" s="1077">
        <v>564.70819993333362</v>
      </c>
      <c r="H15" s="1078">
        <v>0.27612239992748588</v>
      </c>
      <c r="I15" s="1072"/>
      <c r="J15" s="1077">
        <v>554.06051194539282</v>
      </c>
      <c r="K15" s="1078">
        <v>0.28432904450154495</v>
      </c>
      <c r="L15" s="1072"/>
      <c r="M15" s="1072"/>
      <c r="N15" s="1072"/>
      <c r="O15" s="1072"/>
      <c r="P15" s="1072"/>
      <c r="Q15" s="1072"/>
      <c r="R15" s="1072"/>
    </row>
    <row r="16" spans="1:21" ht="15" customHeight="1" x14ac:dyDescent="0.25">
      <c r="B16" s="1076" t="s">
        <v>6</v>
      </c>
      <c r="C16" s="1072"/>
      <c r="D16" s="1077">
        <v>318.8483333333333</v>
      </c>
      <c r="E16" s="1078">
        <v>0.6645376816574613</v>
      </c>
      <c r="F16" s="1072"/>
      <c r="G16" s="1077">
        <v>312.09891708967695</v>
      </c>
      <c r="H16" s="1078">
        <v>0.67802610556155707</v>
      </c>
      <c r="I16" s="1072"/>
      <c r="J16" s="1077">
        <v>482.20026666666632</v>
      </c>
      <c r="K16" s="1078">
        <v>0.58753184762727839</v>
      </c>
      <c r="L16" s="1072"/>
      <c r="M16" s="1072"/>
      <c r="N16" s="1072"/>
      <c r="O16" s="1072"/>
      <c r="P16" s="1072"/>
      <c r="Q16" s="1072"/>
      <c r="R16" s="1072"/>
    </row>
    <row r="17" spans="1:18" ht="15" customHeight="1" x14ac:dyDescent="0.25">
      <c r="B17" s="1076" t="s">
        <v>5</v>
      </c>
      <c r="C17" s="1072"/>
      <c r="D17" s="1077">
        <v>475.65800000000002</v>
      </c>
      <c r="E17" s="1078">
        <v>0.37376992398903058</v>
      </c>
      <c r="F17" s="1072"/>
      <c r="G17" s="1077">
        <v>416.4742857142856</v>
      </c>
      <c r="H17" s="1078">
        <v>0.56578746342233621</v>
      </c>
      <c r="I17" s="1072"/>
      <c r="J17" s="1077">
        <v>458.66302083333312</v>
      </c>
      <c r="K17" s="1078">
        <v>0.57484538484333136</v>
      </c>
      <c r="L17" s="1072"/>
      <c r="M17" s="1072"/>
      <c r="N17" s="1072"/>
      <c r="O17" s="1072"/>
      <c r="P17" s="1072"/>
      <c r="Q17" s="1072"/>
      <c r="R17" s="1072"/>
    </row>
    <row r="18" spans="1:18" ht="15" customHeight="1" x14ac:dyDescent="0.25">
      <c r="B18" s="1076" t="s">
        <v>4</v>
      </c>
      <c r="C18" s="1072"/>
      <c r="D18" s="1077" t="s">
        <v>364</v>
      </c>
      <c r="E18" s="1078" t="s">
        <v>364</v>
      </c>
      <c r="F18" s="1072"/>
      <c r="G18" s="1077">
        <v>428.29254322540828</v>
      </c>
      <c r="H18" s="1078">
        <v>0.64461980272773678</v>
      </c>
      <c r="I18" s="1072"/>
      <c r="J18" s="1077">
        <v>581.26639621306811</v>
      </c>
      <c r="K18" s="1078">
        <v>0.54218657292287453</v>
      </c>
      <c r="L18" s="1072"/>
      <c r="M18" s="1072"/>
      <c r="N18" s="1072"/>
      <c r="O18" s="1072"/>
      <c r="P18" s="1072"/>
      <c r="Q18" s="1072"/>
      <c r="R18" s="1072"/>
    </row>
    <row r="19" spans="1:18" ht="15" customHeight="1" x14ac:dyDescent="0.25">
      <c r="B19" s="1076" t="s">
        <v>40</v>
      </c>
      <c r="C19" s="1072"/>
      <c r="D19" s="1077">
        <v>255.34890405903926</v>
      </c>
      <c r="E19" s="1078">
        <v>0.39205872900490468</v>
      </c>
      <c r="F19" s="1072"/>
      <c r="G19" s="1077">
        <v>415.24081189900397</v>
      </c>
      <c r="H19" s="1078">
        <v>0.51425118864116581</v>
      </c>
      <c r="I19" s="1072"/>
      <c r="J19" s="1077">
        <v>485.5560011641453</v>
      </c>
      <c r="K19" s="1078">
        <v>0.5362783702256404</v>
      </c>
      <c r="L19" s="1072"/>
      <c r="M19" s="1072"/>
      <c r="N19" s="1072"/>
      <c r="O19" s="1072"/>
      <c r="P19" s="1072"/>
      <c r="Q19" s="1072"/>
      <c r="R19" s="1072"/>
    </row>
    <row r="20" spans="1:18" ht="15" customHeight="1" x14ac:dyDescent="0.25">
      <c r="B20" s="1076" t="s">
        <v>41</v>
      </c>
      <c r="C20" s="1072"/>
      <c r="D20" s="1077">
        <v>784.13</v>
      </c>
      <c r="E20" s="1078">
        <v>0.81989145352787018</v>
      </c>
      <c r="F20" s="1072"/>
      <c r="G20" s="1077">
        <v>685.51387735591834</v>
      </c>
      <c r="H20" s="1078">
        <v>0.40956679955542252</v>
      </c>
      <c r="I20" s="1072"/>
      <c r="J20" s="1077">
        <v>675.19199957589456</v>
      </c>
      <c r="K20" s="1078">
        <v>0.41334841604195749</v>
      </c>
      <c r="L20" s="1072"/>
      <c r="M20" s="1072"/>
      <c r="N20" s="1072"/>
      <c r="O20" s="1072"/>
      <c r="P20" s="1072"/>
      <c r="Q20" s="1072"/>
      <c r="R20" s="1072"/>
    </row>
    <row r="21" spans="1:18" ht="15" customHeight="1" x14ac:dyDescent="0.25">
      <c r="B21" s="1076" t="s">
        <v>3</v>
      </c>
      <c r="C21" s="1072"/>
      <c r="D21" s="1077">
        <v>1425.9400436681237</v>
      </c>
      <c r="E21" s="1078">
        <v>0.36001069466391683</v>
      </c>
      <c r="F21" s="1072"/>
      <c r="G21" s="1077">
        <v>967.93989659773172</v>
      </c>
      <c r="H21" s="1078">
        <v>0.38528121217664446</v>
      </c>
      <c r="I21" s="1072"/>
      <c r="J21" s="1077">
        <v>879.07262684649925</v>
      </c>
      <c r="K21" s="1078">
        <v>0.35851400162015135</v>
      </c>
      <c r="L21" s="1072"/>
      <c r="M21" s="1072"/>
      <c r="N21" s="1072"/>
      <c r="O21" s="1072"/>
      <c r="P21" s="1072"/>
      <c r="Q21" s="1072"/>
      <c r="R21" s="1072"/>
    </row>
    <row r="22" spans="1:18" ht="15" customHeight="1" x14ac:dyDescent="0.25">
      <c r="B22" s="1076" t="s">
        <v>2</v>
      </c>
      <c r="C22" s="1072"/>
      <c r="D22" s="1077">
        <v>439.8725</v>
      </c>
      <c r="E22" s="1078">
        <v>0.57819034192108976</v>
      </c>
      <c r="F22" s="1072"/>
      <c r="G22" s="1077">
        <v>354.07475098814172</v>
      </c>
      <c r="H22" s="1078">
        <v>0.44779218995250081</v>
      </c>
      <c r="I22" s="1072"/>
      <c r="J22" s="1077">
        <v>481.00754691688928</v>
      </c>
      <c r="K22" s="1078">
        <v>0.44138099688875565</v>
      </c>
      <c r="L22" s="1072"/>
      <c r="M22" s="1072"/>
      <c r="N22" s="1072"/>
      <c r="O22" s="1072"/>
      <c r="P22" s="1072"/>
      <c r="Q22" s="1072"/>
      <c r="R22" s="1072"/>
    </row>
    <row r="23" spans="1:18" ht="15" customHeight="1" x14ac:dyDescent="0.25">
      <c r="B23" s="1076" t="s">
        <v>35</v>
      </c>
      <c r="C23" s="1072"/>
      <c r="D23" s="1077">
        <v>243.17828571428572</v>
      </c>
      <c r="E23" s="1078">
        <v>0.25820967731341188</v>
      </c>
      <c r="F23" s="1072"/>
      <c r="G23" s="1077">
        <v>393.3094646424322</v>
      </c>
      <c r="H23" s="1078">
        <v>0.45725069970333804</v>
      </c>
      <c r="I23" s="1072"/>
      <c r="J23" s="1077">
        <v>421.01702586207267</v>
      </c>
      <c r="K23" s="1078">
        <v>0.44220536506801633</v>
      </c>
      <c r="L23" s="1072"/>
      <c r="M23" s="1072"/>
      <c r="N23" s="1072"/>
      <c r="O23" s="1072"/>
      <c r="P23" s="1072"/>
      <c r="Q23" s="1072"/>
      <c r="R23" s="1072"/>
    </row>
    <row r="24" spans="1:18" ht="15" customHeight="1" x14ac:dyDescent="0.25">
      <c r="B24" s="1076" t="s">
        <v>42</v>
      </c>
      <c r="C24" s="1072"/>
      <c r="D24" s="1077">
        <v>396.96333333333337</v>
      </c>
      <c r="E24" s="1078">
        <v>0.1837029878454883</v>
      </c>
      <c r="F24" s="1072"/>
      <c r="G24" s="1077">
        <v>595.65668855535273</v>
      </c>
      <c r="H24" s="1078">
        <v>0.24875202482748651</v>
      </c>
      <c r="I24" s="1072"/>
      <c r="J24" s="1077">
        <v>605.77491406332126</v>
      </c>
      <c r="K24" s="1078">
        <v>0.24204177893486964</v>
      </c>
      <c r="L24" s="1072"/>
      <c r="M24" s="1072"/>
      <c r="N24" s="1072"/>
      <c r="O24" s="1072"/>
      <c r="P24" s="1072"/>
      <c r="Q24" s="1072"/>
      <c r="R24" s="1072"/>
    </row>
    <row r="25" spans="1:18" ht="15" customHeight="1" x14ac:dyDescent="0.25">
      <c r="B25" s="1076" t="s">
        <v>43</v>
      </c>
      <c r="C25" s="1072"/>
      <c r="D25" s="1077" t="s">
        <v>364</v>
      </c>
      <c r="E25" s="1078" t="s">
        <v>364</v>
      </c>
      <c r="F25" s="1072"/>
      <c r="G25" s="1077">
        <v>415.31531818181844</v>
      </c>
      <c r="H25" s="1078">
        <v>0.47939355585857069</v>
      </c>
      <c r="I25" s="1072"/>
      <c r="J25" s="1077">
        <v>572.85628458498195</v>
      </c>
      <c r="K25" s="1078">
        <v>0.38919549385463498</v>
      </c>
      <c r="L25" s="1072"/>
      <c r="M25" s="1072"/>
      <c r="N25" s="1072"/>
      <c r="O25" s="1072"/>
      <c r="P25" s="1072"/>
      <c r="Q25" s="1072"/>
      <c r="R25" s="1072"/>
    </row>
    <row r="26" spans="1:18" ht="15" customHeight="1" x14ac:dyDescent="0.25">
      <c r="B26" s="1076" t="s">
        <v>44</v>
      </c>
      <c r="C26" s="1072"/>
      <c r="D26" s="1077">
        <v>1177.7075</v>
      </c>
      <c r="E26" s="1078">
        <v>0.43831415823759962</v>
      </c>
      <c r="F26" s="1072"/>
      <c r="G26" s="1077">
        <v>745.14520871143384</v>
      </c>
      <c r="H26" s="1078">
        <v>0.72364687401870775</v>
      </c>
      <c r="I26" s="1072"/>
      <c r="J26" s="1077">
        <v>801.28909090909053</v>
      </c>
      <c r="K26" s="1078">
        <v>0.59612294619726036</v>
      </c>
      <c r="L26" s="1072"/>
      <c r="M26" s="1072"/>
      <c r="N26" s="1072"/>
      <c r="O26" s="1072"/>
      <c r="P26" s="1072"/>
      <c r="Q26" s="1072"/>
      <c r="R26" s="1072"/>
    </row>
    <row r="27" spans="1:18" ht="15" customHeight="1" x14ac:dyDescent="0.25">
      <c r="B27" s="1076" t="s">
        <v>45</v>
      </c>
      <c r="C27" s="1072"/>
      <c r="D27" s="1077">
        <v>315.7371052631579</v>
      </c>
      <c r="E27" s="1078">
        <v>0.52566574698330659</v>
      </c>
      <c r="F27" s="1072"/>
      <c r="G27" s="1077">
        <v>652.14935483871136</v>
      </c>
      <c r="H27" s="1078">
        <v>0.31922452315071459</v>
      </c>
      <c r="I27" s="1072"/>
      <c r="J27" s="1077">
        <v>697.52814055636998</v>
      </c>
      <c r="K27" s="1078">
        <v>0.3424636847528601</v>
      </c>
      <c r="L27" s="1072"/>
      <c r="M27" s="1072"/>
      <c r="N27" s="1072"/>
      <c r="O27" s="1072"/>
      <c r="P27" s="1072"/>
      <c r="Q27" s="1072"/>
      <c r="R27" s="1072"/>
    </row>
    <row r="28" spans="1:18" ht="15" customHeight="1" x14ac:dyDescent="0.25">
      <c r="B28" s="1076" t="s">
        <v>46</v>
      </c>
      <c r="C28" s="1072"/>
      <c r="D28" s="1077">
        <v>693.87714285714276</v>
      </c>
      <c r="E28" s="1078">
        <v>7.8212469779307639E-2</v>
      </c>
      <c r="F28" s="1072"/>
      <c r="G28" s="1077">
        <v>692.24457700650851</v>
      </c>
      <c r="H28" s="1078">
        <v>0.10746858833717608</v>
      </c>
      <c r="I28" s="1072"/>
      <c r="J28" s="1077">
        <v>695.82582056892841</v>
      </c>
      <c r="K28" s="1078">
        <v>9.0219737227670987E-2</v>
      </c>
      <c r="L28" s="1072"/>
      <c r="M28" s="1072"/>
      <c r="N28" s="1072"/>
      <c r="O28" s="1072"/>
      <c r="P28" s="1072"/>
      <c r="Q28" s="1072"/>
      <c r="R28" s="1072"/>
    </row>
    <row r="29" spans="1:18" ht="15" customHeight="1" x14ac:dyDescent="0.25">
      <c r="B29" s="1079" t="s">
        <v>1</v>
      </c>
      <c r="C29" s="1072"/>
      <c r="D29" s="1080" t="s">
        <v>364</v>
      </c>
      <c r="E29" s="1081" t="s">
        <v>364</v>
      </c>
      <c r="F29" s="1072"/>
      <c r="G29" s="1080">
        <v>243.67</v>
      </c>
      <c r="H29" s="1081">
        <v>0</v>
      </c>
      <c r="I29" s="1072"/>
      <c r="J29" s="1080">
        <v>531.62</v>
      </c>
      <c r="K29" s="1081">
        <v>0</v>
      </c>
      <c r="L29" s="1072"/>
      <c r="M29" s="1072"/>
      <c r="N29" s="1072"/>
      <c r="O29" s="1072"/>
      <c r="P29" s="1072"/>
      <c r="Q29" s="1072"/>
      <c r="R29" s="1072"/>
    </row>
    <row r="30" spans="1:18" ht="15" customHeight="1" x14ac:dyDescent="0.25">
      <c r="B30" s="1311" t="s">
        <v>0</v>
      </c>
      <c r="C30" s="672"/>
      <c r="D30" s="1312">
        <v>474.33999647749408</v>
      </c>
      <c r="E30" s="1313">
        <v>1.0755351212121753</v>
      </c>
      <c r="F30" s="672"/>
      <c r="G30" s="1312">
        <v>537.84512846431915</v>
      </c>
      <c r="H30" s="1313">
        <v>0.55582084172240076</v>
      </c>
      <c r="I30" s="672"/>
      <c r="J30" s="1312">
        <v>583.09966484340362</v>
      </c>
      <c r="K30" s="1313">
        <v>0.4595602497352132</v>
      </c>
      <c r="L30" s="672"/>
      <c r="M30" s="672"/>
      <c r="N30" s="672"/>
      <c r="O30" s="672"/>
      <c r="P30" s="672"/>
      <c r="Q30" s="672"/>
      <c r="R30" s="672"/>
    </row>
    <row r="31" spans="1:18" x14ac:dyDescent="0.25">
      <c r="A31" s="1072"/>
      <c r="B31" s="1072"/>
      <c r="C31" s="1072"/>
      <c r="D31" s="1072"/>
      <c r="E31" s="1072"/>
      <c r="F31" s="1072"/>
      <c r="G31" s="1072"/>
      <c r="H31" s="1072"/>
      <c r="I31" s="1072"/>
      <c r="J31" s="1072"/>
      <c r="K31" s="1072"/>
      <c r="L31" s="1072"/>
      <c r="M31" s="1072"/>
      <c r="N31" s="1072"/>
      <c r="O31" s="1072"/>
      <c r="P31" s="1072"/>
      <c r="Q31" s="1072"/>
      <c r="R31" s="1072"/>
    </row>
    <row r="32" spans="1:18" ht="12.75" customHeight="1" x14ac:dyDescent="0.25">
      <c r="B32" s="1082" t="s">
        <v>189</v>
      </c>
      <c r="C32" s="1083"/>
      <c r="D32" s="1082"/>
      <c r="E32" s="1082"/>
      <c r="F32" s="1083"/>
      <c r="G32" s="1082"/>
      <c r="H32" s="1082"/>
      <c r="I32" s="1083"/>
      <c r="J32" s="1082"/>
      <c r="K32" s="1082"/>
      <c r="L32" s="1083"/>
      <c r="M32" s="1083"/>
      <c r="N32" s="1083"/>
      <c r="O32" s="1083"/>
      <c r="P32" s="1083"/>
      <c r="Q32" s="1083"/>
      <c r="R32" s="1083"/>
    </row>
    <row r="33" spans="2:11" ht="44.45" customHeight="1" x14ac:dyDescent="0.25">
      <c r="B33" s="1645" t="s">
        <v>289</v>
      </c>
      <c r="C33" s="1645"/>
      <c r="D33" s="1645"/>
      <c r="E33" s="1645"/>
      <c r="F33" s="1645"/>
      <c r="G33" s="1645"/>
      <c r="H33" s="1645"/>
      <c r="I33" s="1645"/>
      <c r="J33" s="1645"/>
      <c r="K33" s="1645"/>
    </row>
  </sheetData>
  <mergeCells count="7">
    <mergeCell ref="B33:K33"/>
    <mergeCell ref="B6:L6"/>
    <mergeCell ref="B7:L7"/>
    <mergeCell ref="B9:B10"/>
    <mergeCell ref="D9:E9"/>
    <mergeCell ref="G9:H9"/>
    <mergeCell ref="J9:K9"/>
  </mergeCells>
  <conditionalFormatting sqref="D12:D29">
    <cfRule type="colorScale" priority="5">
      <colorScale>
        <cfvo type="min"/>
        <cfvo type="max"/>
        <color theme="4" tint="0.79998168889431442"/>
        <color theme="4" tint="-0.249977111117893"/>
      </colorScale>
    </cfRule>
    <cfRule type="colorScale" priority="6">
      <colorScale>
        <cfvo type="num" val="0"/>
        <cfvo type="num" val="20"/>
        <color rgb="FFFCFCFF"/>
        <color theme="4"/>
      </colorScale>
    </cfRule>
  </conditionalFormatting>
  <conditionalFormatting sqref="G12:G29">
    <cfRule type="colorScale" priority="3">
      <colorScale>
        <cfvo type="min"/>
        <cfvo type="max"/>
        <color theme="4" tint="0.79998168889431442"/>
        <color theme="4" tint="-0.249977111117893"/>
      </colorScale>
    </cfRule>
    <cfRule type="colorScale" priority="4">
      <colorScale>
        <cfvo type="num" val="0"/>
        <cfvo type="num" val="20"/>
        <color rgb="FFFCFCFF"/>
        <color theme="4"/>
      </colorScale>
    </cfRule>
  </conditionalFormatting>
  <conditionalFormatting sqref="J12:J29">
    <cfRule type="colorScale" priority="1">
      <colorScale>
        <cfvo type="min"/>
        <cfvo type="max"/>
        <color theme="4" tint="0.79998168889431442"/>
        <color theme="4" tint="-0.249977111117893"/>
      </colorScale>
    </cfRule>
    <cfRule type="colorScale" priority="2">
      <colorScale>
        <cfvo type="num" val="0"/>
        <cfvo type="num" val="20"/>
        <color rgb="FFFCFCFF"/>
        <color theme="4"/>
      </colorScale>
    </cfRule>
  </conditionalFormatting>
  <printOptions horizontalCentered="1"/>
  <pageMargins left="0" right="0" top="0.43307086614173229" bottom="0.43307086614173229" header="0" footer="0"/>
  <pageSetup paperSize="9" scale="97" orientation="landscape" r:id="rId1"/>
  <headerFooter alignWithMargins="0"/>
  <drawing r:id="rId2"/>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0-000000000000}">
  <sheetPr codeName="Hoja78">
    <pageSetUpPr fitToPage="1"/>
  </sheetPr>
  <dimension ref="A1:U33"/>
  <sheetViews>
    <sheetView zoomScaleNormal="100" workbookViewId="0">
      <selection activeCell="J12" sqref="J12:K30"/>
    </sheetView>
  </sheetViews>
  <sheetFormatPr baseColWidth="10" defaultColWidth="11.42578125" defaultRowHeight="15" x14ac:dyDescent="0.25"/>
  <cols>
    <col min="1" max="1" width="5.85546875" style="666" customWidth="1"/>
    <col min="2" max="2" width="28.85546875" style="666" customWidth="1"/>
    <col min="3" max="3" width="1.42578125" style="666" customWidth="1"/>
    <col min="4" max="4" width="10.85546875" style="666" bestFit="1" customWidth="1"/>
    <col min="5" max="5" width="12.5703125" style="666" customWidth="1"/>
    <col min="6" max="6" width="1.28515625" style="666" customWidth="1"/>
    <col min="7" max="7" width="10.85546875" style="666" bestFit="1" customWidth="1"/>
    <col min="8" max="8" width="12.85546875" style="666" customWidth="1"/>
    <col min="9" max="9" width="1.28515625" style="666" customWidth="1"/>
    <col min="10" max="10" width="10.85546875" style="666" bestFit="1" customWidth="1"/>
    <col min="11" max="11" width="12.85546875" style="666" customWidth="1"/>
    <col min="12" max="12" width="28.140625" style="666" customWidth="1"/>
    <col min="13" max="13" width="7" style="666" customWidth="1"/>
    <col min="14" max="14" width="10.85546875" style="666" customWidth="1"/>
    <col min="15" max="15" width="7" style="666" customWidth="1"/>
    <col min="16" max="16" width="10.85546875" style="666" customWidth="1"/>
    <col min="17" max="17" width="7" style="666" customWidth="1"/>
    <col min="18" max="18" width="10.85546875" style="666" customWidth="1"/>
    <col min="19" max="19" width="11.42578125" style="666"/>
    <col min="20" max="20" width="25.140625" style="666" bestFit="1" customWidth="1"/>
    <col min="21" max="21" width="6.7109375" style="666" customWidth="1"/>
    <col min="22" max="22" width="10.7109375" style="666" customWidth="1"/>
    <col min="23" max="23" width="6.7109375" style="666" customWidth="1"/>
    <col min="24" max="24" width="10.7109375" style="666" customWidth="1"/>
    <col min="25" max="25" width="6.7109375" style="666" customWidth="1"/>
    <col min="26" max="26" width="10.7109375" style="666" customWidth="1"/>
    <col min="27" max="16384" width="11.42578125" style="666"/>
  </cols>
  <sheetData>
    <row r="1" spans="1:21" s="700" customFormat="1" x14ac:dyDescent="0.25">
      <c r="A1" s="700" t="s">
        <v>96</v>
      </c>
      <c r="B1" s="700" t="s">
        <v>67</v>
      </c>
      <c r="D1" s="700" t="s">
        <v>196</v>
      </c>
      <c r="L1" s="700" t="s">
        <v>96</v>
      </c>
      <c r="M1" s="700" t="s">
        <v>67</v>
      </c>
      <c r="T1" s="700" t="s">
        <v>81</v>
      </c>
    </row>
    <row r="2" spans="1:21" s="700" customFormat="1" x14ac:dyDescent="0.25"/>
    <row r="3" spans="1:21" s="700" customFormat="1" x14ac:dyDescent="0.25"/>
    <row r="4" spans="1:21" s="700" customFormat="1" x14ac:dyDescent="0.25"/>
    <row r="5" spans="1:21" s="700" customFormat="1" ht="16.5" customHeight="1" x14ac:dyDescent="0.25"/>
    <row r="6" spans="1:21" s="621" customFormat="1" ht="42.75" customHeight="1" x14ac:dyDescent="0.2">
      <c r="A6" s="1017"/>
      <c r="B6" s="1494" t="s">
        <v>454</v>
      </c>
      <c r="C6" s="1494"/>
      <c r="D6" s="1494"/>
      <c r="E6" s="1494"/>
      <c r="F6" s="1494"/>
      <c r="G6" s="1494"/>
      <c r="H6" s="1494"/>
      <c r="I6" s="1494"/>
      <c r="J6" s="1494"/>
      <c r="K6" s="1494"/>
      <c r="L6" s="1494"/>
      <c r="M6" s="1018"/>
      <c r="N6" s="1018"/>
      <c r="O6" s="1018"/>
      <c r="P6" s="1069"/>
      <c r="Q6" s="1069"/>
      <c r="R6" s="1069"/>
      <c r="S6" s="1069"/>
      <c r="T6" s="1069"/>
      <c r="U6" s="1069"/>
    </row>
    <row r="7" spans="1:21" s="621" customFormat="1" ht="15.75" customHeight="1" x14ac:dyDescent="0.2">
      <c r="A7" s="1017"/>
      <c r="B7" s="1633" t="str">
        <f>porsaad!$B$6</f>
        <v>Situación a 31 de mayo de 2024</v>
      </c>
      <c r="C7" s="1633"/>
      <c r="D7" s="1633"/>
      <c r="E7" s="1633"/>
      <c r="F7" s="1633"/>
      <c r="G7" s="1633"/>
      <c r="H7" s="1633"/>
      <c r="I7" s="1633"/>
      <c r="J7" s="1633"/>
      <c r="K7" s="1633"/>
      <c r="L7" s="1633"/>
      <c r="M7" s="1070"/>
      <c r="N7" s="1070"/>
      <c r="O7" s="1070"/>
      <c r="P7" s="1071"/>
      <c r="Q7" s="1071"/>
      <c r="R7" s="1071"/>
      <c r="S7" s="1071"/>
      <c r="T7" s="1071"/>
      <c r="U7" s="1071"/>
    </row>
    <row r="8" spans="1:21" s="700" customFormat="1" ht="6" customHeight="1" x14ac:dyDescent="0.25">
      <c r="A8" s="1020"/>
      <c r="B8" s="1020"/>
      <c r="C8" s="1020"/>
      <c r="D8" s="1020"/>
      <c r="E8" s="1020"/>
      <c r="F8" s="1020"/>
      <c r="G8" s="1020"/>
      <c r="H8" s="1020"/>
      <c r="I8" s="1020"/>
      <c r="J8" s="1020"/>
      <c r="K8" s="1020"/>
      <c r="L8" s="1020"/>
      <c r="M8" s="1020"/>
      <c r="N8" s="1020"/>
      <c r="O8" s="1020"/>
    </row>
    <row r="9" spans="1:21" x14ac:dyDescent="0.25">
      <c r="B9" s="1646" t="s">
        <v>12</v>
      </c>
      <c r="C9" s="1072"/>
      <c r="D9" s="1648" t="s">
        <v>48</v>
      </c>
      <c r="E9" s="1648"/>
      <c r="F9" s="1072"/>
      <c r="G9" s="1649" t="s">
        <v>33</v>
      </c>
      <c r="H9" s="1650"/>
      <c r="I9" s="1072"/>
      <c r="J9" s="1651" t="s">
        <v>32</v>
      </c>
      <c r="K9" s="1652"/>
      <c r="L9" s="1072"/>
      <c r="M9" s="1072"/>
      <c r="N9" s="1072"/>
      <c r="O9" s="1072"/>
      <c r="P9" s="1072"/>
      <c r="Q9" s="1072"/>
      <c r="R9" s="1072"/>
    </row>
    <row r="10" spans="1:21" ht="46.5" customHeight="1" x14ac:dyDescent="0.25">
      <c r="B10" s="1647"/>
      <c r="C10" s="1072"/>
      <c r="D10" s="1068" t="s">
        <v>132</v>
      </c>
      <c r="E10" s="862" t="s">
        <v>157</v>
      </c>
      <c r="F10" s="1072"/>
      <c r="G10" s="1068" t="s">
        <v>132</v>
      </c>
      <c r="H10" s="820" t="s">
        <v>157</v>
      </c>
      <c r="I10" s="1072"/>
      <c r="J10" s="820" t="s">
        <v>132</v>
      </c>
      <c r="K10" s="821" t="s">
        <v>157</v>
      </c>
      <c r="L10" s="1072"/>
      <c r="M10" s="1072"/>
      <c r="N10" s="1072"/>
      <c r="O10" s="1072"/>
      <c r="P10" s="1072"/>
      <c r="Q10" s="1072"/>
      <c r="R10" s="1072"/>
    </row>
    <row r="11" spans="1:21" ht="6.75" customHeight="1" x14ac:dyDescent="0.25">
      <c r="B11" s="1072"/>
      <c r="C11" s="1072"/>
      <c r="D11" s="1072"/>
      <c r="E11" s="1072"/>
      <c r="F11" s="1072"/>
      <c r="G11" s="1072"/>
      <c r="H11" s="1072"/>
      <c r="I11" s="1072"/>
      <c r="J11" s="1072"/>
      <c r="K11" s="1072"/>
      <c r="L11" s="1072"/>
      <c r="M11" s="1072"/>
      <c r="N11" s="1072"/>
      <c r="O11" s="1072"/>
      <c r="P11" s="1072"/>
      <c r="Q11" s="1072"/>
      <c r="R11" s="1072"/>
    </row>
    <row r="12" spans="1:21" ht="15" customHeight="1" x14ac:dyDescent="0.25">
      <c r="B12" s="1073" t="s">
        <v>8</v>
      </c>
      <c r="C12" s="1072"/>
      <c r="D12" s="1074">
        <v>303.69424242424259</v>
      </c>
      <c r="E12" s="1075">
        <v>0.3158615747859973</v>
      </c>
      <c r="F12" s="1072"/>
      <c r="G12" s="1074">
        <v>350.02297101449273</v>
      </c>
      <c r="H12" s="1075">
        <v>0.24078191643418323</v>
      </c>
      <c r="I12" s="1072"/>
      <c r="J12" s="1074">
        <v>571.76656565656572</v>
      </c>
      <c r="K12" s="1075">
        <v>0.220313570468917</v>
      </c>
      <c r="L12" s="1072"/>
      <c r="M12" s="1072"/>
      <c r="N12" s="1072"/>
      <c r="O12" s="1072"/>
      <c r="P12" s="1072"/>
      <c r="Q12" s="1072"/>
      <c r="R12" s="1072"/>
    </row>
    <row r="13" spans="1:21" ht="15" customHeight="1" x14ac:dyDescent="0.25">
      <c r="B13" s="1076" t="s">
        <v>7</v>
      </c>
      <c r="C13" s="1072"/>
      <c r="D13" s="1077">
        <v>236.24538461538449</v>
      </c>
      <c r="E13" s="1078">
        <v>0.38837857933423653</v>
      </c>
      <c r="F13" s="1072"/>
      <c r="G13" s="1077">
        <v>200.62151234567904</v>
      </c>
      <c r="H13" s="1078">
        <v>0.46752115844780245</v>
      </c>
      <c r="I13" s="1072"/>
      <c r="J13" s="1077">
        <v>331.18235555555549</v>
      </c>
      <c r="K13" s="1078">
        <v>0.28139289800991296</v>
      </c>
      <c r="L13" s="1072"/>
      <c r="M13" s="1072"/>
      <c r="N13" s="1072"/>
      <c r="O13" s="1072"/>
      <c r="P13" s="1072"/>
      <c r="Q13" s="1072"/>
      <c r="R13" s="1072"/>
    </row>
    <row r="14" spans="1:21" ht="15" customHeight="1" x14ac:dyDescent="0.25">
      <c r="B14" s="1076" t="s">
        <v>37</v>
      </c>
      <c r="C14" s="1072"/>
      <c r="D14" s="1077">
        <v>206.75730769230771</v>
      </c>
      <c r="E14" s="1078">
        <v>0.23309812044124548</v>
      </c>
      <c r="F14" s="1072"/>
      <c r="G14" s="1077">
        <v>299.39874285714234</v>
      </c>
      <c r="H14" s="1078">
        <v>0.18082071373749439</v>
      </c>
      <c r="I14" s="1072"/>
      <c r="J14" s="1077">
        <v>469.18514018691639</v>
      </c>
      <c r="K14" s="1078">
        <v>0.19553891795915887</v>
      </c>
      <c r="L14" s="1072"/>
      <c r="M14" s="1072"/>
      <c r="N14" s="1072"/>
      <c r="O14" s="1072"/>
      <c r="P14" s="1072"/>
      <c r="Q14" s="1072"/>
      <c r="R14" s="1072"/>
    </row>
    <row r="15" spans="1:21" ht="15" customHeight="1" x14ac:dyDescent="0.25">
      <c r="B15" s="1076" t="s">
        <v>38</v>
      </c>
      <c r="C15" s="1072"/>
      <c r="D15" s="1077">
        <v>290.37512195121951</v>
      </c>
      <c r="E15" s="1078">
        <v>0.46253982687206013</v>
      </c>
      <c r="F15" s="1072"/>
      <c r="G15" s="1077">
        <v>291.27571444444442</v>
      </c>
      <c r="H15" s="1078">
        <v>0.44384025678044892</v>
      </c>
      <c r="I15" s="1072"/>
      <c r="J15" s="1077">
        <v>380.90413793103454</v>
      </c>
      <c r="K15" s="1078">
        <v>0.68023134912758665</v>
      </c>
      <c r="L15" s="1072"/>
      <c r="M15" s="1072"/>
      <c r="N15" s="1072"/>
      <c r="O15" s="1072"/>
      <c r="P15" s="1072"/>
      <c r="Q15" s="1072"/>
      <c r="R15" s="1072"/>
    </row>
    <row r="16" spans="1:21" ht="15" customHeight="1" x14ac:dyDescent="0.25">
      <c r="B16" s="1076" t="s">
        <v>6</v>
      </c>
      <c r="C16" s="1072"/>
      <c r="D16" s="1077">
        <v>164.8133709981166</v>
      </c>
      <c r="E16" s="1078">
        <v>0.89591541839219513</v>
      </c>
      <c r="F16" s="1072"/>
      <c r="G16" s="1077">
        <v>205.58693641618527</v>
      </c>
      <c r="H16" s="1078">
        <v>0.94494178713229326</v>
      </c>
      <c r="I16" s="1072"/>
      <c r="J16" s="1077">
        <v>395.85493506493492</v>
      </c>
      <c r="K16" s="1078">
        <v>0.83710912713699981</v>
      </c>
      <c r="L16" s="1072"/>
      <c r="M16" s="1072"/>
      <c r="N16" s="1072"/>
      <c r="O16" s="1072"/>
      <c r="P16" s="1072"/>
      <c r="Q16" s="1072"/>
      <c r="R16" s="1072"/>
    </row>
    <row r="17" spans="1:18" ht="15" customHeight="1" x14ac:dyDescent="0.25">
      <c r="B17" s="1076" t="s">
        <v>5</v>
      </c>
      <c r="C17" s="1072"/>
      <c r="D17" s="1077" t="s">
        <v>364</v>
      </c>
      <c r="E17" s="1078" t="s">
        <v>364</v>
      </c>
      <c r="F17" s="1072"/>
      <c r="G17" s="1077" t="s">
        <v>364</v>
      </c>
      <c r="H17" s="1078" t="s">
        <v>364</v>
      </c>
      <c r="I17" s="1072"/>
      <c r="J17" s="1077" t="s">
        <v>364</v>
      </c>
      <c r="K17" s="1078" t="s">
        <v>364</v>
      </c>
      <c r="L17" s="1072"/>
      <c r="M17" s="1072"/>
      <c r="N17" s="1072"/>
      <c r="O17" s="1072"/>
      <c r="P17" s="1072"/>
      <c r="Q17" s="1072"/>
      <c r="R17" s="1072"/>
    </row>
    <row r="18" spans="1:18" ht="15" customHeight="1" x14ac:dyDescent="0.25">
      <c r="B18" s="1076" t="s">
        <v>4</v>
      </c>
      <c r="C18" s="1072"/>
      <c r="D18" s="1077">
        <v>244.579962602107</v>
      </c>
      <c r="E18" s="1078">
        <v>0.51693890572078016</v>
      </c>
      <c r="F18" s="1072"/>
      <c r="G18" s="1077">
        <v>448.85607843137063</v>
      </c>
      <c r="H18" s="1078">
        <v>0.61236795896639762</v>
      </c>
      <c r="I18" s="1072"/>
      <c r="J18" s="1077">
        <v>609.70049324721197</v>
      </c>
      <c r="K18" s="1078">
        <v>0.53045329165920108</v>
      </c>
      <c r="L18" s="1072"/>
      <c r="M18" s="1072"/>
      <c r="N18" s="1072"/>
      <c r="O18" s="1072"/>
      <c r="P18" s="1072"/>
      <c r="Q18" s="1072"/>
      <c r="R18" s="1072"/>
    </row>
    <row r="19" spans="1:18" ht="15" customHeight="1" x14ac:dyDescent="0.25">
      <c r="B19" s="1076" t="s">
        <v>40</v>
      </c>
      <c r="C19" s="1072"/>
      <c r="D19" s="1077">
        <v>200.23012587412592</v>
      </c>
      <c r="E19" s="1078">
        <v>0.51220066194583258</v>
      </c>
      <c r="F19" s="1072"/>
      <c r="G19" s="1077">
        <v>255.8972680412372</v>
      </c>
      <c r="H19" s="1078">
        <v>0.52156110729870553</v>
      </c>
      <c r="I19" s="1072"/>
      <c r="J19" s="1077">
        <v>287.57433333333336</v>
      </c>
      <c r="K19" s="1078">
        <v>0.48080633668004297</v>
      </c>
      <c r="L19" s="1072"/>
      <c r="M19" s="1072"/>
      <c r="N19" s="1072"/>
      <c r="O19" s="1072"/>
      <c r="P19" s="1072"/>
      <c r="Q19" s="1072"/>
      <c r="R19" s="1072"/>
    </row>
    <row r="20" spans="1:18" ht="15" customHeight="1" x14ac:dyDescent="0.25">
      <c r="B20" s="1076" t="s">
        <v>41</v>
      </c>
      <c r="C20" s="1072"/>
      <c r="D20" s="1077">
        <v>376.10459770114966</v>
      </c>
      <c r="E20" s="1078">
        <v>0.28530781872022909</v>
      </c>
      <c r="F20" s="1072"/>
      <c r="G20" s="1077">
        <v>411.77938317756468</v>
      </c>
      <c r="H20" s="1078">
        <v>0.13858614860652033</v>
      </c>
      <c r="I20" s="1072"/>
      <c r="J20" s="1077">
        <v>418.16993377483459</v>
      </c>
      <c r="K20" s="1078">
        <v>0.12947097609519373</v>
      </c>
      <c r="L20" s="1072"/>
      <c r="M20" s="1072"/>
      <c r="N20" s="1072"/>
      <c r="O20" s="1072"/>
      <c r="P20" s="1072"/>
      <c r="Q20" s="1072"/>
      <c r="R20" s="1072"/>
    </row>
    <row r="21" spans="1:18" ht="15" customHeight="1" x14ac:dyDescent="0.25">
      <c r="B21" s="1076" t="s">
        <v>3</v>
      </c>
      <c r="C21" s="1072"/>
      <c r="D21" s="1077">
        <v>442.52117647058913</v>
      </c>
      <c r="E21" s="1078">
        <v>0.60442384803766624</v>
      </c>
      <c r="F21" s="1072"/>
      <c r="G21" s="1077">
        <v>501.65975806451144</v>
      </c>
      <c r="H21" s="1078">
        <v>0.45597369802048948</v>
      </c>
      <c r="I21" s="1072"/>
      <c r="J21" s="1077">
        <v>707.76500000000215</v>
      </c>
      <c r="K21" s="1078">
        <v>0.27746341847243994</v>
      </c>
      <c r="L21" s="1072"/>
      <c r="M21" s="1072"/>
      <c r="N21" s="1072"/>
      <c r="O21" s="1072"/>
      <c r="P21" s="1072"/>
      <c r="Q21" s="1072"/>
      <c r="R21" s="1072"/>
    </row>
    <row r="22" spans="1:18" ht="15" customHeight="1" x14ac:dyDescent="0.25">
      <c r="B22" s="1076" t="s">
        <v>2</v>
      </c>
      <c r="C22" s="1072"/>
      <c r="D22" s="1077">
        <v>290.56709219858163</v>
      </c>
      <c r="E22" s="1078">
        <v>0.27710971793329314</v>
      </c>
      <c r="F22" s="1072"/>
      <c r="G22" s="1077">
        <v>349.03482876712332</v>
      </c>
      <c r="H22" s="1078">
        <v>0.28510736799974384</v>
      </c>
      <c r="I22" s="1072"/>
      <c r="J22" s="1077">
        <v>366.29461538461533</v>
      </c>
      <c r="K22" s="1078">
        <v>0.3582371980249211</v>
      </c>
      <c r="L22" s="1072"/>
      <c r="M22" s="1072"/>
      <c r="N22" s="1072"/>
      <c r="O22" s="1072"/>
      <c r="P22" s="1072"/>
      <c r="Q22" s="1072"/>
      <c r="R22" s="1072"/>
    </row>
    <row r="23" spans="1:18" ht="15" customHeight="1" x14ac:dyDescent="0.25">
      <c r="B23" s="1076" t="s">
        <v>35</v>
      </c>
      <c r="C23" s="1072"/>
      <c r="D23" s="1077">
        <v>221.06167210973177</v>
      </c>
      <c r="E23" s="1078">
        <v>0.36087381170111804</v>
      </c>
      <c r="F23" s="1072"/>
      <c r="G23" s="1077">
        <v>230.29202414113303</v>
      </c>
      <c r="H23" s="1078">
        <v>0.42650349703342372</v>
      </c>
      <c r="I23" s="1072"/>
      <c r="J23" s="1077">
        <v>365.86042553191555</v>
      </c>
      <c r="K23" s="1078">
        <v>0.42550417899915033</v>
      </c>
      <c r="L23" s="1072"/>
      <c r="M23" s="1072"/>
      <c r="N23" s="1072"/>
      <c r="O23" s="1072"/>
      <c r="P23" s="1072"/>
      <c r="Q23" s="1072"/>
      <c r="R23" s="1072"/>
    </row>
    <row r="24" spans="1:18" ht="15" customHeight="1" x14ac:dyDescent="0.25">
      <c r="B24" s="1076" t="s">
        <v>42</v>
      </c>
      <c r="C24" s="1072"/>
      <c r="D24" s="1077">
        <v>319.81719457013583</v>
      </c>
      <c r="E24" s="1078">
        <v>0.14007154295787544</v>
      </c>
      <c r="F24" s="1072"/>
      <c r="G24" s="1077">
        <v>334.72523600439035</v>
      </c>
      <c r="H24" s="1078">
        <v>0.16792854798805154</v>
      </c>
      <c r="I24" s="1072"/>
      <c r="J24" s="1077">
        <v>461.46825361512077</v>
      </c>
      <c r="K24" s="1078">
        <v>0.23168685200448708</v>
      </c>
      <c r="L24" s="1072"/>
      <c r="M24" s="1072"/>
      <c r="N24" s="1072"/>
      <c r="O24" s="1072"/>
      <c r="P24" s="1072"/>
      <c r="Q24" s="1072"/>
      <c r="R24" s="1072"/>
    </row>
    <row r="25" spans="1:18" ht="15" customHeight="1" x14ac:dyDescent="0.25">
      <c r="B25" s="1076" t="s">
        <v>43</v>
      </c>
      <c r="C25" s="1072"/>
      <c r="D25" s="1077">
        <v>388.51392857142815</v>
      </c>
      <c r="E25" s="1078">
        <v>0.20825004805056113</v>
      </c>
      <c r="F25" s="1072"/>
      <c r="G25" s="1077">
        <v>432.11234848484952</v>
      </c>
      <c r="H25" s="1078">
        <v>8.9457103728755455E-2</v>
      </c>
      <c r="I25" s="1072"/>
      <c r="J25" s="1077">
        <v>634.58817204301045</v>
      </c>
      <c r="K25" s="1078">
        <v>0.26762895542741039</v>
      </c>
      <c r="L25" s="1072"/>
      <c r="M25" s="1072"/>
      <c r="N25" s="1072"/>
      <c r="O25" s="1072"/>
      <c r="P25" s="1072"/>
      <c r="Q25" s="1072"/>
      <c r="R25" s="1072"/>
    </row>
    <row r="26" spans="1:18" ht="15" customHeight="1" x14ac:dyDescent="0.25">
      <c r="B26" s="1076" t="s">
        <v>44</v>
      </c>
      <c r="C26" s="1072"/>
      <c r="D26" s="1077">
        <v>486.17520000000007</v>
      </c>
      <c r="E26" s="1078">
        <v>0.71829688682927206</v>
      </c>
      <c r="F26" s="1072"/>
      <c r="G26" s="1077">
        <v>572.26047169811318</v>
      </c>
      <c r="H26" s="1078">
        <v>0.62966883583921351</v>
      </c>
      <c r="I26" s="1072"/>
      <c r="J26" s="1077">
        <v>525.25393939393928</v>
      </c>
      <c r="K26" s="1078">
        <v>0.59600078713490867</v>
      </c>
      <c r="L26" s="1072"/>
      <c r="M26" s="1072"/>
      <c r="N26" s="1072"/>
      <c r="O26" s="1072"/>
      <c r="P26" s="1072"/>
      <c r="Q26" s="1072"/>
      <c r="R26" s="1072"/>
    </row>
    <row r="27" spans="1:18" ht="15" customHeight="1" x14ac:dyDescent="0.25">
      <c r="B27" s="1076" t="s">
        <v>45</v>
      </c>
      <c r="C27" s="1072"/>
      <c r="D27" s="1077">
        <v>300</v>
      </c>
      <c r="E27" s="1078">
        <v>0</v>
      </c>
      <c r="F27" s="1072"/>
      <c r="G27" s="1077">
        <v>500</v>
      </c>
      <c r="H27" s="1078">
        <v>0</v>
      </c>
      <c r="I27" s="1072"/>
      <c r="J27" s="1077">
        <v>300</v>
      </c>
      <c r="K27" s="1078">
        <v>0</v>
      </c>
      <c r="L27" s="1072"/>
      <c r="M27" s="1072"/>
      <c r="N27" s="1072"/>
      <c r="O27" s="1072"/>
      <c r="P27" s="1072"/>
      <c r="Q27" s="1072"/>
      <c r="R27" s="1072"/>
    </row>
    <row r="28" spans="1:18" ht="15" customHeight="1" x14ac:dyDescent="0.25">
      <c r="B28" s="1076" t="s">
        <v>46</v>
      </c>
      <c r="C28" s="1072"/>
      <c r="D28" s="1077">
        <v>352.0923529411765</v>
      </c>
      <c r="E28" s="1078">
        <v>0.27855443521846512</v>
      </c>
      <c r="F28" s="1072"/>
      <c r="G28" s="1077">
        <v>329.42799999999994</v>
      </c>
      <c r="H28" s="1078">
        <v>0.26569363597435292</v>
      </c>
      <c r="I28" s="1072"/>
      <c r="J28" s="1077">
        <v>510.1472222222223</v>
      </c>
      <c r="K28" s="1078">
        <v>0.27615328760093144</v>
      </c>
      <c r="L28" s="1072"/>
      <c r="M28" s="1072"/>
      <c r="N28" s="1072"/>
      <c r="O28" s="1072"/>
      <c r="P28" s="1072"/>
      <c r="Q28" s="1072"/>
      <c r="R28" s="1072"/>
    </row>
    <row r="29" spans="1:18" ht="15" customHeight="1" x14ac:dyDescent="0.25">
      <c r="B29" s="1079" t="s">
        <v>1</v>
      </c>
      <c r="C29" s="1072"/>
      <c r="D29" s="1080" t="s">
        <v>364</v>
      </c>
      <c r="E29" s="1081" t="s">
        <v>364</v>
      </c>
      <c r="F29" s="1072"/>
      <c r="G29" s="1080" t="s">
        <v>364</v>
      </c>
      <c r="H29" s="1081" t="s">
        <v>364</v>
      </c>
      <c r="I29" s="1072"/>
      <c r="J29" s="1080" t="s">
        <v>364</v>
      </c>
      <c r="K29" s="1081" t="s">
        <v>364</v>
      </c>
      <c r="L29" s="1072"/>
      <c r="M29" s="1072"/>
      <c r="N29" s="1072"/>
      <c r="O29" s="1072"/>
      <c r="P29" s="1072"/>
      <c r="Q29" s="1072"/>
      <c r="R29" s="1072"/>
    </row>
    <row r="30" spans="1:18" ht="15" customHeight="1" x14ac:dyDescent="0.25">
      <c r="B30" s="1311" t="s">
        <v>0</v>
      </c>
      <c r="C30" s="672"/>
      <c r="D30" s="1312">
        <v>251.18076177162308</v>
      </c>
      <c r="E30" s="1313">
        <v>0.51844494729193003</v>
      </c>
      <c r="F30" s="672"/>
      <c r="G30" s="1312">
        <v>362.98505286121514</v>
      </c>
      <c r="H30" s="1313">
        <v>0.56261044697091422</v>
      </c>
      <c r="I30" s="672"/>
      <c r="J30" s="1312">
        <v>492.58652792149536</v>
      </c>
      <c r="K30" s="1313">
        <v>0.51304723827643695</v>
      </c>
      <c r="L30" s="672"/>
      <c r="M30" s="672"/>
      <c r="N30" s="672"/>
      <c r="O30" s="672"/>
      <c r="P30" s="672"/>
      <c r="Q30" s="672"/>
      <c r="R30" s="672"/>
    </row>
    <row r="31" spans="1:18" x14ac:dyDescent="0.25">
      <c r="A31" s="1072"/>
      <c r="B31" s="1072"/>
      <c r="C31" s="1072"/>
      <c r="D31" s="1072"/>
      <c r="E31" s="1072"/>
      <c r="F31" s="1072"/>
      <c r="G31" s="1072"/>
      <c r="H31" s="1072"/>
      <c r="I31" s="1072"/>
      <c r="J31" s="1072"/>
      <c r="K31" s="1072"/>
      <c r="L31" s="1072"/>
      <c r="M31" s="1072"/>
      <c r="N31" s="1072"/>
      <c r="O31" s="1072"/>
      <c r="P31" s="1072"/>
      <c r="Q31" s="1072"/>
      <c r="R31" s="1072"/>
    </row>
    <row r="32" spans="1:18" ht="12.75" customHeight="1" x14ac:dyDescent="0.25">
      <c r="B32" s="1082" t="s">
        <v>189</v>
      </c>
      <c r="C32" s="1083"/>
      <c r="D32" s="1082"/>
      <c r="E32" s="1082"/>
      <c r="F32" s="1083"/>
      <c r="G32" s="1082"/>
      <c r="H32" s="1082"/>
      <c r="I32" s="1083"/>
      <c r="J32" s="1082"/>
      <c r="K32" s="1082"/>
      <c r="L32" s="1083"/>
      <c r="M32" s="1083"/>
      <c r="N32" s="1083"/>
      <c r="O32" s="1083"/>
      <c r="P32" s="1083"/>
      <c r="Q32" s="1083"/>
      <c r="R32" s="1083"/>
    </row>
    <row r="33" spans="2:11" ht="47.45" customHeight="1" x14ac:dyDescent="0.25">
      <c r="B33" s="1645" t="s">
        <v>289</v>
      </c>
      <c r="C33" s="1645"/>
      <c r="D33" s="1645"/>
      <c r="E33" s="1645"/>
      <c r="F33" s="1645"/>
      <c r="G33" s="1645"/>
      <c r="H33" s="1645"/>
      <c r="I33" s="1645"/>
      <c r="J33" s="1645"/>
      <c r="K33" s="1645"/>
    </row>
  </sheetData>
  <mergeCells count="7">
    <mergeCell ref="B33:K33"/>
    <mergeCell ref="B6:L6"/>
    <mergeCell ref="B7:L7"/>
    <mergeCell ref="B9:B10"/>
    <mergeCell ref="D9:E9"/>
    <mergeCell ref="G9:H9"/>
    <mergeCell ref="J9:K9"/>
  </mergeCells>
  <conditionalFormatting sqref="D12:D29">
    <cfRule type="colorScale" priority="5">
      <colorScale>
        <cfvo type="min"/>
        <cfvo type="max"/>
        <color theme="4" tint="0.79998168889431442"/>
        <color theme="4" tint="-0.249977111117893"/>
      </colorScale>
    </cfRule>
    <cfRule type="colorScale" priority="6">
      <colorScale>
        <cfvo type="num" val="0"/>
        <cfvo type="num" val="20"/>
        <color rgb="FFFCFCFF"/>
        <color theme="4"/>
      </colorScale>
    </cfRule>
  </conditionalFormatting>
  <conditionalFormatting sqref="G12:G29">
    <cfRule type="colorScale" priority="3">
      <colorScale>
        <cfvo type="min"/>
        <cfvo type="max"/>
        <color theme="4" tint="0.79998168889431442"/>
        <color theme="4" tint="-0.249977111117893"/>
      </colorScale>
    </cfRule>
    <cfRule type="colorScale" priority="4">
      <colorScale>
        <cfvo type="num" val="0"/>
        <cfvo type="num" val="20"/>
        <color rgb="FFFCFCFF"/>
        <color theme="4"/>
      </colorScale>
    </cfRule>
  </conditionalFormatting>
  <conditionalFormatting sqref="J12:J29">
    <cfRule type="colorScale" priority="1">
      <colorScale>
        <cfvo type="min"/>
        <cfvo type="max"/>
        <color theme="4" tint="0.79998168889431442"/>
        <color theme="4" tint="-0.249977111117893"/>
      </colorScale>
    </cfRule>
    <cfRule type="colorScale" priority="2">
      <colorScale>
        <cfvo type="num" val="0"/>
        <cfvo type="num" val="20"/>
        <color rgb="FFFCFCFF"/>
        <color theme="4"/>
      </colorScale>
    </cfRule>
  </conditionalFormatting>
  <printOptions horizontalCentered="1"/>
  <pageMargins left="0" right="0" top="0.43307086614173229" bottom="0.43307086614173229" header="0" footer="0"/>
  <pageSetup paperSize="9" scale="96" orientation="landscape" r:id="rId1"/>
  <headerFooter alignWithMargins="0"/>
  <drawing r:id="rId2"/>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0-000000000000}">
  <sheetPr codeName="Hoja79">
    <pageSetUpPr fitToPage="1"/>
  </sheetPr>
  <dimension ref="A1:U33"/>
  <sheetViews>
    <sheetView zoomScaleNormal="100" workbookViewId="0">
      <selection activeCell="J12" sqref="J12:K30"/>
    </sheetView>
  </sheetViews>
  <sheetFormatPr baseColWidth="10" defaultColWidth="11.42578125" defaultRowHeight="15" x14ac:dyDescent="0.25"/>
  <cols>
    <col min="1" max="1" width="5.85546875" style="666" customWidth="1"/>
    <col min="2" max="2" width="28.85546875" style="666" customWidth="1"/>
    <col min="3" max="3" width="1.42578125" style="666" customWidth="1"/>
    <col min="4" max="4" width="10.85546875" style="666" bestFit="1" customWidth="1"/>
    <col min="5" max="5" width="12.5703125" style="666" customWidth="1"/>
    <col min="6" max="6" width="1.28515625" style="666" customWidth="1"/>
    <col min="7" max="7" width="10.85546875" style="666" bestFit="1" customWidth="1"/>
    <col min="8" max="8" width="12.85546875" style="666" customWidth="1"/>
    <col min="9" max="9" width="1.28515625" style="666" customWidth="1"/>
    <col min="10" max="10" width="10.85546875" style="666" bestFit="1" customWidth="1"/>
    <col min="11" max="11" width="12.85546875" style="666" customWidth="1"/>
    <col min="12" max="12" width="28.140625" style="666" customWidth="1"/>
    <col min="13" max="13" width="7" style="666" customWidth="1"/>
    <col min="14" max="14" width="10.85546875" style="666" customWidth="1"/>
    <col min="15" max="15" width="7" style="666" customWidth="1"/>
    <col min="16" max="16" width="10.85546875" style="666" customWidth="1"/>
    <col min="17" max="17" width="7" style="666" customWidth="1"/>
    <col min="18" max="18" width="10.85546875" style="666" customWidth="1"/>
    <col min="19" max="19" width="11.42578125" style="666"/>
    <col min="20" max="20" width="25.140625" style="666" bestFit="1" customWidth="1"/>
    <col min="21" max="21" width="6.7109375" style="666" customWidth="1"/>
    <col min="22" max="22" width="10.7109375" style="666" customWidth="1"/>
    <col min="23" max="23" width="6.7109375" style="666" customWidth="1"/>
    <col min="24" max="24" width="10.7109375" style="666" customWidth="1"/>
    <col min="25" max="25" width="6.7109375" style="666" customWidth="1"/>
    <col min="26" max="26" width="10.7109375" style="666" customWidth="1"/>
    <col min="27" max="16384" width="11.42578125" style="666"/>
  </cols>
  <sheetData>
    <row r="1" spans="1:21" s="700" customFormat="1" x14ac:dyDescent="0.25">
      <c r="A1" s="700" t="s">
        <v>96</v>
      </c>
      <c r="B1" s="700" t="s">
        <v>67</v>
      </c>
      <c r="D1" s="700" t="s">
        <v>197</v>
      </c>
      <c r="L1" s="700" t="s">
        <v>96</v>
      </c>
      <c r="M1" s="700" t="s">
        <v>67</v>
      </c>
      <c r="T1" s="700" t="s">
        <v>81</v>
      </c>
    </row>
    <row r="2" spans="1:21" s="700" customFormat="1" x14ac:dyDescent="0.25"/>
    <row r="3" spans="1:21" s="700" customFormat="1" x14ac:dyDescent="0.25"/>
    <row r="4" spans="1:21" s="700" customFormat="1" x14ac:dyDescent="0.25"/>
    <row r="5" spans="1:21" s="700" customFormat="1" ht="16.5" customHeight="1" x14ac:dyDescent="0.25"/>
    <row r="6" spans="1:21" s="621" customFormat="1" ht="42.75" customHeight="1" x14ac:dyDescent="0.2">
      <c r="A6" s="1017"/>
      <c r="B6" s="1494" t="s">
        <v>453</v>
      </c>
      <c r="C6" s="1494"/>
      <c r="D6" s="1494"/>
      <c r="E6" s="1494"/>
      <c r="F6" s="1494"/>
      <c r="G6" s="1494"/>
      <c r="H6" s="1494"/>
      <c r="I6" s="1494"/>
      <c r="J6" s="1494"/>
      <c r="K6" s="1494"/>
      <c r="L6" s="1494"/>
      <c r="M6" s="1018"/>
      <c r="N6" s="1018"/>
      <c r="O6" s="1018"/>
      <c r="P6" s="1069"/>
      <c r="Q6" s="1069"/>
      <c r="R6" s="1069"/>
      <c r="S6" s="1069"/>
      <c r="T6" s="1069"/>
      <c r="U6" s="1069"/>
    </row>
    <row r="7" spans="1:21" s="621" customFormat="1" ht="15.75" customHeight="1" x14ac:dyDescent="0.2">
      <c r="A7" s="1017"/>
      <c r="B7" s="1633" t="str">
        <f>porsaad!$B$6</f>
        <v>Situación a 31 de mayo de 2024</v>
      </c>
      <c r="C7" s="1633"/>
      <c r="D7" s="1633"/>
      <c r="E7" s="1633"/>
      <c r="F7" s="1633"/>
      <c r="G7" s="1633"/>
      <c r="H7" s="1633"/>
      <c r="I7" s="1633"/>
      <c r="J7" s="1633"/>
      <c r="K7" s="1633"/>
      <c r="L7" s="1633"/>
      <c r="M7" s="1070"/>
      <c r="N7" s="1070"/>
      <c r="O7" s="1070"/>
      <c r="P7" s="1071"/>
      <c r="Q7" s="1071"/>
      <c r="R7" s="1071"/>
      <c r="S7" s="1071"/>
      <c r="T7" s="1071"/>
      <c r="U7" s="1071"/>
    </row>
    <row r="8" spans="1:21" s="700" customFormat="1" ht="6" customHeight="1" x14ac:dyDescent="0.25">
      <c r="A8" s="1020"/>
      <c r="B8" s="1020"/>
      <c r="C8" s="1020"/>
      <c r="D8" s="1020"/>
      <c r="E8" s="1020"/>
      <c r="F8" s="1020"/>
      <c r="G8" s="1020"/>
      <c r="H8" s="1020"/>
      <c r="I8" s="1020"/>
      <c r="J8" s="1020"/>
      <c r="K8" s="1020"/>
      <c r="L8" s="1020"/>
      <c r="M8" s="1020"/>
      <c r="N8" s="1020"/>
      <c r="O8" s="1020"/>
    </row>
    <row r="9" spans="1:21" x14ac:dyDescent="0.25">
      <c r="B9" s="1646" t="s">
        <v>12</v>
      </c>
      <c r="C9" s="1072"/>
      <c r="D9" s="1648" t="s">
        <v>48</v>
      </c>
      <c r="E9" s="1648"/>
      <c r="F9" s="1072"/>
      <c r="G9" s="1649" t="s">
        <v>33</v>
      </c>
      <c r="H9" s="1650"/>
      <c r="I9" s="1072"/>
      <c r="J9" s="1651" t="s">
        <v>32</v>
      </c>
      <c r="K9" s="1652"/>
      <c r="L9" s="1072"/>
      <c r="M9" s="1072"/>
      <c r="N9" s="1072"/>
      <c r="O9" s="1072"/>
      <c r="P9" s="1072"/>
      <c r="Q9" s="1072"/>
      <c r="R9" s="1072"/>
    </row>
    <row r="10" spans="1:21" ht="46.5" customHeight="1" x14ac:dyDescent="0.25">
      <c r="B10" s="1647"/>
      <c r="C10" s="1072"/>
      <c r="D10" s="1068" t="s">
        <v>132</v>
      </c>
      <c r="E10" s="862" t="s">
        <v>157</v>
      </c>
      <c r="F10" s="1072"/>
      <c r="G10" s="1068" t="s">
        <v>132</v>
      </c>
      <c r="H10" s="820" t="s">
        <v>157</v>
      </c>
      <c r="I10" s="1072"/>
      <c r="J10" s="820" t="s">
        <v>132</v>
      </c>
      <c r="K10" s="821" t="s">
        <v>157</v>
      </c>
      <c r="L10" s="1072"/>
      <c r="M10" s="1072"/>
      <c r="N10" s="1072"/>
      <c r="O10" s="1072"/>
      <c r="P10" s="1072"/>
      <c r="Q10" s="1072"/>
      <c r="R10" s="1072"/>
    </row>
    <row r="11" spans="1:21" ht="6.75" customHeight="1" x14ac:dyDescent="0.25">
      <c r="B11" s="1072"/>
      <c r="C11" s="1072"/>
      <c r="D11" s="1072"/>
      <c r="E11" s="1072"/>
      <c r="F11" s="1072"/>
      <c r="G11" s="1072"/>
      <c r="H11" s="1072"/>
      <c r="I11" s="1072"/>
      <c r="J11" s="1072"/>
      <c r="K11" s="1072"/>
      <c r="L11" s="1072"/>
      <c r="M11" s="1072"/>
      <c r="N11" s="1072"/>
      <c r="O11" s="1072"/>
      <c r="P11" s="1072"/>
      <c r="Q11" s="1072"/>
      <c r="R11" s="1072"/>
    </row>
    <row r="12" spans="1:21" ht="15" customHeight="1" x14ac:dyDescent="0.25">
      <c r="B12" s="1073" t="s">
        <v>8</v>
      </c>
      <c r="C12" s="1072"/>
      <c r="D12" s="1074" t="s">
        <v>364</v>
      </c>
      <c r="E12" s="1075" t="s">
        <v>364</v>
      </c>
      <c r="F12" s="1072"/>
      <c r="G12" s="1074" t="s">
        <v>364</v>
      </c>
      <c r="H12" s="1075" t="s">
        <v>364</v>
      </c>
      <c r="I12" s="1072"/>
      <c r="J12" s="1074" t="s">
        <v>364</v>
      </c>
      <c r="K12" s="1075" t="s">
        <v>364</v>
      </c>
      <c r="L12" s="1072"/>
      <c r="M12" s="1072"/>
      <c r="N12" s="1072"/>
      <c r="O12" s="1072"/>
      <c r="P12" s="1072"/>
      <c r="Q12" s="1072"/>
      <c r="R12" s="1072"/>
    </row>
    <row r="13" spans="1:21" ht="15" customHeight="1" x14ac:dyDescent="0.25">
      <c r="B13" s="1076" t="s">
        <v>7</v>
      </c>
      <c r="C13" s="1072"/>
      <c r="D13" s="1077" t="s">
        <v>364</v>
      </c>
      <c r="E13" s="1078" t="s">
        <v>364</v>
      </c>
      <c r="F13" s="1072"/>
      <c r="G13" s="1077" t="s">
        <v>364</v>
      </c>
      <c r="H13" s="1078" t="s">
        <v>364</v>
      </c>
      <c r="I13" s="1072"/>
      <c r="J13" s="1077" t="s">
        <v>364</v>
      </c>
      <c r="K13" s="1078" t="s">
        <v>364</v>
      </c>
      <c r="L13" s="1072"/>
      <c r="M13" s="1072"/>
      <c r="N13" s="1072"/>
      <c r="O13" s="1072"/>
      <c r="P13" s="1072"/>
      <c r="Q13" s="1072"/>
      <c r="R13" s="1072"/>
    </row>
    <row r="14" spans="1:21" ht="15" customHeight="1" x14ac:dyDescent="0.25">
      <c r="B14" s="1076" t="s">
        <v>37</v>
      </c>
      <c r="C14" s="1072"/>
      <c r="D14" s="1077">
        <v>366.6049893617041</v>
      </c>
      <c r="E14" s="1078">
        <v>0.47147648573956319</v>
      </c>
      <c r="F14" s="1072"/>
      <c r="G14" s="1077" t="s">
        <v>364</v>
      </c>
      <c r="H14" s="1078" t="s">
        <v>364</v>
      </c>
      <c r="I14" s="1072"/>
      <c r="J14" s="1077" t="s">
        <v>364</v>
      </c>
      <c r="K14" s="1078" t="s">
        <v>364</v>
      </c>
      <c r="L14" s="1072"/>
      <c r="M14" s="1072"/>
      <c r="N14" s="1072"/>
      <c r="O14" s="1072"/>
      <c r="P14" s="1072"/>
      <c r="Q14" s="1072"/>
      <c r="R14" s="1072"/>
    </row>
    <row r="15" spans="1:21" ht="15" customHeight="1" x14ac:dyDescent="0.25">
      <c r="B15" s="1076" t="s">
        <v>38</v>
      </c>
      <c r="C15" s="1072"/>
      <c r="D15" s="1077" t="s">
        <v>364</v>
      </c>
      <c r="E15" s="1078" t="s">
        <v>364</v>
      </c>
      <c r="F15" s="1072"/>
      <c r="G15" s="1077" t="s">
        <v>364</v>
      </c>
      <c r="H15" s="1078" t="s">
        <v>364</v>
      </c>
      <c r="I15" s="1072"/>
      <c r="J15" s="1077" t="s">
        <v>364</v>
      </c>
      <c r="K15" s="1078" t="s">
        <v>364</v>
      </c>
      <c r="L15" s="1072"/>
      <c r="M15" s="1072"/>
      <c r="N15" s="1072"/>
      <c r="O15" s="1072"/>
      <c r="P15" s="1072"/>
      <c r="Q15" s="1072"/>
      <c r="R15" s="1072"/>
    </row>
    <row r="16" spans="1:21" ht="15" customHeight="1" x14ac:dyDescent="0.25">
      <c r="B16" s="1076" t="s">
        <v>6</v>
      </c>
      <c r="C16" s="1072"/>
      <c r="D16" s="1077">
        <v>191.03101774042932</v>
      </c>
      <c r="E16" s="1078">
        <v>0.73211174536365309</v>
      </c>
      <c r="F16" s="1072"/>
      <c r="G16" s="1077">
        <v>269.74046898638335</v>
      </c>
      <c r="H16" s="1078">
        <v>0.66971905182918157</v>
      </c>
      <c r="I16" s="1072"/>
      <c r="J16" s="1077">
        <v>409.76729442970804</v>
      </c>
      <c r="K16" s="1078">
        <v>0.71147052658568721</v>
      </c>
      <c r="L16" s="1072"/>
      <c r="M16" s="1072"/>
      <c r="N16" s="1072"/>
      <c r="O16" s="1072"/>
      <c r="P16" s="1072"/>
      <c r="Q16" s="1072"/>
      <c r="R16" s="1072"/>
    </row>
    <row r="17" spans="1:18" ht="15" customHeight="1" x14ac:dyDescent="0.25">
      <c r="B17" s="1076" t="s">
        <v>5</v>
      </c>
      <c r="C17" s="1072"/>
      <c r="D17" s="1077" t="s">
        <v>364</v>
      </c>
      <c r="E17" s="1078" t="s">
        <v>364</v>
      </c>
      <c r="F17" s="1072"/>
      <c r="G17" s="1077" t="s">
        <v>364</v>
      </c>
      <c r="H17" s="1078" t="s">
        <v>364</v>
      </c>
      <c r="I17" s="1072"/>
      <c r="J17" s="1077" t="s">
        <v>364</v>
      </c>
      <c r="K17" s="1078" t="s">
        <v>364</v>
      </c>
      <c r="L17" s="1072"/>
      <c r="M17" s="1072"/>
      <c r="N17" s="1072"/>
      <c r="O17" s="1072"/>
      <c r="P17" s="1072"/>
      <c r="Q17" s="1072"/>
      <c r="R17" s="1072"/>
    </row>
    <row r="18" spans="1:18" ht="15" customHeight="1" x14ac:dyDescent="0.25">
      <c r="B18" s="1076" t="s">
        <v>4</v>
      </c>
      <c r="C18" s="1072"/>
      <c r="D18" s="1077">
        <v>139.30657631113718</v>
      </c>
      <c r="E18" s="1078">
        <v>1.0074410629171442</v>
      </c>
      <c r="F18" s="1072"/>
      <c r="G18" s="1077">
        <v>183.81563188253782</v>
      </c>
      <c r="H18" s="1078">
        <v>1.1006323792241035</v>
      </c>
      <c r="I18" s="1072"/>
      <c r="J18" s="1077">
        <v>249.77114955357183</v>
      </c>
      <c r="K18" s="1078">
        <v>0.96258019571975972</v>
      </c>
      <c r="L18" s="1072"/>
      <c r="M18" s="1072"/>
      <c r="N18" s="1072"/>
      <c r="O18" s="1072"/>
      <c r="P18" s="1072"/>
      <c r="Q18" s="1072"/>
      <c r="R18" s="1072"/>
    </row>
    <row r="19" spans="1:18" ht="15" customHeight="1" x14ac:dyDescent="0.25">
      <c r="B19" s="1076" t="s">
        <v>40</v>
      </c>
      <c r="C19" s="1072"/>
      <c r="D19" s="1077">
        <v>146.2662215477998</v>
      </c>
      <c r="E19" s="1078">
        <v>0.50131592907513867</v>
      </c>
      <c r="F19" s="1072"/>
      <c r="G19" s="1077">
        <v>193.20315396113563</v>
      </c>
      <c r="H19" s="1078">
        <v>0.54598784658652977</v>
      </c>
      <c r="I19" s="1072"/>
      <c r="J19" s="1077">
        <v>252.99903225806466</v>
      </c>
      <c r="K19" s="1078">
        <v>0.76504353814884518</v>
      </c>
      <c r="L19" s="1072"/>
      <c r="M19" s="1072"/>
      <c r="N19" s="1072"/>
      <c r="O19" s="1072"/>
      <c r="P19" s="1072"/>
      <c r="Q19" s="1072"/>
      <c r="R19" s="1072"/>
    </row>
    <row r="20" spans="1:18" ht="15" customHeight="1" x14ac:dyDescent="0.25">
      <c r="B20" s="1076" t="s">
        <v>41</v>
      </c>
      <c r="C20" s="1072"/>
      <c r="D20" s="1077" t="s">
        <v>364</v>
      </c>
      <c r="E20" s="1078" t="s">
        <v>364</v>
      </c>
      <c r="F20" s="1072"/>
      <c r="G20" s="1077" t="s">
        <v>364</v>
      </c>
      <c r="H20" s="1078" t="s">
        <v>364</v>
      </c>
      <c r="I20" s="1072"/>
      <c r="J20" s="1077" t="s">
        <v>364</v>
      </c>
      <c r="K20" s="1078" t="s">
        <v>364</v>
      </c>
      <c r="L20" s="1072"/>
      <c r="M20" s="1072"/>
      <c r="N20" s="1072"/>
      <c r="O20" s="1072"/>
      <c r="P20" s="1072"/>
      <c r="Q20" s="1072"/>
      <c r="R20" s="1072"/>
    </row>
    <row r="21" spans="1:18" ht="15" customHeight="1" x14ac:dyDescent="0.25">
      <c r="B21" s="1076" t="s">
        <v>3</v>
      </c>
      <c r="C21" s="1072"/>
      <c r="D21" s="1077">
        <v>259.59334525939175</v>
      </c>
      <c r="E21" s="1078">
        <v>0.29626332292548269</v>
      </c>
      <c r="F21" s="1072"/>
      <c r="G21" s="1077">
        <v>342.80206489675356</v>
      </c>
      <c r="H21" s="1078">
        <v>0.33494606272115318</v>
      </c>
      <c r="I21" s="1072"/>
      <c r="J21" s="1077">
        <v>448.92970909090951</v>
      </c>
      <c r="K21" s="1078">
        <v>0.43542982288268145</v>
      </c>
      <c r="L21" s="1072"/>
      <c r="M21" s="1072"/>
      <c r="N21" s="1072"/>
      <c r="O21" s="1072"/>
      <c r="P21" s="1072"/>
      <c r="Q21" s="1072"/>
      <c r="R21" s="1072"/>
    </row>
    <row r="22" spans="1:18" ht="15" customHeight="1" x14ac:dyDescent="0.25">
      <c r="B22" s="1076" t="s">
        <v>2</v>
      </c>
      <c r="C22" s="1072"/>
      <c r="D22" s="1077">
        <v>277.25533846153854</v>
      </c>
      <c r="E22" s="1078">
        <v>0.2090225562228086</v>
      </c>
      <c r="F22" s="1072"/>
      <c r="G22" s="1077">
        <v>356.66034653465323</v>
      </c>
      <c r="H22" s="1078">
        <v>0.2788534569094448</v>
      </c>
      <c r="I22" s="1072"/>
      <c r="J22" s="1077">
        <v>361.95843434343453</v>
      </c>
      <c r="K22" s="1078">
        <v>0.48307398216477332</v>
      </c>
      <c r="L22" s="1072"/>
      <c r="M22" s="1072"/>
      <c r="N22" s="1072"/>
      <c r="O22" s="1072"/>
      <c r="P22" s="1072"/>
      <c r="Q22" s="1072"/>
      <c r="R22" s="1072"/>
    </row>
    <row r="23" spans="1:18" ht="15" customHeight="1" x14ac:dyDescent="0.25">
      <c r="B23" s="1076" t="s">
        <v>35</v>
      </c>
      <c r="C23" s="1072"/>
      <c r="D23" s="1077">
        <v>235.75075702075699</v>
      </c>
      <c r="E23" s="1078">
        <v>0.33845543485708057</v>
      </c>
      <c r="F23" s="1072"/>
      <c r="G23" s="1077">
        <v>337.21829999999864</v>
      </c>
      <c r="H23" s="1078">
        <v>0.35786773946207057</v>
      </c>
      <c r="I23" s="1072"/>
      <c r="J23" s="1077">
        <v>527.96812080537052</v>
      </c>
      <c r="K23" s="1078">
        <v>0.41039088131696971</v>
      </c>
      <c r="L23" s="1072"/>
      <c r="M23" s="1072"/>
      <c r="N23" s="1072"/>
      <c r="O23" s="1072"/>
      <c r="P23" s="1072"/>
      <c r="Q23" s="1072"/>
      <c r="R23" s="1072"/>
    </row>
    <row r="24" spans="1:18" ht="15" customHeight="1" x14ac:dyDescent="0.25">
      <c r="B24" s="1076" t="s">
        <v>42</v>
      </c>
      <c r="C24" s="1072"/>
      <c r="D24" s="1077">
        <v>304.74393604303646</v>
      </c>
      <c r="E24" s="1078">
        <v>0.10411954918263139</v>
      </c>
      <c r="F24" s="1072"/>
      <c r="G24" s="1077">
        <v>331.52747431043781</v>
      </c>
      <c r="H24" s="1078">
        <v>0.21045523540138109</v>
      </c>
      <c r="I24" s="1072"/>
      <c r="J24" s="1077">
        <v>457.73412425149252</v>
      </c>
      <c r="K24" s="1078">
        <v>0.32854457453166735</v>
      </c>
      <c r="L24" s="1072"/>
      <c r="M24" s="1072"/>
      <c r="N24" s="1072"/>
      <c r="O24" s="1072"/>
      <c r="P24" s="1072"/>
      <c r="Q24" s="1072"/>
      <c r="R24" s="1072"/>
    </row>
    <row r="25" spans="1:18" ht="15" customHeight="1" x14ac:dyDescent="0.25">
      <c r="B25" s="1076" t="s">
        <v>43</v>
      </c>
      <c r="C25" s="1072"/>
      <c r="D25" s="1077">
        <v>294.49798319327726</v>
      </c>
      <c r="E25" s="1078">
        <v>0.17718679781460683</v>
      </c>
      <c r="F25" s="1072"/>
      <c r="G25" s="1077">
        <v>411.85450000000094</v>
      </c>
      <c r="H25" s="1078">
        <v>0.17104680759357579</v>
      </c>
      <c r="I25" s="1072"/>
      <c r="J25" s="1077">
        <v>690.66666666666674</v>
      </c>
      <c r="K25" s="1078">
        <v>0.14754126766477024</v>
      </c>
      <c r="L25" s="1072"/>
      <c r="M25" s="1072"/>
      <c r="N25" s="1072"/>
      <c r="O25" s="1072"/>
      <c r="P25" s="1072"/>
      <c r="Q25" s="1072"/>
      <c r="R25" s="1072"/>
    </row>
    <row r="26" spans="1:18" ht="15" customHeight="1" x14ac:dyDescent="0.25">
      <c r="B26" s="1076" t="s">
        <v>44</v>
      </c>
      <c r="C26" s="1072"/>
      <c r="D26" s="1077">
        <v>289.57683760683778</v>
      </c>
      <c r="E26" s="1078">
        <v>0.1407375110877524</v>
      </c>
      <c r="F26" s="1072"/>
      <c r="G26" s="1077" t="s">
        <v>364</v>
      </c>
      <c r="H26" s="1078" t="s">
        <v>364</v>
      </c>
      <c r="I26" s="1072"/>
      <c r="J26" s="1077" t="s">
        <v>364</v>
      </c>
      <c r="K26" s="1078" t="s">
        <v>364</v>
      </c>
      <c r="L26" s="1072"/>
      <c r="M26" s="1072"/>
      <c r="N26" s="1072"/>
      <c r="O26" s="1072"/>
      <c r="P26" s="1072"/>
      <c r="Q26" s="1072"/>
      <c r="R26" s="1072"/>
    </row>
    <row r="27" spans="1:18" ht="15" customHeight="1" x14ac:dyDescent="0.25">
      <c r="B27" s="1076" t="s">
        <v>45</v>
      </c>
      <c r="C27" s="1072"/>
      <c r="D27" s="1077" t="s">
        <v>364</v>
      </c>
      <c r="E27" s="1078" t="s">
        <v>364</v>
      </c>
      <c r="F27" s="1072"/>
      <c r="G27" s="1077" t="s">
        <v>364</v>
      </c>
      <c r="H27" s="1078" t="s">
        <v>364</v>
      </c>
      <c r="I27" s="1072"/>
      <c r="J27" s="1077" t="s">
        <v>364</v>
      </c>
      <c r="K27" s="1078" t="s">
        <v>364</v>
      </c>
      <c r="L27" s="1072"/>
      <c r="M27" s="1072"/>
      <c r="N27" s="1072"/>
      <c r="O27" s="1072"/>
      <c r="P27" s="1072"/>
      <c r="Q27" s="1072"/>
      <c r="R27" s="1072"/>
    </row>
    <row r="28" spans="1:18" ht="15" customHeight="1" x14ac:dyDescent="0.25">
      <c r="B28" s="1076" t="s">
        <v>46</v>
      </c>
      <c r="C28" s="1072"/>
      <c r="D28" s="1077" t="s">
        <v>364</v>
      </c>
      <c r="E28" s="1078" t="s">
        <v>364</v>
      </c>
      <c r="F28" s="1072"/>
      <c r="G28" s="1077" t="s">
        <v>364</v>
      </c>
      <c r="H28" s="1078" t="s">
        <v>364</v>
      </c>
      <c r="I28" s="1072"/>
      <c r="J28" s="1077" t="s">
        <v>364</v>
      </c>
      <c r="K28" s="1078" t="s">
        <v>364</v>
      </c>
      <c r="L28" s="1072"/>
      <c r="M28" s="1072"/>
      <c r="N28" s="1072"/>
      <c r="O28" s="1072"/>
      <c r="P28" s="1072"/>
      <c r="Q28" s="1072"/>
      <c r="R28" s="1072"/>
    </row>
    <row r="29" spans="1:18" ht="15" customHeight="1" x14ac:dyDescent="0.25">
      <c r="B29" s="1079" t="s">
        <v>1</v>
      </c>
      <c r="C29" s="1072"/>
      <c r="D29" s="1080" t="s">
        <v>364</v>
      </c>
      <c r="E29" s="1081" t="s">
        <v>364</v>
      </c>
      <c r="F29" s="1072"/>
      <c r="G29" s="1080" t="s">
        <v>364</v>
      </c>
      <c r="H29" s="1081" t="s">
        <v>364</v>
      </c>
      <c r="I29" s="1072"/>
      <c r="J29" s="1080" t="s">
        <v>364</v>
      </c>
      <c r="K29" s="1081" t="s">
        <v>364</v>
      </c>
      <c r="L29" s="1072"/>
      <c r="M29" s="1072"/>
      <c r="N29" s="1072"/>
      <c r="O29" s="1072"/>
      <c r="P29" s="1072"/>
      <c r="Q29" s="1072"/>
      <c r="R29" s="1072"/>
    </row>
    <row r="30" spans="1:18" ht="15" customHeight="1" x14ac:dyDescent="0.25">
      <c r="B30" s="1311" t="s">
        <v>0</v>
      </c>
      <c r="C30" s="672"/>
      <c r="D30" s="1312">
        <v>248.43302704705658</v>
      </c>
      <c r="E30" s="1313">
        <v>0.49216581041388552</v>
      </c>
      <c r="F30" s="672"/>
      <c r="G30" s="1312">
        <v>277.3964399544783</v>
      </c>
      <c r="H30" s="1313">
        <v>0.57310397949952763</v>
      </c>
      <c r="I30" s="672"/>
      <c r="J30" s="1312">
        <v>368.43164705883504</v>
      </c>
      <c r="K30" s="1313">
        <v>0.64770823239131448</v>
      </c>
      <c r="L30" s="672"/>
      <c r="M30" s="672"/>
      <c r="N30" s="672"/>
      <c r="O30" s="672"/>
      <c r="P30" s="672"/>
      <c r="Q30" s="672"/>
      <c r="R30" s="672"/>
    </row>
    <row r="31" spans="1:18" x14ac:dyDescent="0.25">
      <c r="A31" s="1072"/>
      <c r="B31" s="1072"/>
      <c r="C31" s="1072"/>
      <c r="D31" s="1072"/>
      <c r="E31" s="1072"/>
      <c r="F31" s="1072"/>
      <c r="G31" s="1072"/>
      <c r="H31" s="1072"/>
      <c r="I31" s="1072"/>
      <c r="J31" s="1072"/>
      <c r="K31" s="1072"/>
      <c r="L31" s="1072"/>
      <c r="M31" s="1072"/>
      <c r="N31" s="1072"/>
      <c r="O31" s="1072"/>
      <c r="P31" s="1072"/>
      <c r="Q31" s="1072"/>
      <c r="R31" s="1072"/>
    </row>
    <row r="32" spans="1:18" ht="12.75" customHeight="1" x14ac:dyDescent="0.25">
      <c r="B32" s="1082" t="s">
        <v>189</v>
      </c>
      <c r="C32" s="1083"/>
      <c r="D32" s="1082"/>
      <c r="E32" s="1082"/>
      <c r="F32" s="1083"/>
      <c r="G32" s="1082"/>
      <c r="H32" s="1082"/>
      <c r="I32" s="1083"/>
      <c r="J32" s="1082"/>
      <c r="K32" s="1082"/>
      <c r="L32" s="1083"/>
      <c r="M32" s="1083"/>
      <c r="N32" s="1083"/>
      <c r="O32" s="1083"/>
      <c r="P32" s="1083"/>
      <c r="Q32" s="1083"/>
      <c r="R32" s="1083"/>
    </row>
    <row r="33" spans="2:11" ht="48.6" customHeight="1" x14ac:dyDescent="0.25">
      <c r="B33" s="1645" t="s">
        <v>289</v>
      </c>
      <c r="C33" s="1645"/>
      <c r="D33" s="1645"/>
      <c r="E33" s="1645"/>
      <c r="F33" s="1645"/>
      <c r="G33" s="1645"/>
      <c r="H33" s="1645"/>
      <c r="I33" s="1645"/>
      <c r="J33" s="1645"/>
      <c r="K33" s="1645"/>
    </row>
  </sheetData>
  <mergeCells count="7">
    <mergeCell ref="B33:K33"/>
    <mergeCell ref="B6:L6"/>
    <mergeCell ref="B7:L7"/>
    <mergeCell ref="B9:B10"/>
    <mergeCell ref="D9:E9"/>
    <mergeCell ref="G9:H9"/>
    <mergeCell ref="J9:K9"/>
  </mergeCells>
  <conditionalFormatting sqref="D12:D29">
    <cfRule type="colorScale" priority="5">
      <colorScale>
        <cfvo type="min"/>
        <cfvo type="max"/>
        <color theme="4" tint="0.79998168889431442"/>
        <color theme="4" tint="-0.249977111117893"/>
      </colorScale>
    </cfRule>
    <cfRule type="colorScale" priority="6">
      <colorScale>
        <cfvo type="num" val="0"/>
        <cfvo type="num" val="20"/>
        <color rgb="FFFCFCFF"/>
        <color theme="4"/>
      </colorScale>
    </cfRule>
  </conditionalFormatting>
  <conditionalFormatting sqref="G12:G29">
    <cfRule type="colorScale" priority="3">
      <colorScale>
        <cfvo type="min"/>
        <cfvo type="max"/>
        <color theme="4" tint="0.79998168889431442"/>
        <color theme="4" tint="-0.249977111117893"/>
      </colorScale>
    </cfRule>
    <cfRule type="colorScale" priority="4">
      <colorScale>
        <cfvo type="num" val="0"/>
        <cfvo type="num" val="20"/>
        <color rgb="FFFCFCFF"/>
        <color theme="4"/>
      </colorScale>
    </cfRule>
  </conditionalFormatting>
  <conditionalFormatting sqref="J12:J29">
    <cfRule type="colorScale" priority="1">
      <colorScale>
        <cfvo type="min"/>
        <cfvo type="max"/>
        <color theme="4" tint="0.79998168889431442"/>
        <color theme="4" tint="-0.249977111117893"/>
      </colorScale>
    </cfRule>
    <cfRule type="colorScale" priority="2">
      <colorScale>
        <cfvo type="num" val="0"/>
        <cfvo type="num" val="20"/>
        <color rgb="FFFCFCFF"/>
        <color theme="4"/>
      </colorScale>
    </cfRule>
  </conditionalFormatting>
  <printOptions horizontalCentered="1"/>
  <pageMargins left="0" right="0" top="0.43307086614173229" bottom="0.43307086614173229" header="0" footer="0"/>
  <pageSetup paperSize="9" scale="96" orientation="landscape" r:id="rId1"/>
  <headerFooter alignWithMargins="0"/>
  <drawing r:id="rId2"/>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0-000000000000}">
  <sheetPr codeName="Hoja80">
    <pageSetUpPr fitToPage="1"/>
  </sheetPr>
  <dimension ref="A1:U33"/>
  <sheetViews>
    <sheetView zoomScaleNormal="100" workbookViewId="0">
      <selection activeCell="D30" sqref="D30:H30"/>
    </sheetView>
  </sheetViews>
  <sheetFormatPr baseColWidth="10" defaultColWidth="11.42578125" defaultRowHeight="15" x14ac:dyDescent="0.25"/>
  <cols>
    <col min="1" max="1" width="5.85546875" style="666" customWidth="1"/>
    <col min="2" max="2" width="28.85546875" style="666" customWidth="1"/>
    <col min="3" max="3" width="1.42578125" style="666" customWidth="1"/>
    <col min="4" max="4" width="10.85546875" style="666" bestFit="1" customWidth="1"/>
    <col min="5" max="5" width="12.5703125" style="666" customWidth="1"/>
    <col min="6" max="6" width="1.28515625" style="666" customWidth="1"/>
    <col min="7" max="7" width="10.85546875" style="666" bestFit="1" customWidth="1"/>
    <col min="8" max="8" width="12.85546875" style="666" customWidth="1"/>
    <col min="9" max="9" width="1.28515625" style="666" customWidth="1"/>
    <col min="10" max="10" width="10.85546875" style="666" bestFit="1" customWidth="1"/>
    <col min="11" max="11" width="12.85546875" style="666" customWidth="1"/>
    <col min="12" max="12" width="28.140625" style="666" customWidth="1"/>
    <col min="13" max="13" width="7" style="666" customWidth="1"/>
    <col min="14" max="14" width="10.85546875" style="666" customWidth="1"/>
    <col min="15" max="15" width="7" style="666" customWidth="1"/>
    <col min="16" max="16" width="10.85546875" style="666" customWidth="1"/>
    <col min="17" max="17" width="7" style="666" customWidth="1"/>
    <col min="18" max="18" width="10.85546875" style="666" customWidth="1"/>
    <col min="19" max="19" width="11.42578125" style="666"/>
    <col min="20" max="20" width="25.140625" style="666" bestFit="1" customWidth="1"/>
    <col min="21" max="21" width="6.7109375" style="666" customWidth="1"/>
    <col min="22" max="22" width="10.7109375" style="666" customWidth="1"/>
    <col min="23" max="23" width="6.7109375" style="666" customWidth="1"/>
    <col min="24" max="24" width="10.7109375" style="666" customWidth="1"/>
    <col min="25" max="25" width="6.7109375" style="666" customWidth="1"/>
    <col min="26" max="26" width="10.7109375" style="666" customWidth="1"/>
    <col min="27" max="16384" width="11.42578125" style="666"/>
  </cols>
  <sheetData>
    <row r="1" spans="1:21" s="700" customFormat="1" x14ac:dyDescent="0.25">
      <c r="A1" s="700" t="s">
        <v>96</v>
      </c>
      <c r="B1" s="700" t="s">
        <v>67</v>
      </c>
      <c r="D1" s="700" t="s">
        <v>198</v>
      </c>
      <c r="L1" s="700" t="s">
        <v>96</v>
      </c>
      <c r="M1" s="700" t="s">
        <v>67</v>
      </c>
      <c r="T1" s="700" t="s">
        <v>81</v>
      </c>
    </row>
    <row r="2" spans="1:21" s="700" customFormat="1" x14ac:dyDescent="0.25"/>
    <row r="3" spans="1:21" s="700" customFormat="1" x14ac:dyDescent="0.25"/>
    <row r="4" spans="1:21" s="700" customFormat="1" x14ac:dyDescent="0.25"/>
    <row r="5" spans="1:21" s="700" customFormat="1" ht="16.5" customHeight="1" x14ac:dyDescent="0.25"/>
    <row r="6" spans="1:21" s="621" customFormat="1" ht="42.75" customHeight="1" x14ac:dyDescent="0.2">
      <c r="A6" s="1017"/>
      <c r="B6" s="1494" t="s">
        <v>452</v>
      </c>
      <c r="C6" s="1494"/>
      <c r="D6" s="1494"/>
      <c r="E6" s="1494"/>
      <c r="F6" s="1494"/>
      <c r="G6" s="1494"/>
      <c r="H6" s="1494"/>
      <c r="I6" s="1494"/>
      <c r="J6" s="1494"/>
      <c r="K6" s="1494"/>
      <c r="L6" s="1494"/>
      <c r="M6" s="1018"/>
      <c r="N6" s="1018"/>
      <c r="O6" s="1018"/>
      <c r="P6" s="1069"/>
      <c r="Q6" s="1069"/>
      <c r="R6" s="1069"/>
      <c r="S6" s="1069"/>
      <c r="T6" s="1069"/>
      <c r="U6" s="1069"/>
    </row>
    <row r="7" spans="1:21" s="621" customFormat="1" ht="15.75" customHeight="1" x14ac:dyDescent="0.2">
      <c r="A7" s="1017"/>
      <c r="B7" s="1633" t="str">
        <f>porsaad!$B$6</f>
        <v>Situación a 31 de mayo de 2024</v>
      </c>
      <c r="C7" s="1633"/>
      <c r="D7" s="1633"/>
      <c r="E7" s="1633"/>
      <c r="F7" s="1633"/>
      <c r="G7" s="1633"/>
      <c r="H7" s="1633"/>
      <c r="I7" s="1633"/>
      <c r="J7" s="1633"/>
      <c r="K7" s="1633"/>
      <c r="L7" s="1633"/>
      <c r="M7" s="1070"/>
      <c r="N7" s="1070"/>
      <c r="O7" s="1070"/>
      <c r="P7" s="1071"/>
      <c r="Q7" s="1071"/>
      <c r="R7" s="1071"/>
      <c r="S7" s="1071"/>
      <c r="T7" s="1071"/>
      <c r="U7" s="1071"/>
    </row>
    <row r="8" spans="1:21" s="700" customFormat="1" ht="6" customHeight="1" x14ac:dyDescent="0.25">
      <c r="A8" s="1020"/>
      <c r="B8" s="1020"/>
      <c r="C8" s="1020"/>
      <c r="D8" s="1020"/>
      <c r="E8" s="1020"/>
      <c r="F8" s="1020"/>
      <c r="G8" s="1020"/>
      <c r="H8" s="1020"/>
      <c r="I8" s="1020"/>
      <c r="J8" s="1020"/>
      <c r="K8" s="1020"/>
      <c r="L8" s="1020"/>
      <c r="M8" s="1020"/>
      <c r="N8" s="1020"/>
      <c r="O8" s="1020"/>
    </row>
    <row r="9" spans="1:21" x14ac:dyDescent="0.25">
      <c r="B9" s="1646" t="s">
        <v>12</v>
      </c>
      <c r="C9" s="1072"/>
      <c r="D9" s="1648" t="s">
        <v>48</v>
      </c>
      <c r="E9" s="1648"/>
      <c r="F9" s="1072"/>
      <c r="G9" s="1649" t="s">
        <v>33</v>
      </c>
      <c r="H9" s="1650"/>
      <c r="I9" s="1072"/>
      <c r="J9" s="1651" t="s">
        <v>32</v>
      </c>
      <c r="K9" s="1652"/>
      <c r="L9" s="1072"/>
      <c r="M9" s="1072"/>
      <c r="N9" s="1072"/>
      <c r="O9" s="1072"/>
      <c r="P9" s="1072"/>
      <c r="Q9" s="1072"/>
      <c r="R9" s="1072"/>
    </row>
    <row r="10" spans="1:21" ht="46.5" customHeight="1" x14ac:dyDescent="0.25">
      <c r="B10" s="1647"/>
      <c r="C10" s="1072"/>
      <c r="D10" s="1068" t="s">
        <v>132</v>
      </c>
      <c r="E10" s="862" t="s">
        <v>157</v>
      </c>
      <c r="F10" s="1072"/>
      <c r="G10" s="1068" t="s">
        <v>132</v>
      </c>
      <c r="H10" s="820" t="s">
        <v>157</v>
      </c>
      <c r="I10" s="1072"/>
      <c r="J10" s="820" t="s">
        <v>132</v>
      </c>
      <c r="K10" s="821" t="s">
        <v>157</v>
      </c>
      <c r="L10" s="1072"/>
      <c r="M10" s="1072"/>
      <c r="N10" s="1072"/>
      <c r="O10" s="1072"/>
      <c r="P10" s="1072"/>
      <c r="Q10" s="1072"/>
      <c r="R10" s="1072"/>
    </row>
    <row r="11" spans="1:21" ht="6.75" customHeight="1" x14ac:dyDescent="0.25">
      <c r="B11" s="1072"/>
      <c r="C11" s="1072"/>
      <c r="D11" s="1072"/>
      <c r="E11" s="1072"/>
      <c r="F11" s="1072"/>
      <c r="G11" s="1072"/>
      <c r="H11" s="1072"/>
      <c r="I11" s="1072"/>
      <c r="J11" s="1072"/>
      <c r="K11" s="1072"/>
      <c r="L11" s="1072"/>
      <c r="M11" s="1072"/>
      <c r="N11" s="1072"/>
      <c r="O11" s="1072"/>
      <c r="P11" s="1072"/>
      <c r="Q11" s="1072"/>
      <c r="R11" s="1072"/>
    </row>
    <row r="12" spans="1:21" ht="15" customHeight="1" x14ac:dyDescent="0.25">
      <c r="B12" s="1073" t="s">
        <v>8</v>
      </c>
      <c r="C12" s="1072"/>
      <c r="D12" s="1074" t="s">
        <v>364</v>
      </c>
      <c r="E12" s="1075" t="s">
        <v>364</v>
      </c>
      <c r="F12" s="1072"/>
      <c r="G12" s="1074" t="s">
        <v>364</v>
      </c>
      <c r="H12" s="1075" t="s">
        <v>364</v>
      </c>
      <c r="I12" s="1072"/>
      <c r="J12" s="1074" t="s">
        <v>364</v>
      </c>
      <c r="K12" s="1075" t="s">
        <v>364</v>
      </c>
      <c r="L12" s="1072"/>
      <c r="M12" s="1072"/>
      <c r="N12" s="1072"/>
      <c r="O12" s="1072"/>
      <c r="P12" s="1072"/>
      <c r="Q12" s="1072"/>
      <c r="R12" s="1072"/>
    </row>
    <row r="13" spans="1:21" ht="15" customHeight="1" x14ac:dyDescent="0.25">
      <c r="B13" s="1076" t="s">
        <v>7</v>
      </c>
      <c r="C13" s="1072"/>
      <c r="D13" s="1077" t="s">
        <v>364</v>
      </c>
      <c r="E13" s="1078" t="s">
        <v>364</v>
      </c>
      <c r="F13" s="1072"/>
      <c r="G13" s="1077" t="s">
        <v>364</v>
      </c>
      <c r="H13" s="1078" t="s">
        <v>364</v>
      </c>
      <c r="I13" s="1072"/>
      <c r="J13" s="1077" t="s">
        <v>364</v>
      </c>
      <c r="K13" s="1078" t="s">
        <v>364</v>
      </c>
      <c r="L13" s="1072"/>
      <c r="M13" s="1072"/>
      <c r="N13" s="1072"/>
      <c r="O13" s="1072"/>
      <c r="P13" s="1072"/>
      <c r="Q13" s="1072"/>
      <c r="R13" s="1072"/>
    </row>
    <row r="14" spans="1:21" ht="15" customHeight="1" x14ac:dyDescent="0.25">
      <c r="B14" s="1076" t="s">
        <v>37</v>
      </c>
      <c r="C14" s="1072"/>
      <c r="D14" s="1106">
        <v>15.413377483443742</v>
      </c>
      <c r="E14" s="1078">
        <v>5.2797542885931938E-3</v>
      </c>
      <c r="F14" s="1072"/>
      <c r="G14" s="1106">
        <v>15.419999999999993</v>
      </c>
      <c r="H14" s="1078">
        <v>3.8687712312593509E-8</v>
      </c>
      <c r="I14" s="1072"/>
      <c r="J14" s="1106">
        <v>15.420000000000002</v>
      </c>
      <c r="K14" s="1078">
        <v>0</v>
      </c>
      <c r="L14" s="1072"/>
      <c r="M14" s="1072"/>
      <c r="N14" s="1072"/>
      <c r="O14" s="1072"/>
      <c r="P14" s="1072"/>
      <c r="Q14" s="1072"/>
      <c r="R14" s="1072"/>
    </row>
    <row r="15" spans="1:21" ht="15" customHeight="1" x14ac:dyDescent="0.25">
      <c r="B15" s="1076" t="s">
        <v>38</v>
      </c>
      <c r="C15" s="1072"/>
      <c r="D15" s="1077" t="s">
        <v>364</v>
      </c>
      <c r="E15" s="1078" t="s">
        <v>364</v>
      </c>
      <c r="F15" s="1072"/>
      <c r="G15" s="1077" t="s">
        <v>364</v>
      </c>
      <c r="H15" s="1078" t="s">
        <v>364</v>
      </c>
      <c r="I15" s="1072"/>
      <c r="J15" s="1077" t="s">
        <v>364</v>
      </c>
      <c r="K15" s="1078" t="s">
        <v>364</v>
      </c>
      <c r="L15" s="1072"/>
      <c r="M15" s="1072"/>
      <c r="N15" s="1072"/>
      <c r="O15" s="1072"/>
      <c r="P15" s="1072"/>
      <c r="Q15" s="1072"/>
      <c r="R15" s="1072"/>
    </row>
    <row r="16" spans="1:21" ht="15" customHeight="1" x14ac:dyDescent="0.25">
      <c r="B16" s="1076" t="s">
        <v>6</v>
      </c>
      <c r="C16" s="1072"/>
      <c r="D16" s="1077" t="s">
        <v>364</v>
      </c>
      <c r="E16" s="1078" t="s">
        <v>364</v>
      </c>
      <c r="F16" s="1072"/>
      <c r="G16" s="1077" t="s">
        <v>364</v>
      </c>
      <c r="H16" s="1078" t="s">
        <v>364</v>
      </c>
      <c r="I16" s="1072"/>
      <c r="J16" s="1077" t="s">
        <v>364</v>
      </c>
      <c r="K16" s="1078" t="s">
        <v>364</v>
      </c>
      <c r="L16" s="1072"/>
      <c r="M16" s="1072"/>
      <c r="N16" s="1072"/>
      <c r="O16" s="1072"/>
      <c r="P16" s="1072"/>
      <c r="Q16" s="1072"/>
      <c r="R16" s="1072"/>
    </row>
    <row r="17" spans="1:18" ht="15" customHeight="1" x14ac:dyDescent="0.25">
      <c r="B17" s="1076" t="s">
        <v>5</v>
      </c>
      <c r="C17" s="1072"/>
      <c r="D17" s="1077" t="s">
        <v>364</v>
      </c>
      <c r="E17" s="1078" t="s">
        <v>364</v>
      </c>
      <c r="F17" s="1072"/>
      <c r="G17" s="1077" t="s">
        <v>364</v>
      </c>
      <c r="H17" s="1078" t="s">
        <v>364</v>
      </c>
      <c r="I17" s="1072"/>
      <c r="J17" s="1077" t="s">
        <v>364</v>
      </c>
      <c r="K17" s="1078" t="s">
        <v>364</v>
      </c>
      <c r="L17" s="1072"/>
      <c r="M17" s="1072"/>
      <c r="N17" s="1072"/>
      <c r="O17" s="1072"/>
      <c r="P17" s="1072"/>
      <c r="Q17" s="1072"/>
      <c r="R17" s="1072"/>
    </row>
    <row r="18" spans="1:18" ht="15" customHeight="1" x14ac:dyDescent="0.25">
      <c r="B18" s="1076" t="s">
        <v>4</v>
      </c>
      <c r="C18" s="1072"/>
      <c r="D18" s="1077" t="s">
        <v>364</v>
      </c>
      <c r="E18" s="1078" t="s">
        <v>364</v>
      </c>
      <c r="F18" s="1072"/>
      <c r="G18" s="1077" t="s">
        <v>364</v>
      </c>
      <c r="H18" s="1078" t="s">
        <v>364</v>
      </c>
      <c r="I18" s="1072"/>
      <c r="J18" s="1077" t="s">
        <v>364</v>
      </c>
      <c r="K18" s="1078" t="s">
        <v>364</v>
      </c>
      <c r="L18" s="1072"/>
      <c r="M18" s="1072"/>
      <c r="N18" s="1072"/>
      <c r="O18" s="1072"/>
      <c r="P18" s="1072"/>
      <c r="Q18" s="1072"/>
      <c r="R18" s="1072"/>
    </row>
    <row r="19" spans="1:18" ht="15" customHeight="1" x14ac:dyDescent="0.25">
      <c r="B19" s="1076" t="s">
        <v>40</v>
      </c>
      <c r="C19" s="1072"/>
      <c r="D19" s="1077" t="s">
        <v>364</v>
      </c>
      <c r="E19" s="1078" t="s">
        <v>364</v>
      </c>
      <c r="F19" s="1072"/>
      <c r="G19" s="1077" t="s">
        <v>364</v>
      </c>
      <c r="H19" s="1078" t="s">
        <v>364</v>
      </c>
      <c r="I19" s="1072"/>
      <c r="J19" s="1077" t="s">
        <v>364</v>
      </c>
      <c r="K19" s="1078" t="s">
        <v>364</v>
      </c>
      <c r="L19" s="1072"/>
      <c r="M19" s="1072"/>
      <c r="N19" s="1072"/>
      <c r="O19" s="1072"/>
      <c r="P19" s="1072"/>
      <c r="Q19" s="1072"/>
      <c r="R19" s="1072"/>
    </row>
    <row r="20" spans="1:18" ht="15" customHeight="1" x14ac:dyDescent="0.25">
      <c r="B20" s="1076" t="s">
        <v>41</v>
      </c>
      <c r="C20" s="1072"/>
      <c r="D20" s="1077" t="s">
        <v>364</v>
      </c>
      <c r="E20" s="1078" t="s">
        <v>364</v>
      </c>
      <c r="F20" s="1072"/>
      <c r="G20" s="1077" t="s">
        <v>364</v>
      </c>
      <c r="H20" s="1078" t="s">
        <v>364</v>
      </c>
      <c r="I20" s="1072"/>
      <c r="J20" s="1077" t="s">
        <v>364</v>
      </c>
      <c r="K20" s="1078" t="s">
        <v>364</v>
      </c>
      <c r="L20" s="1072"/>
      <c r="M20" s="1072"/>
      <c r="N20" s="1072"/>
      <c r="O20" s="1072"/>
      <c r="P20" s="1072"/>
      <c r="Q20" s="1072"/>
      <c r="R20" s="1072"/>
    </row>
    <row r="21" spans="1:18" ht="15" customHeight="1" x14ac:dyDescent="0.25">
      <c r="B21" s="1076" t="s">
        <v>3</v>
      </c>
      <c r="C21" s="1072"/>
      <c r="D21" s="1077" t="s">
        <v>364</v>
      </c>
      <c r="E21" s="1078" t="s">
        <v>364</v>
      </c>
      <c r="F21" s="1072"/>
      <c r="G21" s="1077" t="s">
        <v>364</v>
      </c>
      <c r="H21" s="1078" t="s">
        <v>364</v>
      </c>
      <c r="I21" s="1072"/>
      <c r="J21" s="1077" t="s">
        <v>364</v>
      </c>
      <c r="K21" s="1078" t="s">
        <v>364</v>
      </c>
      <c r="L21" s="1072"/>
      <c r="M21" s="1072"/>
      <c r="N21" s="1072"/>
      <c r="O21" s="1072"/>
      <c r="P21" s="1072"/>
      <c r="Q21" s="1072"/>
      <c r="R21" s="1072"/>
    </row>
    <row r="22" spans="1:18" ht="15" customHeight="1" x14ac:dyDescent="0.25">
      <c r="B22" s="1076" t="s">
        <v>2</v>
      </c>
      <c r="C22" s="1072"/>
      <c r="D22" s="1077" t="s">
        <v>364</v>
      </c>
      <c r="E22" s="1078" t="s">
        <v>364</v>
      </c>
      <c r="F22" s="1072"/>
      <c r="G22" s="1077" t="s">
        <v>364</v>
      </c>
      <c r="H22" s="1078" t="s">
        <v>364</v>
      </c>
      <c r="I22" s="1072"/>
      <c r="J22" s="1077" t="s">
        <v>364</v>
      </c>
      <c r="K22" s="1078" t="s">
        <v>364</v>
      </c>
      <c r="L22" s="1072"/>
      <c r="M22" s="1072"/>
      <c r="N22" s="1072"/>
      <c r="O22" s="1072"/>
      <c r="P22" s="1072"/>
      <c r="Q22" s="1072"/>
      <c r="R22" s="1072"/>
    </row>
    <row r="23" spans="1:18" ht="15" customHeight="1" x14ac:dyDescent="0.25">
      <c r="B23" s="1076" t="s">
        <v>35</v>
      </c>
      <c r="C23" s="1072"/>
      <c r="D23" s="1077" t="s">
        <v>364</v>
      </c>
      <c r="E23" s="1078" t="s">
        <v>364</v>
      </c>
      <c r="F23" s="1072"/>
      <c r="G23" s="1077" t="s">
        <v>364</v>
      </c>
      <c r="H23" s="1078" t="s">
        <v>364</v>
      </c>
      <c r="I23" s="1072"/>
      <c r="J23" s="1077" t="s">
        <v>364</v>
      </c>
      <c r="K23" s="1078" t="s">
        <v>364</v>
      </c>
      <c r="L23" s="1072"/>
      <c r="M23" s="1072"/>
      <c r="N23" s="1072"/>
      <c r="O23" s="1072"/>
      <c r="P23" s="1072"/>
      <c r="Q23" s="1072"/>
      <c r="R23" s="1072"/>
    </row>
    <row r="24" spans="1:18" ht="15" customHeight="1" x14ac:dyDescent="0.25">
      <c r="B24" s="1076" t="s">
        <v>42</v>
      </c>
      <c r="C24" s="1072"/>
      <c r="D24" s="1077" t="s">
        <v>364</v>
      </c>
      <c r="E24" s="1078" t="s">
        <v>364</v>
      </c>
      <c r="F24" s="1072"/>
      <c r="G24" s="1077" t="s">
        <v>364</v>
      </c>
      <c r="H24" s="1078" t="s">
        <v>364</v>
      </c>
      <c r="I24" s="1072"/>
      <c r="J24" s="1077" t="s">
        <v>364</v>
      </c>
      <c r="K24" s="1078" t="s">
        <v>364</v>
      </c>
      <c r="L24" s="1072"/>
      <c r="M24" s="1072"/>
      <c r="N24" s="1072"/>
      <c r="O24" s="1072"/>
      <c r="P24" s="1072"/>
      <c r="Q24" s="1072"/>
      <c r="R24" s="1072"/>
    </row>
    <row r="25" spans="1:18" ht="15" customHeight="1" x14ac:dyDescent="0.25">
      <c r="B25" s="1076" t="s">
        <v>43</v>
      </c>
      <c r="C25" s="1072"/>
      <c r="D25" s="1077" t="s">
        <v>364</v>
      </c>
      <c r="E25" s="1078" t="s">
        <v>364</v>
      </c>
      <c r="F25" s="1072"/>
      <c r="G25" s="1077" t="s">
        <v>364</v>
      </c>
      <c r="H25" s="1078" t="s">
        <v>364</v>
      </c>
      <c r="I25" s="1072"/>
      <c r="J25" s="1077" t="s">
        <v>364</v>
      </c>
      <c r="K25" s="1078" t="s">
        <v>364</v>
      </c>
      <c r="L25" s="1072"/>
      <c r="M25" s="1072"/>
      <c r="N25" s="1072"/>
      <c r="O25" s="1072"/>
      <c r="P25" s="1072"/>
      <c r="Q25" s="1072"/>
      <c r="R25" s="1072"/>
    </row>
    <row r="26" spans="1:18" ht="15" customHeight="1" x14ac:dyDescent="0.25">
      <c r="B26" s="1076" t="s">
        <v>44</v>
      </c>
      <c r="C26" s="1072"/>
      <c r="D26" s="1077" t="s">
        <v>364</v>
      </c>
      <c r="E26" s="1078" t="s">
        <v>364</v>
      </c>
      <c r="F26" s="1072"/>
      <c r="G26" s="1077" t="s">
        <v>364</v>
      </c>
      <c r="H26" s="1078" t="s">
        <v>364</v>
      </c>
      <c r="I26" s="1072"/>
      <c r="J26" s="1077" t="s">
        <v>364</v>
      </c>
      <c r="K26" s="1078" t="s">
        <v>364</v>
      </c>
      <c r="L26" s="1072"/>
      <c r="M26" s="1072"/>
      <c r="N26" s="1072"/>
      <c r="O26" s="1072"/>
      <c r="P26" s="1072"/>
      <c r="Q26" s="1072"/>
      <c r="R26" s="1072"/>
    </row>
    <row r="27" spans="1:18" ht="15" customHeight="1" x14ac:dyDescent="0.25">
      <c r="B27" s="1076" t="s">
        <v>45</v>
      </c>
      <c r="C27" s="1072"/>
      <c r="D27" s="1077" t="s">
        <v>364</v>
      </c>
      <c r="E27" s="1078" t="s">
        <v>364</v>
      </c>
      <c r="F27" s="1072"/>
      <c r="G27" s="1077" t="s">
        <v>364</v>
      </c>
      <c r="H27" s="1078" t="s">
        <v>364</v>
      </c>
      <c r="I27" s="1072"/>
      <c r="J27" s="1077" t="s">
        <v>364</v>
      </c>
      <c r="K27" s="1078" t="s">
        <v>364</v>
      </c>
      <c r="L27" s="1072"/>
      <c r="M27" s="1072"/>
      <c r="N27" s="1072"/>
      <c r="O27" s="1072"/>
      <c r="P27" s="1072"/>
      <c r="Q27" s="1072"/>
      <c r="R27" s="1072"/>
    </row>
    <row r="28" spans="1:18" ht="15" customHeight="1" x14ac:dyDescent="0.25">
      <c r="B28" s="1076" t="s">
        <v>46</v>
      </c>
      <c r="C28" s="1072"/>
      <c r="D28" s="1077" t="s">
        <v>364</v>
      </c>
      <c r="E28" s="1078" t="s">
        <v>364</v>
      </c>
      <c r="F28" s="1072"/>
      <c r="G28" s="1077" t="s">
        <v>364</v>
      </c>
      <c r="H28" s="1078" t="s">
        <v>364</v>
      </c>
      <c r="I28" s="1072"/>
      <c r="J28" s="1077" t="s">
        <v>364</v>
      </c>
      <c r="K28" s="1078" t="s">
        <v>364</v>
      </c>
      <c r="L28" s="1072"/>
      <c r="M28" s="1072"/>
      <c r="N28" s="1072"/>
      <c r="O28" s="1072"/>
      <c r="P28" s="1072"/>
      <c r="Q28" s="1072"/>
      <c r="R28" s="1072"/>
    </row>
    <row r="29" spans="1:18" ht="15" customHeight="1" x14ac:dyDescent="0.25">
      <c r="B29" s="1079" t="s">
        <v>1</v>
      </c>
      <c r="C29" s="1072"/>
      <c r="D29" s="1080" t="s">
        <v>364</v>
      </c>
      <c r="E29" s="1081" t="s">
        <v>364</v>
      </c>
      <c r="F29" s="1072"/>
      <c r="G29" s="1080" t="s">
        <v>364</v>
      </c>
      <c r="H29" s="1081" t="s">
        <v>364</v>
      </c>
      <c r="I29" s="1072"/>
      <c r="J29" s="1080" t="s">
        <v>364</v>
      </c>
      <c r="K29" s="1081" t="s">
        <v>364</v>
      </c>
      <c r="L29" s="1072"/>
      <c r="M29" s="1072"/>
      <c r="N29" s="1072"/>
      <c r="O29" s="1072"/>
      <c r="P29" s="1072"/>
      <c r="Q29" s="1072"/>
      <c r="R29" s="1072"/>
    </row>
    <row r="30" spans="1:18" ht="15" customHeight="1" x14ac:dyDescent="0.25">
      <c r="B30" s="1311" t="s">
        <v>0</v>
      </c>
      <c r="C30" s="672"/>
      <c r="D30" s="1312">
        <v>15.413377483443742</v>
      </c>
      <c r="E30" s="1313">
        <v>5.2797542885931938E-3</v>
      </c>
      <c r="F30" s="672"/>
      <c r="G30" s="1312">
        <v>15.098749999999994</v>
      </c>
      <c r="H30" s="1313">
        <v>0.14740857936756926</v>
      </c>
      <c r="I30" s="672"/>
      <c r="J30" s="1312">
        <v>14.826923076923078</v>
      </c>
      <c r="K30" s="1313">
        <v>0.20396078054371031</v>
      </c>
      <c r="L30" s="672"/>
      <c r="M30" s="672"/>
      <c r="N30" s="672"/>
      <c r="O30" s="672"/>
      <c r="P30" s="672"/>
      <c r="Q30" s="672"/>
      <c r="R30" s="672"/>
    </row>
    <row r="31" spans="1:18" x14ac:dyDescent="0.25">
      <c r="A31" s="1072"/>
      <c r="B31" s="1072"/>
      <c r="C31" s="1072"/>
      <c r="D31" s="1072"/>
      <c r="E31" s="1072"/>
      <c r="F31" s="1072"/>
      <c r="G31" s="1072"/>
      <c r="H31" s="1072"/>
      <c r="I31" s="1072"/>
      <c r="J31" s="1072"/>
      <c r="K31" s="1072"/>
      <c r="L31" s="1072"/>
      <c r="M31" s="1072"/>
      <c r="N31" s="1072"/>
      <c r="O31" s="1072"/>
      <c r="P31" s="1072"/>
      <c r="Q31" s="1072"/>
      <c r="R31" s="1072"/>
    </row>
    <row r="32" spans="1:18" ht="12.75" customHeight="1" x14ac:dyDescent="0.25">
      <c r="B32" s="1082" t="s">
        <v>189</v>
      </c>
      <c r="C32" s="1083"/>
      <c r="D32" s="1082"/>
      <c r="E32" s="1082"/>
      <c r="F32" s="1083"/>
      <c r="G32" s="1082"/>
      <c r="H32" s="1082"/>
      <c r="I32" s="1083"/>
      <c r="J32" s="1082"/>
      <c r="K32" s="1082"/>
      <c r="L32" s="1083"/>
      <c r="M32" s="1083"/>
      <c r="N32" s="1083"/>
      <c r="O32" s="1083"/>
      <c r="P32" s="1083"/>
      <c r="Q32" s="1083"/>
      <c r="R32" s="1083"/>
    </row>
    <row r="33" spans="2:11" ht="47.45" customHeight="1" x14ac:dyDescent="0.25">
      <c r="B33" s="1645" t="s">
        <v>289</v>
      </c>
      <c r="C33" s="1645"/>
      <c r="D33" s="1645"/>
      <c r="E33" s="1645"/>
      <c r="F33" s="1645"/>
      <c r="G33" s="1645"/>
      <c r="H33" s="1645"/>
      <c r="I33" s="1645"/>
      <c r="J33" s="1645"/>
      <c r="K33" s="1645"/>
    </row>
  </sheetData>
  <mergeCells count="7">
    <mergeCell ref="B33:K33"/>
    <mergeCell ref="B6:L6"/>
    <mergeCell ref="B7:L7"/>
    <mergeCell ref="B9:B10"/>
    <mergeCell ref="D9:E9"/>
    <mergeCell ref="G9:H9"/>
    <mergeCell ref="J9:K9"/>
  </mergeCells>
  <conditionalFormatting sqref="D12:D29">
    <cfRule type="colorScale" priority="12">
      <colorScale>
        <cfvo type="min"/>
        <cfvo type="max"/>
        <color theme="4" tint="0.79998168889431442"/>
        <color theme="4" tint="-0.249977111117893"/>
      </colorScale>
    </cfRule>
    <cfRule type="colorScale" priority="13">
      <colorScale>
        <cfvo type="num" val="0"/>
        <cfvo type="num" val="20"/>
        <color rgb="FFFCFCFF"/>
        <color theme="4"/>
      </colorScale>
    </cfRule>
  </conditionalFormatting>
  <conditionalFormatting sqref="D14">
    <cfRule type="colorScale" priority="7">
      <colorScale>
        <cfvo type="min"/>
        <cfvo type="max"/>
        <color theme="4" tint="0.79998168889431442"/>
        <color theme="4" tint="0.79998168889431442"/>
      </colorScale>
    </cfRule>
  </conditionalFormatting>
  <conditionalFormatting sqref="G12:G13 G15:G29">
    <cfRule type="colorScale" priority="10">
      <colorScale>
        <cfvo type="min"/>
        <cfvo type="max"/>
        <color theme="4" tint="0.79998168889431442"/>
        <color theme="4" tint="-0.249977111117893"/>
      </colorScale>
    </cfRule>
    <cfRule type="colorScale" priority="11">
      <colorScale>
        <cfvo type="num" val="0"/>
        <cfvo type="num" val="20"/>
        <color rgb="FFFCFCFF"/>
        <color theme="4"/>
      </colorScale>
    </cfRule>
  </conditionalFormatting>
  <conditionalFormatting sqref="G14">
    <cfRule type="colorScale" priority="4">
      <colorScale>
        <cfvo type="min"/>
        <cfvo type="max"/>
        <color theme="4" tint="0.79998168889431442"/>
        <color theme="4" tint="0.79998168889431442"/>
      </colorScale>
    </cfRule>
    <cfRule type="colorScale" priority="5">
      <colorScale>
        <cfvo type="min"/>
        <cfvo type="max"/>
        <color theme="4" tint="0.79998168889431442"/>
        <color theme="4" tint="-0.249977111117893"/>
      </colorScale>
    </cfRule>
    <cfRule type="colorScale" priority="6">
      <colorScale>
        <cfvo type="num" val="0"/>
        <cfvo type="num" val="20"/>
        <color rgb="FFFCFCFF"/>
        <color theme="4"/>
      </colorScale>
    </cfRule>
  </conditionalFormatting>
  <conditionalFormatting sqref="J12:J13 J15:J29">
    <cfRule type="colorScale" priority="8">
      <colorScale>
        <cfvo type="min"/>
        <cfvo type="max"/>
        <color theme="4" tint="0.79998168889431442"/>
        <color theme="4" tint="-0.249977111117893"/>
      </colorScale>
    </cfRule>
    <cfRule type="colorScale" priority="9">
      <colorScale>
        <cfvo type="num" val="0"/>
        <cfvo type="num" val="20"/>
        <color rgb="FFFCFCFF"/>
        <color theme="4"/>
      </colorScale>
    </cfRule>
  </conditionalFormatting>
  <conditionalFormatting sqref="J14">
    <cfRule type="colorScale" priority="1">
      <colorScale>
        <cfvo type="min"/>
        <cfvo type="max"/>
        <color theme="4" tint="0.79998168889431442"/>
        <color theme="4" tint="0.79998168889431442"/>
      </colorScale>
    </cfRule>
    <cfRule type="colorScale" priority="2">
      <colorScale>
        <cfvo type="min"/>
        <cfvo type="max"/>
        <color theme="4" tint="0.79998168889431442"/>
        <color theme="4" tint="-0.249977111117893"/>
      </colorScale>
    </cfRule>
    <cfRule type="colorScale" priority="3">
      <colorScale>
        <cfvo type="num" val="0"/>
        <cfvo type="num" val="20"/>
        <color rgb="FFFCFCFF"/>
        <color theme="4"/>
      </colorScale>
    </cfRule>
  </conditionalFormatting>
  <printOptions horizontalCentered="1"/>
  <pageMargins left="0" right="0" top="0.43307086614173229" bottom="0.43307086614173229" header="0" footer="0"/>
  <pageSetup paperSize="9" scale="96" orientation="landscape" r:id="rId1"/>
  <headerFooter alignWithMargins="0"/>
  <drawing r:id="rId2"/>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100-000000000000}">
  <sheetPr codeName="Hoja37">
    <tabColor theme="5"/>
    <pageSetUpPr fitToPage="1"/>
  </sheetPr>
  <dimension ref="A1:IY55"/>
  <sheetViews>
    <sheetView zoomScale="80" zoomScaleNormal="80" workbookViewId="0">
      <selection activeCell="E14" sqref="E14"/>
    </sheetView>
  </sheetViews>
  <sheetFormatPr baseColWidth="10" defaultColWidth="11.42578125" defaultRowHeight="15" x14ac:dyDescent="0.2"/>
  <cols>
    <col min="1" max="1" width="0.7109375" style="333" customWidth="1"/>
    <col min="2" max="2" width="28.7109375" style="333" customWidth="1"/>
    <col min="3" max="3" width="0.7109375" style="333" customWidth="1"/>
    <col min="4" max="4" width="11.28515625" style="333" bestFit="1" customWidth="1"/>
    <col min="5" max="5" width="10.7109375" style="333" customWidth="1"/>
    <col min="6" max="6" width="0.7109375" style="333" customWidth="1"/>
    <col min="7" max="7" width="12.85546875" style="333" customWidth="1"/>
    <col min="8" max="8" width="10.7109375" style="333" customWidth="1"/>
    <col min="9" max="9" width="0.7109375" style="333" customWidth="1"/>
    <col min="10" max="10" width="11.7109375" style="333" customWidth="1"/>
    <col min="11" max="11" width="11.140625" style="333" customWidth="1"/>
    <col min="12" max="17" width="11.42578125" style="333"/>
    <col min="18" max="18" width="7.5703125" style="333" customWidth="1"/>
    <col min="19" max="19" width="2.28515625" style="333" customWidth="1"/>
    <col min="20" max="16384" width="11.42578125" style="333"/>
  </cols>
  <sheetData>
    <row r="1" spans="1:259" s="613" customFormat="1" ht="9" customHeight="1" x14ac:dyDescent="0.25">
      <c r="A1" s="340"/>
      <c r="B1" s="311"/>
      <c r="C1" s="340"/>
      <c r="D1" s="311"/>
      <c r="E1" s="311"/>
      <c r="F1" s="341"/>
      <c r="G1" s="1108"/>
      <c r="H1" s="340"/>
      <c r="I1" s="341"/>
      <c r="J1" s="340"/>
      <c r="K1" s="750"/>
      <c r="L1" s="750"/>
      <c r="M1" s="750"/>
      <c r="N1" s="750"/>
      <c r="O1" s="340"/>
      <c r="P1" s="340"/>
      <c r="Q1" s="340"/>
      <c r="R1" s="750"/>
      <c r="S1" s="750"/>
      <c r="T1" s="340"/>
      <c r="U1" s="340"/>
      <c r="V1" s="340"/>
      <c r="W1" s="340"/>
      <c r="X1" s="340"/>
      <c r="Y1" s="340"/>
      <c r="Z1" s="340"/>
      <c r="AA1" s="340"/>
      <c r="AB1" s="340"/>
      <c r="AC1" s="340"/>
      <c r="AD1" s="340"/>
      <c r="AE1" s="340"/>
      <c r="AF1" s="340"/>
      <c r="AG1" s="340"/>
      <c r="AH1" s="340"/>
      <c r="AI1" s="340"/>
      <c r="AJ1" s="340"/>
      <c r="AK1" s="340"/>
      <c r="AL1" s="340"/>
      <c r="AM1" s="340"/>
      <c r="AN1" s="340"/>
      <c r="AO1" s="340"/>
      <c r="AP1" s="340"/>
      <c r="AQ1" s="340"/>
      <c r="AR1" s="340"/>
      <c r="AS1" s="340"/>
      <c r="AT1" s="340"/>
      <c r="AU1" s="340"/>
      <c r="AV1" s="340"/>
      <c r="AW1" s="340"/>
      <c r="AX1" s="340"/>
      <c r="AY1" s="340"/>
      <c r="AZ1" s="340"/>
      <c r="BA1" s="340"/>
      <c r="BB1" s="340"/>
      <c r="BC1" s="340"/>
      <c r="BD1" s="340"/>
      <c r="BE1" s="340"/>
      <c r="BF1" s="340"/>
      <c r="BG1" s="340"/>
      <c r="BH1" s="340"/>
      <c r="BI1" s="340"/>
      <c r="BJ1" s="340"/>
      <c r="BK1" s="340"/>
      <c r="BL1" s="340"/>
      <c r="BM1" s="340"/>
      <c r="BN1" s="340"/>
      <c r="BO1" s="340"/>
      <c r="BP1" s="340"/>
      <c r="BQ1" s="340"/>
      <c r="BR1" s="340"/>
      <c r="BS1" s="340"/>
      <c r="BT1" s="340"/>
      <c r="BU1" s="340"/>
      <c r="BV1" s="340"/>
      <c r="BW1" s="340"/>
      <c r="BX1" s="340"/>
      <c r="BY1" s="340"/>
      <c r="BZ1" s="340"/>
      <c r="CA1" s="340"/>
      <c r="CB1" s="340"/>
      <c r="CC1" s="340"/>
      <c r="CD1" s="340"/>
      <c r="CE1" s="340"/>
      <c r="CF1" s="340"/>
      <c r="CG1" s="340"/>
      <c r="CH1" s="340"/>
      <c r="CI1" s="340"/>
      <c r="CJ1" s="340"/>
      <c r="CK1" s="340"/>
      <c r="CL1" s="340"/>
      <c r="CM1" s="340"/>
      <c r="CN1" s="340"/>
      <c r="CO1" s="340"/>
      <c r="CP1" s="340"/>
      <c r="CQ1" s="340"/>
      <c r="CR1" s="340"/>
      <c r="CS1" s="340"/>
      <c r="CT1" s="340"/>
      <c r="CU1" s="340"/>
      <c r="CV1" s="340"/>
      <c r="CW1" s="340"/>
      <c r="CX1" s="340"/>
      <c r="CY1" s="340"/>
      <c r="CZ1" s="340"/>
      <c r="DA1" s="340"/>
      <c r="DB1" s="340"/>
      <c r="DC1" s="340"/>
      <c r="DD1" s="340"/>
      <c r="DE1" s="340"/>
      <c r="DF1" s="340"/>
      <c r="DG1" s="340"/>
      <c r="DH1" s="340"/>
      <c r="DI1" s="340"/>
      <c r="DJ1" s="340"/>
      <c r="DK1" s="340"/>
      <c r="DL1" s="340"/>
      <c r="DM1" s="340"/>
      <c r="DN1" s="340"/>
      <c r="DO1" s="340"/>
      <c r="DP1" s="340"/>
      <c r="DQ1" s="340"/>
      <c r="DR1" s="340"/>
      <c r="DS1" s="340"/>
      <c r="DT1" s="340"/>
      <c r="DU1" s="340"/>
      <c r="DV1" s="340"/>
      <c r="DW1" s="340"/>
      <c r="DX1" s="340"/>
      <c r="DY1" s="340"/>
      <c r="DZ1" s="340"/>
      <c r="EA1" s="340"/>
      <c r="EB1" s="340"/>
      <c r="EC1" s="340"/>
      <c r="ED1" s="340"/>
      <c r="EE1" s="340"/>
      <c r="EF1" s="340"/>
      <c r="EG1" s="340"/>
      <c r="EH1" s="340"/>
      <c r="EI1" s="340"/>
      <c r="EJ1" s="340"/>
      <c r="EK1" s="340"/>
      <c r="EL1" s="340"/>
      <c r="EM1" s="340"/>
      <c r="EN1" s="340"/>
      <c r="EO1" s="340"/>
      <c r="EP1" s="340"/>
      <c r="EQ1" s="340"/>
      <c r="ER1" s="340"/>
      <c r="ES1" s="340"/>
      <c r="ET1" s="340"/>
      <c r="EU1" s="340"/>
      <c r="EV1" s="340"/>
      <c r="EW1" s="340"/>
      <c r="EX1" s="340"/>
      <c r="EY1" s="340"/>
      <c r="EZ1" s="340"/>
      <c r="FA1" s="340"/>
      <c r="FB1" s="340"/>
      <c r="FC1" s="340"/>
      <c r="FD1" s="340"/>
      <c r="FE1" s="340"/>
      <c r="FF1" s="340"/>
      <c r="FG1" s="340"/>
      <c r="FH1" s="340"/>
      <c r="FI1" s="340"/>
      <c r="FJ1" s="340"/>
      <c r="FK1" s="340"/>
      <c r="FL1" s="340"/>
      <c r="FM1" s="340"/>
      <c r="FN1" s="340"/>
      <c r="FO1" s="340"/>
      <c r="FP1" s="340"/>
      <c r="FQ1" s="340"/>
      <c r="FR1" s="340"/>
      <c r="FS1" s="340"/>
      <c r="FT1" s="340"/>
      <c r="FU1" s="340"/>
      <c r="FV1" s="340"/>
      <c r="FW1" s="340"/>
      <c r="FX1" s="340"/>
      <c r="FY1" s="340"/>
      <c r="FZ1" s="340"/>
      <c r="GA1" s="340"/>
      <c r="GB1" s="340"/>
      <c r="GC1" s="340"/>
      <c r="GD1" s="340"/>
      <c r="GE1" s="340"/>
      <c r="GF1" s="340"/>
      <c r="GG1" s="340"/>
      <c r="GH1" s="340"/>
      <c r="GI1" s="340"/>
      <c r="GJ1" s="340"/>
      <c r="GK1" s="340"/>
      <c r="GL1" s="340"/>
      <c r="GM1" s="340"/>
      <c r="GN1" s="340"/>
      <c r="GO1" s="340"/>
      <c r="GP1" s="340"/>
      <c r="GQ1" s="340"/>
      <c r="GR1" s="340"/>
      <c r="GS1" s="340"/>
      <c r="GT1" s="340"/>
      <c r="GU1" s="340"/>
      <c r="GV1" s="340"/>
      <c r="GW1" s="340"/>
      <c r="GX1" s="340"/>
      <c r="GY1" s="340"/>
      <c r="GZ1" s="340"/>
      <c r="HA1" s="340"/>
      <c r="HB1" s="340"/>
      <c r="HC1" s="340"/>
      <c r="HD1" s="340"/>
      <c r="HE1" s="340"/>
      <c r="HF1" s="340"/>
      <c r="HG1" s="340"/>
      <c r="HH1" s="340"/>
      <c r="HI1" s="340"/>
      <c r="HJ1" s="340"/>
      <c r="HK1" s="340"/>
      <c r="HL1" s="340"/>
      <c r="HM1" s="340"/>
      <c r="HN1" s="340"/>
      <c r="HO1" s="340"/>
      <c r="HP1" s="340"/>
      <c r="HQ1" s="340"/>
      <c r="HR1" s="340"/>
      <c r="HS1" s="340"/>
      <c r="HT1" s="340"/>
      <c r="HU1" s="340"/>
      <c r="HV1" s="340"/>
      <c r="HW1" s="340"/>
      <c r="HX1" s="340"/>
      <c r="HY1" s="340"/>
      <c r="HZ1" s="340"/>
      <c r="IA1" s="340"/>
      <c r="IB1" s="340"/>
      <c r="IC1" s="340"/>
      <c r="ID1" s="340"/>
      <c r="IE1" s="340"/>
      <c r="IF1" s="340"/>
      <c r="IG1" s="340"/>
      <c r="IH1" s="340"/>
      <c r="II1" s="340"/>
      <c r="IJ1" s="340"/>
      <c r="IK1" s="340"/>
      <c r="IL1" s="340"/>
      <c r="IM1" s="340"/>
      <c r="IN1" s="340"/>
      <c r="IO1" s="340"/>
      <c r="IP1" s="340"/>
      <c r="IQ1" s="340"/>
      <c r="IR1" s="340"/>
      <c r="IS1" s="340"/>
      <c r="IT1" s="340"/>
      <c r="IU1" s="340"/>
      <c r="IV1" s="340"/>
      <c r="IW1" s="340"/>
      <c r="IX1" s="340"/>
      <c r="IY1" s="340"/>
    </row>
    <row r="2" spans="1:259" s="619" customFormat="1" ht="49.5" customHeight="1" x14ac:dyDescent="0.25">
      <c r="A2" s="343"/>
      <c r="B2" s="751"/>
      <c r="C2" s="343"/>
      <c r="D2" s="751"/>
      <c r="E2" s="751"/>
      <c r="F2" s="751"/>
      <c r="G2" s="751"/>
      <c r="H2" s="751"/>
      <c r="I2" s="751"/>
      <c r="J2" s="343"/>
      <c r="K2" s="750"/>
      <c r="L2" s="750"/>
      <c r="M2" s="750"/>
      <c r="N2" s="750"/>
      <c r="O2" s="343"/>
      <c r="P2" s="343"/>
      <c r="Q2" s="343"/>
      <c r="R2" s="343"/>
      <c r="S2" s="343"/>
      <c r="T2" s="343"/>
      <c r="U2" s="343"/>
      <c r="V2" s="343"/>
      <c r="W2" s="343"/>
      <c r="X2" s="343"/>
      <c r="Y2" s="343"/>
      <c r="Z2" s="343"/>
      <c r="AA2" s="343"/>
      <c r="AB2" s="343"/>
      <c r="AC2" s="343"/>
      <c r="AD2" s="343"/>
      <c r="AE2" s="343"/>
      <c r="AF2" s="343"/>
      <c r="AG2" s="343"/>
      <c r="AH2" s="343"/>
      <c r="AI2" s="343"/>
      <c r="AJ2" s="343"/>
      <c r="AK2" s="343"/>
      <c r="AL2" s="343"/>
      <c r="AM2" s="343"/>
      <c r="AN2" s="343"/>
      <c r="AO2" s="343"/>
      <c r="AP2" s="343"/>
      <c r="AQ2" s="343"/>
      <c r="AR2" s="343"/>
      <c r="AS2" s="343"/>
      <c r="AT2" s="343"/>
      <c r="AU2" s="343"/>
      <c r="AV2" s="343"/>
      <c r="AW2" s="343"/>
      <c r="AX2" s="343"/>
      <c r="AY2" s="343"/>
      <c r="AZ2" s="343"/>
      <c r="BA2" s="343"/>
      <c r="BB2" s="343"/>
      <c r="BC2" s="343"/>
      <c r="BD2" s="343"/>
      <c r="BE2" s="343"/>
      <c r="BF2" s="343"/>
      <c r="BG2" s="343"/>
      <c r="BH2" s="343"/>
      <c r="BI2" s="343"/>
      <c r="BJ2" s="343"/>
      <c r="BK2" s="343"/>
      <c r="BL2" s="343"/>
      <c r="BM2" s="343"/>
      <c r="BN2" s="343"/>
      <c r="BO2" s="343"/>
      <c r="BP2" s="343"/>
      <c r="BQ2" s="343"/>
      <c r="BR2" s="343"/>
      <c r="BS2" s="343"/>
      <c r="BT2" s="343"/>
      <c r="BU2" s="343"/>
      <c r="BV2" s="343"/>
      <c r="BW2" s="343"/>
      <c r="BX2" s="343"/>
      <c r="BY2" s="343"/>
      <c r="BZ2" s="343"/>
      <c r="CA2" s="343"/>
      <c r="CB2" s="343"/>
      <c r="CC2" s="343"/>
      <c r="CD2" s="343"/>
      <c r="CE2" s="343"/>
      <c r="CF2" s="343"/>
      <c r="CG2" s="343"/>
      <c r="CH2" s="343"/>
      <c r="CI2" s="343"/>
      <c r="CJ2" s="343"/>
      <c r="CK2" s="343"/>
      <c r="CL2" s="343"/>
      <c r="CM2" s="343"/>
      <c r="CN2" s="343"/>
      <c r="CO2" s="343"/>
      <c r="CP2" s="343"/>
      <c r="CQ2" s="343"/>
      <c r="CR2" s="343"/>
      <c r="CS2" s="343"/>
      <c r="CT2" s="343"/>
      <c r="CU2" s="343"/>
      <c r="CV2" s="343"/>
      <c r="CW2" s="343"/>
      <c r="CX2" s="343"/>
      <c r="CY2" s="343"/>
      <c r="CZ2" s="343"/>
      <c r="DA2" s="343"/>
      <c r="DB2" s="343"/>
      <c r="DC2" s="343"/>
      <c r="DD2" s="343"/>
      <c r="DE2" s="343"/>
      <c r="DF2" s="343"/>
      <c r="DG2" s="343"/>
      <c r="DH2" s="343"/>
      <c r="DI2" s="343"/>
      <c r="DJ2" s="343"/>
      <c r="DK2" s="343"/>
      <c r="DL2" s="343"/>
      <c r="DM2" s="343"/>
      <c r="DN2" s="343"/>
      <c r="DO2" s="343"/>
      <c r="DP2" s="343"/>
      <c r="DQ2" s="343"/>
      <c r="DR2" s="343"/>
      <c r="DS2" s="343"/>
      <c r="DT2" s="343"/>
      <c r="DU2" s="343"/>
      <c r="DV2" s="343"/>
      <c r="DW2" s="343"/>
      <c r="DX2" s="343"/>
      <c r="DY2" s="343"/>
      <c r="DZ2" s="343"/>
      <c r="EA2" s="343"/>
      <c r="EB2" s="343"/>
      <c r="EC2" s="343"/>
      <c r="ED2" s="343"/>
      <c r="EE2" s="343"/>
      <c r="EF2" s="343"/>
      <c r="EG2" s="343"/>
      <c r="EH2" s="343"/>
      <c r="EI2" s="343"/>
      <c r="EJ2" s="343"/>
      <c r="EK2" s="343"/>
      <c r="EL2" s="343"/>
      <c r="EM2" s="343"/>
      <c r="EN2" s="343"/>
      <c r="EO2" s="343"/>
      <c r="EP2" s="343"/>
      <c r="EQ2" s="343"/>
      <c r="ER2" s="343"/>
      <c r="ES2" s="343"/>
      <c r="ET2" s="343"/>
      <c r="EU2" s="343"/>
      <c r="EV2" s="343"/>
      <c r="EW2" s="343"/>
      <c r="EX2" s="343"/>
      <c r="EY2" s="343"/>
      <c r="EZ2" s="343"/>
      <c r="FA2" s="343"/>
      <c r="FB2" s="343"/>
      <c r="FC2" s="343"/>
      <c r="FD2" s="343"/>
      <c r="FE2" s="343"/>
      <c r="FF2" s="343"/>
      <c r="FG2" s="343"/>
      <c r="FH2" s="343"/>
      <c r="FI2" s="343"/>
      <c r="FJ2" s="343"/>
      <c r="FK2" s="343"/>
      <c r="FL2" s="343"/>
      <c r="FM2" s="343"/>
      <c r="FN2" s="343"/>
      <c r="FO2" s="343"/>
      <c r="FP2" s="343"/>
      <c r="FQ2" s="343"/>
      <c r="FR2" s="343"/>
      <c r="FS2" s="343"/>
      <c r="FT2" s="343"/>
      <c r="FU2" s="343"/>
      <c r="FV2" s="343"/>
      <c r="FW2" s="343"/>
      <c r="FX2" s="343"/>
      <c r="FY2" s="343"/>
      <c r="FZ2" s="343"/>
      <c r="GA2" s="343"/>
      <c r="GB2" s="343"/>
      <c r="GC2" s="343"/>
      <c r="GD2" s="343"/>
      <c r="GE2" s="343"/>
      <c r="GF2" s="343"/>
      <c r="GG2" s="343"/>
      <c r="GH2" s="343"/>
      <c r="GI2" s="343"/>
      <c r="GJ2" s="343"/>
      <c r="GK2" s="343"/>
      <c r="GL2" s="343"/>
      <c r="GM2" s="343"/>
      <c r="GN2" s="343"/>
      <c r="GO2" s="343"/>
      <c r="GP2" s="343"/>
      <c r="GQ2" s="343"/>
      <c r="GR2" s="343"/>
      <c r="GS2" s="343"/>
      <c r="GT2" s="343"/>
      <c r="GU2" s="343"/>
      <c r="GV2" s="343"/>
      <c r="GW2" s="343"/>
      <c r="GX2" s="343"/>
      <c r="GY2" s="343"/>
      <c r="GZ2" s="343"/>
      <c r="HA2" s="343"/>
      <c r="HB2" s="343"/>
      <c r="HC2" s="343"/>
      <c r="HD2" s="343"/>
      <c r="HE2" s="343"/>
      <c r="HF2" s="343"/>
      <c r="HG2" s="343"/>
      <c r="HH2" s="343"/>
      <c r="HI2" s="343"/>
      <c r="HJ2" s="343"/>
      <c r="HK2" s="343"/>
      <c r="HL2" s="343"/>
      <c r="HM2" s="343"/>
      <c r="HN2" s="343"/>
      <c r="HO2" s="343"/>
      <c r="HP2" s="343"/>
      <c r="HQ2" s="343"/>
      <c r="HR2" s="343"/>
      <c r="HS2" s="343"/>
      <c r="HT2" s="343"/>
      <c r="HU2" s="343"/>
      <c r="HV2" s="343"/>
      <c r="HW2" s="343"/>
      <c r="HX2" s="343"/>
      <c r="HY2" s="343"/>
      <c r="HZ2" s="343"/>
      <c r="IA2" s="343"/>
      <c r="IB2" s="343"/>
      <c r="IC2" s="343"/>
      <c r="ID2" s="343"/>
      <c r="IE2" s="343"/>
      <c r="IF2" s="343"/>
      <c r="IG2" s="343"/>
      <c r="IH2" s="343"/>
      <c r="II2" s="343"/>
      <c r="IJ2" s="343"/>
      <c r="IK2" s="343"/>
      <c r="IL2" s="343"/>
      <c r="IM2" s="343"/>
      <c r="IN2" s="343"/>
      <c r="IO2" s="343"/>
      <c r="IP2" s="343"/>
      <c r="IQ2" s="343"/>
      <c r="IR2" s="343"/>
      <c r="IS2" s="343"/>
      <c r="IT2" s="343"/>
      <c r="IU2" s="343"/>
      <c r="IV2" s="343"/>
      <c r="IW2" s="343"/>
      <c r="IX2" s="343"/>
      <c r="IY2" s="343"/>
    </row>
    <row r="3" spans="1:259" s="621" customFormat="1" ht="6.95" customHeight="1" x14ac:dyDescent="0.25">
      <c r="A3" s="345"/>
      <c r="B3" s="1388"/>
      <c r="C3" s="1388"/>
      <c r="D3" s="1388"/>
      <c r="E3" s="1388"/>
      <c r="F3" s="1388"/>
      <c r="G3" s="1388"/>
      <c r="H3" s="1388"/>
      <c r="I3" s="1388"/>
      <c r="J3" s="345"/>
      <c r="K3" s="750"/>
      <c r="L3" s="750"/>
      <c r="M3" s="750"/>
      <c r="N3" s="750"/>
      <c r="O3" s="345"/>
      <c r="P3" s="345"/>
      <c r="Q3" s="345"/>
      <c r="R3" s="343"/>
      <c r="S3" s="343"/>
      <c r="T3" s="345"/>
      <c r="U3" s="345"/>
      <c r="V3" s="345"/>
      <c r="W3" s="345"/>
      <c r="X3" s="345"/>
      <c r="Y3" s="345"/>
      <c r="Z3" s="345"/>
      <c r="AA3" s="345"/>
      <c r="AB3" s="345"/>
      <c r="AC3" s="345"/>
      <c r="AD3" s="345"/>
      <c r="AE3" s="345"/>
      <c r="AF3" s="345"/>
      <c r="AG3" s="345"/>
      <c r="AH3" s="345"/>
      <c r="AI3" s="345"/>
      <c r="AJ3" s="345"/>
      <c r="AK3" s="345"/>
      <c r="AL3" s="345"/>
      <c r="AM3" s="345"/>
      <c r="AN3" s="345"/>
      <c r="AO3" s="345"/>
      <c r="AP3" s="345"/>
      <c r="AQ3" s="345"/>
      <c r="AR3" s="345"/>
      <c r="AS3" s="345"/>
      <c r="AT3" s="345"/>
      <c r="AU3" s="345"/>
      <c r="AV3" s="345"/>
      <c r="AW3" s="345"/>
      <c r="AX3" s="345"/>
      <c r="AY3" s="345"/>
      <c r="AZ3" s="345"/>
      <c r="BA3" s="345"/>
      <c r="BB3" s="345"/>
      <c r="BC3" s="345"/>
      <c r="BD3" s="345"/>
      <c r="BE3" s="345"/>
      <c r="BF3" s="345"/>
      <c r="BG3" s="345"/>
      <c r="BH3" s="345"/>
      <c r="BI3" s="345"/>
      <c r="BJ3" s="345"/>
      <c r="BK3" s="345"/>
      <c r="BL3" s="345"/>
      <c r="BM3" s="345"/>
      <c r="BN3" s="345"/>
      <c r="BO3" s="345"/>
      <c r="BP3" s="345"/>
      <c r="BQ3" s="345"/>
      <c r="BR3" s="345"/>
      <c r="BS3" s="345"/>
      <c r="BT3" s="345"/>
      <c r="BU3" s="345"/>
      <c r="BV3" s="345"/>
      <c r="BW3" s="345"/>
      <c r="BX3" s="345"/>
      <c r="BY3" s="345"/>
      <c r="BZ3" s="345"/>
      <c r="CA3" s="345"/>
      <c r="CB3" s="345"/>
      <c r="CC3" s="345"/>
      <c r="CD3" s="345"/>
      <c r="CE3" s="345"/>
      <c r="CF3" s="345"/>
      <c r="CG3" s="345"/>
      <c r="CH3" s="345"/>
      <c r="CI3" s="345"/>
      <c r="CJ3" s="345"/>
      <c r="CK3" s="345"/>
      <c r="CL3" s="345"/>
      <c r="CM3" s="345"/>
      <c r="CN3" s="345"/>
      <c r="CO3" s="345"/>
      <c r="CP3" s="345"/>
      <c r="CQ3" s="345"/>
      <c r="CR3" s="345"/>
      <c r="CS3" s="345"/>
      <c r="CT3" s="345"/>
      <c r="CU3" s="345"/>
      <c r="CV3" s="345"/>
      <c r="CW3" s="345"/>
      <c r="CX3" s="345"/>
      <c r="CY3" s="345"/>
      <c r="CZ3" s="345"/>
      <c r="DA3" s="345"/>
      <c r="DB3" s="345"/>
      <c r="DC3" s="345"/>
      <c r="DD3" s="345"/>
      <c r="DE3" s="345"/>
      <c r="DF3" s="345"/>
      <c r="DG3" s="345"/>
      <c r="DH3" s="345"/>
      <c r="DI3" s="345"/>
      <c r="DJ3" s="345"/>
      <c r="DK3" s="345"/>
      <c r="DL3" s="345"/>
      <c r="DM3" s="345"/>
      <c r="DN3" s="345"/>
      <c r="DO3" s="345"/>
      <c r="DP3" s="345"/>
      <c r="DQ3" s="345"/>
      <c r="DR3" s="345"/>
      <c r="DS3" s="345"/>
      <c r="DT3" s="345"/>
      <c r="DU3" s="345"/>
      <c r="DV3" s="345"/>
      <c r="DW3" s="345"/>
      <c r="DX3" s="345"/>
      <c r="DY3" s="345"/>
      <c r="DZ3" s="345"/>
      <c r="EA3" s="345"/>
      <c r="EB3" s="345"/>
      <c r="EC3" s="345"/>
      <c r="ED3" s="345"/>
      <c r="EE3" s="345"/>
      <c r="EF3" s="345"/>
      <c r="EG3" s="345"/>
      <c r="EH3" s="345"/>
      <c r="EI3" s="345"/>
      <c r="EJ3" s="345"/>
      <c r="EK3" s="345"/>
      <c r="EL3" s="345"/>
      <c r="EM3" s="345"/>
      <c r="EN3" s="345"/>
      <c r="EO3" s="345"/>
      <c r="EP3" s="345"/>
      <c r="EQ3" s="345"/>
      <c r="ER3" s="345"/>
      <c r="ES3" s="345"/>
      <c r="ET3" s="345"/>
      <c r="EU3" s="345"/>
      <c r="EV3" s="345"/>
      <c r="EW3" s="345"/>
      <c r="EX3" s="345"/>
      <c r="EY3" s="345"/>
      <c r="EZ3" s="345"/>
      <c r="FA3" s="345"/>
      <c r="FB3" s="345"/>
      <c r="FC3" s="345"/>
      <c r="FD3" s="345"/>
      <c r="FE3" s="345"/>
      <c r="FF3" s="345"/>
      <c r="FG3" s="345"/>
      <c r="FH3" s="345"/>
      <c r="FI3" s="345"/>
      <c r="FJ3" s="345"/>
      <c r="FK3" s="345"/>
      <c r="FL3" s="345"/>
      <c r="FM3" s="345"/>
      <c r="FN3" s="345"/>
      <c r="FO3" s="345"/>
      <c r="FP3" s="345"/>
      <c r="FQ3" s="345"/>
      <c r="FR3" s="345"/>
      <c r="FS3" s="345"/>
      <c r="FT3" s="345"/>
      <c r="FU3" s="345"/>
      <c r="FV3" s="345"/>
      <c r="FW3" s="345"/>
      <c r="FX3" s="345"/>
      <c r="FY3" s="345"/>
      <c r="FZ3" s="345"/>
      <c r="GA3" s="345"/>
      <c r="GB3" s="345"/>
      <c r="GC3" s="345"/>
      <c r="GD3" s="345"/>
      <c r="GE3" s="345"/>
      <c r="GF3" s="345"/>
      <c r="GG3" s="345"/>
      <c r="GH3" s="345"/>
      <c r="GI3" s="345"/>
      <c r="GJ3" s="345"/>
      <c r="GK3" s="345"/>
      <c r="GL3" s="345"/>
      <c r="GM3" s="345"/>
      <c r="GN3" s="345"/>
      <c r="GO3" s="345"/>
      <c r="GP3" s="345"/>
      <c r="GQ3" s="345"/>
      <c r="GR3" s="345"/>
      <c r="GS3" s="345"/>
      <c r="GT3" s="345"/>
      <c r="GU3" s="345"/>
      <c r="GV3" s="345"/>
      <c r="GW3" s="345"/>
      <c r="GX3" s="345"/>
      <c r="GY3" s="345"/>
      <c r="GZ3" s="345"/>
      <c r="HA3" s="345"/>
      <c r="HB3" s="345"/>
      <c r="HC3" s="345"/>
      <c r="HD3" s="345"/>
      <c r="HE3" s="345"/>
      <c r="HF3" s="345"/>
      <c r="HG3" s="345"/>
      <c r="HH3" s="345"/>
      <c r="HI3" s="345"/>
      <c r="HJ3" s="345"/>
      <c r="HK3" s="345"/>
      <c r="HL3" s="345"/>
      <c r="HM3" s="345"/>
      <c r="HN3" s="345"/>
      <c r="HO3" s="345"/>
      <c r="HP3" s="345"/>
      <c r="HQ3" s="345"/>
      <c r="HR3" s="345"/>
      <c r="HS3" s="345"/>
      <c r="HT3" s="345"/>
      <c r="HU3" s="345"/>
      <c r="HV3" s="345"/>
      <c r="HW3" s="345"/>
      <c r="HX3" s="345"/>
      <c r="HY3" s="345"/>
      <c r="HZ3" s="345"/>
      <c r="IA3" s="345"/>
      <c r="IB3" s="345"/>
      <c r="IC3" s="345"/>
      <c r="ID3" s="345"/>
      <c r="IE3" s="345"/>
      <c r="IF3" s="345"/>
      <c r="IG3" s="345"/>
      <c r="IH3" s="345"/>
      <c r="II3" s="345"/>
      <c r="IJ3" s="345"/>
      <c r="IK3" s="345"/>
      <c r="IL3" s="345"/>
      <c r="IM3" s="345"/>
      <c r="IN3" s="345"/>
      <c r="IO3" s="345"/>
      <c r="IP3" s="345"/>
      <c r="IQ3" s="345"/>
      <c r="IR3" s="345"/>
      <c r="IS3" s="345"/>
      <c r="IT3" s="345"/>
      <c r="IU3" s="345"/>
      <c r="IV3" s="345"/>
      <c r="IW3" s="345"/>
      <c r="IX3" s="345"/>
      <c r="IY3" s="345"/>
    </row>
    <row r="4" spans="1:259" s="621" customFormat="1" ht="21.75" customHeight="1" x14ac:dyDescent="0.2">
      <c r="A4" s="1654" t="s">
        <v>334</v>
      </c>
      <c r="B4" s="1654"/>
      <c r="C4" s="1654"/>
      <c r="D4" s="1654"/>
      <c r="E4" s="1654"/>
      <c r="F4" s="1654"/>
      <c r="G4" s="1654"/>
      <c r="H4" s="1654"/>
      <c r="I4" s="1654"/>
      <c r="J4" s="1654"/>
      <c r="K4" s="1654"/>
      <c r="L4" s="1654"/>
      <c r="M4" s="1654"/>
      <c r="N4" s="1654"/>
      <c r="O4" s="1654"/>
      <c r="P4" s="1654"/>
      <c r="Q4" s="1654"/>
      <c r="R4" s="322"/>
      <c r="S4" s="345"/>
      <c r="T4" s="345"/>
      <c r="U4" s="345"/>
      <c r="V4" s="345"/>
      <c r="W4" s="345"/>
      <c r="X4" s="345"/>
      <c r="Y4" s="345"/>
      <c r="Z4" s="345"/>
      <c r="AA4" s="345"/>
      <c r="AB4" s="345"/>
      <c r="AC4" s="345"/>
      <c r="AD4" s="345"/>
      <c r="AE4" s="345"/>
      <c r="AF4" s="345"/>
      <c r="AG4" s="345"/>
      <c r="AH4" s="345"/>
      <c r="AI4" s="345"/>
      <c r="AJ4" s="345"/>
      <c r="AK4" s="345"/>
      <c r="AL4" s="345"/>
      <c r="AM4" s="345"/>
      <c r="AN4" s="345"/>
      <c r="AO4" s="345"/>
      <c r="AP4" s="345"/>
      <c r="AQ4" s="345"/>
      <c r="AR4" s="345"/>
      <c r="AS4" s="345"/>
      <c r="AT4" s="345"/>
      <c r="AU4" s="345"/>
      <c r="AV4" s="345"/>
      <c r="AW4" s="345"/>
      <c r="AX4" s="345"/>
      <c r="AY4" s="345"/>
      <c r="AZ4" s="345"/>
      <c r="BA4" s="345"/>
      <c r="BB4" s="345"/>
      <c r="BC4" s="345"/>
      <c r="BD4" s="345"/>
      <c r="BE4" s="345"/>
      <c r="BF4" s="345"/>
      <c r="BG4" s="345"/>
      <c r="BH4" s="345"/>
      <c r="BI4" s="345"/>
      <c r="BJ4" s="345"/>
      <c r="BK4" s="345"/>
      <c r="BL4" s="345"/>
      <c r="BM4" s="345"/>
      <c r="BN4" s="345"/>
      <c r="BO4" s="345"/>
      <c r="BP4" s="345"/>
      <c r="BQ4" s="345"/>
      <c r="BR4" s="345"/>
      <c r="BS4" s="345"/>
      <c r="BT4" s="345"/>
      <c r="BU4" s="345"/>
      <c r="BV4" s="345"/>
      <c r="BW4" s="345"/>
      <c r="BX4" s="345"/>
      <c r="BY4" s="345"/>
      <c r="BZ4" s="345"/>
      <c r="CA4" s="345"/>
      <c r="CB4" s="345"/>
      <c r="CC4" s="345"/>
      <c r="CD4" s="345"/>
      <c r="CE4" s="345"/>
      <c r="CF4" s="345"/>
      <c r="CG4" s="345"/>
      <c r="CH4" s="345"/>
      <c r="CI4" s="345"/>
      <c r="CJ4" s="345"/>
      <c r="CK4" s="345"/>
      <c r="CL4" s="345"/>
      <c r="CM4" s="345"/>
      <c r="CN4" s="345"/>
      <c r="CO4" s="345"/>
      <c r="CP4" s="345"/>
      <c r="CQ4" s="345"/>
      <c r="CR4" s="345"/>
      <c r="CS4" s="345"/>
      <c r="CT4" s="345"/>
      <c r="CU4" s="345"/>
      <c r="CV4" s="345"/>
      <c r="CW4" s="345"/>
      <c r="CX4" s="345"/>
      <c r="CY4" s="345"/>
      <c r="CZ4" s="345"/>
      <c r="DA4" s="345"/>
      <c r="DB4" s="345"/>
      <c r="DC4" s="345"/>
      <c r="DD4" s="345"/>
      <c r="DE4" s="345"/>
      <c r="DF4" s="345"/>
      <c r="DG4" s="345"/>
      <c r="DH4" s="345"/>
      <c r="DI4" s="345"/>
      <c r="DJ4" s="345"/>
      <c r="DK4" s="345"/>
      <c r="DL4" s="345"/>
      <c r="DM4" s="345"/>
      <c r="DN4" s="345"/>
      <c r="DO4" s="345"/>
      <c r="DP4" s="345"/>
      <c r="DQ4" s="345"/>
      <c r="DR4" s="345"/>
      <c r="DS4" s="345"/>
      <c r="DT4" s="345"/>
      <c r="DU4" s="345"/>
      <c r="DV4" s="345"/>
      <c r="DW4" s="345"/>
      <c r="DX4" s="345"/>
      <c r="DY4" s="345"/>
      <c r="DZ4" s="345"/>
      <c r="EA4" s="345"/>
      <c r="EB4" s="345"/>
      <c r="EC4" s="345"/>
      <c r="ED4" s="345"/>
      <c r="EE4" s="345"/>
      <c r="EF4" s="345"/>
      <c r="EG4" s="345"/>
      <c r="EH4" s="345"/>
      <c r="EI4" s="345"/>
      <c r="EJ4" s="345"/>
      <c r="EK4" s="345"/>
      <c r="EL4" s="345"/>
      <c r="EM4" s="345"/>
      <c r="EN4" s="345"/>
      <c r="EO4" s="345"/>
      <c r="EP4" s="345"/>
      <c r="EQ4" s="345"/>
      <c r="ER4" s="345"/>
      <c r="ES4" s="345"/>
      <c r="ET4" s="345"/>
      <c r="EU4" s="345"/>
      <c r="EV4" s="345"/>
      <c r="EW4" s="345"/>
      <c r="EX4" s="345"/>
      <c r="EY4" s="345"/>
      <c r="EZ4" s="345"/>
      <c r="FA4" s="345"/>
      <c r="FB4" s="345"/>
      <c r="FC4" s="345"/>
      <c r="FD4" s="345"/>
      <c r="FE4" s="345"/>
      <c r="FF4" s="345"/>
      <c r="FG4" s="345"/>
      <c r="FH4" s="345"/>
      <c r="FI4" s="345"/>
      <c r="FJ4" s="345"/>
      <c r="FK4" s="345"/>
      <c r="FL4" s="345"/>
      <c r="FM4" s="345"/>
      <c r="FN4" s="345"/>
      <c r="FO4" s="345"/>
      <c r="FP4" s="345"/>
      <c r="FQ4" s="345"/>
      <c r="FR4" s="345"/>
      <c r="FS4" s="345"/>
      <c r="FT4" s="345"/>
      <c r="FU4" s="345"/>
      <c r="FV4" s="345"/>
      <c r="FW4" s="345"/>
      <c r="FX4" s="345"/>
      <c r="FY4" s="345"/>
      <c r="FZ4" s="345"/>
      <c r="GA4" s="345"/>
      <c r="GB4" s="345"/>
      <c r="GC4" s="345"/>
      <c r="GD4" s="345"/>
      <c r="GE4" s="345"/>
      <c r="GF4" s="345"/>
      <c r="GG4" s="345"/>
      <c r="GH4" s="345"/>
      <c r="GI4" s="345"/>
      <c r="GJ4" s="345"/>
      <c r="GK4" s="345"/>
      <c r="GL4" s="345"/>
      <c r="GM4" s="345"/>
      <c r="GN4" s="345"/>
      <c r="GO4" s="345"/>
      <c r="GP4" s="345"/>
      <c r="GQ4" s="345"/>
      <c r="GR4" s="345"/>
      <c r="GS4" s="345"/>
      <c r="GT4" s="345"/>
      <c r="GU4" s="345"/>
      <c r="GV4" s="345"/>
      <c r="GW4" s="345"/>
      <c r="GX4" s="345"/>
      <c r="GY4" s="345"/>
      <c r="GZ4" s="345"/>
      <c r="HA4" s="345"/>
      <c r="HB4" s="345"/>
      <c r="HC4" s="345"/>
      <c r="HD4" s="345"/>
      <c r="HE4" s="345"/>
      <c r="HF4" s="345"/>
      <c r="HG4" s="345"/>
      <c r="HH4" s="345"/>
      <c r="HI4" s="345"/>
      <c r="HJ4" s="345"/>
      <c r="HK4" s="345"/>
      <c r="HL4" s="345"/>
      <c r="HM4" s="345"/>
      <c r="HN4" s="345"/>
      <c r="HO4" s="345"/>
      <c r="HP4" s="345"/>
      <c r="HQ4" s="345"/>
      <c r="HR4" s="345"/>
      <c r="HS4" s="345"/>
      <c r="HT4" s="345"/>
      <c r="HU4" s="345"/>
      <c r="HV4" s="345"/>
      <c r="HW4" s="345"/>
      <c r="HX4" s="345"/>
      <c r="HY4" s="345"/>
      <c r="HZ4" s="345"/>
      <c r="IA4" s="345"/>
      <c r="IB4" s="345"/>
      <c r="IC4" s="345"/>
      <c r="ID4" s="345"/>
      <c r="IE4" s="345"/>
      <c r="IF4" s="345"/>
      <c r="IG4" s="345"/>
      <c r="IH4" s="345"/>
      <c r="II4" s="345"/>
      <c r="IJ4" s="345"/>
      <c r="IK4" s="345"/>
      <c r="IL4" s="345"/>
      <c r="IM4" s="345"/>
      <c r="IN4" s="345"/>
      <c r="IO4" s="345"/>
      <c r="IP4" s="345"/>
      <c r="IQ4" s="345"/>
      <c r="IR4" s="345"/>
      <c r="IS4" s="345"/>
      <c r="IT4" s="345"/>
      <c r="IU4" s="345"/>
      <c r="IV4" s="345"/>
      <c r="IW4" s="345"/>
      <c r="IX4" s="345"/>
      <c r="IY4" s="345"/>
    </row>
    <row r="5" spans="1:259" s="621" customFormat="1" ht="17.25" customHeight="1" x14ac:dyDescent="0.2">
      <c r="A5" s="492"/>
      <c r="B5" s="1415" t="str">
        <f>porsaad!$B$6</f>
        <v>Situación a 31 de mayo de 2024</v>
      </c>
      <c r="C5" s="1415"/>
      <c r="D5" s="1415"/>
      <c r="E5" s="1415"/>
      <c r="F5" s="1415"/>
      <c r="G5" s="1415"/>
      <c r="H5" s="1415"/>
      <c r="I5" s="1415"/>
      <c r="J5" s="1415"/>
      <c r="K5" s="1415"/>
      <c r="L5" s="1415"/>
      <c r="M5" s="1415"/>
      <c r="N5" s="1415"/>
      <c r="O5" s="1415"/>
      <c r="P5" s="1415"/>
      <c r="Q5" s="1415"/>
      <c r="R5" s="877"/>
      <c r="S5" s="877"/>
      <c r="T5" s="345"/>
      <c r="U5" s="345"/>
      <c r="V5" s="345"/>
      <c r="W5" s="345"/>
      <c r="X5" s="345"/>
      <c r="Y5" s="345"/>
      <c r="Z5" s="345"/>
      <c r="AA5" s="345"/>
      <c r="AB5" s="345"/>
      <c r="AC5" s="345"/>
      <c r="AD5" s="345"/>
      <c r="AE5" s="345"/>
      <c r="AF5" s="345"/>
      <c r="AG5" s="345"/>
      <c r="AH5" s="345"/>
      <c r="AI5" s="345"/>
      <c r="AJ5" s="345"/>
      <c r="AK5" s="345"/>
      <c r="AL5" s="345"/>
      <c r="AM5" s="345"/>
      <c r="AN5" s="345"/>
      <c r="AO5" s="345"/>
      <c r="AP5" s="345"/>
      <c r="AQ5" s="345"/>
      <c r="AR5" s="345"/>
      <c r="AS5" s="345"/>
      <c r="AT5" s="345"/>
      <c r="AU5" s="345"/>
      <c r="AV5" s="345"/>
      <c r="AW5" s="345"/>
      <c r="AX5" s="345"/>
      <c r="AY5" s="345"/>
      <c r="AZ5" s="345"/>
      <c r="BA5" s="345"/>
      <c r="BB5" s="345"/>
      <c r="BC5" s="345"/>
      <c r="BD5" s="345"/>
      <c r="BE5" s="345"/>
      <c r="BF5" s="345"/>
      <c r="BG5" s="345"/>
      <c r="BH5" s="345"/>
      <c r="BI5" s="345"/>
      <c r="BJ5" s="345"/>
      <c r="BK5" s="345"/>
      <c r="BL5" s="345"/>
      <c r="BM5" s="345"/>
      <c r="BN5" s="345"/>
      <c r="BO5" s="345"/>
      <c r="BP5" s="345"/>
      <c r="BQ5" s="345"/>
      <c r="BR5" s="345"/>
      <c r="BS5" s="345"/>
      <c r="BT5" s="345"/>
      <c r="BU5" s="345"/>
      <c r="BV5" s="345"/>
      <c r="BW5" s="345"/>
      <c r="BX5" s="345"/>
      <c r="BY5" s="345"/>
      <c r="BZ5" s="345"/>
      <c r="CA5" s="345"/>
      <c r="CB5" s="345"/>
      <c r="CC5" s="345"/>
      <c r="CD5" s="345"/>
      <c r="CE5" s="345"/>
      <c r="CF5" s="345"/>
      <c r="CG5" s="345"/>
      <c r="CH5" s="345"/>
      <c r="CI5" s="345"/>
      <c r="CJ5" s="345"/>
      <c r="CK5" s="345"/>
      <c r="CL5" s="345"/>
      <c r="CM5" s="345"/>
      <c r="CN5" s="345"/>
      <c r="CO5" s="345"/>
      <c r="CP5" s="345"/>
      <c r="CQ5" s="345"/>
      <c r="CR5" s="345"/>
      <c r="CS5" s="345"/>
      <c r="CT5" s="345"/>
      <c r="CU5" s="345"/>
      <c r="CV5" s="345"/>
      <c r="CW5" s="345"/>
      <c r="CX5" s="345"/>
      <c r="CY5" s="345"/>
      <c r="CZ5" s="345"/>
      <c r="DA5" s="345"/>
      <c r="DB5" s="345"/>
      <c r="DC5" s="345"/>
      <c r="DD5" s="345"/>
      <c r="DE5" s="345"/>
      <c r="DF5" s="345"/>
      <c r="DG5" s="345"/>
      <c r="DH5" s="345"/>
      <c r="DI5" s="345"/>
      <c r="DJ5" s="345"/>
      <c r="DK5" s="345"/>
      <c r="DL5" s="345"/>
      <c r="DM5" s="345"/>
      <c r="DN5" s="345"/>
      <c r="DO5" s="345"/>
      <c r="DP5" s="345"/>
      <c r="DQ5" s="345"/>
      <c r="DR5" s="345"/>
      <c r="DS5" s="345"/>
      <c r="DT5" s="345"/>
      <c r="DU5" s="345"/>
      <c r="DV5" s="345"/>
      <c r="DW5" s="345"/>
      <c r="DX5" s="345"/>
      <c r="DY5" s="345"/>
      <c r="DZ5" s="345"/>
      <c r="EA5" s="345"/>
      <c r="EB5" s="345"/>
      <c r="EC5" s="345"/>
      <c r="ED5" s="345"/>
      <c r="EE5" s="345"/>
      <c r="EF5" s="345"/>
      <c r="EG5" s="345"/>
      <c r="EH5" s="345"/>
      <c r="EI5" s="345"/>
      <c r="EJ5" s="345"/>
      <c r="EK5" s="345"/>
      <c r="EL5" s="345"/>
      <c r="EM5" s="345"/>
      <c r="EN5" s="345"/>
      <c r="EO5" s="345"/>
      <c r="EP5" s="345"/>
      <c r="EQ5" s="345"/>
      <c r="ER5" s="345"/>
      <c r="ES5" s="345"/>
      <c r="ET5" s="345"/>
      <c r="EU5" s="345"/>
      <c r="EV5" s="345"/>
      <c r="EW5" s="345"/>
      <c r="EX5" s="345"/>
      <c r="EY5" s="345"/>
      <c r="EZ5" s="345"/>
      <c r="FA5" s="345"/>
      <c r="FB5" s="345"/>
      <c r="FC5" s="345"/>
      <c r="FD5" s="345"/>
      <c r="FE5" s="345"/>
      <c r="FF5" s="345"/>
      <c r="FG5" s="345"/>
      <c r="FH5" s="345"/>
      <c r="FI5" s="345"/>
      <c r="FJ5" s="345"/>
      <c r="FK5" s="345"/>
      <c r="FL5" s="345"/>
      <c r="FM5" s="345"/>
      <c r="FN5" s="345"/>
      <c r="FO5" s="345"/>
      <c r="FP5" s="345"/>
      <c r="FQ5" s="345"/>
      <c r="FR5" s="345"/>
      <c r="FS5" s="345"/>
      <c r="FT5" s="345"/>
      <c r="FU5" s="345"/>
      <c r="FV5" s="345"/>
      <c r="FW5" s="345"/>
      <c r="FX5" s="345"/>
      <c r="FY5" s="345"/>
      <c r="FZ5" s="345"/>
      <c r="GA5" s="345"/>
      <c r="GB5" s="345"/>
      <c r="GC5" s="345"/>
      <c r="GD5" s="345"/>
      <c r="GE5" s="345"/>
      <c r="GF5" s="345"/>
      <c r="GG5" s="345"/>
      <c r="GH5" s="345"/>
      <c r="GI5" s="345"/>
      <c r="GJ5" s="345"/>
      <c r="GK5" s="345"/>
      <c r="GL5" s="345"/>
      <c r="GM5" s="345"/>
      <c r="GN5" s="345"/>
      <c r="GO5" s="345"/>
      <c r="GP5" s="345"/>
      <c r="GQ5" s="345"/>
      <c r="GR5" s="345"/>
      <c r="GS5" s="345"/>
      <c r="GT5" s="345"/>
      <c r="GU5" s="345"/>
      <c r="GV5" s="345"/>
      <c r="GW5" s="345"/>
      <c r="GX5" s="345"/>
      <c r="GY5" s="345"/>
      <c r="GZ5" s="345"/>
      <c r="HA5" s="345"/>
      <c r="HB5" s="345"/>
      <c r="HC5" s="345"/>
      <c r="HD5" s="345"/>
      <c r="HE5" s="345"/>
      <c r="HF5" s="345"/>
      <c r="HG5" s="345"/>
      <c r="HH5" s="345"/>
      <c r="HI5" s="345"/>
      <c r="HJ5" s="345"/>
      <c r="HK5" s="345"/>
      <c r="HL5" s="345"/>
      <c r="HM5" s="345"/>
      <c r="HN5" s="345"/>
      <c r="HO5" s="345"/>
      <c r="HP5" s="345"/>
      <c r="HQ5" s="345"/>
      <c r="HR5" s="345"/>
      <c r="HS5" s="345"/>
      <c r="HT5" s="345"/>
      <c r="HU5" s="345"/>
      <c r="HV5" s="345"/>
      <c r="HW5" s="345"/>
      <c r="HX5" s="345"/>
      <c r="HY5" s="345"/>
      <c r="HZ5" s="345"/>
      <c r="IA5" s="345"/>
      <c r="IB5" s="345"/>
      <c r="IC5" s="345"/>
      <c r="ID5" s="345"/>
      <c r="IE5" s="345"/>
      <c r="IF5" s="345"/>
      <c r="IG5" s="345"/>
      <c r="IH5" s="345"/>
      <c r="II5" s="345"/>
      <c r="IJ5" s="345"/>
      <c r="IK5" s="345"/>
      <c r="IL5" s="345"/>
      <c r="IM5" s="345"/>
      <c r="IN5" s="345"/>
      <c r="IO5" s="345"/>
      <c r="IP5" s="345"/>
      <c r="IQ5" s="345"/>
      <c r="IR5" s="345"/>
      <c r="IS5" s="345"/>
      <c r="IT5" s="345"/>
      <c r="IU5" s="345"/>
      <c r="IV5" s="345"/>
      <c r="IW5" s="345"/>
      <c r="IX5" s="345"/>
      <c r="IY5" s="345"/>
    </row>
    <row r="6" spans="1:259" s="621" customFormat="1" ht="6.95" customHeight="1" x14ac:dyDescent="0.2">
      <c r="A6" s="492"/>
      <c r="B6" s="492"/>
      <c r="C6" s="345"/>
      <c r="D6" s="492"/>
      <c r="E6" s="492"/>
      <c r="F6" s="492"/>
      <c r="G6" s="492"/>
      <c r="H6" s="492"/>
      <c r="I6" s="492"/>
      <c r="J6" s="492"/>
      <c r="K6" s="492"/>
      <c r="L6" s="1109"/>
      <c r="M6" s="1109"/>
      <c r="N6" s="492"/>
      <c r="O6" s="492"/>
      <c r="P6" s="492"/>
      <c r="Q6" s="492"/>
      <c r="R6" s="345"/>
      <c r="S6" s="345"/>
      <c r="T6" s="345"/>
      <c r="U6" s="345"/>
      <c r="V6" s="345"/>
      <c r="W6" s="345"/>
      <c r="X6" s="345"/>
      <c r="Y6" s="345"/>
      <c r="Z6" s="345"/>
      <c r="AA6" s="345"/>
      <c r="AB6" s="345"/>
      <c r="AC6" s="345"/>
      <c r="AD6" s="345"/>
      <c r="AE6" s="345"/>
      <c r="AF6" s="345"/>
      <c r="AG6" s="345"/>
      <c r="AH6" s="345"/>
      <c r="AI6" s="345"/>
      <c r="AJ6" s="345"/>
      <c r="AK6" s="345"/>
      <c r="AL6" s="345"/>
      <c r="AM6" s="345"/>
      <c r="AN6" s="345"/>
      <c r="AO6" s="345"/>
      <c r="AP6" s="345"/>
      <c r="AQ6" s="345"/>
      <c r="AR6" s="345"/>
      <c r="AS6" s="345"/>
      <c r="AT6" s="345"/>
      <c r="AU6" s="345"/>
      <c r="AV6" s="345"/>
      <c r="AW6" s="345"/>
      <c r="AX6" s="345"/>
      <c r="AY6" s="345"/>
      <c r="AZ6" s="345"/>
      <c r="BA6" s="345"/>
      <c r="BB6" s="345"/>
      <c r="BC6" s="345"/>
      <c r="BD6" s="345"/>
      <c r="BE6" s="345"/>
      <c r="BF6" s="345"/>
      <c r="BG6" s="345"/>
      <c r="BH6" s="345"/>
      <c r="BI6" s="345"/>
      <c r="BJ6" s="345"/>
      <c r="BK6" s="345"/>
      <c r="BL6" s="345"/>
      <c r="BM6" s="345"/>
      <c r="BN6" s="345"/>
      <c r="BO6" s="345"/>
      <c r="BP6" s="345"/>
      <c r="BQ6" s="345"/>
      <c r="BR6" s="345"/>
      <c r="BS6" s="345"/>
      <c r="BT6" s="345"/>
      <c r="BU6" s="345"/>
      <c r="BV6" s="345"/>
      <c r="BW6" s="345"/>
      <c r="BX6" s="345"/>
      <c r="BY6" s="345"/>
      <c r="BZ6" s="345"/>
      <c r="CA6" s="345"/>
      <c r="CB6" s="345"/>
      <c r="CC6" s="345"/>
      <c r="CD6" s="345"/>
      <c r="CE6" s="345"/>
      <c r="CF6" s="345"/>
      <c r="CG6" s="345"/>
      <c r="CH6" s="345"/>
      <c r="CI6" s="345"/>
      <c r="CJ6" s="345"/>
      <c r="CK6" s="345"/>
      <c r="CL6" s="345"/>
      <c r="CM6" s="345"/>
      <c r="CN6" s="345"/>
      <c r="CO6" s="345"/>
      <c r="CP6" s="345"/>
      <c r="CQ6" s="345"/>
      <c r="CR6" s="345"/>
      <c r="CS6" s="345"/>
      <c r="CT6" s="345"/>
      <c r="CU6" s="345"/>
      <c r="CV6" s="345"/>
      <c r="CW6" s="345"/>
      <c r="CX6" s="345"/>
      <c r="CY6" s="345"/>
      <c r="CZ6" s="345"/>
      <c r="DA6" s="345"/>
      <c r="DB6" s="345"/>
      <c r="DC6" s="345"/>
      <c r="DD6" s="345"/>
      <c r="DE6" s="345"/>
      <c r="DF6" s="345"/>
      <c r="DG6" s="345"/>
      <c r="DH6" s="345"/>
      <c r="DI6" s="345"/>
      <c r="DJ6" s="345"/>
      <c r="DK6" s="345"/>
      <c r="DL6" s="345"/>
      <c r="DM6" s="345"/>
      <c r="DN6" s="345"/>
      <c r="DO6" s="345"/>
      <c r="DP6" s="345"/>
      <c r="DQ6" s="345"/>
      <c r="DR6" s="345"/>
      <c r="DS6" s="345"/>
      <c r="DT6" s="345"/>
      <c r="DU6" s="345"/>
      <c r="DV6" s="345"/>
      <c r="DW6" s="345"/>
      <c r="DX6" s="345"/>
      <c r="DY6" s="345"/>
      <c r="DZ6" s="345"/>
      <c r="EA6" s="345"/>
      <c r="EB6" s="345"/>
      <c r="EC6" s="345"/>
      <c r="ED6" s="345"/>
      <c r="EE6" s="345"/>
      <c r="EF6" s="345"/>
      <c r="EG6" s="345"/>
      <c r="EH6" s="345"/>
      <c r="EI6" s="345"/>
      <c r="EJ6" s="345"/>
      <c r="EK6" s="345"/>
      <c r="EL6" s="345"/>
      <c r="EM6" s="345"/>
      <c r="EN6" s="345"/>
      <c r="EO6" s="345"/>
      <c r="EP6" s="345"/>
      <c r="EQ6" s="345"/>
      <c r="ER6" s="345"/>
      <c r="ES6" s="345"/>
      <c r="ET6" s="345"/>
      <c r="EU6" s="345"/>
      <c r="EV6" s="345"/>
      <c r="EW6" s="345"/>
      <c r="EX6" s="345"/>
      <c r="EY6" s="345"/>
      <c r="EZ6" s="345"/>
      <c r="FA6" s="345"/>
      <c r="FB6" s="345"/>
      <c r="FC6" s="345"/>
      <c r="FD6" s="345"/>
      <c r="FE6" s="345"/>
      <c r="FF6" s="345"/>
      <c r="FG6" s="345"/>
      <c r="FH6" s="345"/>
      <c r="FI6" s="345"/>
      <c r="FJ6" s="345"/>
      <c r="FK6" s="345"/>
      <c r="FL6" s="345"/>
      <c r="FM6" s="345"/>
      <c r="FN6" s="345"/>
      <c r="FO6" s="345"/>
      <c r="FP6" s="345"/>
      <c r="FQ6" s="345"/>
      <c r="FR6" s="345"/>
      <c r="FS6" s="345"/>
      <c r="FT6" s="345"/>
      <c r="FU6" s="345"/>
      <c r="FV6" s="345"/>
      <c r="FW6" s="345"/>
      <c r="FX6" s="345"/>
      <c r="FY6" s="345"/>
      <c r="FZ6" s="345"/>
      <c r="GA6" s="345"/>
      <c r="GB6" s="345"/>
      <c r="GC6" s="345"/>
      <c r="GD6" s="345"/>
      <c r="GE6" s="345"/>
      <c r="GF6" s="345"/>
      <c r="GG6" s="345"/>
      <c r="GH6" s="345"/>
      <c r="GI6" s="345"/>
      <c r="GJ6" s="345"/>
      <c r="GK6" s="345"/>
      <c r="GL6" s="345"/>
      <c r="GM6" s="345"/>
      <c r="GN6" s="345"/>
      <c r="GO6" s="345"/>
      <c r="GP6" s="345"/>
      <c r="GQ6" s="345"/>
      <c r="GR6" s="345"/>
      <c r="GS6" s="345"/>
      <c r="GT6" s="345"/>
      <c r="GU6" s="345"/>
      <c r="GV6" s="345"/>
      <c r="GW6" s="345"/>
      <c r="GX6" s="345"/>
      <c r="GY6" s="345"/>
      <c r="GZ6" s="345"/>
      <c r="HA6" s="345"/>
      <c r="HB6" s="345"/>
      <c r="HC6" s="345"/>
      <c r="HD6" s="345"/>
      <c r="HE6" s="345"/>
      <c r="HF6" s="345"/>
      <c r="HG6" s="345"/>
      <c r="HH6" s="345"/>
      <c r="HI6" s="345"/>
      <c r="HJ6" s="345"/>
      <c r="HK6" s="345"/>
      <c r="HL6" s="345"/>
      <c r="HM6" s="345"/>
      <c r="HN6" s="345"/>
      <c r="HO6" s="345"/>
      <c r="HP6" s="345"/>
      <c r="HQ6" s="345"/>
      <c r="HR6" s="345"/>
      <c r="HS6" s="345"/>
      <c r="HT6" s="345"/>
      <c r="HU6" s="345"/>
      <c r="HV6" s="345"/>
      <c r="HW6" s="345"/>
      <c r="HX6" s="345"/>
      <c r="HY6" s="345"/>
      <c r="HZ6" s="345"/>
      <c r="IA6" s="345"/>
      <c r="IB6" s="345"/>
      <c r="IC6" s="345"/>
      <c r="ID6" s="345"/>
      <c r="IE6" s="345"/>
      <c r="IF6" s="345"/>
      <c r="IG6" s="345"/>
      <c r="IH6" s="345"/>
      <c r="II6" s="345"/>
      <c r="IJ6" s="345"/>
      <c r="IK6" s="345"/>
      <c r="IL6" s="345"/>
      <c r="IM6" s="345"/>
      <c r="IN6" s="345"/>
      <c r="IO6" s="345"/>
      <c r="IP6" s="345"/>
      <c r="IQ6" s="345"/>
      <c r="IR6" s="345"/>
      <c r="IS6" s="345"/>
      <c r="IT6" s="345"/>
      <c r="IU6" s="345"/>
      <c r="IV6" s="345"/>
      <c r="IW6" s="345"/>
      <c r="IX6" s="345"/>
      <c r="IY6" s="345"/>
    </row>
    <row r="7" spans="1:259" s="621" customFormat="1" ht="4.5" customHeight="1" x14ac:dyDescent="0.2">
      <c r="A7" s="492"/>
      <c r="B7" s="492"/>
      <c r="C7" s="345"/>
      <c r="D7" s="492"/>
      <c r="E7" s="492"/>
      <c r="F7" s="492"/>
      <c r="G7" s="492"/>
      <c r="H7" s="492"/>
      <c r="I7" s="492"/>
      <c r="J7" s="492"/>
      <c r="K7" s="492"/>
      <c r="L7" s="755"/>
      <c r="M7" s="755"/>
      <c r="N7" s="437"/>
      <c r="O7" s="437"/>
      <c r="P7" s="437"/>
      <c r="Q7" s="437"/>
      <c r="R7" s="322"/>
      <c r="S7" s="322"/>
      <c r="T7" s="345"/>
      <c r="U7" s="345"/>
      <c r="V7" s="345"/>
      <c r="W7" s="345"/>
      <c r="X7" s="345"/>
      <c r="Y7" s="345"/>
      <c r="Z7" s="345"/>
      <c r="AA7" s="345"/>
      <c r="AB7" s="345"/>
      <c r="AC7" s="345"/>
      <c r="AD7" s="345"/>
      <c r="AE7" s="345"/>
      <c r="AF7" s="345"/>
      <c r="AG7" s="345"/>
      <c r="AH7" s="345"/>
      <c r="AI7" s="345"/>
      <c r="AJ7" s="345"/>
      <c r="AK7" s="345"/>
      <c r="AL7" s="345"/>
      <c r="AM7" s="345"/>
      <c r="AN7" s="345"/>
      <c r="AO7" s="345"/>
      <c r="AP7" s="345"/>
      <c r="AQ7" s="345"/>
      <c r="AR7" s="345"/>
      <c r="AS7" s="345"/>
      <c r="AT7" s="345"/>
      <c r="AU7" s="345"/>
      <c r="AV7" s="345"/>
      <c r="AW7" s="345"/>
      <c r="AX7" s="345"/>
      <c r="AY7" s="345"/>
      <c r="AZ7" s="345"/>
      <c r="BA7" s="345"/>
      <c r="BB7" s="345"/>
      <c r="BC7" s="345"/>
      <c r="BD7" s="345"/>
      <c r="BE7" s="345"/>
      <c r="BF7" s="345"/>
      <c r="BG7" s="345"/>
      <c r="BH7" s="345"/>
      <c r="BI7" s="345"/>
      <c r="BJ7" s="345"/>
      <c r="BK7" s="345"/>
      <c r="BL7" s="345"/>
      <c r="BM7" s="345"/>
      <c r="BN7" s="345"/>
      <c r="BO7" s="345"/>
      <c r="BP7" s="345"/>
      <c r="BQ7" s="345"/>
      <c r="BR7" s="345"/>
      <c r="BS7" s="345"/>
      <c r="BT7" s="345"/>
      <c r="BU7" s="345"/>
      <c r="BV7" s="345"/>
      <c r="BW7" s="345"/>
      <c r="BX7" s="345"/>
      <c r="BY7" s="345"/>
      <c r="BZ7" s="345"/>
      <c r="CA7" s="345"/>
      <c r="CB7" s="345"/>
      <c r="CC7" s="345"/>
      <c r="CD7" s="345"/>
      <c r="CE7" s="345"/>
      <c r="CF7" s="345"/>
      <c r="CG7" s="345"/>
      <c r="CH7" s="345"/>
      <c r="CI7" s="345"/>
      <c r="CJ7" s="345"/>
      <c r="CK7" s="345"/>
      <c r="CL7" s="345"/>
      <c r="CM7" s="345"/>
      <c r="CN7" s="345"/>
      <c r="CO7" s="345"/>
      <c r="CP7" s="345"/>
      <c r="CQ7" s="345"/>
      <c r="CR7" s="345"/>
      <c r="CS7" s="345"/>
      <c r="CT7" s="345"/>
      <c r="CU7" s="345"/>
      <c r="CV7" s="345"/>
      <c r="CW7" s="345"/>
      <c r="CX7" s="345"/>
      <c r="CY7" s="345"/>
      <c r="CZ7" s="345"/>
      <c r="DA7" s="345"/>
      <c r="DB7" s="345"/>
      <c r="DC7" s="345"/>
      <c r="DD7" s="345"/>
      <c r="DE7" s="345"/>
      <c r="DF7" s="345"/>
      <c r="DG7" s="345"/>
      <c r="DH7" s="345"/>
      <c r="DI7" s="345"/>
      <c r="DJ7" s="345"/>
      <c r="DK7" s="345"/>
      <c r="DL7" s="345"/>
      <c r="DM7" s="345"/>
      <c r="DN7" s="345"/>
      <c r="DO7" s="345"/>
      <c r="DP7" s="345"/>
      <c r="DQ7" s="345"/>
      <c r="DR7" s="345"/>
      <c r="DS7" s="345"/>
      <c r="DT7" s="345"/>
      <c r="DU7" s="345"/>
      <c r="DV7" s="345"/>
      <c r="DW7" s="345"/>
      <c r="DX7" s="345"/>
      <c r="DY7" s="345"/>
      <c r="DZ7" s="345"/>
      <c r="EA7" s="345"/>
      <c r="EB7" s="345"/>
      <c r="EC7" s="345"/>
      <c r="ED7" s="345"/>
      <c r="EE7" s="345"/>
      <c r="EF7" s="345"/>
      <c r="EG7" s="345"/>
      <c r="EH7" s="345"/>
      <c r="EI7" s="345"/>
      <c r="EJ7" s="345"/>
      <c r="EK7" s="345"/>
      <c r="EL7" s="345"/>
      <c r="EM7" s="345"/>
      <c r="EN7" s="345"/>
      <c r="EO7" s="345"/>
      <c r="EP7" s="345"/>
      <c r="EQ7" s="345"/>
      <c r="ER7" s="345"/>
      <c r="ES7" s="345"/>
      <c r="ET7" s="345"/>
      <c r="EU7" s="345"/>
      <c r="EV7" s="345"/>
      <c r="EW7" s="345"/>
      <c r="EX7" s="345"/>
      <c r="EY7" s="345"/>
      <c r="EZ7" s="345"/>
      <c r="FA7" s="345"/>
      <c r="FB7" s="345"/>
      <c r="FC7" s="345"/>
      <c r="FD7" s="345"/>
      <c r="FE7" s="345"/>
      <c r="FF7" s="345"/>
      <c r="FG7" s="345"/>
      <c r="FH7" s="345"/>
      <c r="FI7" s="345"/>
      <c r="FJ7" s="345"/>
      <c r="FK7" s="345"/>
      <c r="FL7" s="345"/>
      <c r="FM7" s="345"/>
      <c r="FN7" s="345"/>
      <c r="FO7" s="345"/>
      <c r="FP7" s="345"/>
      <c r="FQ7" s="345"/>
      <c r="FR7" s="345"/>
      <c r="FS7" s="345"/>
      <c r="FT7" s="345"/>
      <c r="FU7" s="345"/>
      <c r="FV7" s="345"/>
      <c r="FW7" s="345"/>
      <c r="FX7" s="345"/>
      <c r="FY7" s="345"/>
      <c r="FZ7" s="345"/>
      <c r="GA7" s="345"/>
      <c r="GB7" s="345"/>
      <c r="GC7" s="345"/>
      <c r="GD7" s="345"/>
      <c r="GE7" s="345"/>
      <c r="GF7" s="345"/>
      <c r="GG7" s="345"/>
      <c r="GH7" s="345"/>
      <c r="GI7" s="345"/>
      <c r="GJ7" s="345"/>
      <c r="GK7" s="345"/>
      <c r="GL7" s="345"/>
      <c r="GM7" s="345"/>
      <c r="GN7" s="345"/>
      <c r="GO7" s="345"/>
      <c r="GP7" s="345"/>
      <c r="GQ7" s="345"/>
      <c r="GR7" s="345"/>
      <c r="GS7" s="345"/>
      <c r="GT7" s="345"/>
      <c r="GU7" s="345"/>
      <c r="GV7" s="345"/>
      <c r="GW7" s="345"/>
      <c r="GX7" s="345"/>
      <c r="GY7" s="345"/>
      <c r="GZ7" s="345"/>
      <c r="HA7" s="345"/>
      <c r="HB7" s="345"/>
      <c r="HC7" s="345"/>
      <c r="HD7" s="345"/>
      <c r="HE7" s="345"/>
      <c r="HF7" s="345"/>
      <c r="HG7" s="345"/>
      <c r="HH7" s="345"/>
      <c r="HI7" s="345"/>
      <c r="HJ7" s="345"/>
      <c r="HK7" s="345"/>
      <c r="HL7" s="345"/>
      <c r="HM7" s="345"/>
      <c r="HN7" s="345"/>
      <c r="HO7" s="345"/>
      <c r="HP7" s="345"/>
      <c r="HQ7" s="345"/>
      <c r="HR7" s="345"/>
      <c r="HS7" s="345"/>
      <c r="HT7" s="345"/>
      <c r="HU7" s="345"/>
      <c r="HV7" s="345"/>
      <c r="HW7" s="345"/>
      <c r="HX7" s="345"/>
      <c r="HY7" s="345"/>
      <c r="HZ7" s="345"/>
      <c r="IA7" s="345"/>
      <c r="IB7" s="345"/>
      <c r="IC7" s="345"/>
      <c r="ID7" s="345"/>
      <c r="IE7" s="345"/>
      <c r="IF7" s="345"/>
      <c r="IG7" s="345"/>
      <c r="IH7" s="345"/>
      <c r="II7" s="345"/>
      <c r="IJ7" s="345"/>
      <c r="IK7" s="345"/>
      <c r="IL7" s="345"/>
      <c r="IM7" s="345"/>
      <c r="IN7" s="345"/>
      <c r="IO7" s="345"/>
      <c r="IP7" s="345"/>
      <c r="IQ7" s="345"/>
      <c r="IR7" s="345"/>
      <c r="IS7" s="345"/>
      <c r="IT7" s="345"/>
      <c r="IU7" s="345"/>
      <c r="IV7" s="345"/>
      <c r="IW7" s="345"/>
      <c r="IX7" s="345"/>
      <c r="IY7" s="345"/>
    </row>
    <row r="8" spans="1:259" s="621" customFormat="1" ht="27" customHeight="1" x14ac:dyDescent="0.2">
      <c r="A8" s="492"/>
      <c r="B8" s="1655" t="s">
        <v>492</v>
      </c>
      <c r="C8" s="1656"/>
      <c r="D8" s="1657"/>
      <c r="E8" s="1657"/>
      <c r="F8" s="1657"/>
      <c r="G8" s="1657"/>
      <c r="H8" s="1657"/>
      <c r="I8" s="1657"/>
      <c r="J8" s="1657"/>
      <c r="K8" s="1658"/>
      <c r="L8" s="755"/>
      <c r="M8" s="755"/>
      <c r="N8" s="437"/>
      <c r="O8" s="437"/>
      <c r="P8" s="437"/>
      <c r="Q8" s="437"/>
      <c r="R8" s="322"/>
      <c r="S8" s="322"/>
      <c r="T8" s="345"/>
      <c r="U8" s="345"/>
      <c r="V8" s="345"/>
      <c r="W8" s="345"/>
      <c r="X8" s="345"/>
      <c r="Y8" s="345"/>
      <c r="Z8" s="345"/>
      <c r="AA8" s="345"/>
      <c r="AB8" s="345"/>
      <c r="AC8" s="345"/>
      <c r="AD8" s="345"/>
      <c r="AE8" s="345"/>
      <c r="AF8" s="345"/>
      <c r="AG8" s="345"/>
      <c r="AH8" s="345"/>
      <c r="AI8" s="345"/>
      <c r="AJ8" s="345"/>
      <c r="AK8" s="345"/>
      <c r="AL8" s="345"/>
      <c r="AM8" s="345"/>
      <c r="AN8" s="345"/>
      <c r="AO8" s="345"/>
      <c r="AP8" s="345"/>
      <c r="AQ8" s="345"/>
      <c r="AR8" s="345"/>
      <c r="AS8" s="345"/>
      <c r="AT8" s="345"/>
      <c r="AU8" s="345"/>
      <c r="AV8" s="345"/>
      <c r="AW8" s="345"/>
      <c r="AX8" s="345"/>
      <c r="AY8" s="345"/>
      <c r="AZ8" s="345"/>
      <c r="BA8" s="345"/>
      <c r="BB8" s="345"/>
      <c r="BC8" s="345"/>
      <c r="BD8" s="345"/>
      <c r="BE8" s="345"/>
      <c r="BF8" s="345"/>
      <c r="BG8" s="345"/>
      <c r="BH8" s="345"/>
      <c r="BI8" s="345"/>
      <c r="BJ8" s="345"/>
      <c r="BK8" s="345"/>
      <c r="BL8" s="345"/>
      <c r="BM8" s="345"/>
      <c r="BN8" s="345"/>
      <c r="BO8" s="345"/>
      <c r="BP8" s="345"/>
      <c r="BQ8" s="345"/>
      <c r="BR8" s="345"/>
      <c r="BS8" s="345"/>
      <c r="BT8" s="345"/>
      <c r="BU8" s="345"/>
      <c r="BV8" s="345"/>
      <c r="BW8" s="345"/>
      <c r="BX8" s="345"/>
      <c r="BY8" s="345"/>
      <c r="BZ8" s="345"/>
      <c r="CA8" s="345"/>
      <c r="CB8" s="345"/>
      <c r="CC8" s="345"/>
      <c r="CD8" s="345"/>
      <c r="CE8" s="345"/>
      <c r="CF8" s="345"/>
      <c r="CG8" s="345"/>
      <c r="CH8" s="345"/>
      <c r="CI8" s="345"/>
      <c r="CJ8" s="345"/>
      <c r="CK8" s="345"/>
      <c r="CL8" s="345"/>
      <c r="CM8" s="345"/>
      <c r="CN8" s="345"/>
      <c r="CO8" s="345"/>
      <c r="CP8" s="345"/>
      <c r="CQ8" s="345"/>
      <c r="CR8" s="345"/>
      <c r="CS8" s="345"/>
      <c r="CT8" s="345"/>
      <c r="CU8" s="345"/>
      <c r="CV8" s="345"/>
      <c r="CW8" s="345"/>
      <c r="CX8" s="345"/>
      <c r="CY8" s="345"/>
      <c r="CZ8" s="345"/>
      <c r="DA8" s="345"/>
      <c r="DB8" s="345"/>
      <c r="DC8" s="345"/>
      <c r="DD8" s="345"/>
      <c r="DE8" s="345"/>
      <c r="DF8" s="345"/>
      <c r="DG8" s="345"/>
      <c r="DH8" s="345"/>
      <c r="DI8" s="345"/>
      <c r="DJ8" s="345"/>
      <c r="DK8" s="345"/>
      <c r="DL8" s="345"/>
      <c r="DM8" s="345"/>
      <c r="DN8" s="345"/>
      <c r="DO8" s="345"/>
      <c r="DP8" s="345"/>
      <c r="DQ8" s="345"/>
      <c r="DR8" s="345"/>
      <c r="DS8" s="345"/>
      <c r="DT8" s="345"/>
      <c r="DU8" s="345"/>
      <c r="DV8" s="345"/>
      <c r="DW8" s="345"/>
      <c r="DX8" s="345"/>
      <c r="DY8" s="345"/>
      <c r="DZ8" s="345"/>
      <c r="EA8" s="345"/>
      <c r="EB8" s="345"/>
      <c r="EC8" s="345"/>
      <c r="ED8" s="345"/>
      <c r="EE8" s="345"/>
      <c r="EF8" s="345"/>
      <c r="EG8" s="345"/>
      <c r="EH8" s="345"/>
      <c r="EI8" s="345"/>
      <c r="EJ8" s="345"/>
      <c r="EK8" s="345"/>
      <c r="EL8" s="345"/>
      <c r="EM8" s="345"/>
      <c r="EN8" s="345"/>
      <c r="EO8" s="345"/>
      <c r="EP8" s="345"/>
      <c r="EQ8" s="345"/>
      <c r="ER8" s="345"/>
      <c r="ES8" s="345"/>
      <c r="ET8" s="345"/>
      <c r="EU8" s="345"/>
      <c r="EV8" s="345"/>
      <c r="EW8" s="345"/>
      <c r="EX8" s="345"/>
      <c r="EY8" s="345"/>
      <c r="EZ8" s="345"/>
      <c r="FA8" s="345"/>
      <c r="FB8" s="345"/>
      <c r="FC8" s="345"/>
      <c r="FD8" s="345"/>
      <c r="FE8" s="345"/>
      <c r="FF8" s="345"/>
      <c r="FG8" s="345"/>
      <c r="FH8" s="345"/>
      <c r="FI8" s="345"/>
      <c r="FJ8" s="345"/>
      <c r="FK8" s="345"/>
      <c r="FL8" s="345"/>
      <c r="FM8" s="345"/>
      <c r="FN8" s="345"/>
      <c r="FO8" s="345"/>
      <c r="FP8" s="345"/>
      <c r="FQ8" s="345"/>
      <c r="FR8" s="345"/>
      <c r="FS8" s="345"/>
      <c r="FT8" s="345"/>
      <c r="FU8" s="345"/>
      <c r="FV8" s="345"/>
      <c r="FW8" s="345"/>
      <c r="FX8" s="345"/>
      <c r="FY8" s="345"/>
      <c r="FZ8" s="345"/>
      <c r="GA8" s="345"/>
      <c r="GB8" s="345"/>
      <c r="GC8" s="345"/>
      <c r="GD8" s="345"/>
      <c r="GE8" s="345"/>
      <c r="GF8" s="345"/>
      <c r="GG8" s="345"/>
      <c r="GH8" s="345"/>
      <c r="GI8" s="345"/>
      <c r="GJ8" s="345"/>
      <c r="GK8" s="345"/>
      <c r="GL8" s="345"/>
      <c r="GM8" s="345"/>
      <c r="GN8" s="345"/>
      <c r="GO8" s="345"/>
      <c r="GP8" s="345"/>
      <c r="GQ8" s="345"/>
      <c r="GR8" s="345"/>
      <c r="GS8" s="345"/>
      <c r="GT8" s="345"/>
      <c r="GU8" s="345"/>
      <c r="GV8" s="345"/>
      <c r="GW8" s="345"/>
      <c r="GX8" s="345"/>
      <c r="GY8" s="345"/>
      <c r="GZ8" s="345"/>
      <c r="HA8" s="345"/>
      <c r="HB8" s="345"/>
      <c r="HC8" s="345"/>
      <c r="HD8" s="345"/>
      <c r="HE8" s="345"/>
      <c r="HF8" s="345"/>
      <c r="HG8" s="345"/>
      <c r="HH8" s="345"/>
      <c r="HI8" s="345"/>
      <c r="HJ8" s="345"/>
      <c r="HK8" s="345"/>
      <c r="HL8" s="345"/>
      <c r="HM8" s="345"/>
      <c r="HN8" s="345"/>
      <c r="HO8" s="345"/>
      <c r="HP8" s="345"/>
      <c r="HQ8" s="345"/>
      <c r="HR8" s="345"/>
      <c r="HS8" s="345"/>
      <c r="HT8" s="345"/>
      <c r="HU8" s="345"/>
      <c r="HV8" s="345"/>
      <c r="HW8" s="345"/>
      <c r="HX8" s="345"/>
      <c r="HY8" s="345"/>
      <c r="HZ8" s="345"/>
      <c r="IA8" s="345"/>
      <c r="IB8" s="345"/>
      <c r="IC8" s="345"/>
      <c r="ID8" s="345"/>
      <c r="IE8" s="345"/>
      <c r="IF8" s="345"/>
      <c r="IG8" s="345"/>
      <c r="IH8" s="345"/>
      <c r="II8" s="345"/>
      <c r="IJ8" s="345"/>
      <c r="IK8" s="345"/>
      <c r="IL8" s="345"/>
      <c r="IM8" s="345"/>
      <c r="IN8" s="345"/>
      <c r="IO8" s="345"/>
      <c r="IP8" s="345"/>
      <c r="IQ8" s="345"/>
      <c r="IR8" s="345"/>
      <c r="IS8" s="345"/>
      <c r="IT8" s="345"/>
      <c r="IU8" s="345"/>
      <c r="IV8" s="345"/>
      <c r="IW8" s="345"/>
      <c r="IX8" s="345"/>
      <c r="IY8" s="345"/>
    </row>
    <row r="9" spans="1:259" s="621" customFormat="1" ht="5.25" customHeight="1" x14ac:dyDescent="0.2">
      <c r="A9" s="345"/>
      <c r="C9" s="345"/>
      <c r="D9" s="437"/>
      <c r="E9" s="437"/>
      <c r="F9" s="437"/>
      <c r="G9" s="437"/>
      <c r="H9" s="437"/>
      <c r="I9" s="437"/>
      <c r="J9" s="437"/>
      <c r="K9" s="1110"/>
      <c r="L9" s="742"/>
      <c r="M9" s="742"/>
      <c r="N9" s="322"/>
      <c r="O9" s="322"/>
      <c r="P9" s="322"/>
      <c r="Q9" s="322"/>
      <c r="R9" s="322"/>
      <c r="S9" s="322"/>
      <c r="T9" s="345"/>
      <c r="U9" s="345"/>
      <c r="V9" s="345"/>
      <c r="W9" s="345"/>
      <c r="X9" s="345"/>
      <c r="Y9" s="345"/>
      <c r="Z9" s="345"/>
      <c r="AA9" s="345"/>
      <c r="AB9" s="345"/>
      <c r="AC9" s="345"/>
      <c r="AD9" s="345"/>
      <c r="AE9" s="345"/>
      <c r="AF9" s="345"/>
      <c r="AG9" s="345"/>
      <c r="AH9" s="345"/>
      <c r="AI9" s="345"/>
      <c r="AJ9" s="345"/>
      <c r="AK9" s="345"/>
      <c r="AL9" s="345"/>
      <c r="AM9" s="345"/>
      <c r="AN9" s="345"/>
      <c r="AO9" s="345"/>
      <c r="AP9" s="345"/>
      <c r="AQ9" s="345"/>
      <c r="AR9" s="345"/>
      <c r="AS9" s="345"/>
      <c r="AT9" s="345"/>
      <c r="AU9" s="345"/>
      <c r="AV9" s="345"/>
      <c r="AW9" s="345"/>
      <c r="AX9" s="345"/>
      <c r="AY9" s="345"/>
      <c r="AZ9" s="345"/>
      <c r="BA9" s="345"/>
      <c r="BB9" s="345"/>
      <c r="BC9" s="345"/>
      <c r="BD9" s="345"/>
      <c r="BE9" s="345"/>
      <c r="BF9" s="345"/>
      <c r="BG9" s="345"/>
      <c r="BH9" s="345"/>
      <c r="BI9" s="345"/>
      <c r="BJ9" s="345"/>
      <c r="BK9" s="345"/>
      <c r="BL9" s="345"/>
      <c r="BM9" s="345"/>
      <c r="BN9" s="345"/>
      <c r="BO9" s="345"/>
      <c r="BP9" s="345"/>
      <c r="BQ9" s="345"/>
      <c r="BR9" s="345"/>
      <c r="BS9" s="345"/>
      <c r="BT9" s="345"/>
      <c r="BU9" s="345"/>
      <c r="BV9" s="345"/>
      <c r="BW9" s="345"/>
      <c r="BX9" s="345"/>
      <c r="BY9" s="345"/>
      <c r="BZ9" s="345"/>
      <c r="CA9" s="345"/>
      <c r="CB9" s="345"/>
      <c r="CC9" s="345"/>
      <c r="CD9" s="345"/>
      <c r="CE9" s="345"/>
      <c r="CF9" s="345"/>
      <c r="CG9" s="345"/>
      <c r="CH9" s="345"/>
      <c r="CI9" s="345"/>
      <c r="CJ9" s="345"/>
      <c r="CK9" s="345"/>
      <c r="CL9" s="345"/>
      <c r="CM9" s="345"/>
      <c r="CN9" s="345"/>
      <c r="CO9" s="345"/>
      <c r="CP9" s="345"/>
      <c r="CQ9" s="345"/>
      <c r="CR9" s="345"/>
      <c r="CS9" s="345"/>
      <c r="CT9" s="345"/>
      <c r="CU9" s="345"/>
      <c r="CV9" s="345"/>
      <c r="CW9" s="345"/>
      <c r="CX9" s="345"/>
      <c r="CY9" s="345"/>
      <c r="CZ9" s="345"/>
      <c r="DA9" s="345"/>
      <c r="DB9" s="345"/>
      <c r="DC9" s="345"/>
      <c r="DD9" s="345"/>
      <c r="DE9" s="345"/>
      <c r="DF9" s="345"/>
      <c r="DG9" s="345"/>
      <c r="DH9" s="345"/>
      <c r="DI9" s="345"/>
      <c r="DJ9" s="345"/>
      <c r="DK9" s="345"/>
      <c r="DL9" s="345"/>
      <c r="DM9" s="345"/>
      <c r="DN9" s="345"/>
      <c r="DO9" s="345"/>
      <c r="DP9" s="345"/>
      <c r="DQ9" s="345"/>
      <c r="DR9" s="345"/>
      <c r="DS9" s="345"/>
      <c r="DT9" s="345"/>
      <c r="DU9" s="345"/>
      <c r="DV9" s="345"/>
      <c r="DW9" s="345"/>
      <c r="DX9" s="345"/>
      <c r="DY9" s="345"/>
      <c r="DZ9" s="345"/>
      <c r="EA9" s="345"/>
      <c r="EB9" s="345"/>
      <c r="EC9" s="345"/>
      <c r="ED9" s="345"/>
      <c r="EE9" s="345"/>
      <c r="EF9" s="345"/>
      <c r="EG9" s="345"/>
      <c r="EH9" s="345"/>
      <c r="EI9" s="345"/>
      <c r="EJ9" s="345"/>
      <c r="EK9" s="345"/>
      <c r="EL9" s="345"/>
      <c r="EM9" s="345"/>
      <c r="EN9" s="345"/>
      <c r="EO9" s="345"/>
      <c r="EP9" s="345"/>
      <c r="EQ9" s="345"/>
      <c r="ER9" s="345"/>
      <c r="ES9" s="345"/>
      <c r="ET9" s="345"/>
      <c r="EU9" s="345"/>
      <c r="EV9" s="345"/>
      <c r="EW9" s="345"/>
      <c r="EX9" s="345"/>
      <c r="EY9" s="345"/>
      <c r="EZ9" s="345"/>
      <c r="FA9" s="345"/>
      <c r="FB9" s="345"/>
      <c r="FC9" s="345"/>
      <c r="FD9" s="345"/>
      <c r="FE9" s="345"/>
      <c r="FF9" s="345"/>
      <c r="FG9" s="345"/>
      <c r="FH9" s="345"/>
      <c r="FI9" s="345"/>
      <c r="FJ9" s="345"/>
      <c r="FK9" s="345"/>
      <c r="FL9" s="345"/>
      <c r="FM9" s="345"/>
      <c r="FN9" s="345"/>
      <c r="FO9" s="345"/>
      <c r="FP9" s="345"/>
      <c r="FQ9" s="345"/>
      <c r="FR9" s="345"/>
      <c r="FS9" s="345"/>
      <c r="FT9" s="345"/>
      <c r="FU9" s="345"/>
      <c r="FV9" s="345"/>
      <c r="FW9" s="345"/>
      <c r="FX9" s="345"/>
      <c r="FY9" s="345"/>
      <c r="FZ9" s="345"/>
      <c r="GA9" s="345"/>
      <c r="GB9" s="345"/>
      <c r="GC9" s="345"/>
      <c r="GD9" s="345"/>
      <c r="GE9" s="345"/>
      <c r="GF9" s="345"/>
      <c r="GG9" s="345"/>
      <c r="GH9" s="345"/>
      <c r="GI9" s="345"/>
      <c r="GJ9" s="345"/>
      <c r="GK9" s="345"/>
      <c r="GL9" s="345"/>
      <c r="GM9" s="345"/>
      <c r="GN9" s="345"/>
      <c r="GO9" s="345"/>
      <c r="GP9" s="345"/>
      <c r="GQ9" s="345"/>
      <c r="GR9" s="345"/>
      <c r="GS9" s="345"/>
      <c r="GT9" s="345"/>
      <c r="GU9" s="345"/>
      <c r="GV9" s="345"/>
      <c r="GW9" s="345"/>
      <c r="GX9" s="345"/>
      <c r="GY9" s="345"/>
      <c r="GZ9" s="345"/>
      <c r="HA9" s="345"/>
      <c r="HB9" s="345"/>
      <c r="HC9" s="345"/>
      <c r="HD9" s="345"/>
      <c r="HE9" s="345"/>
      <c r="HF9" s="345"/>
      <c r="HG9" s="345"/>
      <c r="HH9" s="345"/>
      <c r="HI9" s="345"/>
      <c r="HJ9" s="345"/>
      <c r="HK9" s="345"/>
      <c r="HL9" s="345"/>
      <c r="HM9" s="345"/>
      <c r="HN9" s="345"/>
      <c r="HO9" s="345"/>
      <c r="HP9" s="345"/>
      <c r="HQ9" s="345"/>
      <c r="HR9" s="345"/>
      <c r="HS9" s="345"/>
      <c r="HT9" s="345"/>
      <c r="HU9" s="345"/>
      <c r="HV9" s="345"/>
      <c r="HW9" s="345"/>
      <c r="HX9" s="345"/>
      <c r="HY9" s="345"/>
      <c r="HZ9" s="345"/>
      <c r="IA9" s="345"/>
      <c r="IB9" s="345"/>
      <c r="IC9" s="345"/>
      <c r="ID9" s="345"/>
      <c r="IE9" s="345"/>
      <c r="IF9" s="345"/>
      <c r="IG9" s="345"/>
      <c r="IH9" s="345"/>
      <c r="II9" s="345"/>
      <c r="IJ9" s="345"/>
      <c r="IK9" s="345"/>
      <c r="IL9" s="345"/>
      <c r="IM9" s="345"/>
      <c r="IN9" s="345"/>
      <c r="IO9" s="345"/>
      <c r="IP9" s="345"/>
      <c r="IQ9" s="345"/>
      <c r="IR9" s="345"/>
      <c r="IS9" s="345"/>
      <c r="IT9" s="345"/>
      <c r="IU9" s="345"/>
      <c r="IV9" s="345"/>
      <c r="IW9" s="345"/>
      <c r="IX9" s="345"/>
      <c r="IY9" s="345"/>
    </row>
    <row r="10" spans="1:259" s="621" customFormat="1" ht="65.25" customHeight="1" x14ac:dyDescent="0.2">
      <c r="A10" s="345"/>
      <c r="B10" s="1500" t="s">
        <v>12</v>
      </c>
      <c r="C10" s="893"/>
      <c r="D10" s="1502" t="s">
        <v>166</v>
      </c>
      <c r="E10" s="1503"/>
      <c r="F10" s="746"/>
      <c r="G10" s="1502" t="s">
        <v>165</v>
      </c>
      <c r="H10" s="1503"/>
      <c r="I10" s="746"/>
      <c r="J10" s="1502" t="s">
        <v>167</v>
      </c>
      <c r="K10" s="1503"/>
      <c r="L10" s="1111"/>
      <c r="M10" s="1111"/>
      <c r="N10" s="320"/>
      <c r="O10" s="320"/>
      <c r="P10" s="320"/>
      <c r="Q10" s="320"/>
      <c r="R10" s="320"/>
      <c r="S10" s="320"/>
      <c r="T10" s="893"/>
      <c r="U10" s="893"/>
      <c r="V10" s="893"/>
      <c r="W10" s="893"/>
      <c r="X10" s="345"/>
      <c r="Y10" s="345"/>
      <c r="Z10" s="345"/>
      <c r="AA10" s="345"/>
      <c r="AB10" s="345"/>
      <c r="AC10" s="345"/>
      <c r="AD10" s="345"/>
      <c r="AE10" s="345"/>
      <c r="AF10" s="345"/>
      <c r="AG10" s="345"/>
      <c r="AH10" s="345"/>
      <c r="AI10" s="345"/>
      <c r="AJ10" s="345"/>
      <c r="AK10" s="345"/>
      <c r="AL10" s="345"/>
      <c r="AM10" s="345"/>
      <c r="AN10" s="345"/>
      <c r="AO10" s="345"/>
      <c r="AP10" s="345"/>
      <c r="AQ10" s="345"/>
      <c r="AR10" s="345"/>
      <c r="AS10" s="345"/>
      <c r="AT10" s="345"/>
      <c r="AU10" s="345"/>
      <c r="AV10" s="345"/>
      <c r="AW10" s="345"/>
      <c r="AX10" s="345"/>
      <c r="AY10" s="345"/>
      <c r="AZ10" s="345"/>
      <c r="BA10" s="345"/>
      <c r="BB10" s="345"/>
      <c r="BC10" s="345"/>
      <c r="BD10" s="345"/>
      <c r="BE10" s="345"/>
      <c r="BF10" s="345"/>
      <c r="BG10" s="345"/>
      <c r="BH10" s="345"/>
      <c r="BI10" s="345"/>
      <c r="BJ10" s="345"/>
      <c r="BK10" s="345"/>
      <c r="BL10" s="345"/>
      <c r="BM10" s="345"/>
      <c r="BN10" s="345"/>
      <c r="BO10" s="345"/>
      <c r="BP10" s="345"/>
      <c r="BQ10" s="345"/>
      <c r="BR10" s="345"/>
      <c r="BS10" s="345"/>
      <c r="BT10" s="345"/>
      <c r="BU10" s="345"/>
      <c r="BV10" s="345"/>
      <c r="BW10" s="345"/>
      <c r="BX10" s="345"/>
      <c r="BY10" s="345"/>
      <c r="BZ10" s="345"/>
      <c r="CA10" s="345"/>
      <c r="CB10" s="345"/>
      <c r="CC10" s="345"/>
      <c r="CD10" s="345"/>
      <c r="CE10" s="345"/>
      <c r="CF10" s="345"/>
      <c r="CG10" s="345"/>
      <c r="CH10" s="345"/>
      <c r="CI10" s="345"/>
      <c r="CJ10" s="345"/>
      <c r="CK10" s="345"/>
      <c r="CL10" s="345"/>
      <c r="CM10" s="345"/>
      <c r="CN10" s="345"/>
      <c r="CO10" s="345"/>
      <c r="CP10" s="345"/>
      <c r="CQ10" s="345"/>
      <c r="CR10" s="345"/>
      <c r="CS10" s="345"/>
      <c r="CT10" s="345"/>
      <c r="CU10" s="345"/>
      <c r="CV10" s="345"/>
      <c r="CW10" s="345"/>
      <c r="CX10" s="345"/>
      <c r="CY10" s="345"/>
      <c r="CZ10" s="345"/>
      <c r="DA10" s="345"/>
      <c r="DB10" s="345"/>
      <c r="DC10" s="345"/>
      <c r="DD10" s="345"/>
      <c r="DE10" s="345"/>
      <c r="DF10" s="345"/>
      <c r="DG10" s="345"/>
      <c r="DH10" s="345"/>
      <c r="DI10" s="345"/>
      <c r="DJ10" s="345"/>
      <c r="DK10" s="345"/>
      <c r="DL10" s="345"/>
      <c r="DM10" s="345"/>
      <c r="DN10" s="345"/>
      <c r="DO10" s="345"/>
      <c r="DP10" s="345"/>
      <c r="DQ10" s="345"/>
      <c r="DR10" s="345"/>
      <c r="DS10" s="345"/>
      <c r="DT10" s="345"/>
      <c r="DU10" s="345"/>
      <c r="DV10" s="345"/>
      <c r="DW10" s="345"/>
      <c r="DX10" s="345"/>
      <c r="DY10" s="345"/>
      <c r="DZ10" s="345"/>
      <c r="EA10" s="345"/>
      <c r="EB10" s="345"/>
      <c r="EC10" s="345"/>
      <c r="ED10" s="345"/>
      <c r="EE10" s="345"/>
      <c r="EF10" s="345"/>
      <c r="EG10" s="345"/>
      <c r="EH10" s="345"/>
      <c r="EI10" s="345"/>
      <c r="EJ10" s="345"/>
      <c r="EK10" s="345"/>
      <c r="EL10" s="345"/>
      <c r="EM10" s="345"/>
      <c r="EN10" s="345"/>
      <c r="EO10" s="345"/>
      <c r="EP10" s="345"/>
      <c r="EQ10" s="345"/>
      <c r="ER10" s="345"/>
      <c r="ES10" s="345"/>
      <c r="ET10" s="345"/>
      <c r="EU10" s="345"/>
      <c r="EV10" s="345"/>
      <c r="EW10" s="345"/>
      <c r="EX10" s="345"/>
      <c r="EY10" s="345"/>
      <c r="EZ10" s="345"/>
      <c r="FA10" s="345"/>
      <c r="FB10" s="345"/>
      <c r="FC10" s="345"/>
      <c r="FD10" s="345"/>
      <c r="FE10" s="345"/>
      <c r="FF10" s="345"/>
      <c r="FG10" s="345"/>
      <c r="FH10" s="345"/>
      <c r="FI10" s="345"/>
      <c r="FJ10" s="345"/>
      <c r="FK10" s="345"/>
      <c r="FL10" s="345"/>
      <c r="FM10" s="345"/>
      <c r="FN10" s="345"/>
      <c r="FO10" s="345"/>
      <c r="FP10" s="345"/>
      <c r="FQ10" s="345"/>
      <c r="FR10" s="345"/>
      <c r="FS10" s="345"/>
      <c r="FT10" s="345"/>
      <c r="FU10" s="345"/>
      <c r="FV10" s="345"/>
      <c r="FW10" s="345"/>
      <c r="FX10" s="345"/>
      <c r="FY10" s="345"/>
      <c r="FZ10" s="345"/>
      <c r="GA10" s="345"/>
      <c r="GB10" s="345"/>
      <c r="GC10" s="345"/>
      <c r="GD10" s="345"/>
      <c r="GE10" s="345"/>
      <c r="GF10" s="345"/>
      <c r="GG10" s="345"/>
      <c r="GH10" s="345"/>
      <c r="GI10" s="345"/>
      <c r="GJ10" s="345"/>
      <c r="GK10" s="345"/>
      <c r="GL10" s="345"/>
      <c r="GM10" s="345"/>
      <c r="GN10" s="345"/>
      <c r="GO10" s="345"/>
      <c r="GP10" s="345"/>
      <c r="GQ10" s="345"/>
      <c r="GR10" s="345"/>
      <c r="GS10" s="345"/>
      <c r="GT10" s="345"/>
      <c r="GU10" s="345"/>
      <c r="GV10" s="345"/>
      <c r="GW10" s="345"/>
      <c r="GX10" s="345"/>
      <c r="GY10" s="345"/>
      <c r="GZ10" s="345"/>
      <c r="HA10" s="345"/>
      <c r="HB10" s="345"/>
      <c r="HC10" s="345"/>
      <c r="HD10" s="345"/>
      <c r="HE10" s="345"/>
      <c r="HF10" s="345"/>
      <c r="HG10" s="345"/>
      <c r="HH10" s="345"/>
      <c r="HI10" s="345"/>
      <c r="HJ10" s="345"/>
      <c r="HK10" s="345"/>
      <c r="HL10" s="345"/>
      <c r="HM10" s="345"/>
      <c r="HN10" s="345"/>
      <c r="HO10" s="345"/>
      <c r="HP10" s="345"/>
      <c r="HQ10" s="345"/>
      <c r="HR10" s="345"/>
      <c r="HS10" s="345"/>
      <c r="HT10" s="345"/>
      <c r="HU10" s="345"/>
      <c r="HV10" s="345"/>
      <c r="HW10" s="345"/>
      <c r="HX10" s="345"/>
      <c r="HY10" s="345"/>
      <c r="HZ10" s="345"/>
      <c r="IA10" s="345"/>
      <c r="IB10" s="345"/>
      <c r="IC10" s="345"/>
      <c r="ID10" s="345"/>
      <c r="IE10" s="345"/>
      <c r="IF10" s="345"/>
      <c r="IG10" s="345"/>
      <c r="IH10" s="345"/>
      <c r="II10" s="345"/>
      <c r="IJ10" s="345"/>
      <c r="IK10" s="345"/>
      <c r="IL10" s="345"/>
      <c r="IM10" s="345"/>
      <c r="IN10" s="345"/>
      <c r="IO10" s="345"/>
      <c r="IP10" s="345"/>
      <c r="IQ10" s="345"/>
      <c r="IR10" s="345"/>
      <c r="IS10" s="345"/>
      <c r="IT10" s="345"/>
      <c r="IU10" s="345"/>
      <c r="IV10" s="345"/>
      <c r="IW10" s="345"/>
      <c r="IX10" s="345"/>
      <c r="IY10" s="345"/>
    </row>
    <row r="11" spans="1:259" s="626" customFormat="1" ht="37.5" customHeight="1" x14ac:dyDescent="0.2">
      <c r="A11" s="322"/>
      <c r="B11" s="1557"/>
      <c r="C11" s="320"/>
      <c r="D11" s="793" t="s">
        <v>159</v>
      </c>
      <c r="E11" s="792" t="s">
        <v>158</v>
      </c>
      <c r="F11" s="746"/>
      <c r="G11" s="793" t="s">
        <v>160</v>
      </c>
      <c r="H11" s="792" t="s">
        <v>158</v>
      </c>
      <c r="I11" s="746"/>
      <c r="J11" s="793" t="s">
        <v>160</v>
      </c>
      <c r="K11" s="792" t="s">
        <v>158</v>
      </c>
      <c r="L11" s="1107"/>
      <c r="M11" s="1107"/>
      <c r="N11" s="329"/>
      <c r="O11" s="329"/>
      <c r="P11" s="329"/>
      <c r="Q11" s="329"/>
      <c r="R11" s="329"/>
      <c r="S11" s="329"/>
      <c r="T11" s="320"/>
      <c r="U11" s="320"/>
      <c r="V11" s="320"/>
      <c r="W11" s="320"/>
      <c r="X11" s="322"/>
      <c r="Y11" s="322"/>
      <c r="Z11" s="322"/>
      <c r="AA11" s="322"/>
      <c r="AB11" s="322"/>
      <c r="AC11" s="322"/>
      <c r="AD11" s="322"/>
      <c r="AE11" s="322"/>
      <c r="AF11" s="322"/>
      <c r="AG11" s="322"/>
      <c r="AH11" s="322"/>
      <c r="AI11" s="322"/>
      <c r="AJ11" s="322"/>
      <c r="AK11" s="322"/>
      <c r="AL11" s="322"/>
      <c r="AM11" s="322"/>
      <c r="AN11" s="322"/>
      <c r="AO11" s="322"/>
      <c r="AP11" s="322"/>
      <c r="AQ11" s="322"/>
      <c r="AR11" s="322"/>
      <c r="AS11" s="322"/>
      <c r="AT11" s="322"/>
      <c r="AU11" s="322"/>
      <c r="AV11" s="322"/>
      <c r="AW11" s="322"/>
      <c r="AX11" s="322"/>
      <c r="AY11" s="322"/>
      <c r="AZ11" s="322"/>
      <c r="BA11" s="322"/>
      <c r="BB11" s="322"/>
      <c r="BC11" s="322"/>
      <c r="BD11" s="322"/>
      <c r="BE11" s="322"/>
      <c r="BF11" s="322"/>
      <c r="BG11" s="322"/>
      <c r="BH11" s="322"/>
      <c r="BI11" s="322"/>
      <c r="BJ11" s="322"/>
      <c r="BK11" s="322"/>
      <c r="BL11" s="322"/>
      <c r="BM11" s="322"/>
      <c r="BN11" s="322"/>
      <c r="BO11" s="322"/>
      <c r="BP11" s="322"/>
      <c r="BQ11" s="322"/>
      <c r="BR11" s="322"/>
      <c r="BS11" s="322"/>
      <c r="BT11" s="322"/>
      <c r="BU11" s="322"/>
      <c r="BV11" s="322"/>
      <c r="BW11" s="322"/>
      <c r="BX11" s="322"/>
      <c r="BY11" s="322"/>
      <c r="BZ11" s="322"/>
      <c r="CA11" s="322"/>
      <c r="CB11" s="322"/>
      <c r="CC11" s="322"/>
      <c r="CD11" s="322"/>
      <c r="CE11" s="322"/>
      <c r="CF11" s="322"/>
      <c r="CG11" s="322"/>
      <c r="CH11" s="322"/>
      <c r="CI11" s="322"/>
      <c r="CJ11" s="322"/>
      <c r="CK11" s="322"/>
      <c r="CL11" s="322"/>
      <c r="CM11" s="322"/>
      <c r="CN11" s="322"/>
      <c r="CO11" s="322"/>
      <c r="CP11" s="322"/>
      <c r="CQ11" s="322"/>
      <c r="CR11" s="322"/>
      <c r="CS11" s="322"/>
      <c r="CT11" s="322"/>
      <c r="CU11" s="322"/>
      <c r="CV11" s="322"/>
      <c r="CW11" s="322"/>
      <c r="CX11" s="322"/>
      <c r="CY11" s="322"/>
      <c r="CZ11" s="322"/>
      <c r="DA11" s="322"/>
      <c r="DB11" s="322"/>
      <c r="DC11" s="322"/>
      <c r="DD11" s="322"/>
      <c r="DE11" s="322"/>
      <c r="DF11" s="322"/>
      <c r="DG11" s="322"/>
      <c r="DH11" s="322"/>
      <c r="DI11" s="322"/>
      <c r="DJ11" s="322"/>
      <c r="DK11" s="322"/>
      <c r="DL11" s="322"/>
      <c r="DM11" s="322"/>
      <c r="DN11" s="322"/>
      <c r="DO11" s="322"/>
      <c r="DP11" s="322"/>
      <c r="DQ11" s="322"/>
      <c r="DR11" s="322"/>
      <c r="DS11" s="322"/>
      <c r="DT11" s="322"/>
      <c r="DU11" s="322"/>
      <c r="DV11" s="322"/>
      <c r="DW11" s="322"/>
      <c r="DX11" s="322"/>
      <c r="DY11" s="322"/>
      <c r="DZ11" s="322"/>
      <c r="EA11" s="322"/>
      <c r="EB11" s="322"/>
      <c r="EC11" s="322"/>
      <c r="ED11" s="322"/>
      <c r="EE11" s="322"/>
      <c r="EF11" s="322"/>
      <c r="EG11" s="322"/>
      <c r="EH11" s="322"/>
      <c r="EI11" s="322"/>
      <c r="EJ11" s="322"/>
      <c r="EK11" s="322"/>
      <c r="EL11" s="322"/>
      <c r="EM11" s="322"/>
      <c r="EN11" s="322"/>
      <c r="EO11" s="322"/>
      <c r="EP11" s="322"/>
      <c r="EQ11" s="322"/>
      <c r="ER11" s="322"/>
      <c r="ES11" s="322"/>
      <c r="ET11" s="322"/>
      <c r="EU11" s="322"/>
      <c r="EV11" s="322"/>
      <c r="EW11" s="322"/>
      <c r="EX11" s="322"/>
      <c r="EY11" s="322"/>
      <c r="EZ11" s="322"/>
      <c r="FA11" s="322"/>
      <c r="FB11" s="322"/>
      <c r="FC11" s="322"/>
      <c r="FD11" s="322"/>
      <c r="FE11" s="322"/>
      <c r="FF11" s="322"/>
      <c r="FG11" s="322"/>
      <c r="FH11" s="322"/>
      <c r="FI11" s="322"/>
      <c r="FJ11" s="322"/>
      <c r="FK11" s="322"/>
      <c r="FL11" s="322"/>
      <c r="FM11" s="322"/>
      <c r="FN11" s="322"/>
      <c r="FO11" s="322"/>
      <c r="FP11" s="322"/>
      <c r="FQ11" s="322"/>
      <c r="FR11" s="322"/>
      <c r="FS11" s="322"/>
      <c r="FT11" s="322"/>
      <c r="FU11" s="322"/>
      <c r="FV11" s="322"/>
      <c r="FW11" s="322"/>
      <c r="FX11" s="322"/>
      <c r="FY11" s="322"/>
      <c r="FZ11" s="322"/>
      <c r="GA11" s="322"/>
      <c r="GB11" s="322"/>
      <c r="GC11" s="322"/>
      <c r="GD11" s="322"/>
      <c r="GE11" s="322"/>
      <c r="GF11" s="322"/>
      <c r="GG11" s="322"/>
      <c r="GH11" s="322"/>
      <c r="GI11" s="322"/>
      <c r="GJ11" s="322"/>
      <c r="GK11" s="322"/>
      <c r="GL11" s="322"/>
      <c r="GM11" s="322"/>
      <c r="GN11" s="322"/>
      <c r="GO11" s="322"/>
      <c r="GP11" s="322"/>
      <c r="GQ11" s="322"/>
      <c r="GR11" s="322"/>
      <c r="GS11" s="322"/>
      <c r="GT11" s="322"/>
      <c r="GU11" s="322"/>
      <c r="GV11" s="322"/>
      <c r="GW11" s="322"/>
      <c r="GX11" s="322"/>
      <c r="GY11" s="322"/>
      <c r="GZ11" s="322"/>
      <c r="HA11" s="322"/>
      <c r="HB11" s="322"/>
      <c r="HC11" s="322"/>
      <c r="HD11" s="322"/>
      <c r="HE11" s="322"/>
      <c r="HF11" s="322"/>
      <c r="HG11" s="322"/>
      <c r="HH11" s="322"/>
      <c r="HI11" s="322"/>
      <c r="HJ11" s="322"/>
      <c r="HK11" s="322"/>
      <c r="HL11" s="322"/>
      <c r="HM11" s="322"/>
      <c r="HN11" s="322"/>
      <c r="HO11" s="322"/>
      <c r="HP11" s="322"/>
      <c r="HQ11" s="322"/>
      <c r="HR11" s="322"/>
      <c r="HS11" s="322"/>
      <c r="HT11" s="322"/>
      <c r="HU11" s="322"/>
      <c r="HV11" s="322"/>
      <c r="HW11" s="322"/>
      <c r="HX11" s="322"/>
      <c r="HY11" s="322"/>
      <c r="HZ11" s="322"/>
      <c r="IA11" s="322"/>
      <c r="IB11" s="322"/>
      <c r="IC11" s="322"/>
      <c r="ID11" s="322"/>
      <c r="IE11" s="322"/>
      <c r="IF11" s="322"/>
      <c r="IG11" s="322"/>
      <c r="IH11" s="322"/>
      <c r="II11" s="322"/>
      <c r="IJ11" s="322"/>
      <c r="IK11" s="322"/>
      <c r="IL11" s="322"/>
      <c r="IM11" s="322"/>
      <c r="IN11" s="322"/>
      <c r="IO11" s="322"/>
      <c r="IP11" s="322"/>
      <c r="IQ11" s="322"/>
      <c r="IR11" s="322"/>
      <c r="IS11" s="322"/>
      <c r="IT11" s="322"/>
      <c r="IU11" s="322"/>
      <c r="IV11" s="322"/>
      <c r="IW11" s="322"/>
      <c r="IX11" s="322"/>
      <c r="IY11" s="322"/>
    </row>
    <row r="12" spans="1:259" s="626" customFormat="1" ht="7.5" customHeight="1" x14ac:dyDescent="0.2">
      <c r="A12" s="322"/>
      <c r="B12" s="322"/>
      <c r="C12" s="320"/>
      <c r="D12" s="327"/>
      <c r="E12" s="327"/>
      <c r="F12" s="322"/>
      <c r="G12" s="322"/>
      <c r="H12" s="322"/>
      <c r="I12" s="322"/>
      <c r="J12" s="322"/>
      <c r="K12" s="322"/>
      <c r="L12" s="548"/>
      <c r="M12" s="756"/>
      <c r="N12" s="329"/>
      <c r="O12" s="329"/>
      <c r="P12" s="329"/>
      <c r="Q12" s="329"/>
      <c r="R12" s="329"/>
      <c r="S12" s="329"/>
      <c r="T12" s="320"/>
      <c r="U12" s="320"/>
      <c r="V12" s="320"/>
      <c r="W12" s="320"/>
      <c r="X12" s="322"/>
      <c r="Y12" s="322"/>
      <c r="Z12" s="322"/>
      <c r="AA12" s="322"/>
      <c r="AB12" s="322"/>
      <c r="AC12" s="322"/>
      <c r="AD12" s="322"/>
      <c r="AE12" s="322"/>
      <c r="AF12" s="322"/>
      <c r="AG12" s="322"/>
      <c r="AH12" s="322"/>
      <c r="AI12" s="322"/>
      <c r="AJ12" s="322"/>
      <c r="AK12" s="322"/>
      <c r="AL12" s="322"/>
      <c r="AM12" s="322"/>
      <c r="AN12" s="322"/>
      <c r="AO12" s="322"/>
      <c r="AP12" s="322"/>
      <c r="AQ12" s="322"/>
      <c r="AR12" s="322"/>
      <c r="AS12" s="322"/>
      <c r="AT12" s="322"/>
      <c r="AU12" s="322"/>
      <c r="AV12" s="322"/>
      <c r="AW12" s="322"/>
      <c r="AX12" s="322"/>
      <c r="AY12" s="322"/>
      <c r="AZ12" s="322"/>
      <c r="BA12" s="322"/>
      <c r="BB12" s="322"/>
      <c r="BC12" s="322"/>
      <c r="BD12" s="322"/>
      <c r="BE12" s="322"/>
      <c r="BF12" s="322"/>
      <c r="BG12" s="322"/>
      <c r="BH12" s="322"/>
      <c r="BI12" s="322"/>
      <c r="BJ12" s="322"/>
      <c r="BK12" s="322"/>
      <c r="BL12" s="322"/>
      <c r="BM12" s="322"/>
      <c r="BN12" s="322"/>
      <c r="BO12" s="322"/>
      <c r="BP12" s="322"/>
      <c r="BQ12" s="322"/>
      <c r="BR12" s="322"/>
      <c r="BS12" s="322"/>
      <c r="BT12" s="322"/>
      <c r="BU12" s="322"/>
      <c r="BV12" s="322"/>
      <c r="BW12" s="322"/>
      <c r="BX12" s="322"/>
      <c r="BY12" s="322"/>
      <c r="BZ12" s="322"/>
      <c r="CA12" s="322"/>
      <c r="CB12" s="322"/>
      <c r="CC12" s="322"/>
      <c r="CD12" s="322"/>
      <c r="CE12" s="322"/>
      <c r="CF12" s="322"/>
      <c r="CG12" s="322"/>
      <c r="CH12" s="322"/>
      <c r="CI12" s="322"/>
      <c r="CJ12" s="322"/>
      <c r="CK12" s="322"/>
      <c r="CL12" s="322"/>
      <c r="CM12" s="322"/>
      <c r="CN12" s="322"/>
      <c r="CO12" s="322"/>
      <c r="CP12" s="322"/>
      <c r="CQ12" s="322"/>
      <c r="CR12" s="322"/>
      <c r="CS12" s="322"/>
      <c r="CT12" s="322"/>
      <c r="CU12" s="322"/>
      <c r="CV12" s="322"/>
      <c r="CW12" s="322"/>
      <c r="CX12" s="322"/>
      <c r="CY12" s="322"/>
      <c r="CZ12" s="322"/>
      <c r="DA12" s="322"/>
      <c r="DB12" s="322"/>
      <c r="DC12" s="322"/>
      <c r="DD12" s="322"/>
      <c r="DE12" s="322"/>
      <c r="DF12" s="322"/>
      <c r="DG12" s="322"/>
      <c r="DH12" s="322"/>
      <c r="DI12" s="322"/>
      <c r="DJ12" s="322"/>
      <c r="DK12" s="322"/>
      <c r="DL12" s="322"/>
      <c r="DM12" s="322"/>
      <c r="DN12" s="322"/>
      <c r="DO12" s="322"/>
      <c r="DP12" s="322"/>
      <c r="DQ12" s="322"/>
      <c r="DR12" s="322"/>
      <c r="DS12" s="322"/>
      <c r="DT12" s="322"/>
      <c r="DU12" s="322"/>
      <c r="DV12" s="322"/>
      <c r="DW12" s="322"/>
      <c r="DX12" s="322"/>
      <c r="DY12" s="322"/>
      <c r="DZ12" s="322"/>
      <c r="EA12" s="322"/>
      <c r="EB12" s="322"/>
      <c r="EC12" s="322"/>
      <c r="ED12" s="322"/>
      <c r="EE12" s="322"/>
      <c r="EF12" s="322"/>
      <c r="EG12" s="322"/>
      <c r="EH12" s="322"/>
      <c r="EI12" s="322"/>
      <c r="EJ12" s="322"/>
      <c r="EK12" s="322"/>
      <c r="EL12" s="322"/>
      <c r="EM12" s="322"/>
      <c r="EN12" s="322"/>
      <c r="EO12" s="322"/>
      <c r="EP12" s="322"/>
      <c r="EQ12" s="322"/>
      <c r="ER12" s="322"/>
      <c r="ES12" s="322"/>
      <c r="ET12" s="322"/>
      <c r="EU12" s="322"/>
      <c r="EV12" s="322"/>
      <c r="EW12" s="322"/>
      <c r="EX12" s="322"/>
      <c r="EY12" s="322"/>
      <c r="EZ12" s="322"/>
      <c r="FA12" s="322"/>
      <c r="FB12" s="322"/>
      <c r="FC12" s="322"/>
      <c r="FD12" s="322"/>
      <c r="FE12" s="322"/>
      <c r="FF12" s="322"/>
      <c r="FG12" s="322"/>
      <c r="FH12" s="322"/>
      <c r="FI12" s="322"/>
      <c r="FJ12" s="322"/>
      <c r="FK12" s="322"/>
      <c r="FL12" s="322"/>
      <c r="FM12" s="322"/>
      <c r="FN12" s="322"/>
      <c r="FO12" s="322"/>
      <c r="FP12" s="322"/>
      <c r="FQ12" s="322"/>
      <c r="FR12" s="322"/>
      <c r="FS12" s="322"/>
      <c r="FT12" s="322"/>
      <c r="FU12" s="322"/>
      <c r="FV12" s="322"/>
      <c r="FW12" s="322"/>
      <c r="FX12" s="322"/>
      <c r="FY12" s="322"/>
      <c r="FZ12" s="322"/>
      <c r="GA12" s="322"/>
      <c r="GB12" s="322"/>
      <c r="GC12" s="322"/>
      <c r="GD12" s="322"/>
      <c r="GE12" s="322"/>
      <c r="GF12" s="322"/>
      <c r="GG12" s="322"/>
      <c r="GH12" s="322"/>
      <c r="GI12" s="322"/>
      <c r="GJ12" s="322"/>
      <c r="GK12" s="322"/>
      <c r="GL12" s="322"/>
      <c r="GM12" s="322"/>
      <c r="GN12" s="322"/>
      <c r="GO12" s="322"/>
      <c r="GP12" s="322"/>
      <c r="GQ12" s="322"/>
      <c r="GR12" s="322"/>
      <c r="GS12" s="322"/>
      <c r="GT12" s="322"/>
      <c r="GU12" s="322"/>
      <c r="GV12" s="322"/>
      <c r="GW12" s="322"/>
      <c r="GX12" s="322"/>
      <c r="GY12" s="322"/>
      <c r="GZ12" s="322"/>
      <c r="HA12" s="322"/>
      <c r="HB12" s="322"/>
      <c r="HC12" s="322"/>
      <c r="HD12" s="322"/>
      <c r="HE12" s="322"/>
      <c r="HF12" s="322"/>
      <c r="HG12" s="322"/>
      <c r="HH12" s="322"/>
      <c r="HI12" s="322"/>
      <c r="HJ12" s="322"/>
      <c r="HK12" s="322"/>
      <c r="HL12" s="322"/>
      <c r="HM12" s="322"/>
      <c r="HN12" s="322"/>
      <c r="HO12" s="322"/>
      <c r="HP12" s="322"/>
      <c r="HQ12" s="322"/>
      <c r="HR12" s="322"/>
      <c r="HS12" s="322"/>
      <c r="HT12" s="322"/>
      <c r="HU12" s="322"/>
      <c r="HV12" s="322"/>
      <c r="HW12" s="322"/>
      <c r="HX12" s="322"/>
      <c r="HY12" s="322"/>
      <c r="HZ12" s="322"/>
      <c r="IA12" s="322"/>
      <c r="IB12" s="322"/>
      <c r="IC12" s="322"/>
      <c r="ID12" s="322"/>
      <c r="IE12" s="322"/>
      <c r="IF12" s="322"/>
      <c r="IG12" s="322"/>
      <c r="IH12" s="322"/>
      <c r="II12" s="322"/>
      <c r="IJ12" s="322"/>
      <c r="IK12" s="322"/>
      <c r="IL12" s="322"/>
      <c r="IM12" s="322"/>
      <c r="IN12" s="322"/>
      <c r="IO12" s="322"/>
      <c r="IP12" s="322"/>
      <c r="IQ12" s="322"/>
      <c r="IR12" s="322"/>
      <c r="IS12" s="322"/>
      <c r="IT12" s="322"/>
      <c r="IU12" s="322"/>
      <c r="IV12" s="322"/>
      <c r="IW12" s="322"/>
      <c r="IX12" s="322"/>
      <c r="IY12" s="322"/>
    </row>
    <row r="13" spans="1:259" s="631" customFormat="1" ht="18" customHeight="1" x14ac:dyDescent="0.2">
      <c r="A13" s="328"/>
      <c r="B13" s="757" t="s">
        <v>8</v>
      </c>
      <c r="C13" s="329"/>
      <c r="D13" s="759">
        <v>32834</v>
      </c>
      <c r="E13" s="1112">
        <v>350.98</v>
      </c>
      <c r="F13" s="758"/>
      <c r="G13" s="760">
        <v>35694</v>
      </c>
      <c r="H13" s="1112">
        <v>228.5</v>
      </c>
      <c r="I13" s="758"/>
      <c r="J13" s="760">
        <f>G13</f>
        <v>35694</v>
      </c>
      <c r="K13" s="1112">
        <v>579.91</v>
      </c>
      <c r="L13" s="329"/>
      <c r="M13" s="329">
        <f>_xlfn.RANK.EQ(K13,K$13:K$33,0)</f>
        <v>2</v>
      </c>
      <c r="N13" s="329">
        <v>1</v>
      </c>
      <c r="O13" s="329">
        <f>MATCH(N13,M$13:M$33,0)</f>
        <v>5</v>
      </c>
      <c r="P13" s="361" t="str">
        <f t="shared" ref="P13:P32" si="0">INDEX(B$13:B$33,O13,1)</f>
        <v>Canarias</v>
      </c>
      <c r="Q13" s="1113">
        <f>INDEX(K$13:K$33,O13,1)</f>
        <v>593.4</v>
      </c>
      <c r="R13" s="329"/>
      <c r="S13" s="329"/>
      <c r="T13" s="329"/>
      <c r="U13" s="329"/>
      <c r="V13" s="573"/>
      <c r="W13" s="329"/>
      <c r="X13" s="328"/>
      <c r="Y13" s="328"/>
      <c r="Z13" s="328"/>
      <c r="AA13" s="328"/>
      <c r="AB13" s="328"/>
      <c r="AC13" s="328"/>
      <c r="AD13" s="328"/>
      <c r="AE13" s="328"/>
      <c r="AF13" s="328"/>
      <c r="AG13" s="328"/>
      <c r="AH13" s="328"/>
      <c r="AI13" s="328"/>
      <c r="AJ13" s="328"/>
      <c r="AK13" s="328"/>
      <c r="AL13" s="328"/>
      <c r="AM13" s="328"/>
      <c r="AN13" s="328"/>
      <c r="AO13" s="328"/>
      <c r="AP13" s="328"/>
      <c r="AQ13" s="328"/>
      <c r="AR13" s="328"/>
      <c r="AS13" s="328"/>
      <c r="AT13" s="328"/>
      <c r="AU13" s="328"/>
      <c r="AV13" s="328"/>
      <c r="AW13" s="328"/>
      <c r="AX13" s="328"/>
      <c r="AY13" s="328"/>
      <c r="AZ13" s="328"/>
      <c r="BA13" s="328"/>
      <c r="BB13" s="328"/>
      <c r="BC13" s="328"/>
      <c r="BD13" s="328"/>
      <c r="BE13" s="328"/>
      <c r="BF13" s="328"/>
      <c r="BG13" s="328"/>
      <c r="BH13" s="328"/>
      <c r="BI13" s="328"/>
      <c r="BJ13" s="328"/>
      <c r="BK13" s="328"/>
      <c r="BL13" s="328"/>
      <c r="BM13" s="328"/>
      <c r="BN13" s="328"/>
      <c r="BO13" s="328"/>
      <c r="BP13" s="328"/>
      <c r="BQ13" s="328"/>
      <c r="BR13" s="328"/>
      <c r="BS13" s="328"/>
      <c r="BT13" s="328"/>
      <c r="BU13" s="328"/>
      <c r="BV13" s="328"/>
      <c r="BW13" s="328"/>
      <c r="BX13" s="328"/>
      <c r="BY13" s="328"/>
      <c r="BZ13" s="328"/>
      <c r="CA13" s="328"/>
      <c r="CB13" s="328"/>
      <c r="CC13" s="328"/>
      <c r="CD13" s="328"/>
      <c r="CE13" s="328"/>
      <c r="CF13" s="328"/>
      <c r="CG13" s="328"/>
      <c r="CH13" s="328"/>
      <c r="CI13" s="328"/>
      <c r="CJ13" s="328"/>
      <c r="CK13" s="328"/>
      <c r="CL13" s="328"/>
      <c r="CM13" s="328"/>
      <c r="CN13" s="328"/>
      <c r="CO13" s="328"/>
      <c r="CP13" s="328"/>
      <c r="CQ13" s="328"/>
      <c r="CR13" s="328"/>
      <c r="CS13" s="328"/>
      <c r="CT13" s="328"/>
      <c r="CU13" s="328"/>
      <c r="CV13" s="328"/>
      <c r="CW13" s="328"/>
      <c r="CX13" s="328"/>
      <c r="CY13" s="328"/>
      <c r="CZ13" s="328"/>
      <c r="DA13" s="328"/>
      <c r="DB13" s="328"/>
      <c r="DC13" s="328"/>
      <c r="DD13" s="328"/>
      <c r="DE13" s="328"/>
      <c r="DF13" s="328"/>
      <c r="DG13" s="328"/>
      <c r="DH13" s="328"/>
      <c r="DI13" s="328"/>
      <c r="DJ13" s="328"/>
      <c r="DK13" s="328"/>
      <c r="DL13" s="328"/>
      <c r="DM13" s="328"/>
      <c r="DN13" s="328"/>
      <c r="DO13" s="328"/>
      <c r="DP13" s="328"/>
      <c r="DQ13" s="328"/>
      <c r="DR13" s="328"/>
      <c r="DS13" s="328"/>
      <c r="DT13" s="328"/>
      <c r="DU13" s="328"/>
      <c r="DV13" s="328"/>
      <c r="DW13" s="328"/>
      <c r="DX13" s="328"/>
      <c r="DY13" s="328"/>
      <c r="DZ13" s="328"/>
      <c r="EA13" s="328"/>
      <c r="EB13" s="328"/>
      <c r="EC13" s="328"/>
      <c r="ED13" s="328"/>
      <c r="EE13" s="328"/>
      <c r="EF13" s="328"/>
      <c r="EG13" s="328"/>
      <c r="EH13" s="328"/>
      <c r="EI13" s="328"/>
      <c r="EJ13" s="328"/>
      <c r="EK13" s="328"/>
      <c r="EL13" s="328"/>
      <c r="EM13" s="328"/>
      <c r="EN13" s="328"/>
      <c r="EO13" s="328"/>
      <c r="EP13" s="328"/>
      <c r="EQ13" s="328"/>
      <c r="ER13" s="328"/>
      <c r="ES13" s="328"/>
      <c r="ET13" s="328"/>
      <c r="EU13" s="328"/>
      <c r="EV13" s="328"/>
      <c r="EW13" s="328"/>
      <c r="EX13" s="328"/>
      <c r="EY13" s="328"/>
      <c r="EZ13" s="328"/>
      <c r="FA13" s="328"/>
      <c r="FB13" s="328"/>
      <c r="FC13" s="328"/>
      <c r="FD13" s="328"/>
      <c r="FE13" s="328"/>
      <c r="FF13" s="328"/>
      <c r="FG13" s="328"/>
      <c r="FH13" s="328"/>
      <c r="FI13" s="328"/>
      <c r="FJ13" s="328"/>
      <c r="FK13" s="328"/>
      <c r="FL13" s="328"/>
      <c r="FM13" s="328"/>
      <c r="FN13" s="328"/>
      <c r="FO13" s="328"/>
      <c r="FP13" s="328"/>
      <c r="FQ13" s="328"/>
      <c r="FR13" s="328"/>
      <c r="FS13" s="328"/>
      <c r="FT13" s="328"/>
      <c r="FU13" s="328"/>
      <c r="FV13" s="328"/>
      <c r="FW13" s="328"/>
      <c r="FX13" s="328"/>
      <c r="FY13" s="328"/>
      <c r="FZ13" s="328"/>
      <c r="GA13" s="328"/>
      <c r="GB13" s="328"/>
      <c r="GC13" s="328"/>
      <c r="GD13" s="328"/>
      <c r="GE13" s="328"/>
      <c r="GF13" s="328"/>
      <c r="GG13" s="328"/>
      <c r="GH13" s="328"/>
      <c r="GI13" s="328"/>
      <c r="GJ13" s="328"/>
      <c r="GK13" s="328"/>
      <c r="GL13" s="328"/>
      <c r="GM13" s="328"/>
      <c r="GN13" s="328"/>
      <c r="GO13" s="328"/>
      <c r="GP13" s="328"/>
      <c r="GQ13" s="328"/>
      <c r="GR13" s="328"/>
      <c r="GS13" s="328"/>
      <c r="GT13" s="328"/>
      <c r="GU13" s="328"/>
      <c r="GV13" s="328"/>
      <c r="GW13" s="328"/>
      <c r="GX13" s="328"/>
      <c r="GY13" s="328"/>
      <c r="GZ13" s="328"/>
      <c r="HA13" s="328"/>
      <c r="HB13" s="328"/>
      <c r="HC13" s="328"/>
      <c r="HD13" s="328"/>
      <c r="HE13" s="328"/>
      <c r="HF13" s="328"/>
      <c r="HG13" s="328"/>
      <c r="HH13" s="328"/>
      <c r="HI13" s="328"/>
      <c r="HJ13" s="328"/>
      <c r="HK13" s="328"/>
      <c r="HL13" s="328"/>
      <c r="HM13" s="328"/>
      <c r="HN13" s="328"/>
      <c r="HO13" s="328"/>
      <c r="HP13" s="328"/>
      <c r="HQ13" s="328"/>
      <c r="HR13" s="328"/>
      <c r="HS13" s="328"/>
      <c r="HT13" s="328"/>
      <c r="HU13" s="328"/>
      <c r="HV13" s="328"/>
      <c r="HW13" s="328"/>
      <c r="HX13" s="328"/>
      <c r="HY13" s="328"/>
      <c r="HZ13" s="328"/>
      <c r="IA13" s="328"/>
      <c r="IB13" s="328"/>
      <c r="IC13" s="328"/>
      <c r="ID13" s="328"/>
      <c r="IE13" s="328"/>
      <c r="IF13" s="328"/>
      <c r="IG13" s="328"/>
      <c r="IH13" s="328"/>
      <c r="II13" s="328"/>
      <c r="IJ13" s="328"/>
      <c r="IK13" s="328"/>
      <c r="IL13" s="328"/>
      <c r="IM13" s="328"/>
      <c r="IN13" s="328"/>
      <c r="IO13" s="328"/>
      <c r="IP13" s="328"/>
      <c r="IQ13" s="328"/>
      <c r="IR13" s="328"/>
      <c r="IS13" s="328"/>
      <c r="IT13" s="328"/>
      <c r="IU13" s="328"/>
      <c r="IV13" s="328"/>
      <c r="IW13" s="328"/>
      <c r="IX13" s="328"/>
      <c r="IY13" s="328"/>
    </row>
    <row r="14" spans="1:259" s="633" customFormat="1" ht="18" customHeight="1" x14ac:dyDescent="0.2">
      <c r="A14" s="331"/>
      <c r="B14" s="765" t="s">
        <v>7</v>
      </c>
      <c r="C14" s="329"/>
      <c r="D14" s="766">
        <v>6868</v>
      </c>
      <c r="E14" s="1114">
        <v>156.38999999999999</v>
      </c>
      <c r="F14" s="758"/>
      <c r="G14" s="767">
        <v>6394</v>
      </c>
      <c r="H14" s="1114">
        <v>53.46</v>
      </c>
      <c r="I14" s="758"/>
      <c r="J14" s="767">
        <f t="shared" ref="J14:J31" si="1">G14</f>
        <v>6394</v>
      </c>
      <c r="K14" s="1114">
        <v>209.3</v>
      </c>
      <c r="L14" s="329"/>
      <c r="M14" s="329">
        <f t="shared" ref="M14:M33" si="2">_xlfn.RANK.EQ(K14,K$13:K$33,0)</f>
        <v>14</v>
      </c>
      <c r="N14" s="329">
        <v>2</v>
      </c>
      <c r="O14" s="329">
        <f t="shared" ref="O14:O32" si="3">MATCH(N14,M$13:M$33,0)</f>
        <v>1</v>
      </c>
      <c r="P14" s="361" t="str">
        <f t="shared" si="0"/>
        <v>Andalucía</v>
      </c>
      <c r="Q14" s="1113">
        <f t="shared" ref="Q14:Q32" si="4">INDEX(K$13:K$33,O14,1)</f>
        <v>579.91</v>
      </c>
      <c r="R14" s="329"/>
      <c r="S14" s="329"/>
      <c r="T14" s="329"/>
      <c r="U14" s="329"/>
      <c r="V14" s="329"/>
      <c r="W14" s="329"/>
      <c r="X14" s="331"/>
      <c r="Y14" s="331"/>
      <c r="Z14" s="331"/>
      <c r="AA14" s="331"/>
      <c r="AB14" s="331"/>
      <c r="AC14" s="331"/>
      <c r="AD14" s="331"/>
      <c r="AE14" s="331"/>
      <c r="AF14" s="331"/>
      <c r="AG14" s="331"/>
      <c r="AH14" s="331"/>
      <c r="AI14" s="331"/>
      <c r="AJ14" s="331"/>
      <c r="AK14" s="331"/>
      <c r="AL14" s="331"/>
      <c r="AM14" s="331"/>
      <c r="AN14" s="331"/>
      <c r="AO14" s="331"/>
      <c r="AP14" s="331"/>
      <c r="AQ14" s="331"/>
      <c r="AR14" s="331"/>
      <c r="AS14" s="331"/>
      <c r="AT14" s="331"/>
      <c r="AU14" s="331"/>
      <c r="AV14" s="331"/>
      <c r="AW14" s="331"/>
      <c r="AX14" s="331"/>
      <c r="AY14" s="331"/>
      <c r="AZ14" s="331"/>
      <c r="BA14" s="331"/>
      <c r="BB14" s="331"/>
      <c r="BC14" s="331"/>
      <c r="BD14" s="331"/>
      <c r="BE14" s="331"/>
      <c r="BF14" s="331"/>
      <c r="BG14" s="331"/>
      <c r="BH14" s="331"/>
      <c r="BI14" s="331"/>
      <c r="BJ14" s="331"/>
      <c r="BK14" s="331"/>
      <c r="BL14" s="331"/>
      <c r="BM14" s="331"/>
      <c r="BN14" s="331"/>
      <c r="BO14" s="331"/>
      <c r="BP14" s="331"/>
      <c r="BQ14" s="331"/>
      <c r="BR14" s="331"/>
      <c r="BS14" s="331"/>
      <c r="BT14" s="331"/>
      <c r="BU14" s="331"/>
      <c r="BV14" s="331"/>
      <c r="BW14" s="331"/>
      <c r="BX14" s="331"/>
      <c r="BY14" s="331"/>
      <c r="BZ14" s="331"/>
      <c r="CA14" s="331"/>
      <c r="CB14" s="331"/>
      <c r="CC14" s="331"/>
      <c r="CD14" s="331"/>
      <c r="CE14" s="331"/>
      <c r="CF14" s="331"/>
      <c r="CG14" s="331"/>
      <c r="CH14" s="331"/>
      <c r="CI14" s="331"/>
      <c r="CJ14" s="331"/>
      <c r="CK14" s="331"/>
      <c r="CL14" s="331"/>
      <c r="CM14" s="331"/>
      <c r="CN14" s="331"/>
      <c r="CO14" s="331"/>
      <c r="CP14" s="331"/>
      <c r="CQ14" s="331"/>
      <c r="CR14" s="331"/>
      <c r="CS14" s="331"/>
      <c r="CT14" s="331"/>
      <c r="CU14" s="331"/>
      <c r="CV14" s="331"/>
      <c r="CW14" s="331"/>
      <c r="CX14" s="331"/>
      <c r="CY14" s="331"/>
      <c r="CZ14" s="331"/>
      <c r="DA14" s="331"/>
      <c r="DB14" s="331"/>
      <c r="DC14" s="331"/>
      <c r="DD14" s="331"/>
      <c r="DE14" s="331"/>
      <c r="DF14" s="331"/>
      <c r="DG14" s="331"/>
      <c r="DH14" s="331"/>
      <c r="DI14" s="331"/>
      <c r="DJ14" s="331"/>
      <c r="DK14" s="331"/>
      <c r="DL14" s="331"/>
      <c r="DM14" s="331"/>
      <c r="DN14" s="331"/>
      <c r="DO14" s="331"/>
      <c r="DP14" s="331"/>
      <c r="DQ14" s="331"/>
      <c r="DR14" s="331"/>
      <c r="DS14" s="331"/>
      <c r="DT14" s="331"/>
      <c r="DU14" s="331"/>
      <c r="DV14" s="331"/>
      <c r="DW14" s="331"/>
      <c r="DX14" s="331"/>
      <c r="DY14" s="331"/>
      <c r="DZ14" s="331"/>
      <c r="EA14" s="331"/>
      <c r="EB14" s="331"/>
      <c r="EC14" s="331"/>
      <c r="ED14" s="331"/>
      <c r="EE14" s="331"/>
      <c r="EF14" s="331"/>
      <c r="EG14" s="331"/>
      <c r="EH14" s="331"/>
      <c r="EI14" s="331"/>
      <c r="EJ14" s="331"/>
      <c r="EK14" s="331"/>
      <c r="EL14" s="331"/>
      <c r="EM14" s="331"/>
      <c r="EN14" s="331"/>
      <c r="EO14" s="331"/>
      <c r="EP14" s="331"/>
      <c r="EQ14" s="331"/>
      <c r="ER14" s="331"/>
      <c r="ES14" s="331"/>
      <c r="ET14" s="331"/>
      <c r="EU14" s="331"/>
      <c r="EV14" s="331"/>
      <c r="EW14" s="331"/>
      <c r="EX14" s="331"/>
      <c r="EY14" s="331"/>
      <c r="EZ14" s="331"/>
      <c r="FA14" s="331"/>
      <c r="FB14" s="331"/>
      <c r="FC14" s="331"/>
      <c r="FD14" s="331"/>
      <c r="FE14" s="331"/>
      <c r="FF14" s="331"/>
      <c r="FG14" s="331"/>
      <c r="FH14" s="331"/>
      <c r="FI14" s="331"/>
      <c r="FJ14" s="331"/>
      <c r="FK14" s="331"/>
      <c r="FL14" s="331"/>
      <c r="FM14" s="331"/>
      <c r="FN14" s="331"/>
      <c r="FO14" s="331"/>
      <c r="FP14" s="331"/>
      <c r="FQ14" s="331"/>
      <c r="FR14" s="331"/>
      <c r="FS14" s="331"/>
      <c r="FT14" s="331"/>
      <c r="FU14" s="331"/>
      <c r="FV14" s="331"/>
      <c r="FW14" s="331"/>
      <c r="FX14" s="331"/>
      <c r="FY14" s="331"/>
      <c r="FZ14" s="331"/>
      <c r="GA14" s="331"/>
      <c r="GB14" s="331"/>
      <c r="GC14" s="331"/>
      <c r="GD14" s="331"/>
      <c r="GE14" s="331"/>
      <c r="GF14" s="331"/>
      <c r="GG14" s="331"/>
      <c r="GH14" s="331"/>
      <c r="GI14" s="331"/>
      <c r="GJ14" s="331"/>
      <c r="GK14" s="331"/>
      <c r="GL14" s="331"/>
      <c r="GM14" s="331"/>
      <c r="GN14" s="331"/>
      <c r="GO14" s="331"/>
      <c r="GP14" s="331"/>
      <c r="GQ14" s="331"/>
      <c r="GR14" s="331"/>
      <c r="GS14" s="331"/>
      <c r="GT14" s="331"/>
      <c r="GU14" s="331"/>
      <c r="GV14" s="331"/>
      <c r="GW14" s="331"/>
      <c r="GX14" s="331"/>
      <c r="GY14" s="331"/>
      <c r="GZ14" s="331"/>
      <c r="HA14" s="331"/>
      <c r="HB14" s="331"/>
      <c r="HC14" s="331"/>
      <c r="HD14" s="331"/>
      <c r="HE14" s="331"/>
      <c r="HF14" s="331"/>
      <c r="HG14" s="331"/>
      <c r="HH14" s="331"/>
      <c r="HI14" s="331"/>
      <c r="HJ14" s="331"/>
      <c r="HK14" s="331"/>
      <c r="HL14" s="331"/>
      <c r="HM14" s="331"/>
      <c r="HN14" s="331"/>
      <c r="HO14" s="331"/>
      <c r="HP14" s="331"/>
      <c r="HQ14" s="331"/>
      <c r="HR14" s="331"/>
      <c r="HS14" s="331"/>
      <c r="HT14" s="331"/>
      <c r="HU14" s="331"/>
      <c r="HV14" s="331"/>
      <c r="HW14" s="331"/>
      <c r="HX14" s="331"/>
      <c r="HY14" s="331"/>
      <c r="HZ14" s="331"/>
      <c r="IA14" s="331"/>
      <c r="IB14" s="331"/>
      <c r="IC14" s="331"/>
      <c r="ID14" s="331"/>
      <c r="IE14" s="331"/>
      <c r="IF14" s="331"/>
      <c r="IG14" s="331"/>
      <c r="IH14" s="331"/>
      <c r="II14" s="331"/>
      <c r="IJ14" s="331"/>
      <c r="IK14" s="331"/>
      <c r="IL14" s="331"/>
      <c r="IM14" s="331"/>
      <c r="IN14" s="331"/>
      <c r="IO14" s="331"/>
      <c r="IP14" s="331"/>
      <c r="IQ14" s="331"/>
      <c r="IR14" s="331"/>
      <c r="IS14" s="331"/>
      <c r="IT14" s="331"/>
      <c r="IU14" s="331"/>
      <c r="IV14" s="331"/>
      <c r="IW14" s="331"/>
      <c r="IX14" s="331"/>
      <c r="IY14" s="331"/>
    </row>
    <row r="15" spans="1:259" s="633" customFormat="1" ht="18" customHeight="1" x14ac:dyDescent="0.2">
      <c r="A15" s="331"/>
      <c r="B15" s="765" t="s">
        <v>37</v>
      </c>
      <c r="C15" s="329"/>
      <c r="D15" s="766">
        <v>5282</v>
      </c>
      <c r="E15" s="1114">
        <v>235.14</v>
      </c>
      <c r="F15" s="758"/>
      <c r="G15" s="767">
        <v>6229</v>
      </c>
      <c r="H15" s="1114">
        <v>99.82</v>
      </c>
      <c r="I15" s="758"/>
      <c r="J15" s="767">
        <f t="shared" si="1"/>
        <v>6229</v>
      </c>
      <c r="K15" s="1114">
        <v>316.08999999999997</v>
      </c>
      <c r="L15" s="329"/>
      <c r="M15" s="329">
        <f t="shared" si="2"/>
        <v>6</v>
      </c>
      <c r="N15" s="329">
        <v>3</v>
      </c>
      <c r="O15" s="329">
        <f>MATCH(N15,M$13:M$33,0)</f>
        <v>14</v>
      </c>
      <c r="P15" s="361" t="str">
        <f t="shared" si="0"/>
        <v>Murcia, Región de</v>
      </c>
      <c r="Q15" s="1113">
        <f t="shared" si="4"/>
        <v>511.45</v>
      </c>
      <c r="R15" s="329"/>
      <c r="S15" s="329"/>
      <c r="T15" s="329"/>
      <c r="U15" s="329"/>
      <c r="V15" s="329"/>
      <c r="W15" s="329"/>
      <c r="X15" s="331"/>
      <c r="Y15" s="331"/>
      <c r="Z15" s="331"/>
      <c r="AA15" s="331"/>
      <c r="AB15" s="331"/>
      <c r="AC15" s="331"/>
      <c r="AD15" s="331"/>
      <c r="AE15" s="331"/>
      <c r="AF15" s="331"/>
      <c r="AG15" s="331"/>
      <c r="AH15" s="331"/>
      <c r="AI15" s="331"/>
      <c r="AJ15" s="331"/>
      <c r="AK15" s="331"/>
      <c r="AL15" s="331"/>
      <c r="AM15" s="331"/>
      <c r="AN15" s="331"/>
      <c r="AO15" s="331"/>
      <c r="AP15" s="331"/>
      <c r="AQ15" s="331"/>
      <c r="AR15" s="331"/>
      <c r="AS15" s="331"/>
      <c r="AT15" s="331"/>
      <c r="AU15" s="331"/>
      <c r="AV15" s="331"/>
      <c r="AW15" s="331"/>
      <c r="AX15" s="331"/>
      <c r="AY15" s="331"/>
      <c r="AZ15" s="331"/>
      <c r="BA15" s="331"/>
      <c r="BB15" s="331"/>
      <c r="BC15" s="331"/>
      <c r="BD15" s="331"/>
      <c r="BE15" s="331"/>
      <c r="BF15" s="331"/>
      <c r="BG15" s="331"/>
      <c r="BH15" s="331"/>
      <c r="BI15" s="331"/>
      <c r="BJ15" s="331"/>
      <c r="BK15" s="331"/>
      <c r="BL15" s="331"/>
      <c r="BM15" s="331"/>
      <c r="BN15" s="331"/>
      <c r="BO15" s="331"/>
      <c r="BP15" s="331"/>
      <c r="BQ15" s="331"/>
      <c r="BR15" s="331"/>
      <c r="BS15" s="331"/>
      <c r="BT15" s="331"/>
      <c r="BU15" s="331"/>
      <c r="BV15" s="331"/>
      <c r="BW15" s="331"/>
      <c r="BX15" s="331"/>
      <c r="BY15" s="331"/>
      <c r="BZ15" s="331"/>
      <c r="CA15" s="331"/>
      <c r="CB15" s="331"/>
      <c r="CC15" s="331"/>
      <c r="CD15" s="331"/>
      <c r="CE15" s="331"/>
      <c r="CF15" s="331"/>
      <c r="CG15" s="331"/>
      <c r="CH15" s="331"/>
      <c r="CI15" s="331"/>
      <c r="CJ15" s="331"/>
      <c r="CK15" s="331"/>
      <c r="CL15" s="331"/>
      <c r="CM15" s="331"/>
      <c r="CN15" s="331"/>
      <c r="CO15" s="331"/>
      <c r="CP15" s="331"/>
      <c r="CQ15" s="331"/>
      <c r="CR15" s="331"/>
      <c r="CS15" s="331"/>
      <c r="CT15" s="331"/>
      <c r="CU15" s="331"/>
      <c r="CV15" s="331"/>
      <c r="CW15" s="331"/>
      <c r="CX15" s="331"/>
      <c r="CY15" s="331"/>
      <c r="CZ15" s="331"/>
      <c r="DA15" s="331"/>
      <c r="DB15" s="331"/>
      <c r="DC15" s="331"/>
      <c r="DD15" s="331"/>
      <c r="DE15" s="331"/>
      <c r="DF15" s="331"/>
      <c r="DG15" s="331"/>
      <c r="DH15" s="331"/>
      <c r="DI15" s="331"/>
      <c r="DJ15" s="331"/>
      <c r="DK15" s="331"/>
      <c r="DL15" s="331"/>
      <c r="DM15" s="331"/>
      <c r="DN15" s="331"/>
      <c r="DO15" s="331"/>
      <c r="DP15" s="331"/>
      <c r="DQ15" s="331"/>
      <c r="DR15" s="331"/>
      <c r="DS15" s="331"/>
      <c r="DT15" s="331"/>
      <c r="DU15" s="331"/>
      <c r="DV15" s="331"/>
      <c r="DW15" s="331"/>
      <c r="DX15" s="331"/>
      <c r="DY15" s="331"/>
      <c r="DZ15" s="331"/>
      <c r="EA15" s="331"/>
      <c r="EB15" s="331"/>
      <c r="EC15" s="331"/>
      <c r="ED15" s="331"/>
      <c r="EE15" s="331"/>
      <c r="EF15" s="331"/>
      <c r="EG15" s="331"/>
      <c r="EH15" s="331"/>
      <c r="EI15" s="331"/>
      <c r="EJ15" s="331"/>
      <c r="EK15" s="331"/>
      <c r="EL15" s="331"/>
      <c r="EM15" s="331"/>
      <c r="EN15" s="331"/>
      <c r="EO15" s="331"/>
      <c r="EP15" s="331"/>
      <c r="EQ15" s="331"/>
      <c r="ER15" s="331"/>
      <c r="ES15" s="331"/>
      <c r="ET15" s="331"/>
      <c r="EU15" s="331"/>
      <c r="EV15" s="331"/>
      <c r="EW15" s="331"/>
      <c r="EX15" s="331"/>
      <c r="EY15" s="331"/>
      <c r="EZ15" s="331"/>
      <c r="FA15" s="331"/>
      <c r="FB15" s="331"/>
      <c r="FC15" s="331"/>
      <c r="FD15" s="331"/>
      <c r="FE15" s="331"/>
      <c r="FF15" s="331"/>
      <c r="FG15" s="331"/>
      <c r="FH15" s="331"/>
      <c r="FI15" s="331"/>
      <c r="FJ15" s="331"/>
      <c r="FK15" s="331"/>
      <c r="FL15" s="331"/>
      <c r="FM15" s="331"/>
      <c r="FN15" s="331"/>
      <c r="FO15" s="331"/>
      <c r="FP15" s="331"/>
      <c r="FQ15" s="331"/>
      <c r="FR15" s="331"/>
      <c r="FS15" s="331"/>
      <c r="FT15" s="331"/>
      <c r="FU15" s="331"/>
      <c r="FV15" s="331"/>
      <c r="FW15" s="331"/>
      <c r="FX15" s="331"/>
      <c r="FY15" s="331"/>
      <c r="FZ15" s="331"/>
      <c r="GA15" s="331"/>
      <c r="GB15" s="331"/>
      <c r="GC15" s="331"/>
      <c r="GD15" s="331"/>
      <c r="GE15" s="331"/>
      <c r="GF15" s="331"/>
      <c r="GG15" s="331"/>
      <c r="GH15" s="331"/>
      <c r="GI15" s="331"/>
      <c r="GJ15" s="331"/>
      <c r="GK15" s="331"/>
      <c r="GL15" s="331"/>
      <c r="GM15" s="331"/>
      <c r="GN15" s="331"/>
      <c r="GO15" s="331"/>
      <c r="GP15" s="331"/>
      <c r="GQ15" s="331"/>
      <c r="GR15" s="331"/>
      <c r="GS15" s="331"/>
      <c r="GT15" s="331"/>
      <c r="GU15" s="331"/>
      <c r="GV15" s="331"/>
      <c r="GW15" s="331"/>
      <c r="GX15" s="331"/>
      <c r="GY15" s="331"/>
      <c r="GZ15" s="331"/>
      <c r="HA15" s="331"/>
      <c r="HB15" s="331"/>
      <c r="HC15" s="331"/>
      <c r="HD15" s="331"/>
      <c r="HE15" s="331"/>
      <c r="HF15" s="331"/>
      <c r="HG15" s="331"/>
      <c r="HH15" s="331"/>
      <c r="HI15" s="331"/>
      <c r="HJ15" s="331"/>
      <c r="HK15" s="331"/>
      <c r="HL15" s="331"/>
      <c r="HM15" s="331"/>
      <c r="HN15" s="331"/>
      <c r="HO15" s="331"/>
      <c r="HP15" s="331"/>
      <c r="HQ15" s="331"/>
      <c r="HR15" s="331"/>
      <c r="HS15" s="331"/>
      <c r="HT15" s="331"/>
      <c r="HU15" s="331"/>
      <c r="HV15" s="331"/>
      <c r="HW15" s="331"/>
      <c r="HX15" s="331"/>
      <c r="HY15" s="331"/>
      <c r="HZ15" s="331"/>
      <c r="IA15" s="331"/>
      <c r="IB15" s="331"/>
      <c r="IC15" s="331"/>
      <c r="ID15" s="331"/>
      <c r="IE15" s="331"/>
      <c r="IF15" s="331"/>
      <c r="IG15" s="331"/>
      <c r="IH15" s="331"/>
      <c r="II15" s="331"/>
      <c r="IJ15" s="331"/>
      <c r="IK15" s="331"/>
      <c r="IL15" s="331"/>
      <c r="IM15" s="331"/>
      <c r="IN15" s="331"/>
      <c r="IO15" s="331"/>
      <c r="IP15" s="331"/>
      <c r="IQ15" s="331"/>
      <c r="IR15" s="331"/>
      <c r="IS15" s="331"/>
      <c r="IT15" s="331"/>
      <c r="IU15" s="331"/>
      <c r="IV15" s="331"/>
      <c r="IW15" s="331"/>
      <c r="IX15" s="331"/>
      <c r="IY15" s="331"/>
    </row>
    <row r="16" spans="1:259" s="633" customFormat="1" ht="18" customHeight="1" x14ac:dyDescent="0.2">
      <c r="A16" s="331"/>
      <c r="B16" s="765" t="s">
        <v>38</v>
      </c>
      <c r="C16" s="329"/>
      <c r="D16" s="766">
        <v>7983</v>
      </c>
      <c r="E16" s="1114">
        <v>123.03</v>
      </c>
      <c r="F16" s="758"/>
      <c r="G16" s="767">
        <v>5917</v>
      </c>
      <c r="H16" s="1114">
        <v>118.72</v>
      </c>
      <c r="I16" s="758"/>
      <c r="J16" s="767">
        <f t="shared" si="1"/>
        <v>5917</v>
      </c>
      <c r="K16" s="1114">
        <v>239.05</v>
      </c>
      <c r="L16" s="329"/>
      <c r="M16" s="329">
        <f t="shared" si="2"/>
        <v>12</v>
      </c>
      <c r="N16" s="329">
        <v>4</v>
      </c>
      <c r="O16" s="329">
        <f t="shared" si="3"/>
        <v>12</v>
      </c>
      <c r="P16" s="361" t="str">
        <f t="shared" si="0"/>
        <v>Galicia</v>
      </c>
      <c r="Q16" s="1113">
        <f t="shared" si="4"/>
        <v>373.51</v>
      </c>
      <c r="R16" s="329"/>
      <c r="S16" s="329"/>
      <c r="T16" s="329"/>
      <c r="U16" s="329"/>
      <c r="V16" s="329"/>
      <c r="W16" s="329"/>
      <c r="X16" s="331"/>
      <c r="Y16" s="331"/>
      <c r="Z16" s="331"/>
      <c r="AA16" s="331"/>
      <c r="AB16" s="331"/>
      <c r="AC16" s="331"/>
      <c r="AD16" s="331"/>
      <c r="AE16" s="331"/>
      <c r="AF16" s="331"/>
      <c r="AG16" s="331"/>
      <c r="AH16" s="331"/>
      <c r="AI16" s="331"/>
      <c r="AJ16" s="331"/>
      <c r="AK16" s="331"/>
      <c r="AL16" s="331"/>
      <c r="AM16" s="331"/>
      <c r="AN16" s="331"/>
      <c r="AO16" s="331"/>
      <c r="AP16" s="331"/>
      <c r="AQ16" s="331"/>
      <c r="AR16" s="331"/>
      <c r="AS16" s="331"/>
      <c r="AT16" s="331"/>
      <c r="AU16" s="331"/>
      <c r="AV16" s="331"/>
      <c r="AW16" s="331"/>
      <c r="AX16" s="331"/>
      <c r="AY16" s="331"/>
      <c r="AZ16" s="331"/>
      <c r="BA16" s="331"/>
      <c r="BB16" s="331"/>
      <c r="BC16" s="331"/>
      <c r="BD16" s="331"/>
      <c r="BE16" s="331"/>
      <c r="BF16" s="331"/>
      <c r="BG16" s="331"/>
      <c r="BH16" s="331"/>
      <c r="BI16" s="331"/>
      <c r="BJ16" s="331"/>
      <c r="BK16" s="331"/>
      <c r="BL16" s="331"/>
      <c r="BM16" s="331"/>
      <c r="BN16" s="331"/>
      <c r="BO16" s="331"/>
      <c r="BP16" s="331"/>
      <c r="BQ16" s="331"/>
      <c r="BR16" s="331"/>
      <c r="BS16" s="331"/>
      <c r="BT16" s="331"/>
      <c r="BU16" s="331"/>
      <c r="BV16" s="331"/>
      <c r="BW16" s="331"/>
      <c r="BX16" s="331"/>
      <c r="BY16" s="331"/>
      <c r="BZ16" s="331"/>
      <c r="CA16" s="331"/>
      <c r="CB16" s="331"/>
      <c r="CC16" s="331"/>
      <c r="CD16" s="331"/>
      <c r="CE16" s="331"/>
      <c r="CF16" s="331"/>
      <c r="CG16" s="331"/>
      <c r="CH16" s="331"/>
      <c r="CI16" s="331"/>
      <c r="CJ16" s="331"/>
      <c r="CK16" s="331"/>
      <c r="CL16" s="331"/>
      <c r="CM16" s="331"/>
      <c r="CN16" s="331"/>
      <c r="CO16" s="331"/>
      <c r="CP16" s="331"/>
      <c r="CQ16" s="331"/>
      <c r="CR16" s="331"/>
      <c r="CS16" s="331"/>
      <c r="CT16" s="331"/>
      <c r="CU16" s="331"/>
      <c r="CV16" s="331"/>
      <c r="CW16" s="331"/>
      <c r="CX16" s="331"/>
      <c r="CY16" s="331"/>
      <c r="CZ16" s="331"/>
      <c r="DA16" s="331"/>
      <c r="DB16" s="331"/>
      <c r="DC16" s="331"/>
      <c r="DD16" s="331"/>
      <c r="DE16" s="331"/>
      <c r="DF16" s="331"/>
      <c r="DG16" s="331"/>
      <c r="DH16" s="331"/>
      <c r="DI16" s="331"/>
      <c r="DJ16" s="331"/>
      <c r="DK16" s="331"/>
      <c r="DL16" s="331"/>
      <c r="DM16" s="331"/>
      <c r="DN16" s="331"/>
      <c r="DO16" s="331"/>
      <c r="DP16" s="331"/>
      <c r="DQ16" s="331"/>
      <c r="DR16" s="331"/>
      <c r="DS16" s="331"/>
      <c r="DT16" s="331"/>
      <c r="DU16" s="331"/>
      <c r="DV16" s="331"/>
      <c r="DW16" s="331"/>
      <c r="DX16" s="331"/>
      <c r="DY16" s="331"/>
      <c r="DZ16" s="331"/>
      <c r="EA16" s="331"/>
      <c r="EB16" s="331"/>
      <c r="EC16" s="331"/>
      <c r="ED16" s="331"/>
      <c r="EE16" s="331"/>
      <c r="EF16" s="331"/>
      <c r="EG16" s="331"/>
      <c r="EH16" s="331"/>
      <c r="EI16" s="331"/>
      <c r="EJ16" s="331"/>
      <c r="EK16" s="331"/>
      <c r="EL16" s="331"/>
      <c r="EM16" s="331"/>
      <c r="EN16" s="331"/>
      <c r="EO16" s="331"/>
      <c r="EP16" s="331"/>
      <c r="EQ16" s="331"/>
      <c r="ER16" s="331"/>
      <c r="ES16" s="331"/>
      <c r="ET16" s="331"/>
      <c r="EU16" s="331"/>
      <c r="EV16" s="331"/>
      <c r="EW16" s="331"/>
      <c r="EX16" s="331"/>
      <c r="EY16" s="331"/>
      <c r="EZ16" s="331"/>
      <c r="FA16" s="331"/>
      <c r="FB16" s="331"/>
      <c r="FC16" s="331"/>
      <c r="FD16" s="331"/>
      <c r="FE16" s="331"/>
      <c r="FF16" s="331"/>
      <c r="FG16" s="331"/>
      <c r="FH16" s="331"/>
      <c r="FI16" s="331"/>
      <c r="FJ16" s="331"/>
      <c r="FK16" s="331"/>
      <c r="FL16" s="331"/>
      <c r="FM16" s="331"/>
      <c r="FN16" s="331"/>
      <c r="FO16" s="331"/>
      <c r="FP16" s="331"/>
      <c r="FQ16" s="331"/>
      <c r="FR16" s="331"/>
      <c r="FS16" s="331"/>
      <c r="FT16" s="331"/>
      <c r="FU16" s="331"/>
      <c r="FV16" s="331"/>
      <c r="FW16" s="331"/>
      <c r="FX16" s="331"/>
      <c r="FY16" s="331"/>
      <c r="FZ16" s="331"/>
      <c r="GA16" s="331"/>
      <c r="GB16" s="331"/>
      <c r="GC16" s="331"/>
      <c r="GD16" s="331"/>
      <c r="GE16" s="331"/>
      <c r="GF16" s="331"/>
      <c r="GG16" s="331"/>
      <c r="GH16" s="331"/>
      <c r="GI16" s="331"/>
      <c r="GJ16" s="331"/>
      <c r="GK16" s="331"/>
      <c r="GL16" s="331"/>
      <c r="GM16" s="331"/>
      <c r="GN16" s="331"/>
      <c r="GO16" s="331"/>
      <c r="GP16" s="331"/>
      <c r="GQ16" s="331"/>
      <c r="GR16" s="331"/>
      <c r="GS16" s="331"/>
      <c r="GT16" s="331"/>
      <c r="GU16" s="331"/>
      <c r="GV16" s="331"/>
      <c r="GW16" s="331"/>
      <c r="GX16" s="331"/>
      <c r="GY16" s="331"/>
      <c r="GZ16" s="331"/>
      <c r="HA16" s="331"/>
      <c r="HB16" s="331"/>
      <c r="HC16" s="331"/>
      <c r="HD16" s="331"/>
      <c r="HE16" s="331"/>
      <c r="HF16" s="331"/>
      <c r="HG16" s="331"/>
      <c r="HH16" s="331"/>
      <c r="HI16" s="331"/>
      <c r="HJ16" s="331"/>
      <c r="HK16" s="331"/>
      <c r="HL16" s="331"/>
      <c r="HM16" s="331"/>
      <c r="HN16" s="331"/>
      <c r="HO16" s="331"/>
      <c r="HP16" s="331"/>
      <c r="HQ16" s="331"/>
      <c r="HR16" s="331"/>
      <c r="HS16" s="331"/>
      <c r="HT16" s="331"/>
      <c r="HU16" s="331"/>
      <c r="HV16" s="331"/>
      <c r="HW16" s="331"/>
      <c r="HX16" s="331"/>
      <c r="HY16" s="331"/>
      <c r="HZ16" s="331"/>
      <c r="IA16" s="331"/>
      <c r="IB16" s="331"/>
      <c r="IC16" s="331"/>
      <c r="ID16" s="331"/>
      <c r="IE16" s="331"/>
      <c r="IF16" s="331"/>
      <c r="IG16" s="331"/>
      <c r="IH16" s="331"/>
      <c r="II16" s="331"/>
      <c r="IJ16" s="331"/>
      <c r="IK16" s="331"/>
      <c r="IL16" s="331"/>
      <c r="IM16" s="331"/>
      <c r="IN16" s="331"/>
      <c r="IO16" s="331"/>
      <c r="IP16" s="331"/>
      <c r="IQ16" s="331"/>
      <c r="IR16" s="331"/>
      <c r="IS16" s="331"/>
      <c r="IT16" s="331"/>
      <c r="IU16" s="331"/>
      <c r="IV16" s="331"/>
      <c r="IW16" s="331"/>
      <c r="IX16" s="331"/>
      <c r="IY16" s="331"/>
    </row>
    <row r="17" spans="1:259" s="633" customFormat="1" ht="18" customHeight="1" x14ac:dyDescent="0.2">
      <c r="A17" s="331"/>
      <c r="B17" s="765" t="s">
        <v>6</v>
      </c>
      <c r="C17" s="329"/>
      <c r="D17" s="766">
        <v>10320</v>
      </c>
      <c r="E17" s="1114">
        <v>398.97</v>
      </c>
      <c r="F17" s="758"/>
      <c r="G17" s="767">
        <v>7420</v>
      </c>
      <c r="H17" s="1114">
        <v>178.66</v>
      </c>
      <c r="I17" s="758"/>
      <c r="J17" s="767">
        <f t="shared" si="1"/>
        <v>7420</v>
      </c>
      <c r="K17" s="1114">
        <v>593.4</v>
      </c>
      <c r="L17" s="329"/>
      <c r="M17" s="329">
        <f t="shared" si="2"/>
        <v>1</v>
      </c>
      <c r="N17" s="329">
        <v>5</v>
      </c>
      <c r="O17" s="329">
        <f t="shared" si="3"/>
        <v>21</v>
      </c>
      <c r="P17" s="361" t="str">
        <f t="shared" si="0"/>
        <v>TOTAL</v>
      </c>
      <c r="Q17" s="1113">
        <f t="shared" si="4"/>
        <v>329.43</v>
      </c>
      <c r="R17" s="329"/>
      <c r="S17" s="329"/>
      <c r="T17" s="329"/>
      <c r="U17" s="329"/>
      <c r="V17" s="329"/>
      <c r="W17" s="329"/>
      <c r="X17" s="331"/>
      <c r="Y17" s="331"/>
      <c r="Z17" s="331"/>
      <c r="AA17" s="331"/>
      <c r="AB17" s="331"/>
      <c r="AC17" s="331"/>
      <c r="AD17" s="331"/>
      <c r="AE17" s="331"/>
      <c r="AF17" s="331"/>
      <c r="AG17" s="331"/>
      <c r="AH17" s="331"/>
      <c r="AI17" s="331"/>
      <c r="AJ17" s="331"/>
      <c r="AK17" s="331"/>
      <c r="AL17" s="331"/>
      <c r="AM17" s="331"/>
      <c r="AN17" s="331"/>
      <c r="AO17" s="331"/>
      <c r="AP17" s="331"/>
      <c r="AQ17" s="331"/>
      <c r="AR17" s="331"/>
      <c r="AS17" s="331"/>
      <c r="AT17" s="331"/>
      <c r="AU17" s="331"/>
      <c r="AV17" s="331"/>
      <c r="AW17" s="331"/>
      <c r="AX17" s="331"/>
      <c r="AY17" s="331"/>
      <c r="AZ17" s="331"/>
      <c r="BA17" s="331"/>
      <c r="BB17" s="331"/>
      <c r="BC17" s="331"/>
      <c r="BD17" s="331"/>
      <c r="BE17" s="331"/>
      <c r="BF17" s="331"/>
      <c r="BG17" s="331"/>
      <c r="BH17" s="331"/>
      <c r="BI17" s="331"/>
      <c r="BJ17" s="331"/>
      <c r="BK17" s="331"/>
      <c r="BL17" s="331"/>
      <c r="BM17" s="331"/>
      <c r="BN17" s="331"/>
      <c r="BO17" s="331"/>
      <c r="BP17" s="331"/>
      <c r="BQ17" s="331"/>
      <c r="BR17" s="331"/>
      <c r="BS17" s="331"/>
      <c r="BT17" s="331"/>
      <c r="BU17" s="331"/>
      <c r="BV17" s="331"/>
      <c r="BW17" s="331"/>
      <c r="BX17" s="331"/>
      <c r="BY17" s="331"/>
      <c r="BZ17" s="331"/>
      <c r="CA17" s="331"/>
      <c r="CB17" s="331"/>
      <c r="CC17" s="331"/>
      <c r="CD17" s="331"/>
      <c r="CE17" s="331"/>
      <c r="CF17" s="331"/>
      <c r="CG17" s="331"/>
      <c r="CH17" s="331"/>
      <c r="CI17" s="331"/>
      <c r="CJ17" s="331"/>
      <c r="CK17" s="331"/>
      <c r="CL17" s="331"/>
      <c r="CM17" s="331"/>
      <c r="CN17" s="331"/>
      <c r="CO17" s="331"/>
      <c r="CP17" s="331"/>
      <c r="CQ17" s="331"/>
      <c r="CR17" s="331"/>
      <c r="CS17" s="331"/>
      <c r="CT17" s="331"/>
      <c r="CU17" s="331"/>
      <c r="CV17" s="331"/>
      <c r="CW17" s="331"/>
      <c r="CX17" s="331"/>
      <c r="CY17" s="331"/>
      <c r="CZ17" s="331"/>
      <c r="DA17" s="331"/>
      <c r="DB17" s="331"/>
      <c r="DC17" s="331"/>
      <c r="DD17" s="331"/>
      <c r="DE17" s="331"/>
      <c r="DF17" s="331"/>
      <c r="DG17" s="331"/>
      <c r="DH17" s="331"/>
      <c r="DI17" s="331"/>
      <c r="DJ17" s="331"/>
      <c r="DK17" s="331"/>
      <c r="DL17" s="331"/>
      <c r="DM17" s="331"/>
      <c r="DN17" s="331"/>
      <c r="DO17" s="331"/>
      <c r="DP17" s="331"/>
      <c r="DQ17" s="331"/>
      <c r="DR17" s="331"/>
      <c r="DS17" s="331"/>
      <c r="DT17" s="331"/>
      <c r="DU17" s="331"/>
      <c r="DV17" s="331"/>
      <c r="DW17" s="331"/>
      <c r="DX17" s="331"/>
      <c r="DY17" s="331"/>
      <c r="DZ17" s="331"/>
      <c r="EA17" s="331"/>
      <c r="EB17" s="331"/>
      <c r="EC17" s="331"/>
      <c r="ED17" s="331"/>
      <c r="EE17" s="331"/>
      <c r="EF17" s="331"/>
      <c r="EG17" s="331"/>
      <c r="EH17" s="331"/>
      <c r="EI17" s="331"/>
      <c r="EJ17" s="331"/>
      <c r="EK17" s="331"/>
      <c r="EL17" s="331"/>
      <c r="EM17" s="331"/>
      <c r="EN17" s="331"/>
      <c r="EO17" s="331"/>
      <c r="EP17" s="331"/>
      <c r="EQ17" s="331"/>
      <c r="ER17" s="331"/>
      <c r="ES17" s="331"/>
      <c r="ET17" s="331"/>
      <c r="EU17" s="331"/>
      <c r="EV17" s="331"/>
      <c r="EW17" s="331"/>
      <c r="EX17" s="331"/>
      <c r="EY17" s="331"/>
      <c r="EZ17" s="331"/>
      <c r="FA17" s="331"/>
      <c r="FB17" s="331"/>
      <c r="FC17" s="331"/>
      <c r="FD17" s="331"/>
      <c r="FE17" s="331"/>
      <c r="FF17" s="331"/>
      <c r="FG17" s="331"/>
      <c r="FH17" s="331"/>
      <c r="FI17" s="331"/>
      <c r="FJ17" s="331"/>
      <c r="FK17" s="331"/>
      <c r="FL17" s="331"/>
      <c r="FM17" s="331"/>
      <c r="FN17" s="331"/>
      <c r="FO17" s="331"/>
      <c r="FP17" s="331"/>
      <c r="FQ17" s="331"/>
      <c r="FR17" s="331"/>
      <c r="FS17" s="331"/>
      <c r="FT17" s="331"/>
      <c r="FU17" s="331"/>
      <c r="FV17" s="331"/>
      <c r="FW17" s="331"/>
      <c r="FX17" s="331"/>
      <c r="FY17" s="331"/>
      <c r="FZ17" s="331"/>
      <c r="GA17" s="331"/>
      <c r="GB17" s="331"/>
      <c r="GC17" s="331"/>
      <c r="GD17" s="331"/>
      <c r="GE17" s="331"/>
      <c r="GF17" s="331"/>
      <c r="GG17" s="331"/>
      <c r="GH17" s="331"/>
      <c r="GI17" s="331"/>
      <c r="GJ17" s="331"/>
      <c r="GK17" s="331"/>
      <c r="GL17" s="331"/>
      <c r="GM17" s="331"/>
      <c r="GN17" s="331"/>
      <c r="GO17" s="331"/>
      <c r="GP17" s="331"/>
      <c r="GQ17" s="331"/>
      <c r="GR17" s="331"/>
      <c r="GS17" s="331"/>
      <c r="GT17" s="331"/>
      <c r="GU17" s="331"/>
      <c r="GV17" s="331"/>
      <c r="GW17" s="331"/>
      <c r="GX17" s="331"/>
      <c r="GY17" s="331"/>
      <c r="GZ17" s="331"/>
      <c r="HA17" s="331"/>
      <c r="HB17" s="331"/>
      <c r="HC17" s="331"/>
      <c r="HD17" s="331"/>
      <c r="HE17" s="331"/>
      <c r="HF17" s="331"/>
      <c r="HG17" s="331"/>
      <c r="HH17" s="331"/>
      <c r="HI17" s="331"/>
      <c r="HJ17" s="331"/>
      <c r="HK17" s="331"/>
      <c r="HL17" s="331"/>
      <c r="HM17" s="331"/>
      <c r="HN17" s="331"/>
      <c r="HO17" s="331"/>
      <c r="HP17" s="331"/>
      <c r="HQ17" s="331"/>
      <c r="HR17" s="331"/>
      <c r="HS17" s="331"/>
      <c r="HT17" s="331"/>
      <c r="HU17" s="331"/>
      <c r="HV17" s="331"/>
      <c r="HW17" s="331"/>
      <c r="HX17" s="331"/>
      <c r="HY17" s="331"/>
      <c r="HZ17" s="331"/>
      <c r="IA17" s="331"/>
      <c r="IB17" s="331"/>
      <c r="IC17" s="331"/>
      <c r="ID17" s="331"/>
      <c r="IE17" s="331"/>
      <c r="IF17" s="331"/>
      <c r="IG17" s="331"/>
      <c r="IH17" s="331"/>
      <c r="II17" s="331"/>
      <c r="IJ17" s="331"/>
      <c r="IK17" s="331"/>
      <c r="IL17" s="331"/>
      <c r="IM17" s="331"/>
      <c r="IN17" s="331"/>
      <c r="IO17" s="331"/>
      <c r="IP17" s="331"/>
      <c r="IQ17" s="331"/>
      <c r="IR17" s="331"/>
      <c r="IS17" s="331"/>
      <c r="IT17" s="331"/>
      <c r="IU17" s="331"/>
      <c r="IV17" s="331"/>
      <c r="IW17" s="331"/>
      <c r="IX17" s="331"/>
      <c r="IY17" s="331"/>
    </row>
    <row r="18" spans="1:259" s="633" customFormat="1" ht="18" customHeight="1" x14ac:dyDescent="0.2">
      <c r="A18" s="331"/>
      <c r="B18" s="765" t="s">
        <v>5</v>
      </c>
      <c r="C18" s="329"/>
      <c r="D18" s="770">
        <v>3013</v>
      </c>
      <c r="E18" s="1114">
        <v>145.77000000000001</v>
      </c>
      <c r="F18" s="758"/>
      <c r="G18" s="771">
        <v>1817</v>
      </c>
      <c r="H18" s="1114">
        <v>72.06</v>
      </c>
      <c r="I18" s="758"/>
      <c r="J18" s="771">
        <f t="shared" si="1"/>
        <v>1817</v>
      </c>
      <c r="K18" s="1114">
        <v>210.39</v>
      </c>
      <c r="L18" s="329"/>
      <c r="M18" s="329">
        <f t="shared" si="2"/>
        <v>13</v>
      </c>
      <c r="N18" s="329">
        <v>6</v>
      </c>
      <c r="O18" s="329">
        <f t="shared" si="3"/>
        <v>3</v>
      </c>
      <c r="P18" s="361" t="str">
        <f t="shared" si="0"/>
        <v>Asturias, Principado de</v>
      </c>
      <c r="Q18" s="1115">
        <f t="shared" si="4"/>
        <v>316.08999999999997</v>
      </c>
      <c r="R18" s="329"/>
      <c r="S18" s="329"/>
      <c r="T18" s="329"/>
      <c r="U18" s="329"/>
      <c r="V18" s="329"/>
      <c r="W18" s="329"/>
      <c r="X18" s="331"/>
      <c r="Y18" s="331"/>
      <c r="Z18" s="331"/>
      <c r="AA18" s="331"/>
      <c r="AB18" s="331"/>
      <c r="AC18" s="331"/>
      <c r="AD18" s="331"/>
      <c r="AE18" s="331"/>
      <c r="AF18" s="331"/>
      <c r="AG18" s="331"/>
      <c r="AH18" s="331"/>
      <c r="AI18" s="331"/>
      <c r="AJ18" s="331"/>
      <c r="AK18" s="331"/>
      <c r="AL18" s="331"/>
      <c r="AM18" s="331"/>
      <c r="AN18" s="331"/>
      <c r="AO18" s="331"/>
      <c r="AP18" s="331"/>
      <c r="AQ18" s="331"/>
      <c r="AR18" s="331"/>
      <c r="AS18" s="331"/>
      <c r="AT18" s="331"/>
      <c r="AU18" s="331"/>
      <c r="AV18" s="331"/>
      <c r="AW18" s="331"/>
      <c r="AX18" s="331"/>
      <c r="AY18" s="331"/>
      <c r="AZ18" s="331"/>
      <c r="BA18" s="331"/>
      <c r="BB18" s="331"/>
      <c r="BC18" s="331"/>
      <c r="BD18" s="331"/>
      <c r="BE18" s="331"/>
      <c r="BF18" s="331"/>
      <c r="BG18" s="331"/>
      <c r="BH18" s="331"/>
      <c r="BI18" s="331"/>
      <c r="BJ18" s="331"/>
      <c r="BK18" s="331"/>
      <c r="BL18" s="331"/>
      <c r="BM18" s="331"/>
      <c r="BN18" s="331"/>
      <c r="BO18" s="331"/>
      <c r="BP18" s="331"/>
      <c r="BQ18" s="331"/>
      <c r="BR18" s="331"/>
      <c r="BS18" s="331"/>
      <c r="BT18" s="331"/>
      <c r="BU18" s="331"/>
      <c r="BV18" s="331"/>
      <c r="BW18" s="331"/>
      <c r="BX18" s="331"/>
      <c r="BY18" s="331"/>
      <c r="BZ18" s="331"/>
      <c r="CA18" s="331"/>
      <c r="CB18" s="331"/>
      <c r="CC18" s="331"/>
      <c r="CD18" s="331"/>
      <c r="CE18" s="331"/>
      <c r="CF18" s="331"/>
      <c r="CG18" s="331"/>
      <c r="CH18" s="331"/>
      <c r="CI18" s="331"/>
      <c r="CJ18" s="331"/>
      <c r="CK18" s="331"/>
      <c r="CL18" s="331"/>
      <c r="CM18" s="331"/>
      <c r="CN18" s="331"/>
      <c r="CO18" s="331"/>
      <c r="CP18" s="331"/>
      <c r="CQ18" s="331"/>
      <c r="CR18" s="331"/>
      <c r="CS18" s="331"/>
      <c r="CT18" s="331"/>
      <c r="CU18" s="331"/>
      <c r="CV18" s="331"/>
      <c r="CW18" s="331"/>
      <c r="CX18" s="331"/>
      <c r="CY18" s="331"/>
      <c r="CZ18" s="331"/>
      <c r="DA18" s="331"/>
      <c r="DB18" s="331"/>
      <c r="DC18" s="331"/>
      <c r="DD18" s="331"/>
      <c r="DE18" s="331"/>
      <c r="DF18" s="331"/>
      <c r="DG18" s="331"/>
      <c r="DH18" s="331"/>
      <c r="DI18" s="331"/>
      <c r="DJ18" s="331"/>
      <c r="DK18" s="331"/>
      <c r="DL18" s="331"/>
      <c r="DM18" s="331"/>
      <c r="DN18" s="331"/>
      <c r="DO18" s="331"/>
      <c r="DP18" s="331"/>
      <c r="DQ18" s="331"/>
      <c r="DR18" s="331"/>
      <c r="DS18" s="331"/>
      <c r="DT18" s="331"/>
      <c r="DU18" s="331"/>
      <c r="DV18" s="331"/>
      <c r="DW18" s="331"/>
      <c r="DX18" s="331"/>
      <c r="DY18" s="331"/>
      <c r="DZ18" s="331"/>
      <c r="EA18" s="331"/>
      <c r="EB18" s="331"/>
      <c r="EC18" s="331"/>
      <c r="ED18" s="331"/>
      <c r="EE18" s="331"/>
      <c r="EF18" s="331"/>
      <c r="EG18" s="331"/>
      <c r="EH18" s="331"/>
      <c r="EI18" s="331"/>
      <c r="EJ18" s="331"/>
      <c r="EK18" s="331"/>
      <c r="EL18" s="331"/>
      <c r="EM18" s="331"/>
      <c r="EN18" s="331"/>
      <c r="EO18" s="331"/>
      <c r="EP18" s="331"/>
      <c r="EQ18" s="331"/>
      <c r="ER18" s="331"/>
      <c r="ES18" s="331"/>
      <c r="ET18" s="331"/>
      <c r="EU18" s="331"/>
      <c r="EV18" s="331"/>
      <c r="EW18" s="331"/>
      <c r="EX18" s="331"/>
      <c r="EY18" s="331"/>
      <c r="EZ18" s="331"/>
      <c r="FA18" s="331"/>
      <c r="FB18" s="331"/>
      <c r="FC18" s="331"/>
      <c r="FD18" s="331"/>
      <c r="FE18" s="331"/>
      <c r="FF18" s="331"/>
      <c r="FG18" s="331"/>
      <c r="FH18" s="331"/>
      <c r="FI18" s="331"/>
      <c r="FJ18" s="331"/>
      <c r="FK18" s="331"/>
      <c r="FL18" s="331"/>
      <c r="FM18" s="331"/>
      <c r="FN18" s="331"/>
      <c r="FO18" s="331"/>
      <c r="FP18" s="331"/>
      <c r="FQ18" s="331"/>
      <c r="FR18" s="331"/>
      <c r="FS18" s="331"/>
      <c r="FT18" s="331"/>
      <c r="FU18" s="331"/>
      <c r="FV18" s="331"/>
      <c r="FW18" s="331"/>
      <c r="FX18" s="331"/>
      <c r="FY18" s="331"/>
      <c r="FZ18" s="331"/>
      <c r="GA18" s="331"/>
      <c r="GB18" s="331"/>
      <c r="GC18" s="331"/>
      <c r="GD18" s="331"/>
      <c r="GE18" s="331"/>
      <c r="GF18" s="331"/>
      <c r="GG18" s="331"/>
      <c r="GH18" s="331"/>
      <c r="GI18" s="331"/>
      <c r="GJ18" s="331"/>
      <c r="GK18" s="331"/>
      <c r="GL18" s="331"/>
      <c r="GM18" s="331"/>
      <c r="GN18" s="331"/>
      <c r="GO18" s="331"/>
      <c r="GP18" s="331"/>
      <c r="GQ18" s="331"/>
      <c r="GR18" s="331"/>
      <c r="GS18" s="331"/>
      <c r="GT18" s="331"/>
      <c r="GU18" s="331"/>
      <c r="GV18" s="331"/>
      <c r="GW18" s="331"/>
      <c r="GX18" s="331"/>
      <c r="GY18" s="331"/>
      <c r="GZ18" s="331"/>
      <c r="HA18" s="331"/>
      <c r="HB18" s="331"/>
      <c r="HC18" s="331"/>
      <c r="HD18" s="331"/>
      <c r="HE18" s="331"/>
      <c r="HF18" s="331"/>
      <c r="HG18" s="331"/>
      <c r="HH18" s="331"/>
      <c r="HI18" s="331"/>
      <c r="HJ18" s="331"/>
      <c r="HK18" s="331"/>
      <c r="HL18" s="331"/>
      <c r="HM18" s="331"/>
      <c r="HN18" s="331"/>
      <c r="HO18" s="331"/>
      <c r="HP18" s="331"/>
      <c r="HQ18" s="331"/>
      <c r="HR18" s="331"/>
      <c r="HS18" s="331"/>
      <c r="HT18" s="331"/>
      <c r="HU18" s="331"/>
      <c r="HV18" s="331"/>
      <c r="HW18" s="331"/>
      <c r="HX18" s="331"/>
      <c r="HY18" s="331"/>
      <c r="HZ18" s="331"/>
      <c r="IA18" s="331"/>
      <c r="IB18" s="331"/>
      <c r="IC18" s="331"/>
      <c r="ID18" s="331"/>
      <c r="IE18" s="331"/>
      <c r="IF18" s="331"/>
      <c r="IG18" s="331"/>
      <c r="IH18" s="331"/>
      <c r="II18" s="331"/>
      <c r="IJ18" s="331"/>
      <c r="IK18" s="331"/>
      <c r="IL18" s="331"/>
      <c r="IM18" s="331"/>
      <c r="IN18" s="331"/>
      <c r="IO18" s="331"/>
      <c r="IP18" s="331"/>
      <c r="IQ18" s="331"/>
      <c r="IR18" s="331"/>
      <c r="IS18" s="331"/>
      <c r="IT18" s="331"/>
      <c r="IU18" s="331"/>
      <c r="IV18" s="331"/>
      <c r="IW18" s="331"/>
      <c r="IX18" s="331"/>
      <c r="IY18" s="331"/>
    </row>
    <row r="19" spans="1:259" s="744" customFormat="1" ht="18" customHeight="1" x14ac:dyDescent="0.2">
      <c r="A19" s="450"/>
      <c r="B19" s="773" t="s">
        <v>162</v>
      </c>
      <c r="C19" s="329"/>
      <c r="D19" s="766">
        <v>25003</v>
      </c>
      <c r="E19" s="1114">
        <v>119.38</v>
      </c>
      <c r="F19" s="758"/>
      <c r="G19" s="774">
        <v>18024</v>
      </c>
      <c r="H19" s="1114">
        <v>7.0000000000000007E-2</v>
      </c>
      <c r="I19" s="758"/>
      <c r="J19" s="774">
        <f t="shared" si="1"/>
        <v>18024</v>
      </c>
      <c r="K19" s="1114">
        <v>127.84</v>
      </c>
      <c r="L19" s="329"/>
      <c r="M19" s="329">
        <f t="shared" si="2"/>
        <v>19</v>
      </c>
      <c r="N19" s="329">
        <v>7</v>
      </c>
      <c r="O19" s="329">
        <f t="shared" si="3"/>
        <v>10</v>
      </c>
      <c r="P19" s="361" t="str">
        <f t="shared" si="0"/>
        <v>Comunitat Valenciana</v>
      </c>
      <c r="Q19" s="1113">
        <f t="shared" si="4"/>
        <v>313.5</v>
      </c>
      <c r="R19" s="329"/>
      <c r="S19" s="329"/>
      <c r="T19" s="329"/>
      <c r="U19" s="329"/>
      <c r="V19" s="329"/>
      <c r="W19" s="329"/>
      <c r="X19" s="450"/>
      <c r="Y19" s="450"/>
      <c r="Z19" s="450"/>
      <c r="AA19" s="450"/>
      <c r="AB19" s="450"/>
      <c r="AC19" s="450"/>
      <c r="AD19" s="450"/>
      <c r="AE19" s="450"/>
      <c r="AF19" s="450"/>
      <c r="AG19" s="450"/>
      <c r="AH19" s="450"/>
      <c r="AI19" s="450"/>
      <c r="AJ19" s="450"/>
      <c r="AK19" s="450"/>
      <c r="AL19" s="450"/>
      <c r="AM19" s="450"/>
      <c r="AN19" s="450"/>
      <c r="AO19" s="450"/>
      <c r="AP19" s="450"/>
      <c r="AQ19" s="450"/>
      <c r="AR19" s="450"/>
      <c r="AS19" s="450"/>
      <c r="AT19" s="450"/>
      <c r="AU19" s="450"/>
      <c r="AV19" s="450"/>
      <c r="AW19" s="450"/>
      <c r="AX19" s="450"/>
      <c r="AY19" s="450"/>
      <c r="AZ19" s="450"/>
      <c r="BA19" s="450"/>
      <c r="BB19" s="450"/>
      <c r="BC19" s="450"/>
      <c r="BD19" s="450"/>
      <c r="BE19" s="450"/>
      <c r="BF19" s="450"/>
      <c r="BG19" s="450"/>
      <c r="BH19" s="450"/>
      <c r="BI19" s="450"/>
      <c r="BJ19" s="450"/>
      <c r="BK19" s="450"/>
      <c r="BL19" s="450"/>
      <c r="BM19" s="450"/>
      <c r="BN19" s="450"/>
      <c r="BO19" s="450"/>
      <c r="BP19" s="450"/>
      <c r="BQ19" s="450"/>
      <c r="BR19" s="450"/>
      <c r="BS19" s="450"/>
      <c r="BT19" s="450"/>
      <c r="BU19" s="450"/>
      <c r="BV19" s="450"/>
      <c r="BW19" s="450"/>
      <c r="BX19" s="450"/>
      <c r="BY19" s="450"/>
      <c r="BZ19" s="450"/>
      <c r="CA19" s="450"/>
      <c r="CB19" s="450"/>
      <c r="CC19" s="450"/>
      <c r="CD19" s="450"/>
      <c r="CE19" s="450"/>
      <c r="CF19" s="450"/>
      <c r="CG19" s="450"/>
      <c r="CH19" s="450"/>
      <c r="CI19" s="450"/>
      <c r="CJ19" s="450"/>
      <c r="CK19" s="450"/>
      <c r="CL19" s="450"/>
      <c r="CM19" s="450"/>
      <c r="CN19" s="450"/>
      <c r="CO19" s="450"/>
      <c r="CP19" s="450"/>
      <c r="CQ19" s="450"/>
      <c r="CR19" s="450"/>
      <c r="CS19" s="450"/>
      <c r="CT19" s="450"/>
      <c r="CU19" s="450"/>
      <c r="CV19" s="450"/>
      <c r="CW19" s="450"/>
      <c r="CX19" s="450"/>
      <c r="CY19" s="450"/>
      <c r="CZ19" s="450"/>
      <c r="DA19" s="450"/>
      <c r="DB19" s="450"/>
      <c r="DC19" s="450"/>
      <c r="DD19" s="450"/>
      <c r="DE19" s="450"/>
      <c r="DF19" s="450"/>
      <c r="DG19" s="450"/>
      <c r="DH19" s="450"/>
      <c r="DI19" s="450"/>
      <c r="DJ19" s="450"/>
      <c r="DK19" s="450"/>
      <c r="DL19" s="450"/>
      <c r="DM19" s="450"/>
      <c r="DN19" s="450"/>
      <c r="DO19" s="450"/>
      <c r="DP19" s="450"/>
      <c r="DQ19" s="450"/>
      <c r="DR19" s="450"/>
      <c r="DS19" s="450"/>
      <c r="DT19" s="450"/>
      <c r="DU19" s="450"/>
      <c r="DV19" s="450"/>
      <c r="DW19" s="450"/>
      <c r="DX19" s="450"/>
      <c r="DY19" s="450"/>
      <c r="DZ19" s="450"/>
      <c r="EA19" s="450"/>
      <c r="EB19" s="450"/>
      <c r="EC19" s="450"/>
      <c r="ED19" s="450"/>
      <c r="EE19" s="450"/>
      <c r="EF19" s="450"/>
      <c r="EG19" s="450"/>
      <c r="EH19" s="450"/>
      <c r="EI19" s="450"/>
      <c r="EJ19" s="450"/>
      <c r="EK19" s="450"/>
      <c r="EL19" s="450"/>
      <c r="EM19" s="450"/>
      <c r="EN19" s="450"/>
      <c r="EO19" s="450"/>
      <c r="EP19" s="450"/>
      <c r="EQ19" s="450"/>
      <c r="ER19" s="450"/>
      <c r="ES19" s="450"/>
      <c r="ET19" s="450"/>
      <c r="EU19" s="450"/>
      <c r="EV19" s="450"/>
      <c r="EW19" s="450"/>
      <c r="EX19" s="450"/>
      <c r="EY19" s="450"/>
      <c r="EZ19" s="450"/>
      <c r="FA19" s="450"/>
      <c r="FB19" s="450"/>
      <c r="FC19" s="450"/>
      <c r="FD19" s="450"/>
      <c r="FE19" s="450"/>
      <c r="FF19" s="450"/>
      <c r="FG19" s="450"/>
      <c r="FH19" s="450"/>
      <c r="FI19" s="450"/>
      <c r="FJ19" s="450"/>
      <c r="FK19" s="450"/>
      <c r="FL19" s="450"/>
      <c r="FM19" s="450"/>
      <c r="FN19" s="450"/>
      <c r="FO19" s="450"/>
      <c r="FP19" s="450"/>
      <c r="FQ19" s="450"/>
      <c r="FR19" s="450"/>
      <c r="FS19" s="450"/>
      <c r="FT19" s="450"/>
      <c r="FU19" s="450"/>
      <c r="FV19" s="450"/>
      <c r="FW19" s="450"/>
      <c r="FX19" s="450"/>
      <c r="FY19" s="450"/>
      <c r="FZ19" s="450"/>
      <c r="GA19" s="450"/>
      <c r="GB19" s="450"/>
      <c r="GC19" s="450"/>
      <c r="GD19" s="450"/>
      <c r="GE19" s="450"/>
      <c r="GF19" s="450"/>
      <c r="GG19" s="450"/>
      <c r="GH19" s="450"/>
      <c r="GI19" s="450"/>
      <c r="GJ19" s="450"/>
      <c r="GK19" s="450"/>
      <c r="GL19" s="450"/>
      <c r="GM19" s="450"/>
      <c r="GN19" s="450"/>
      <c r="GO19" s="450"/>
      <c r="GP19" s="450"/>
      <c r="GQ19" s="450"/>
      <c r="GR19" s="450"/>
      <c r="GS19" s="450"/>
      <c r="GT19" s="450"/>
      <c r="GU19" s="450"/>
      <c r="GV19" s="450"/>
      <c r="GW19" s="450"/>
      <c r="GX19" s="450"/>
      <c r="GY19" s="450"/>
      <c r="GZ19" s="450"/>
      <c r="HA19" s="450"/>
      <c r="HB19" s="450"/>
      <c r="HC19" s="450"/>
      <c r="HD19" s="450"/>
      <c r="HE19" s="450"/>
      <c r="HF19" s="450"/>
      <c r="HG19" s="450"/>
      <c r="HH19" s="450"/>
      <c r="HI19" s="450"/>
      <c r="HJ19" s="450"/>
      <c r="HK19" s="450"/>
      <c r="HL19" s="450"/>
      <c r="HM19" s="450"/>
      <c r="HN19" s="450"/>
      <c r="HO19" s="450"/>
      <c r="HP19" s="450"/>
      <c r="HQ19" s="450"/>
      <c r="HR19" s="450"/>
      <c r="HS19" s="450"/>
      <c r="HT19" s="450"/>
      <c r="HU19" s="450"/>
      <c r="HV19" s="450"/>
      <c r="HW19" s="450"/>
      <c r="HX19" s="450"/>
      <c r="HY19" s="450"/>
      <c r="HZ19" s="450"/>
      <c r="IA19" s="450"/>
      <c r="IB19" s="450"/>
      <c r="IC19" s="450"/>
      <c r="ID19" s="450"/>
      <c r="IE19" s="450"/>
      <c r="IF19" s="450"/>
      <c r="IG19" s="450"/>
      <c r="IH19" s="450"/>
      <c r="II19" s="450"/>
      <c r="IJ19" s="450"/>
      <c r="IK19" s="450"/>
      <c r="IL19" s="450"/>
      <c r="IM19" s="450"/>
      <c r="IN19" s="450"/>
      <c r="IO19" s="450"/>
      <c r="IP19" s="450"/>
      <c r="IQ19" s="450"/>
      <c r="IR19" s="450"/>
      <c r="IS19" s="450"/>
      <c r="IT19" s="450"/>
      <c r="IU19" s="450"/>
      <c r="IV19" s="450"/>
      <c r="IW19" s="450"/>
      <c r="IX19" s="450"/>
      <c r="IY19" s="450"/>
    </row>
    <row r="20" spans="1:259" s="744" customFormat="1" ht="18" customHeight="1" x14ac:dyDescent="0.2">
      <c r="A20" s="450"/>
      <c r="B20" s="773" t="s">
        <v>40</v>
      </c>
      <c r="C20" s="329"/>
      <c r="D20" s="766">
        <v>15175</v>
      </c>
      <c r="E20" s="1114">
        <v>130.94</v>
      </c>
      <c r="F20" s="758"/>
      <c r="G20" s="774">
        <v>12993</v>
      </c>
      <c r="H20" s="1114">
        <v>66.599999999999994</v>
      </c>
      <c r="I20" s="758"/>
      <c r="J20" s="774">
        <f t="shared" si="1"/>
        <v>12993</v>
      </c>
      <c r="K20" s="1114">
        <v>192.07</v>
      </c>
      <c r="L20" s="329"/>
      <c r="M20" s="329">
        <f t="shared" si="2"/>
        <v>16</v>
      </c>
      <c r="N20" s="329">
        <v>8</v>
      </c>
      <c r="O20" s="329">
        <f t="shared" si="3"/>
        <v>11</v>
      </c>
      <c r="P20" s="361" t="str">
        <f t="shared" si="0"/>
        <v>Extremadura</v>
      </c>
      <c r="Q20" s="1113">
        <f t="shared" si="4"/>
        <v>290.63</v>
      </c>
      <c r="R20" s="329"/>
      <c r="S20" s="329"/>
      <c r="T20" s="329"/>
      <c r="U20" s="329"/>
      <c r="V20" s="329"/>
      <c r="W20" s="329"/>
      <c r="X20" s="450"/>
      <c r="Y20" s="450"/>
      <c r="Z20" s="450"/>
      <c r="AA20" s="450"/>
      <c r="AB20" s="450"/>
      <c r="AC20" s="450"/>
      <c r="AD20" s="450"/>
      <c r="AE20" s="450"/>
      <c r="AF20" s="450"/>
      <c r="AG20" s="450"/>
      <c r="AH20" s="450"/>
      <c r="AI20" s="450"/>
      <c r="AJ20" s="450"/>
      <c r="AK20" s="450"/>
      <c r="AL20" s="450"/>
      <c r="AM20" s="450"/>
      <c r="AN20" s="450"/>
      <c r="AO20" s="450"/>
      <c r="AP20" s="450"/>
      <c r="AQ20" s="450"/>
      <c r="AR20" s="450"/>
      <c r="AS20" s="450"/>
      <c r="AT20" s="450"/>
      <c r="AU20" s="450"/>
      <c r="AV20" s="450"/>
      <c r="AW20" s="450"/>
      <c r="AX20" s="450"/>
      <c r="AY20" s="450"/>
      <c r="AZ20" s="450"/>
      <c r="BA20" s="450"/>
      <c r="BB20" s="450"/>
      <c r="BC20" s="450"/>
      <c r="BD20" s="450"/>
      <c r="BE20" s="450"/>
      <c r="BF20" s="450"/>
      <c r="BG20" s="450"/>
      <c r="BH20" s="450"/>
      <c r="BI20" s="450"/>
      <c r="BJ20" s="450"/>
      <c r="BK20" s="450"/>
      <c r="BL20" s="450"/>
      <c r="BM20" s="450"/>
      <c r="BN20" s="450"/>
      <c r="BO20" s="450"/>
      <c r="BP20" s="450"/>
      <c r="BQ20" s="450"/>
      <c r="BR20" s="450"/>
      <c r="BS20" s="450"/>
      <c r="BT20" s="450"/>
      <c r="BU20" s="450"/>
      <c r="BV20" s="450"/>
      <c r="BW20" s="450"/>
      <c r="BX20" s="450"/>
      <c r="BY20" s="450"/>
      <c r="BZ20" s="450"/>
      <c r="CA20" s="450"/>
      <c r="CB20" s="450"/>
      <c r="CC20" s="450"/>
      <c r="CD20" s="450"/>
      <c r="CE20" s="450"/>
      <c r="CF20" s="450"/>
      <c r="CG20" s="450"/>
      <c r="CH20" s="450"/>
      <c r="CI20" s="450"/>
      <c r="CJ20" s="450"/>
      <c r="CK20" s="450"/>
      <c r="CL20" s="450"/>
      <c r="CM20" s="450"/>
      <c r="CN20" s="450"/>
      <c r="CO20" s="450"/>
      <c r="CP20" s="450"/>
      <c r="CQ20" s="450"/>
      <c r="CR20" s="450"/>
      <c r="CS20" s="450"/>
      <c r="CT20" s="450"/>
      <c r="CU20" s="450"/>
      <c r="CV20" s="450"/>
      <c r="CW20" s="450"/>
      <c r="CX20" s="450"/>
      <c r="CY20" s="450"/>
      <c r="CZ20" s="450"/>
      <c r="DA20" s="450"/>
      <c r="DB20" s="450"/>
      <c r="DC20" s="450"/>
      <c r="DD20" s="450"/>
      <c r="DE20" s="450"/>
      <c r="DF20" s="450"/>
      <c r="DG20" s="450"/>
      <c r="DH20" s="450"/>
      <c r="DI20" s="450"/>
      <c r="DJ20" s="450"/>
      <c r="DK20" s="450"/>
      <c r="DL20" s="450"/>
      <c r="DM20" s="450"/>
      <c r="DN20" s="450"/>
      <c r="DO20" s="450"/>
      <c r="DP20" s="450"/>
      <c r="DQ20" s="450"/>
      <c r="DR20" s="450"/>
      <c r="DS20" s="450"/>
      <c r="DT20" s="450"/>
      <c r="DU20" s="450"/>
      <c r="DV20" s="450"/>
      <c r="DW20" s="450"/>
      <c r="DX20" s="450"/>
      <c r="DY20" s="450"/>
      <c r="DZ20" s="450"/>
      <c r="EA20" s="450"/>
      <c r="EB20" s="450"/>
      <c r="EC20" s="450"/>
      <c r="ED20" s="450"/>
      <c r="EE20" s="450"/>
      <c r="EF20" s="450"/>
      <c r="EG20" s="450"/>
      <c r="EH20" s="450"/>
      <c r="EI20" s="450"/>
      <c r="EJ20" s="450"/>
      <c r="EK20" s="450"/>
      <c r="EL20" s="450"/>
      <c r="EM20" s="450"/>
      <c r="EN20" s="450"/>
      <c r="EO20" s="450"/>
      <c r="EP20" s="450"/>
      <c r="EQ20" s="450"/>
      <c r="ER20" s="450"/>
      <c r="ES20" s="450"/>
      <c r="ET20" s="450"/>
      <c r="EU20" s="450"/>
      <c r="EV20" s="450"/>
      <c r="EW20" s="450"/>
      <c r="EX20" s="450"/>
      <c r="EY20" s="450"/>
      <c r="EZ20" s="450"/>
      <c r="FA20" s="450"/>
      <c r="FB20" s="450"/>
      <c r="FC20" s="450"/>
      <c r="FD20" s="450"/>
      <c r="FE20" s="450"/>
      <c r="FF20" s="450"/>
      <c r="FG20" s="450"/>
      <c r="FH20" s="450"/>
      <c r="FI20" s="450"/>
      <c r="FJ20" s="450"/>
      <c r="FK20" s="450"/>
      <c r="FL20" s="450"/>
      <c r="FM20" s="450"/>
      <c r="FN20" s="450"/>
      <c r="FO20" s="450"/>
      <c r="FP20" s="450"/>
      <c r="FQ20" s="450"/>
      <c r="FR20" s="450"/>
      <c r="FS20" s="450"/>
      <c r="FT20" s="450"/>
      <c r="FU20" s="450"/>
      <c r="FV20" s="450"/>
      <c r="FW20" s="450"/>
      <c r="FX20" s="450"/>
      <c r="FY20" s="450"/>
      <c r="FZ20" s="450"/>
      <c r="GA20" s="450"/>
      <c r="GB20" s="450"/>
      <c r="GC20" s="450"/>
      <c r="GD20" s="450"/>
      <c r="GE20" s="450"/>
      <c r="GF20" s="450"/>
      <c r="GG20" s="450"/>
      <c r="GH20" s="450"/>
      <c r="GI20" s="450"/>
      <c r="GJ20" s="450"/>
      <c r="GK20" s="450"/>
      <c r="GL20" s="450"/>
      <c r="GM20" s="450"/>
      <c r="GN20" s="450"/>
      <c r="GO20" s="450"/>
      <c r="GP20" s="450"/>
      <c r="GQ20" s="450"/>
      <c r="GR20" s="450"/>
      <c r="GS20" s="450"/>
      <c r="GT20" s="450"/>
      <c r="GU20" s="450"/>
      <c r="GV20" s="450"/>
      <c r="GW20" s="450"/>
      <c r="GX20" s="450"/>
      <c r="GY20" s="450"/>
      <c r="GZ20" s="450"/>
      <c r="HA20" s="450"/>
      <c r="HB20" s="450"/>
      <c r="HC20" s="450"/>
      <c r="HD20" s="450"/>
      <c r="HE20" s="450"/>
      <c r="HF20" s="450"/>
      <c r="HG20" s="450"/>
      <c r="HH20" s="450"/>
      <c r="HI20" s="450"/>
      <c r="HJ20" s="450"/>
      <c r="HK20" s="450"/>
      <c r="HL20" s="450"/>
      <c r="HM20" s="450"/>
      <c r="HN20" s="450"/>
      <c r="HO20" s="450"/>
      <c r="HP20" s="450"/>
      <c r="HQ20" s="450"/>
      <c r="HR20" s="450"/>
      <c r="HS20" s="450"/>
      <c r="HT20" s="450"/>
      <c r="HU20" s="450"/>
      <c r="HV20" s="450"/>
      <c r="HW20" s="450"/>
      <c r="HX20" s="450"/>
      <c r="HY20" s="450"/>
      <c r="HZ20" s="450"/>
      <c r="IA20" s="450"/>
      <c r="IB20" s="450"/>
      <c r="IC20" s="450"/>
      <c r="ID20" s="450"/>
      <c r="IE20" s="450"/>
      <c r="IF20" s="450"/>
      <c r="IG20" s="450"/>
      <c r="IH20" s="450"/>
      <c r="II20" s="450"/>
      <c r="IJ20" s="450"/>
      <c r="IK20" s="450"/>
      <c r="IL20" s="450"/>
      <c r="IM20" s="450"/>
      <c r="IN20" s="450"/>
      <c r="IO20" s="450"/>
      <c r="IP20" s="450"/>
      <c r="IQ20" s="450"/>
      <c r="IR20" s="450"/>
      <c r="IS20" s="450"/>
      <c r="IT20" s="450"/>
      <c r="IU20" s="450"/>
      <c r="IV20" s="450"/>
      <c r="IW20" s="450"/>
      <c r="IX20" s="450"/>
      <c r="IY20" s="450"/>
    </row>
    <row r="21" spans="1:259" s="744" customFormat="1" ht="18" customHeight="1" x14ac:dyDescent="0.2">
      <c r="A21" s="450"/>
      <c r="B21" s="773" t="s">
        <v>41</v>
      </c>
      <c r="C21" s="329"/>
      <c r="D21" s="766">
        <v>61591</v>
      </c>
      <c r="E21" s="1114">
        <v>175.84</v>
      </c>
      <c r="F21" s="758"/>
      <c r="G21" s="774">
        <v>21834</v>
      </c>
      <c r="H21" s="1114">
        <v>105.82</v>
      </c>
      <c r="I21" s="758"/>
      <c r="J21" s="774">
        <f t="shared" si="1"/>
        <v>21834</v>
      </c>
      <c r="K21" s="1114">
        <v>276.14999999999998</v>
      </c>
      <c r="L21" s="329"/>
      <c r="M21" s="329">
        <f t="shared" si="2"/>
        <v>10</v>
      </c>
      <c r="N21" s="329">
        <v>9</v>
      </c>
      <c r="O21" s="329">
        <f>MATCH(N21,M$13:M$33,0)</f>
        <v>13</v>
      </c>
      <c r="P21" s="361" t="str">
        <f t="shared" si="0"/>
        <v>Madrid, Comunidad de*</v>
      </c>
      <c r="Q21" s="1113">
        <f t="shared" si="4"/>
        <v>288.74</v>
      </c>
      <c r="R21" s="329"/>
      <c r="S21" s="329"/>
      <c r="T21" s="329"/>
      <c r="U21" s="329"/>
      <c r="V21" s="329"/>
      <c r="W21" s="329"/>
      <c r="X21" s="450"/>
      <c r="Y21" s="450"/>
      <c r="Z21" s="450"/>
      <c r="AA21" s="450"/>
      <c r="AB21" s="450"/>
      <c r="AC21" s="450"/>
      <c r="AD21" s="450"/>
      <c r="AE21" s="450"/>
      <c r="AF21" s="450"/>
      <c r="AG21" s="450"/>
      <c r="AH21" s="450"/>
      <c r="AI21" s="450"/>
      <c r="AJ21" s="450"/>
      <c r="AK21" s="450"/>
      <c r="AL21" s="450"/>
      <c r="AM21" s="450"/>
      <c r="AN21" s="450"/>
      <c r="AO21" s="450"/>
      <c r="AP21" s="450"/>
      <c r="AQ21" s="450"/>
      <c r="AR21" s="450"/>
      <c r="AS21" s="450"/>
      <c r="AT21" s="450"/>
      <c r="AU21" s="450"/>
      <c r="AV21" s="450"/>
      <c r="AW21" s="450"/>
      <c r="AX21" s="450"/>
      <c r="AY21" s="450"/>
      <c r="AZ21" s="450"/>
      <c r="BA21" s="450"/>
      <c r="BB21" s="450"/>
      <c r="BC21" s="450"/>
      <c r="BD21" s="450"/>
      <c r="BE21" s="450"/>
      <c r="BF21" s="450"/>
      <c r="BG21" s="450"/>
      <c r="BH21" s="450"/>
      <c r="BI21" s="450"/>
      <c r="BJ21" s="450"/>
      <c r="BK21" s="450"/>
      <c r="BL21" s="450"/>
      <c r="BM21" s="450"/>
      <c r="BN21" s="450"/>
      <c r="BO21" s="450"/>
      <c r="BP21" s="450"/>
      <c r="BQ21" s="450"/>
      <c r="BR21" s="450"/>
      <c r="BS21" s="450"/>
      <c r="BT21" s="450"/>
      <c r="BU21" s="450"/>
      <c r="BV21" s="450"/>
      <c r="BW21" s="450"/>
      <c r="BX21" s="450"/>
      <c r="BY21" s="450"/>
      <c r="BZ21" s="450"/>
      <c r="CA21" s="450"/>
      <c r="CB21" s="450"/>
      <c r="CC21" s="450"/>
      <c r="CD21" s="450"/>
      <c r="CE21" s="450"/>
      <c r="CF21" s="450"/>
      <c r="CG21" s="450"/>
      <c r="CH21" s="450"/>
      <c r="CI21" s="450"/>
      <c r="CJ21" s="450"/>
      <c r="CK21" s="450"/>
      <c r="CL21" s="450"/>
      <c r="CM21" s="450"/>
      <c r="CN21" s="450"/>
      <c r="CO21" s="450"/>
      <c r="CP21" s="450"/>
      <c r="CQ21" s="450"/>
      <c r="CR21" s="450"/>
      <c r="CS21" s="450"/>
      <c r="CT21" s="450"/>
      <c r="CU21" s="450"/>
      <c r="CV21" s="450"/>
      <c r="CW21" s="450"/>
      <c r="CX21" s="450"/>
      <c r="CY21" s="450"/>
      <c r="CZ21" s="450"/>
      <c r="DA21" s="450"/>
      <c r="DB21" s="450"/>
      <c r="DC21" s="450"/>
      <c r="DD21" s="450"/>
      <c r="DE21" s="450"/>
      <c r="DF21" s="450"/>
      <c r="DG21" s="450"/>
      <c r="DH21" s="450"/>
      <c r="DI21" s="450"/>
      <c r="DJ21" s="450"/>
      <c r="DK21" s="450"/>
      <c r="DL21" s="450"/>
      <c r="DM21" s="450"/>
      <c r="DN21" s="450"/>
      <c r="DO21" s="450"/>
      <c r="DP21" s="450"/>
      <c r="DQ21" s="450"/>
      <c r="DR21" s="450"/>
      <c r="DS21" s="450"/>
      <c r="DT21" s="450"/>
      <c r="DU21" s="450"/>
      <c r="DV21" s="450"/>
      <c r="DW21" s="450"/>
      <c r="DX21" s="450"/>
      <c r="DY21" s="450"/>
      <c r="DZ21" s="450"/>
      <c r="EA21" s="450"/>
      <c r="EB21" s="450"/>
      <c r="EC21" s="450"/>
      <c r="ED21" s="450"/>
      <c r="EE21" s="450"/>
      <c r="EF21" s="450"/>
      <c r="EG21" s="450"/>
      <c r="EH21" s="450"/>
      <c r="EI21" s="450"/>
      <c r="EJ21" s="450"/>
      <c r="EK21" s="450"/>
      <c r="EL21" s="450"/>
      <c r="EM21" s="450"/>
      <c r="EN21" s="450"/>
      <c r="EO21" s="450"/>
      <c r="EP21" s="450"/>
      <c r="EQ21" s="450"/>
      <c r="ER21" s="450"/>
      <c r="ES21" s="450"/>
      <c r="ET21" s="450"/>
      <c r="EU21" s="450"/>
      <c r="EV21" s="450"/>
      <c r="EW21" s="450"/>
      <c r="EX21" s="450"/>
      <c r="EY21" s="450"/>
      <c r="EZ21" s="450"/>
      <c r="FA21" s="450"/>
      <c r="FB21" s="450"/>
      <c r="FC21" s="450"/>
      <c r="FD21" s="450"/>
      <c r="FE21" s="450"/>
      <c r="FF21" s="450"/>
      <c r="FG21" s="450"/>
      <c r="FH21" s="450"/>
      <c r="FI21" s="450"/>
      <c r="FJ21" s="450"/>
      <c r="FK21" s="450"/>
      <c r="FL21" s="450"/>
      <c r="FM21" s="450"/>
      <c r="FN21" s="450"/>
      <c r="FO21" s="450"/>
      <c r="FP21" s="450"/>
      <c r="FQ21" s="450"/>
      <c r="FR21" s="450"/>
      <c r="FS21" s="450"/>
      <c r="FT21" s="450"/>
      <c r="FU21" s="450"/>
      <c r="FV21" s="450"/>
      <c r="FW21" s="450"/>
      <c r="FX21" s="450"/>
      <c r="FY21" s="450"/>
      <c r="FZ21" s="450"/>
      <c r="GA21" s="450"/>
      <c r="GB21" s="450"/>
      <c r="GC21" s="450"/>
      <c r="GD21" s="450"/>
      <c r="GE21" s="450"/>
      <c r="GF21" s="450"/>
      <c r="GG21" s="450"/>
      <c r="GH21" s="450"/>
      <c r="GI21" s="450"/>
      <c r="GJ21" s="450"/>
      <c r="GK21" s="450"/>
      <c r="GL21" s="450"/>
      <c r="GM21" s="450"/>
      <c r="GN21" s="450"/>
      <c r="GO21" s="450"/>
      <c r="GP21" s="450"/>
      <c r="GQ21" s="450"/>
      <c r="GR21" s="450"/>
      <c r="GS21" s="450"/>
      <c r="GT21" s="450"/>
      <c r="GU21" s="450"/>
      <c r="GV21" s="450"/>
      <c r="GW21" s="450"/>
      <c r="GX21" s="450"/>
      <c r="GY21" s="450"/>
      <c r="GZ21" s="450"/>
      <c r="HA21" s="450"/>
      <c r="HB21" s="450"/>
      <c r="HC21" s="450"/>
      <c r="HD21" s="450"/>
      <c r="HE21" s="450"/>
      <c r="HF21" s="450"/>
      <c r="HG21" s="450"/>
      <c r="HH21" s="450"/>
      <c r="HI21" s="450"/>
      <c r="HJ21" s="450"/>
      <c r="HK21" s="450"/>
      <c r="HL21" s="450"/>
      <c r="HM21" s="450"/>
      <c r="HN21" s="450"/>
      <c r="HO21" s="450"/>
      <c r="HP21" s="450"/>
      <c r="HQ21" s="450"/>
      <c r="HR21" s="450"/>
      <c r="HS21" s="450"/>
      <c r="HT21" s="450"/>
      <c r="HU21" s="450"/>
      <c r="HV21" s="450"/>
      <c r="HW21" s="450"/>
      <c r="HX21" s="450"/>
      <c r="HY21" s="450"/>
      <c r="HZ21" s="450"/>
      <c r="IA21" s="450"/>
      <c r="IB21" s="450"/>
      <c r="IC21" s="450"/>
      <c r="ID21" s="450"/>
      <c r="IE21" s="450"/>
      <c r="IF21" s="450"/>
      <c r="IG21" s="450"/>
      <c r="IH21" s="450"/>
      <c r="II21" s="450"/>
      <c r="IJ21" s="450"/>
      <c r="IK21" s="450"/>
      <c r="IL21" s="450"/>
      <c r="IM21" s="450"/>
      <c r="IN21" s="450"/>
      <c r="IO21" s="450"/>
      <c r="IP21" s="450"/>
      <c r="IQ21" s="450"/>
      <c r="IR21" s="450"/>
      <c r="IS21" s="450"/>
      <c r="IT21" s="450"/>
      <c r="IU21" s="450"/>
      <c r="IV21" s="450"/>
      <c r="IW21" s="450"/>
      <c r="IX21" s="450"/>
      <c r="IY21" s="450"/>
    </row>
    <row r="22" spans="1:259" s="744" customFormat="1" ht="18" customHeight="1" x14ac:dyDescent="0.2">
      <c r="A22" s="450"/>
      <c r="B22" s="773" t="s">
        <v>3</v>
      </c>
      <c r="C22" s="329"/>
      <c r="D22" s="766">
        <v>36797</v>
      </c>
      <c r="E22" s="1114">
        <v>211.42</v>
      </c>
      <c r="F22" s="758"/>
      <c r="G22" s="774">
        <v>25964</v>
      </c>
      <c r="H22" s="1114">
        <v>101.87</v>
      </c>
      <c r="I22" s="758"/>
      <c r="J22" s="774">
        <f t="shared" si="1"/>
        <v>25964</v>
      </c>
      <c r="K22" s="1114">
        <v>313.5</v>
      </c>
      <c r="L22" s="329"/>
      <c r="M22" s="329">
        <f t="shared" si="2"/>
        <v>7</v>
      </c>
      <c r="N22" s="329">
        <v>10</v>
      </c>
      <c r="O22" s="329">
        <f t="shared" si="3"/>
        <v>9</v>
      </c>
      <c r="P22" s="361" t="str">
        <f t="shared" si="0"/>
        <v>Cataluña</v>
      </c>
      <c r="Q22" s="1113">
        <f t="shared" si="4"/>
        <v>276.14999999999998</v>
      </c>
      <c r="R22" s="329"/>
      <c r="S22" s="329"/>
      <c r="T22" s="329"/>
      <c r="U22" s="329"/>
      <c r="V22" s="329"/>
      <c r="W22" s="329"/>
      <c r="X22" s="450"/>
      <c r="Y22" s="450"/>
      <c r="Z22" s="450"/>
      <c r="AA22" s="450"/>
      <c r="AB22" s="450"/>
      <c r="AC22" s="450"/>
      <c r="AD22" s="450"/>
      <c r="AE22" s="450"/>
      <c r="AF22" s="450"/>
      <c r="AG22" s="450"/>
      <c r="AH22" s="450"/>
      <c r="AI22" s="450"/>
      <c r="AJ22" s="450"/>
      <c r="AK22" s="450"/>
      <c r="AL22" s="450"/>
      <c r="AM22" s="450"/>
      <c r="AN22" s="450"/>
      <c r="AO22" s="450"/>
      <c r="AP22" s="450"/>
      <c r="AQ22" s="450"/>
      <c r="AR22" s="450"/>
      <c r="AS22" s="450"/>
      <c r="AT22" s="450"/>
      <c r="AU22" s="450"/>
      <c r="AV22" s="450"/>
      <c r="AW22" s="450"/>
      <c r="AX22" s="450"/>
      <c r="AY22" s="450"/>
      <c r="AZ22" s="450"/>
      <c r="BA22" s="450"/>
      <c r="BB22" s="450"/>
      <c r="BC22" s="450"/>
      <c r="BD22" s="450"/>
      <c r="BE22" s="450"/>
      <c r="BF22" s="450"/>
      <c r="BG22" s="450"/>
      <c r="BH22" s="450"/>
      <c r="BI22" s="450"/>
      <c r="BJ22" s="450"/>
      <c r="BK22" s="450"/>
      <c r="BL22" s="450"/>
      <c r="BM22" s="450"/>
      <c r="BN22" s="450"/>
      <c r="BO22" s="450"/>
      <c r="BP22" s="450"/>
      <c r="BQ22" s="450"/>
      <c r="BR22" s="450"/>
      <c r="BS22" s="450"/>
      <c r="BT22" s="450"/>
      <c r="BU22" s="450"/>
      <c r="BV22" s="450"/>
      <c r="BW22" s="450"/>
      <c r="BX22" s="450"/>
      <c r="BY22" s="450"/>
      <c r="BZ22" s="450"/>
      <c r="CA22" s="450"/>
      <c r="CB22" s="450"/>
      <c r="CC22" s="450"/>
      <c r="CD22" s="450"/>
      <c r="CE22" s="450"/>
      <c r="CF22" s="450"/>
      <c r="CG22" s="450"/>
      <c r="CH22" s="450"/>
      <c r="CI22" s="450"/>
      <c r="CJ22" s="450"/>
      <c r="CK22" s="450"/>
      <c r="CL22" s="450"/>
      <c r="CM22" s="450"/>
      <c r="CN22" s="450"/>
      <c r="CO22" s="450"/>
      <c r="CP22" s="450"/>
      <c r="CQ22" s="450"/>
      <c r="CR22" s="450"/>
      <c r="CS22" s="450"/>
      <c r="CT22" s="450"/>
      <c r="CU22" s="450"/>
      <c r="CV22" s="450"/>
      <c r="CW22" s="450"/>
      <c r="CX22" s="450"/>
      <c r="CY22" s="450"/>
      <c r="CZ22" s="450"/>
      <c r="DA22" s="450"/>
      <c r="DB22" s="450"/>
      <c r="DC22" s="450"/>
      <c r="DD22" s="450"/>
      <c r="DE22" s="450"/>
      <c r="DF22" s="450"/>
      <c r="DG22" s="450"/>
      <c r="DH22" s="450"/>
      <c r="DI22" s="450"/>
      <c r="DJ22" s="450"/>
      <c r="DK22" s="450"/>
      <c r="DL22" s="450"/>
      <c r="DM22" s="450"/>
      <c r="DN22" s="450"/>
      <c r="DO22" s="450"/>
      <c r="DP22" s="450"/>
      <c r="DQ22" s="450"/>
      <c r="DR22" s="450"/>
      <c r="DS22" s="450"/>
      <c r="DT22" s="450"/>
      <c r="DU22" s="450"/>
      <c r="DV22" s="450"/>
      <c r="DW22" s="450"/>
      <c r="DX22" s="450"/>
      <c r="DY22" s="450"/>
      <c r="DZ22" s="450"/>
      <c r="EA22" s="450"/>
      <c r="EB22" s="450"/>
      <c r="EC22" s="450"/>
      <c r="ED22" s="450"/>
      <c r="EE22" s="450"/>
      <c r="EF22" s="450"/>
      <c r="EG22" s="450"/>
      <c r="EH22" s="450"/>
      <c r="EI22" s="450"/>
      <c r="EJ22" s="450"/>
      <c r="EK22" s="450"/>
      <c r="EL22" s="450"/>
      <c r="EM22" s="450"/>
      <c r="EN22" s="450"/>
      <c r="EO22" s="450"/>
      <c r="EP22" s="450"/>
      <c r="EQ22" s="450"/>
      <c r="ER22" s="450"/>
      <c r="ES22" s="450"/>
      <c r="ET22" s="450"/>
      <c r="EU22" s="450"/>
      <c r="EV22" s="450"/>
      <c r="EW22" s="450"/>
      <c r="EX22" s="450"/>
      <c r="EY22" s="450"/>
      <c r="EZ22" s="450"/>
      <c r="FA22" s="450"/>
      <c r="FB22" s="450"/>
      <c r="FC22" s="450"/>
      <c r="FD22" s="450"/>
      <c r="FE22" s="450"/>
      <c r="FF22" s="450"/>
      <c r="FG22" s="450"/>
      <c r="FH22" s="450"/>
      <c r="FI22" s="450"/>
      <c r="FJ22" s="450"/>
      <c r="FK22" s="450"/>
      <c r="FL22" s="450"/>
      <c r="FM22" s="450"/>
      <c r="FN22" s="450"/>
      <c r="FO22" s="450"/>
      <c r="FP22" s="450"/>
      <c r="FQ22" s="450"/>
      <c r="FR22" s="450"/>
      <c r="FS22" s="450"/>
      <c r="FT22" s="450"/>
      <c r="FU22" s="450"/>
      <c r="FV22" s="450"/>
      <c r="FW22" s="450"/>
      <c r="FX22" s="450"/>
      <c r="FY22" s="450"/>
      <c r="FZ22" s="450"/>
      <c r="GA22" s="450"/>
      <c r="GB22" s="450"/>
      <c r="GC22" s="450"/>
      <c r="GD22" s="450"/>
      <c r="GE22" s="450"/>
      <c r="GF22" s="450"/>
      <c r="GG22" s="450"/>
      <c r="GH22" s="450"/>
      <c r="GI22" s="450"/>
      <c r="GJ22" s="450"/>
      <c r="GK22" s="450"/>
      <c r="GL22" s="450"/>
      <c r="GM22" s="450"/>
      <c r="GN22" s="450"/>
      <c r="GO22" s="450"/>
      <c r="GP22" s="450"/>
      <c r="GQ22" s="450"/>
      <c r="GR22" s="450"/>
      <c r="GS22" s="450"/>
      <c r="GT22" s="450"/>
      <c r="GU22" s="450"/>
      <c r="GV22" s="450"/>
      <c r="GW22" s="450"/>
      <c r="GX22" s="450"/>
      <c r="GY22" s="450"/>
      <c r="GZ22" s="450"/>
      <c r="HA22" s="450"/>
      <c r="HB22" s="450"/>
      <c r="HC22" s="450"/>
      <c r="HD22" s="450"/>
      <c r="HE22" s="450"/>
      <c r="HF22" s="450"/>
      <c r="HG22" s="450"/>
      <c r="HH22" s="450"/>
      <c r="HI22" s="450"/>
      <c r="HJ22" s="450"/>
      <c r="HK22" s="450"/>
      <c r="HL22" s="450"/>
      <c r="HM22" s="450"/>
      <c r="HN22" s="450"/>
      <c r="HO22" s="450"/>
      <c r="HP22" s="450"/>
      <c r="HQ22" s="450"/>
      <c r="HR22" s="450"/>
      <c r="HS22" s="450"/>
      <c r="HT22" s="450"/>
      <c r="HU22" s="450"/>
      <c r="HV22" s="450"/>
      <c r="HW22" s="450"/>
      <c r="HX22" s="450"/>
      <c r="HY22" s="450"/>
      <c r="HZ22" s="450"/>
      <c r="IA22" s="450"/>
      <c r="IB22" s="450"/>
      <c r="IC22" s="450"/>
      <c r="ID22" s="450"/>
      <c r="IE22" s="450"/>
      <c r="IF22" s="450"/>
      <c r="IG22" s="450"/>
      <c r="IH22" s="450"/>
      <c r="II22" s="450"/>
      <c r="IJ22" s="450"/>
      <c r="IK22" s="450"/>
      <c r="IL22" s="450"/>
      <c r="IM22" s="450"/>
      <c r="IN22" s="450"/>
      <c r="IO22" s="450"/>
      <c r="IP22" s="450"/>
      <c r="IQ22" s="450"/>
      <c r="IR22" s="450"/>
      <c r="IS22" s="450"/>
      <c r="IT22" s="450"/>
      <c r="IU22" s="450"/>
      <c r="IV22" s="450"/>
      <c r="IW22" s="450"/>
      <c r="IX22" s="450"/>
      <c r="IY22" s="450"/>
    </row>
    <row r="23" spans="1:259" s="633" customFormat="1" ht="18" customHeight="1" x14ac:dyDescent="0.2">
      <c r="A23" s="331"/>
      <c r="B23" s="765" t="s">
        <v>2</v>
      </c>
      <c r="C23" s="329"/>
      <c r="D23" s="766">
        <v>8530</v>
      </c>
      <c r="E23" s="1114">
        <v>130.91</v>
      </c>
      <c r="F23" s="758"/>
      <c r="G23" s="767">
        <v>4706</v>
      </c>
      <c r="H23" s="1114">
        <v>156.01</v>
      </c>
      <c r="I23" s="758"/>
      <c r="J23" s="767">
        <f t="shared" si="1"/>
        <v>4706</v>
      </c>
      <c r="K23" s="1114">
        <v>290.63</v>
      </c>
      <c r="L23" s="329"/>
      <c r="M23" s="329">
        <f t="shared" si="2"/>
        <v>8</v>
      </c>
      <c r="N23" s="329">
        <v>11</v>
      </c>
      <c r="O23" s="329">
        <f t="shared" si="3"/>
        <v>19</v>
      </c>
      <c r="P23" s="361" t="str">
        <f t="shared" si="0"/>
        <v>Melilla</v>
      </c>
      <c r="Q23" s="1113">
        <f t="shared" si="4"/>
        <v>271.23</v>
      </c>
      <c r="R23" s="329"/>
      <c r="S23" s="329"/>
      <c r="T23" s="329"/>
      <c r="U23" s="329"/>
      <c r="V23" s="329"/>
      <c r="W23" s="329"/>
      <c r="X23" s="331"/>
      <c r="Y23" s="331"/>
      <c r="Z23" s="331"/>
      <c r="AA23" s="331"/>
      <c r="AB23" s="331"/>
      <c r="AC23" s="331"/>
      <c r="AD23" s="331"/>
      <c r="AE23" s="331"/>
      <c r="AF23" s="331"/>
      <c r="AG23" s="331"/>
      <c r="AH23" s="331"/>
      <c r="AI23" s="331"/>
      <c r="AJ23" s="331"/>
      <c r="AK23" s="331"/>
      <c r="AL23" s="331"/>
      <c r="AM23" s="331"/>
      <c r="AN23" s="331"/>
      <c r="AO23" s="331"/>
      <c r="AP23" s="331"/>
      <c r="AQ23" s="331"/>
      <c r="AR23" s="331"/>
      <c r="AS23" s="331"/>
      <c r="AT23" s="331"/>
      <c r="AU23" s="331"/>
      <c r="AV23" s="331"/>
      <c r="AW23" s="331"/>
      <c r="AX23" s="331"/>
      <c r="AY23" s="331"/>
      <c r="AZ23" s="331"/>
      <c r="BA23" s="331"/>
      <c r="BB23" s="331"/>
      <c r="BC23" s="331"/>
      <c r="BD23" s="331"/>
      <c r="BE23" s="331"/>
      <c r="BF23" s="331"/>
      <c r="BG23" s="331"/>
      <c r="BH23" s="331"/>
      <c r="BI23" s="331"/>
      <c r="BJ23" s="331"/>
      <c r="BK23" s="331"/>
      <c r="BL23" s="331"/>
      <c r="BM23" s="331"/>
      <c r="BN23" s="331"/>
      <c r="BO23" s="331"/>
      <c r="BP23" s="331"/>
      <c r="BQ23" s="331"/>
      <c r="BR23" s="331"/>
      <c r="BS23" s="331"/>
      <c r="BT23" s="331"/>
      <c r="BU23" s="331"/>
      <c r="BV23" s="331"/>
      <c r="BW23" s="331"/>
      <c r="BX23" s="331"/>
      <c r="BY23" s="331"/>
      <c r="BZ23" s="331"/>
      <c r="CA23" s="331"/>
      <c r="CB23" s="331"/>
      <c r="CC23" s="331"/>
      <c r="CD23" s="331"/>
      <c r="CE23" s="331"/>
      <c r="CF23" s="331"/>
      <c r="CG23" s="331"/>
      <c r="CH23" s="331"/>
      <c r="CI23" s="331"/>
      <c r="CJ23" s="331"/>
      <c r="CK23" s="331"/>
      <c r="CL23" s="331"/>
      <c r="CM23" s="331"/>
      <c r="CN23" s="331"/>
      <c r="CO23" s="331"/>
      <c r="CP23" s="331"/>
      <c r="CQ23" s="331"/>
      <c r="CR23" s="331"/>
      <c r="CS23" s="331"/>
      <c r="CT23" s="331"/>
      <c r="CU23" s="331"/>
      <c r="CV23" s="331"/>
      <c r="CW23" s="331"/>
      <c r="CX23" s="331"/>
      <c r="CY23" s="331"/>
      <c r="CZ23" s="331"/>
      <c r="DA23" s="331"/>
      <c r="DB23" s="331"/>
      <c r="DC23" s="331"/>
      <c r="DD23" s="331"/>
      <c r="DE23" s="331"/>
      <c r="DF23" s="331"/>
      <c r="DG23" s="331"/>
      <c r="DH23" s="331"/>
      <c r="DI23" s="331"/>
      <c r="DJ23" s="331"/>
      <c r="DK23" s="331"/>
      <c r="DL23" s="331"/>
      <c r="DM23" s="331"/>
      <c r="DN23" s="331"/>
      <c r="DO23" s="331"/>
      <c r="DP23" s="331"/>
      <c r="DQ23" s="331"/>
      <c r="DR23" s="331"/>
      <c r="DS23" s="331"/>
      <c r="DT23" s="331"/>
      <c r="DU23" s="331"/>
      <c r="DV23" s="331"/>
      <c r="DW23" s="331"/>
      <c r="DX23" s="331"/>
      <c r="DY23" s="331"/>
      <c r="DZ23" s="331"/>
      <c r="EA23" s="331"/>
      <c r="EB23" s="331"/>
      <c r="EC23" s="331"/>
      <c r="ED23" s="331"/>
      <c r="EE23" s="331"/>
      <c r="EF23" s="331"/>
      <c r="EG23" s="331"/>
      <c r="EH23" s="331"/>
      <c r="EI23" s="331"/>
      <c r="EJ23" s="331"/>
      <c r="EK23" s="331"/>
      <c r="EL23" s="331"/>
      <c r="EM23" s="331"/>
      <c r="EN23" s="331"/>
      <c r="EO23" s="331"/>
      <c r="EP23" s="331"/>
      <c r="EQ23" s="331"/>
      <c r="ER23" s="331"/>
      <c r="ES23" s="331"/>
      <c r="ET23" s="331"/>
      <c r="EU23" s="331"/>
      <c r="EV23" s="331"/>
      <c r="EW23" s="331"/>
      <c r="EX23" s="331"/>
      <c r="EY23" s="331"/>
      <c r="EZ23" s="331"/>
      <c r="FA23" s="331"/>
      <c r="FB23" s="331"/>
      <c r="FC23" s="331"/>
      <c r="FD23" s="331"/>
      <c r="FE23" s="331"/>
      <c r="FF23" s="331"/>
      <c r="FG23" s="331"/>
      <c r="FH23" s="331"/>
      <c r="FI23" s="331"/>
      <c r="FJ23" s="331"/>
      <c r="FK23" s="331"/>
      <c r="FL23" s="331"/>
      <c r="FM23" s="331"/>
      <c r="FN23" s="331"/>
      <c r="FO23" s="331"/>
      <c r="FP23" s="331"/>
      <c r="FQ23" s="331"/>
      <c r="FR23" s="331"/>
      <c r="FS23" s="331"/>
      <c r="FT23" s="331"/>
      <c r="FU23" s="331"/>
      <c r="FV23" s="331"/>
      <c r="FW23" s="331"/>
      <c r="FX23" s="331"/>
      <c r="FY23" s="331"/>
      <c r="FZ23" s="331"/>
      <c r="GA23" s="331"/>
      <c r="GB23" s="331"/>
      <c r="GC23" s="331"/>
      <c r="GD23" s="331"/>
      <c r="GE23" s="331"/>
      <c r="GF23" s="331"/>
      <c r="GG23" s="331"/>
      <c r="GH23" s="331"/>
      <c r="GI23" s="331"/>
      <c r="GJ23" s="331"/>
      <c r="GK23" s="331"/>
      <c r="GL23" s="331"/>
      <c r="GM23" s="331"/>
      <c r="GN23" s="331"/>
      <c r="GO23" s="331"/>
      <c r="GP23" s="331"/>
      <c r="GQ23" s="331"/>
      <c r="GR23" s="331"/>
      <c r="GS23" s="331"/>
      <c r="GT23" s="331"/>
      <c r="GU23" s="331"/>
      <c r="GV23" s="331"/>
      <c r="GW23" s="331"/>
      <c r="GX23" s="331"/>
      <c r="GY23" s="331"/>
      <c r="GZ23" s="331"/>
      <c r="HA23" s="331"/>
      <c r="HB23" s="331"/>
      <c r="HC23" s="331"/>
      <c r="HD23" s="331"/>
      <c r="HE23" s="331"/>
      <c r="HF23" s="331"/>
      <c r="HG23" s="331"/>
      <c r="HH23" s="331"/>
      <c r="HI23" s="331"/>
      <c r="HJ23" s="331"/>
      <c r="HK23" s="331"/>
      <c r="HL23" s="331"/>
      <c r="HM23" s="331"/>
      <c r="HN23" s="331"/>
      <c r="HO23" s="331"/>
      <c r="HP23" s="331"/>
      <c r="HQ23" s="331"/>
      <c r="HR23" s="331"/>
      <c r="HS23" s="331"/>
      <c r="HT23" s="331"/>
      <c r="HU23" s="331"/>
      <c r="HV23" s="331"/>
      <c r="HW23" s="331"/>
      <c r="HX23" s="331"/>
      <c r="HY23" s="331"/>
      <c r="HZ23" s="331"/>
      <c r="IA23" s="331"/>
      <c r="IB23" s="331"/>
      <c r="IC23" s="331"/>
      <c r="ID23" s="331"/>
      <c r="IE23" s="331"/>
      <c r="IF23" s="331"/>
      <c r="IG23" s="331"/>
      <c r="IH23" s="331"/>
      <c r="II23" s="331"/>
      <c r="IJ23" s="331"/>
      <c r="IK23" s="331"/>
      <c r="IL23" s="331"/>
      <c r="IM23" s="331"/>
      <c r="IN23" s="331"/>
      <c r="IO23" s="331"/>
      <c r="IP23" s="331"/>
      <c r="IQ23" s="331"/>
      <c r="IR23" s="331"/>
      <c r="IS23" s="331"/>
      <c r="IT23" s="331"/>
      <c r="IU23" s="331"/>
      <c r="IV23" s="331"/>
      <c r="IW23" s="331"/>
      <c r="IX23" s="331"/>
      <c r="IY23" s="331"/>
    </row>
    <row r="24" spans="1:259" s="633" customFormat="1" ht="18" customHeight="1" x14ac:dyDescent="0.2">
      <c r="A24" s="331"/>
      <c r="B24" s="765" t="s">
        <v>35</v>
      </c>
      <c r="C24" s="329"/>
      <c r="D24" s="766">
        <v>5774</v>
      </c>
      <c r="E24" s="1114">
        <v>273.75</v>
      </c>
      <c r="F24" s="758"/>
      <c r="G24" s="767">
        <v>8444</v>
      </c>
      <c r="H24" s="1114">
        <v>97.4</v>
      </c>
      <c r="I24" s="758"/>
      <c r="J24" s="767">
        <f t="shared" si="1"/>
        <v>8444</v>
      </c>
      <c r="K24" s="1114">
        <v>373.51</v>
      </c>
      <c r="L24" s="329"/>
      <c r="M24" s="329">
        <f t="shared" si="2"/>
        <v>4</v>
      </c>
      <c r="N24" s="329">
        <v>12</v>
      </c>
      <c r="O24" s="329">
        <f t="shared" si="3"/>
        <v>4</v>
      </c>
      <c r="P24" s="361" t="str">
        <f t="shared" si="0"/>
        <v>Balears, Illes</v>
      </c>
      <c r="Q24" s="1113">
        <f t="shared" si="4"/>
        <v>239.05</v>
      </c>
      <c r="R24" s="329"/>
      <c r="S24" s="329"/>
      <c r="T24" s="329"/>
      <c r="U24" s="329"/>
      <c r="V24" s="329"/>
      <c r="W24" s="329"/>
      <c r="X24" s="331"/>
      <c r="Y24" s="331"/>
      <c r="Z24" s="331"/>
      <c r="AA24" s="331"/>
      <c r="AB24" s="331"/>
      <c r="AC24" s="331"/>
      <c r="AD24" s="331"/>
      <c r="AE24" s="331"/>
      <c r="AF24" s="331"/>
      <c r="AG24" s="331"/>
      <c r="AH24" s="331"/>
      <c r="AI24" s="331"/>
      <c r="AJ24" s="331"/>
      <c r="AK24" s="331"/>
      <c r="AL24" s="331"/>
      <c r="AM24" s="331"/>
      <c r="AN24" s="331"/>
      <c r="AO24" s="331"/>
      <c r="AP24" s="331"/>
      <c r="AQ24" s="331"/>
      <c r="AR24" s="331"/>
      <c r="AS24" s="331"/>
      <c r="AT24" s="331"/>
      <c r="AU24" s="331"/>
      <c r="AV24" s="331"/>
      <c r="AW24" s="331"/>
      <c r="AX24" s="331"/>
      <c r="AY24" s="331"/>
      <c r="AZ24" s="331"/>
      <c r="BA24" s="331"/>
      <c r="BB24" s="331"/>
      <c r="BC24" s="331"/>
      <c r="BD24" s="331"/>
      <c r="BE24" s="331"/>
      <c r="BF24" s="331"/>
      <c r="BG24" s="331"/>
      <c r="BH24" s="331"/>
      <c r="BI24" s="331"/>
      <c r="BJ24" s="331"/>
      <c r="BK24" s="331"/>
      <c r="BL24" s="331"/>
      <c r="BM24" s="331"/>
      <c r="BN24" s="331"/>
      <c r="BO24" s="331"/>
      <c r="BP24" s="331"/>
      <c r="BQ24" s="331"/>
      <c r="BR24" s="331"/>
      <c r="BS24" s="331"/>
      <c r="BT24" s="331"/>
      <c r="BU24" s="331"/>
      <c r="BV24" s="331"/>
      <c r="BW24" s="331"/>
      <c r="BX24" s="331"/>
      <c r="BY24" s="331"/>
      <c r="BZ24" s="331"/>
      <c r="CA24" s="331"/>
      <c r="CB24" s="331"/>
      <c r="CC24" s="331"/>
      <c r="CD24" s="331"/>
      <c r="CE24" s="331"/>
      <c r="CF24" s="331"/>
      <c r="CG24" s="331"/>
      <c r="CH24" s="331"/>
      <c r="CI24" s="331"/>
      <c r="CJ24" s="331"/>
      <c r="CK24" s="331"/>
      <c r="CL24" s="331"/>
      <c r="CM24" s="331"/>
      <c r="CN24" s="331"/>
      <c r="CO24" s="331"/>
      <c r="CP24" s="331"/>
      <c r="CQ24" s="331"/>
      <c r="CR24" s="331"/>
      <c r="CS24" s="331"/>
      <c r="CT24" s="331"/>
      <c r="CU24" s="331"/>
      <c r="CV24" s="331"/>
      <c r="CW24" s="331"/>
      <c r="CX24" s="331"/>
      <c r="CY24" s="331"/>
      <c r="CZ24" s="331"/>
      <c r="DA24" s="331"/>
      <c r="DB24" s="331"/>
      <c r="DC24" s="331"/>
      <c r="DD24" s="331"/>
      <c r="DE24" s="331"/>
      <c r="DF24" s="331"/>
      <c r="DG24" s="331"/>
      <c r="DH24" s="331"/>
      <c r="DI24" s="331"/>
      <c r="DJ24" s="331"/>
      <c r="DK24" s="331"/>
      <c r="DL24" s="331"/>
      <c r="DM24" s="331"/>
      <c r="DN24" s="331"/>
      <c r="DO24" s="331"/>
      <c r="DP24" s="331"/>
      <c r="DQ24" s="331"/>
      <c r="DR24" s="331"/>
      <c r="DS24" s="331"/>
      <c r="DT24" s="331"/>
      <c r="DU24" s="331"/>
      <c r="DV24" s="331"/>
      <c r="DW24" s="331"/>
      <c r="DX24" s="331"/>
      <c r="DY24" s="331"/>
      <c r="DZ24" s="331"/>
      <c r="EA24" s="331"/>
      <c r="EB24" s="331"/>
      <c r="EC24" s="331"/>
      <c r="ED24" s="331"/>
      <c r="EE24" s="331"/>
      <c r="EF24" s="331"/>
      <c r="EG24" s="331"/>
      <c r="EH24" s="331"/>
      <c r="EI24" s="331"/>
      <c r="EJ24" s="331"/>
      <c r="EK24" s="331"/>
      <c r="EL24" s="331"/>
      <c r="EM24" s="331"/>
      <c r="EN24" s="331"/>
      <c r="EO24" s="331"/>
      <c r="EP24" s="331"/>
      <c r="EQ24" s="331"/>
      <c r="ER24" s="331"/>
      <c r="ES24" s="331"/>
      <c r="ET24" s="331"/>
      <c r="EU24" s="331"/>
      <c r="EV24" s="331"/>
      <c r="EW24" s="331"/>
      <c r="EX24" s="331"/>
      <c r="EY24" s="331"/>
      <c r="EZ24" s="331"/>
      <c r="FA24" s="331"/>
      <c r="FB24" s="331"/>
      <c r="FC24" s="331"/>
      <c r="FD24" s="331"/>
      <c r="FE24" s="331"/>
      <c r="FF24" s="331"/>
      <c r="FG24" s="331"/>
      <c r="FH24" s="331"/>
      <c r="FI24" s="331"/>
      <c r="FJ24" s="331"/>
      <c r="FK24" s="331"/>
      <c r="FL24" s="331"/>
      <c r="FM24" s="331"/>
      <c r="FN24" s="331"/>
      <c r="FO24" s="331"/>
      <c r="FP24" s="331"/>
      <c r="FQ24" s="331"/>
      <c r="FR24" s="331"/>
      <c r="FS24" s="331"/>
      <c r="FT24" s="331"/>
      <c r="FU24" s="331"/>
      <c r="FV24" s="331"/>
      <c r="FW24" s="331"/>
      <c r="FX24" s="331"/>
      <c r="FY24" s="331"/>
      <c r="FZ24" s="331"/>
      <c r="GA24" s="331"/>
      <c r="GB24" s="331"/>
      <c r="GC24" s="331"/>
      <c r="GD24" s="331"/>
      <c r="GE24" s="331"/>
      <c r="GF24" s="331"/>
      <c r="GG24" s="331"/>
      <c r="GH24" s="331"/>
      <c r="GI24" s="331"/>
      <c r="GJ24" s="331"/>
      <c r="GK24" s="331"/>
      <c r="GL24" s="331"/>
      <c r="GM24" s="331"/>
      <c r="GN24" s="331"/>
      <c r="GO24" s="331"/>
      <c r="GP24" s="331"/>
      <c r="GQ24" s="331"/>
      <c r="GR24" s="331"/>
      <c r="GS24" s="331"/>
      <c r="GT24" s="331"/>
      <c r="GU24" s="331"/>
      <c r="GV24" s="331"/>
      <c r="GW24" s="331"/>
      <c r="GX24" s="331"/>
      <c r="GY24" s="331"/>
      <c r="GZ24" s="331"/>
      <c r="HA24" s="331"/>
      <c r="HB24" s="331"/>
      <c r="HC24" s="331"/>
      <c r="HD24" s="331"/>
      <c r="HE24" s="331"/>
      <c r="HF24" s="331"/>
      <c r="HG24" s="331"/>
      <c r="HH24" s="331"/>
      <c r="HI24" s="331"/>
      <c r="HJ24" s="331"/>
      <c r="HK24" s="331"/>
      <c r="HL24" s="331"/>
      <c r="HM24" s="331"/>
      <c r="HN24" s="331"/>
      <c r="HO24" s="331"/>
      <c r="HP24" s="331"/>
      <c r="HQ24" s="331"/>
      <c r="HR24" s="331"/>
      <c r="HS24" s="331"/>
      <c r="HT24" s="331"/>
      <c r="HU24" s="331"/>
      <c r="HV24" s="331"/>
      <c r="HW24" s="331"/>
      <c r="HX24" s="331"/>
      <c r="HY24" s="331"/>
      <c r="HZ24" s="331"/>
      <c r="IA24" s="331"/>
      <c r="IB24" s="331"/>
      <c r="IC24" s="331"/>
      <c r="ID24" s="331"/>
      <c r="IE24" s="331"/>
      <c r="IF24" s="331"/>
      <c r="IG24" s="331"/>
      <c r="IH24" s="331"/>
      <c r="II24" s="331"/>
      <c r="IJ24" s="331"/>
      <c r="IK24" s="331"/>
      <c r="IL24" s="331"/>
      <c r="IM24" s="331"/>
      <c r="IN24" s="331"/>
      <c r="IO24" s="331"/>
      <c r="IP24" s="331"/>
      <c r="IQ24" s="331"/>
      <c r="IR24" s="331"/>
      <c r="IS24" s="331"/>
      <c r="IT24" s="331"/>
      <c r="IU24" s="331"/>
      <c r="IV24" s="331"/>
      <c r="IW24" s="331"/>
      <c r="IX24" s="331"/>
      <c r="IY24" s="331"/>
    </row>
    <row r="25" spans="1:259" s="633" customFormat="1" ht="18" customHeight="1" x14ac:dyDescent="0.2">
      <c r="A25" s="331"/>
      <c r="B25" s="765" t="s">
        <v>163</v>
      </c>
      <c r="C25" s="329"/>
      <c r="D25" s="766">
        <v>40999</v>
      </c>
      <c r="E25" s="1114">
        <v>173.03</v>
      </c>
      <c r="F25" s="758"/>
      <c r="G25" s="767">
        <v>28799</v>
      </c>
      <c r="H25" s="1114">
        <v>58.18</v>
      </c>
      <c r="I25" s="758"/>
      <c r="J25" s="767">
        <f t="shared" si="1"/>
        <v>28799</v>
      </c>
      <c r="K25" s="1114">
        <v>288.74</v>
      </c>
      <c r="L25" s="329"/>
      <c r="M25" s="329">
        <f t="shared" si="2"/>
        <v>9</v>
      </c>
      <c r="N25" s="329">
        <v>13</v>
      </c>
      <c r="O25" s="329">
        <f t="shared" si="3"/>
        <v>6</v>
      </c>
      <c r="P25" s="361" t="str">
        <f t="shared" si="0"/>
        <v>Cantabria</v>
      </c>
      <c r="Q25" s="1113">
        <f t="shared" si="4"/>
        <v>210.39</v>
      </c>
      <c r="R25" s="329"/>
      <c r="S25" s="329"/>
      <c r="T25" s="329"/>
      <c r="U25" s="329"/>
      <c r="V25" s="329"/>
      <c r="W25" s="329"/>
      <c r="X25" s="331"/>
      <c r="Y25" s="331"/>
      <c r="Z25" s="331"/>
      <c r="AA25" s="331"/>
      <c r="AB25" s="331"/>
      <c r="AC25" s="331"/>
      <c r="AD25" s="331"/>
      <c r="AE25" s="331"/>
      <c r="AF25" s="331"/>
      <c r="AG25" s="331"/>
      <c r="AH25" s="331"/>
      <c r="AI25" s="331"/>
      <c r="AJ25" s="331"/>
      <c r="AK25" s="331"/>
      <c r="AL25" s="331"/>
      <c r="AM25" s="331"/>
      <c r="AN25" s="331"/>
      <c r="AO25" s="331"/>
      <c r="AP25" s="331"/>
      <c r="AQ25" s="331"/>
      <c r="AR25" s="331"/>
      <c r="AS25" s="331"/>
      <c r="AT25" s="331"/>
      <c r="AU25" s="331"/>
      <c r="AV25" s="331"/>
      <c r="AW25" s="331"/>
      <c r="AX25" s="331"/>
      <c r="AY25" s="331"/>
      <c r="AZ25" s="331"/>
      <c r="BA25" s="331"/>
      <c r="BB25" s="331"/>
      <c r="BC25" s="331"/>
      <c r="BD25" s="331"/>
      <c r="BE25" s="331"/>
      <c r="BF25" s="331"/>
      <c r="BG25" s="331"/>
      <c r="BH25" s="331"/>
      <c r="BI25" s="331"/>
      <c r="BJ25" s="331"/>
      <c r="BK25" s="331"/>
      <c r="BL25" s="331"/>
      <c r="BM25" s="331"/>
      <c r="BN25" s="331"/>
      <c r="BO25" s="331"/>
      <c r="BP25" s="331"/>
      <c r="BQ25" s="331"/>
      <c r="BR25" s="331"/>
      <c r="BS25" s="331"/>
      <c r="BT25" s="331"/>
      <c r="BU25" s="331"/>
      <c r="BV25" s="331"/>
      <c r="BW25" s="331"/>
      <c r="BX25" s="331"/>
      <c r="BY25" s="331"/>
      <c r="BZ25" s="331"/>
      <c r="CA25" s="331"/>
      <c r="CB25" s="331"/>
      <c r="CC25" s="331"/>
      <c r="CD25" s="331"/>
      <c r="CE25" s="331"/>
      <c r="CF25" s="331"/>
      <c r="CG25" s="331"/>
      <c r="CH25" s="331"/>
      <c r="CI25" s="331"/>
      <c r="CJ25" s="331"/>
      <c r="CK25" s="331"/>
      <c r="CL25" s="331"/>
      <c r="CM25" s="331"/>
      <c r="CN25" s="331"/>
      <c r="CO25" s="331"/>
      <c r="CP25" s="331"/>
      <c r="CQ25" s="331"/>
      <c r="CR25" s="331"/>
      <c r="CS25" s="331"/>
      <c r="CT25" s="331"/>
      <c r="CU25" s="331"/>
      <c r="CV25" s="331"/>
      <c r="CW25" s="331"/>
      <c r="CX25" s="331"/>
      <c r="CY25" s="331"/>
      <c r="CZ25" s="331"/>
      <c r="DA25" s="331"/>
      <c r="DB25" s="331"/>
      <c r="DC25" s="331"/>
      <c r="DD25" s="331"/>
      <c r="DE25" s="331"/>
      <c r="DF25" s="331"/>
      <c r="DG25" s="331"/>
      <c r="DH25" s="331"/>
      <c r="DI25" s="331"/>
      <c r="DJ25" s="331"/>
      <c r="DK25" s="331"/>
      <c r="DL25" s="331"/>
      <c r="DM25" s="331"/>
      <c r="DN25" s="331"/>
      <c r="DO25" s="331"/>
      <c r="DP25" s="331"/>
      <c r="DQ25" s="331"/>
      <c r="DR25" s="331"/>
      <c r="DS25" s="331"/>
      <c r="DT25" s="331"/>
      <c r="DU25" s="331"/>
      <c r="DV25" s="331"/>
      <c r="DW25" s="331"/>
      <c r="DX25" s="331"/>
      <c r="DY25" s="331"/>
      <c r="DZ25" s="331"/>
      <c r="EA25" s="331"/>
      <c r="EB25" s="331"/>
      <c r="EC25" s="331"/>
      <c r="ED25" s="331"/>
      <c r="EE25" s="331"/>
      <c r="EF25" s="331"/>
      <c r="EG25" s="331"/>
      <c r="EH25" s="331"/>
      <c r="EI25" s="331"/>
      <c r="EJ25" s="331"/>
      <c r="EK25" s="331"/>
      <c r="EL25" s="331"/>
      <c r="EM25" s="331"/>
      <c r="EN25" s="331"/>
      <c r="EO25" s="331"/>
      <c r="EP25" s="331"/>
      <c r="EQ25" s="331"/>
      <c r="ER25" s="331"/>
      <c r="ES25" s="331"/>
      <c r="ET25" s="331"/>
      <c r="EU25" s="331"/>
      <c r="EV25" s="331"/>
      <c r="EW25" s="331"/>
      <c r="EX25" s="331"/>
      <c r="EY25" s="331"/>
      <c r="EZ25" s="331"/>
      <c r="FA25" s="331"/>
      <c r="FB25" s="331"/>
      <c r="FC25" s="331"/>
      <c r="FD25" s="331"/>
      <c r="FE25" s="331"/>
      <c r="FF25" s="331"/>
      <c r="FG25" s="331"/>
      <c r="FH25" s="331"/>
      <c r="FI25" s="331"/>
      <c r="FJ25" s="331"/>
      <c r="FK25" s="331"/>
      <c r="FL25" s="331"/>
      <c r="FM25" s="331"/>
      <c r="FN25" s="331"/>
      <c r="FO25" s="331"/>
      <c r="FP25" s="331"/>
      <c r="FQ25" s="331"/>
      <c r="FR25" s="331"/>
      <c r="FS25" s="331"/>
      <c r="FT25" s="331"/>
      <c r="FU25" s="331"/>
      <c r="FV25" s="331"/>
      <c r="FW25" s="331"/>
      <c r="FX25" s="331"/>
      <c r="FY25" s="331"/>
      <c r="FZ25" s="331"/>
      <c r="GA25" s="331"/>
      <c r="GB25" s="331"/>
      <c r="GC25" s="331"/>
      <c r="GD25" s="331"/>
      <c r="GE25" s="331"/>
      <c r="GF25" s="331"/>
      <c r="GG25" s="331"/>
      <c r="GH25" s="331"/>
      <c r="GI25" s="331"/>
      <c r="GJ25" s="331"/>
      <c r="GK25" s="331"/>
      <c r="GL25" s="331"/>
      <c r="GM25" s="331"/>
      <c r="GN25" s="331"/>
      <c r="GO25" s="331"/>
      <c r="GP25" s="331"/>
      <c r="GQ25" s="331"/>
      <c r="GR25" s="331"/>
      <c r="GS25" s="331"/>
      <c r="GT25" s="331"/>
      <c r="GU25" s="331"/>
      <c r="GV25" s="331"/>
      <c r="GW25" s="331"/>
      <c r="GX25" s="331"/>
      <c r="GY25" s="331"/>
      <c r="GZ25" s="331"/>
      <c r="HA25" s="331"/>
      <c r="HB25" s="331"/>
      <c r="HC25" s="331"/>
      <c r="HD25" s="331"/>
      <c r="HE25" s="331"/>
      <c r="HF25" s="331"/>
      <c r="HG25" s="331"/>
      <c r="HH25" s="331"/>
      <c r="HI25" s="331"/>
      <c r="HJ25" s="331"/>
      <c r="HK25" s="331"/>
      <c r="HL25" s="331"/>
      <c r="HM25" s="331"/>
      <c r="HN25" s="331"/>
      <c r="HO25" s="331"/>
      <c r="HP25" s="331"/>
      <c r="HQ25" s="331"/>
      <c r="HR25" s="331"/>
      <c r="HS25" s="331"/>
      <c r="HT25" s="331"/>
      <c r="HU25" s="331"/>
      <c r="HV25" s="331"/>
      <c r="HW25" s="331"/>
      <c r="HX25" s="331"/>
      <c r="HY25" s="331"/>
      <c r="HZ25" s="331"/>
      <c r="IA25" s="331"/>
      <c r="IB25" s="331"/>
      <c r="IC25" s="331"/>
      <c r="ID25" s="331"/>
      <c r="IE25" s="331"/>
      <c r="IF25" s="331"/>
      <c r="IG25" s="331"/>
      <c r="IH25" s="331"/>
      <c r="II25" s="331"/>
      <c r="IJ25" s="331"/>
      <c r="IK25" s="331"/>
      <c r="IL25" s="331"/>
      <c r="IM25" s="331"/>
      <c r="IN25" s="331"/>
      <c r="IO25" s="331"/>
      <c r="IP25" s="331"/>
      <c r="IQ25" s="331"/>
      <c r="IR25" s="331"/>
      <c r="IS25" s="331"/>
      <c r="IT25" s="331"/>
      <c r="IU25" s="331"/>
      <c r="IV25" s="331"/>
      <c r="IW25" s="331"/>
      <c r="IX25" s="331"/>
      <c r="IY25" s="331"/>
    </row>
    <row r="26" spans="1:259" s="633" customFormat="1" ht="18" customHeight="1" x14ac:dyDescent="0.2">
      <c r="A26" s="331"/>
      <c r="B26" s="765" t="s">
        <v>43</v>
      </c>
      <c r="C26" s="329"/>
      <c r="D26" s="766">
        <v>9338</v>
      </c>
      <c r="E26" s="1114">
        <v>290.27</v>
      </c>
      <c r="F26" s="758"/>
      <c r="G26" s="767">
        <v>5680</v>
      </c>
      <c r="H26" s="1114">
        <v>252.42</v>
      </c>
      <c r="I26" s="758"/>
      <c r="J26" s="767">
        <f t="shared" si="1"/>
        <v>5680</v>
      </c>
      <c r="K26" s="1114">
        <v>511.45</v>
      </c>
      <c r="L26" s="329"/>
      <c r="M26" s="329">
        <f t="shared" si="2"/>
        <v>3</v>
      </c>
      <c r="N26" s="329">
        <v>14</v>
      </c>
      <c r="O26" s="329">
        <f t="shared" si="3"/>
        <v>2</v>
      </c>
      <c r="P26" s="361" t="str">
        <f t="shared" si="0"/>
        <v>Aragón</v>
      </c>
      <c r="Q26" s="1113">
        <f t="shared" si="4"/>
        <v>209.3</v>
      </c>
      <c r="R26" s="329"/>
      <c r="S26" s="329"/>
      <c r="T26" s="329"/>
      <c r="U26" s="329"/>
      <c r="V26" s="329"/>
      <c r="W26" s="329"/>
      <c r="X26" s="331"/>
      <c r="Y26" s="331"/>
      <c r="Z26" s="331"/>
      <c r="AA26" s="331"/>
      <c r="AB26" s="331"/>
      <c r="AC26" s="331"/>
      <c r="AD26" s="331"/>
      <c r="AE26" s="331"/>
      <c r="AF26" s="331"/>
      <c r="AG26" s="331"/>
      <c r="AH26" s="331"/>
      <c r="AI26" s="331"/>
      <c r="AJ26" s="331"/>
      <c r="AK26" s="331"/>
      <c r="AL26" s="331"/>
      <c r="AM26" s="331"/>
      <c r="AN26" s="331"/>
      <c r="AO26" s="331"/>
      <c r="AP26" s="331"/>
      <c r="AQ26" s="331"/>
      <c r="AR26" s="331"/>
      <c r="AS26" s="331"/>
      <c r="AT26" s="331"/>
      <c r="AU26" s="331"/>
      <c r="AV26" s="331"/>
      <c r="AW26" s="331"/>
      <c r="AX26" s="331"/>
      <c r="AY26" s="331"/>
      <c r="AZ26" s="331"/>
      <c r="BA26" s="331"/>
      <c r="BB26" s="331"/>
      <c r="BC26" s="331"/>
      <c r="BD26" s="331"/>
      <c r="BE26" s="331"/>
      <c r="BF26" s="331"/>
      <c r="BG26" s="331"/>
      <c r="BH26" s="331"/>
      <c r="BI26" s="331"/>
      <c r="BJ26" s="331"/>
      <c r="BK26" s="331"/>
      <c r="BL26" s="331"/>
      <c r="BM26" s="331"/>
      <c r="BN26" s="331"/>
      <c r="BO26" s="331"/>
      <c r="BP26" s="331"/>
      <c r="BQ26" s="331"/>
      <c r="BR26" s="331"/>
      <c r="BS26" s="331"/>
      <c r="BT26" s="331"/>
      <c r="BU26" s="331"/>
      <c r="BV26" s="331"/>
      <c r="BW26" s="331"/>
      <c r="BX26" s="331"/>
      <c r="BY26" s="331"/>
      <c r="BZ26" s="331"/>
      <c r="CA26" s="331"/>
      <c r="CB26" s="331"/>
      <c r="CC26" s="331"/>
      <c r="CD26" s="331"/>
      <c r="CE26" s="331"/>
      <c r="CF26" s="331"/>
      <c r="CG26" s="331"/>
      <c r="CH26" s="331"/>
      <c r="CI26" s="331"/>
      <c r="CJ26" s="331"/>
      <c r="CK26" s="331"/>
      <c r="CL26" s="331"/>
      <c r="CM26" s="331"/>
      <c r="CN26" s="331"/>
      <c r="CO26" s="331"/>
      <c r="CP26" s="331"/>
      <c r="CQ26" s="331"/>
      <c r="CR26" s="331"/>
      <c r="CS26" s="331"/>
      <c r="CT26" s="331"/>
      <c r="CU26" s="331"/>
      <c r="CV26" s="331"/>
      <c r="CW26" s="331"/>
      <c r="CX26" s="331"/>
      <c r="CY26" s="331"/>
      <c r="CZ26" s="331"/>
      <c r="DA26" s="331"/>
      <c r="DB26" s="331"/>
      <c r="DC26" s="331"/>
      <c r="DD26" s="331"/>
      <c r="DE26" s="331"/>
      <c r="DF26" s="331"/>
      <c r="DG26" s="331"/>
      <c r="DH26" s="331"/>
      <c r="DI26" s="331"/>
      <c r="DJ26" s="331"/>
      <c r="DK26" s="331"/>
      <c r="DL26" s="331"/>
      <c r="DM26" s="331"/>
      <c r="DN26" s="331"/>
      <c r="DO26" s="331"/>
      <c r="DP26" s="331"/>
      <c r="DQ26" s="331"/>
      <c r="DR26" s="331"/>
      <c r="DS26" s="331"/>
      <c r="DT26" s="331"/>
      <c r="DU26" s="331"/>
      <c r="DV26" s="331"/>
      <c r="DW26" s="331"/>
      <c r="DX26" s="331"/>
      <c r="DY26" s="331"/>
      <c r="DZ26" s="331"/>
      <c r="EA26" s="331"/>
      <c r="EB26" s="331"/>
      <c r="EC26" s="331"/>
      <c r="ED26" s="331"/>
      <c r="EE26" s="331"/>
      <c r="EF26" s="331"/>
      <c r="EG26" s="331"/>
      <c r="EH26" s="331"/>
      <c r="EI26" s="331"/>
      <c r="EJ26" s="331"/>
      <c r="EK26" s="331"/>
      <c r="EL26" s="331"/>
      <c r="EM26" s="331"/>
      <c r="EN26" s="331"/>
      <c r="EO26" s="331"/>
      <c r="EP26" s="331"/>
      <c r="EQ26" s="331"/>
      <c r="ER26" s="331"/>
      <c r="ES26" s="331"/>
      <c r="ET26" s="331"/>
      <c r="EU26" s="331"/>
      <c r="EV26" s="331"/>
      <c r="EW26" s="331"/>
      <c r="EX26" s="331"/>
      <c r="EY26" s="331"/>
      <c r="EZ26" s="331"/>
      <c r="FA26" s="331"/>
      <c r="FB26" s="331"/>
      <c r="FC26" s="331"/>
      <c r="FD26" s="331"/>
      <c r="FE26" s="331"/>
      <c r="FF26" s="331"/>
      <c r="FG26" s="331"/>
      <c r="FH26" s="331"/>
      <c r="FI26" s="331"/>
      <c r="FJ26" s="331"/>
      <c r="FK26" s="331"/>
      <c r="FL26" s="331"/>
      <c r="FM26" s="331"/>
      <c r="FN26" s="331"/>
      <c r="FO26" s="331"/>
      <c r="FP26" s="331"/>
      <c r="FQ26" s="331"/>
      <c r="FR26" s="331"/>
      <c r="FS26" s="331"/>
      <c r="FT26" s="331"/>
      <c r="FU26" s="331"/>
      <c r="FV26" s="331"/>
      <c r="FW26" s="331"/>
      <c r="FX26" s="331"/>
      <c r="FY26" s="331"/>
      <c r="FZ26" s="331"/>
      <c r="GA26" s="331"/>
      <c r="GB26" s="331"/>
      <c r="GC26" s="331"/>
      <c r="GD26" s="331"/>
      <c r="GE26" s="331"/>
      <c r="GF26" s="331"/>
      <c r="GG26" s="331"/>
      <c r="GH26" s="331"/>
      <c r="GI26" s="331"/>
      <c r="GJ26" s="331"/>
      <c r="GK26" s="331"/>
      <c r="GL26" s="331"/>
      <c r="GM26" s="331"/>
      <c r="GN26" s="331"/>
      <c r="GO26" s="331"/>
      <c r="GP26" s="331"/>
      <c r="GQ26" s="331"/>
      <c r="GR26" s="331"/>
      <c r="GS26" s="331"/>
      <c r="GT26" s="331"/>
      <c r="GU26" s="331"/>
      <c r="GV26" s="331"/>
      <c r="GW26" s="331"/>
      <c r="GX26" s="331"/>
      <c r="GY26" s="331"/>
      <c r="GZ26" s="331"/>
      <c r="HA26" s="331"/>
      <c r="HB26" s="331"/>
      <c r="HC26" s="331"/>
      <c r="HD26" s="331"/>
      <c r="HE26" s="331"/>
      <c r="HF26" s="331"/>
      <c r="HG26" s="331"/>
      <c r="HH26" s="331"/>
      <c r="HI26" s="331"/>
      <c r="HJ26" s="331"/>
      <c r="HK26" s="331"/>
      <c r="HL26" s="331"/>
      <c r="HM26" s="331"/>
      <c r="HN26" s="331"/>
      <c r="HO26" s="331"/>
      <c r="HP26" s="331"/>
      <c r="HQ26" s="331"/>
      <c r="HR26" s="331"/>
      <c r="HS26" s="331"/>
      <c r="HT26" s="331"/>
      <c r="HU26" s="331"/>
      <c r="HV26" s="331"/>
      <c r="HW26" s="331"/>
      <c r="HX26" s="331"/>
      <c r="HY26" s="331"/>
      <c r="HZ26" s="331"/>
      <c r="IA26" s="331"/>
      <c r="IB26" s="331"/>
      <c r="IC26" s="331"/>
      <c r="ID26" s="331"/>
      <c r="IE26" s="331"/>
      <c r="IF26" s="331"/>
      <c r="IG26" s="331"/>
      <c r="IH26" s="331"/>
      <c r="II26" s="331"/>
      <c r="IJ26" s="331"/>
      <c r="IK26" s="331"/>
      <c r="IL26" s="331"/>
      <c r="IM26" s="331"/>
      <c r="IN26" s="331"/>
      <c r="IO26" s="331"/>
      <c r="IP26" s="331"/>
      <c r="IQ26" s="331"/>
      <c r="IR26" s="331"/>
      <c r="IS26" s="331"/>
      <c r="IT26" s="331"/>
      <c r="IU26" s="331"/>
      <c r="IV26" s="331"/>
      <c r="IW26" s="331"/>
      <c r="IX26" s="331"/>
      <c r="IY26" s="331"/>
    </row>
    <row r="27" spans="1:259" s="633" customFormat="1" ht="18" customHeight="1" x14ac:dyDescent="0.2">
      <c r="A27" s="331"/>
      <c r="B27" s="765" t="s">
        <v>44</v>
      </c>
      <c r="C27" s="329"/>
      <c r="D27" s="770">
        <v>1820</v>
      </c>
      <c r="E27" s="1114">
        <v>113.54</v>
      </c>
      <c r="F27" s="758"/>
      <c r="G27" s="771">
        <v>2093</v>
      </c>
      <c r="H27" s="1114">
        <v>80.400000000000006</v>
      </c>
      <c r="I27" s="758"/>
      <c r="J27" s="771">
        <f t="shared" si="1"/>
        <v>2093</v>
      </c>
      <c r="K27" s="1114">
        <v>189.26</v>
      </c>
      <c r="L27" s="329"/>
      <c r="M27" s="329">
        <f t="shared" si="2"/>
        <v>17</v>
      </c>
      <c r="N27" s="329">
        <v>15</v>
      </c>
      <c r="O27" s="329">
        <f t="shared" si="3"/>
        <v>17</v>
      </c>
      <c r="P27" s="361" t="str">
        <f t="shared" si="0"/>
        <v>Rioja, La</v>
      </c>
      <c r="Q27" s="1115">
        <f t="shared" si="4"/>
        <v>198.93</v>
      </c>
      <c r="R27" s="329"/>
      <c r="S27" s="329"/>
      <c r="T27" s="329"/>
      <c r="U27" s="329"/>
      <c r="V27" s="329"/>
      <c r="W27" s="329"/>
      <c r="X27" s="331"/>
      <c r="Y27" s="331"/>
      <c r="Z27" s="331"/>
      <c r="AA27" s="331"/>
      <c r="AB27" s="331"/>
      <c r="AC27" s="331"/>
      <c r="AD27" s="331"/>
      <c r="AE27" s="331"/>
      <c r="AF27" s="331"/>
      <c r="AG27" s="331"/>
      <c r="AH27" s="331"/>
      <c r="AI27" s="331"/>
      <c r="AJ27" s="331"/>
      <c r="AK27" s="331"/>
      <c r="AL27" s="331"/>
      <c r="AM27" s="331"/>
      <c r="AN27" s="331"/>
      <c r="AO27" s="331"/>
      <c r="AP27" s="331"/>
      <c r="AQ27" s="331"/>
      <c r="AR27" s="331"/>
      <c r="AS27" s="331"/>
      <c r="AT27" s="331"/>
      <c r="AU27" s="331"/>
      <c r="AV27" s="331"/>
      <c r="AW27" s="331"/>
      <c r="AX27" s="331"/>
      <c r="AY27" s="331"/>
      <c r="AZ27" s="331"/>
      <c r="BA27" s="331"/>
      <c r="BB27" s="331"/>
      <c r="BC27" s="331"/>
      <c r="BD27" s="331"/>
      <c r="BE27" s="331"/>
      <c r="BF27" s="331"/>
      <c r="BG27" s="331"/>
      <c r="BH27" s="331"/>
      <c r="BI27" s="331"/>
      <c r="BJ27" s="331"/>
      <c r="BK27" s="331"/>
      <c r="BL27" s="331"/>
      <c r="BM27" s="331"/>
      <c r="BN27" s="331"/>
      <c r="BO27" s="331"/>
      <c r="BP27" s="331"/>
      <c r="BQ27" s="331"/>
      <c r="BR27" s="331"/>
      <c r="BS27" s="331"/>
      <c r="BT27" s="331"/>
      <c r="BU27" s="331"/>
      <c r="BV27" s="331"/>
      <c r="BW27" s="331"/>
      <c r="BX27" s="331"/>
      <c r="BY27" s="331"/>
      <c r="BZ27" s="331"/>
      <c r="CA27" s="331"/>
      <c r="CB27" s="331"/>
      <c r="CC27" s="331"/>
      <c r="CD27" s="331"/>
      <c r="CE27" s="331"/>
      <c r="CF27" s="331"/>
      <c r="CG27" s="331"/>
      <c r="CH27" s="331"/>
      <c r="CI27" s="331"/>
      <c r="CJ27" s="331"/>
      <c r="CK27" s="331"/>
      <c r="CL27" s="331"/>
      <c r="CM27" s="331"/>
      <c r="CN27" s="331"/>
      <c r="CO27" s="331"/>
      <c r="CP27" s="331"/>
      <c r="CQ27" s="331"/>
      <c r="CR27" s="331"/>
      <c r="CS27" s="331"/>
      <c r="CT27" s="331"/>
      <c r="CU27" s="331"/>
      <c r="CV27" s="331"/>
      <c r="CW27" s="331"/>
      <c r="CX27" s="331"/>
      <c r="CY27" s="331"/>
      <c r="CZ27" s="331"/>
      <c r="DA27" s="331"/>
      <c r="DB27" s="331"/>
      <c r="DC27" s="331"/>
      <c r="DD27" s="331"/>
      <c r="DE27" s="331"/>
      <c r="DF27" s="331"/>
      <c r="DG27" s="331"/>
      <c r="DH27" s="331"/>
      <c r="DI27" s="331"/>
      <c r="DJ27" s="331"/>
      <c r="DK27" s="331"/>
      <c r="DL27" s="331"/>
      <c r="DM27" s="331"/>
      <c r="DN27" s="331"/>
      <c r="DO27" s="331"/>
      <c r="DP27" s="331"/>
      <c r="DQ27" s="331"/>
      <c r="DR27" s="331"/>
      <c r="DS27" s="331"/>
      <c r="DT27" s="331"/>
      <c r="DU27" s="331"/>
      <c r="DV27" s="331"/>
      <c r="DW27" s="331"/>
      <c r="DX27" s="331"/>
      <c r="DY27" s="331"/>
      <c r="DZ27" s="331"/>
      <c r="EA27" s="331"/>
      <c r="EB27" s="331"/>
      <c r="EC27" s="331"/>
      <c r="ED27" s="331"/>
      <c r="EE27" s="331"/>
      <c r="EF27" s="331"/>
      <c r="EG27" s="331"/>
      <c r="EH27" s="331"/>
      <c r="EI27" s="331"/>
      <c r="EJ27" s="331"/>
      <c r="EK27" s="331"/>
      <c r="EL27" s="331"/>
      <c r="EM27" s="331"/>
      <c r="EN27" s="331"/>
      <c r="EO27" s="331"/>
      <c r="EP27" s="331"/>
      <c r="EQ27" s="331"/>
      <c r="ER27" s="331"/>
      <c r="ES27" s="331"/>
      <c r="ET27" s="331"/>
      <c r="EU27" s="331"/>
      <c r="EV27" s="331"/>
      <c r="EW27" s="331"/>
      <c r="EX27" s="331"/>
      <c r="EY27" s="331"/>
      <c r="EZ27" s="331"/>
      <c r="FA27" s="331"/>
      <c r="FB27" s="331"/>
      <c r="FC27" s="331"/>
      <c r="FD27" s="331"/>
      <c r="FE27" s="331"/>
      <c r="FF27" s="331"/>
      <c r="FG27" s="331"/>
      <c r="FH27" s="331"/>
      <c r="FI27" s="331"/>
      <c r="FJ27" s="331"/>
      <c r="FK27" s="331"/>
      <c r="FL27" s="331"/>
      <c r="FM27" s="331"/>
      <c r="FN27" s="331"/>
      <c r="FO27" s="331"/>
      <c r="FP27" s="331"/>
      <c r="FQ27" s="331"/>
      <c r="FR27" s="331"/>
      <c r="FS27" s="331"/>
      <c r="FT27" s="331"/>
      <c r="FU27" s="331"/>
      <c r="FV27" s="331"/>
      <c r="FW27" s="331"/>
      <c r="FX27" s="331"/>
      <c r="FY27" s="331"/>
      <c r="FZ27" s="331"/>
      <c r="GA27" s="331"/>
      <c r="GB27" s="331"/>
      <c r="GC27" s="331"/>
      <c r="GD27" s="331"/>
      <c r="GE27" s="331"/>
      <c r="GF27" s="331"/>
      <c r="GG27" s="331"/>
      <c r="GH27" s="331"/>
      <c r="GI27" s="331"/>
      <c r="GJ27" s="331"/>
      <c r="GK27" s="331"/>
      <c r="GL27" s="331"/>
      <c r="GM27" s="331"/>
      <c r="GN27" s="331"/>
      <c r="GO27" s="331"/>
      <c r="GP27" s="331"/>
      <c r="GQ27" s="331"/>
      <c r="GR27" s="331"/>
      <c r="GS27" s="331"/>
      <c r="GT27" s="331"/>
      <c r="GU27" s="331"/>
      <c r="GV27" s="331"/>
      <c r="GW27" s="331"/>
      <c r="GX27" s="331"/>
      <c r="GY27" s="331"/>
      <c r="GZ27" s="331"/>
      <c r="HA27" s="331"/>
      <c r="HB27" s="331"/>
      <c r="HC27" s="331"/>
      <c r="HD27" s="331"/>
      <c r="HE27" s="331"/>
      <c r="HF27" s="331"/>
      <c r="HG27" s="331"/>
      <c r="HH27" s="331"/>
      <c r="HI27" s="331"/>
      <c r="HJ27" s="331"/>
      <c r="HK27" s="331"/>
      <c r="HL27" s="331"/>
      <c r="HM27" s="331"/>
      <c r="HN27" s="331"/>
      <c r="HO27" s="331"/>
      <c r="HP27" s="331"/>
      <c r="HQ27" s="331"/>
      <c r="HR27" s="331"/>
      <c r="HS27" s="331"/>
      <c r="HT27" s="331"/>
      <c r="HU27" s="331"/>
      <c r="HV27" s="331"/>
      <c r="HW27" s="331"/>
      <c r="HX27" s="331"/>
      <c r="HY27" s="331"/>
      <c r="HZ27" s="331"/>
      <c r="IA27" s="331"/>
      <c r="IB27" s="331"/>
      <c r="IC27" s="331"/>
      <c r="ID27" s="331"/>
      <c r="IE27" s="331"/>
      <c r="IF27" s="331"/>
      <c r="IG27" s="331"/>
      <c r="IH27" s="331"/>
      <c r="II27" s="331"/>
      <c r="IJ27" s="331"/>
      <c r="IK27" s="331"/>
      <c r="IL27" s="331"/>
      <c r="IM27" s="331"/>
      <c r="IN27" s="331"/>
      <c r="IO27" s="331"/>
      <c r="IP27" s="331"/>
      <c r="IQ27" s="331"/>
      <c r="IR27" s="331"/>
      <c r="IS27" s="331"/>
      <c r="IT27" s="331"/>
      <c r="IU27" s="331"/>
      <c r="IV27" s="331"/>
      <c r="IW27" s="331"/>
      <c r="IX27" s="331"/>
      <c r="IY27" s="331"/>
    </row>
    <row r="28" spans="1:259" s="633" customFormat="1" ht="18" customHeight="1" x14ac:dyDescent="0.2">
      <c r="A28" s="331"/>
      <c r="B28" s="765" t="s">
        <v>164</v>
      </c>
      <c r="C28" s="329"/>
      <c r="D28" s="770">
        <v>17651</v>
      </c>
      <c r="E28" s="1114">
        <v>75.22</v>
      </c>
      <c r="F28" s="758"/>
      <c r="G28" s="771">
        <v>9057</v>
      </c>
      <c r="H28" s="1114">
        <v>51.33</v>
      </c>
      <c r="I28" s="758"/>
      <c r="J28" s="771">
        <f t="shared" si="1"/>
        <v>9057</v>
      </c>
      <c r="K28" s="1114">
        <v>133.25</v>
      </c>
      <c r="L28" s="329"/>
      <c r="M28" s="329">
        <f t="shared" si="2"/>
        <v>18</v>
      </c>
      <c r="N28" s="329">
        <v>16</v>
      </c>
      <c r="O28" s="329">
        <f t="shared" si="3"/>
        <v>8</v>
      </c>
      <c r="P28" s="361" t="str">
        <f t="shared" si="0"/>
        <v>Castilla - La Mancha</v>
      </c>
      <c r="Q28" s="1113">
        <f t="shared" si="4"/>
        <v>192.07</v>
      </c>
      <c r="R28" s="329"/>
      <c r="S28" s="329"/>
      <c r="T28" s="329"/>
      <c r="U28" s="329"/>
      <c r="V28" s="329"/>
      <c r="W28" s="329"/>
      <c r="X28" s="331"/>
      <c r="Y28" s="331"/>
      <c r="Z28" s="331"/>
      <c r="AA28" s="331"/>
      <c r="AB28" s="331"/>
      <c r="AC28" s="331"/>
      <c r="AD28" s="331"/>
      <c r="AE28" s="331"/>
      <c r="AF28" s="331"/>
      <c r="AG28" s="331"/>
      <c r="AH28" s="331"/>
      <c r="AI28" s="331"/>
      <c r="AJ28" s="331"/>
      <c r="AK28" s="331"/>
      <c r="AL28" s="331"/>
      <c r="AM28" s="331"/>
      <c r="AN28" s="331"/>
      <c r="AO28" s="331"/>
      <c r="AP28" s="331"/>
      <c r="AQ28" s="331"/>
      <c r="AR28" s="331"/>
      <c r="AS28" s="331"/>
      <c r="AT28" s="331"/>
      <c r="AU28" s="331"/>
      <c r="AV28" s="331"/>
      <c r="AW28" s="331"/>
      <c r="AX28" s="331"/>
      <c r="AY28" s="331"/>
      <c r="AZ28" s="331"/>
      <c r="BA28" s="331"/>
      <c r="BB28" s="331"/>
      <c r="BC28" s="331"/>
      <c r="BD28" s="331"/>
      <c r="BE28" s="331"/>
      <c r="BF28" s="331"/>
      <c r="BG28" s="331"/>
      <c r="BH28" s="331"/>
      <c r="BI28" s="331"/>
      <c r="BJ28" s="331"/>
      <c r="BK28" s="331"/>
      <c r="BL28" s="331"/>
      <c r="BM28" s="331"/>
      <c r="BN28" s="331"/>
      <c r="BO28" s="331"/>
      <c r="BP28" s="331"/>
      <c r="BQ28" s="331"/>
      <c r="BR28" s="331"/>
      <c r="BS28" s="331"/>
      <c r="BT28" s="331"/>
      <c r="BU28" s="331"/>
      <c r="BV28" s="331"/>
      <c r="BW28" s="331"/>
      <c r="BX28" s="331"/>
      <c r="BY28" s="331"/>
      <c r="BZ28" s="331"/>
      <c r="CA28" s="331"/>
      <c r="CB28" s="331"/>
      <c r="CC28" s="331"/>
      <c r="CD28" s="331"/>
      <c r="CE28" s="331"/>
      <c r="CF28" s="331"/>
      <c r="CG28" s="331"/>
      <c r="CH28" s="331"/>
      <c r="CI28" s="331"/>
      <c r="CJ28" s="331"/>
      <c r="CK28" s="331"/>
      <c r="CL28" s="331"/>
      <c r="CM28" s="331"/>
      <c r="CN28" s="331"/>
      <c r="CO28" s="331"/>
      <c r="CP28" s="331"/>
      <c r="CQ28" s="331"/>
      <c r="CR28" s="331"/>
      <c r="CS28" s="331"/>
      <c r="CT28" s="331"/>
      <c r="CU28" s="331"/>
      <c r="CV28" s="331"/>
      <c r="CW28" s="331"/>
      <c r="CX28" s="331"/>
      <c r="CY28" s="331"/>
      <c r="CZ28" s="331"/>
      <c r="DA28" s="331"/>
      <c r="DB28" s="331"/>
      <c r="DC28" s="331"/>
      <c r="DD28" s="331"/>
      <c r="DE28" s="331"/>
      <c r="DF28" s="331"/>
      <c r="DG28" s="331"/>
      <c r="DH28" s="331"/>
      <c r="DI28" s="331"/>
      <c r="DJ28" s="331"/>
      <c r="DK28" s="331"/>
      <c r="DL28" s="331"/>
      <c r="DM28" s="331"/>
      <c r="DN28" s="331"/>
      <c r="DO28" s="331"/>
      <c r="DP28" s="331"/>
      <c r="DQ28" s="331"/>
      <c r="DR28" s="331"/>
      <c r="DS28" s="331"/>
      <c r="DT28" s="331"/>
      <c r="DU28" s="331"/>
      <c r="DV28" s="331"/>
      <c r="DW28" s="331"/>
      <c r="DX28" s="331"/>
      <c r="DY28" s="331"/>
      <c r="DZ28" s="331"/>
      <c r="EA28" s="331"/>
      <c r="EB28" s="331"/>
      <c r="EC28" s="331"/>
      <c r="ED28" s="331"/>
      <c r="EE28" s="331"/>
      <c r="EF28" s="331"/>
      <c r="EG28" s="331"/>
      <c r="EH28" s="331"/>
      <c r="EI28" s="331"/>
      <c r="EJ28" s="331"/>
      <c r="EK28" s="331"/>
      <c r="EL28" s="331"/>
      <c r="EM28" s="331"/>
      <c r="EN28" s="331"/>
      <c r="EO28" s="331"/>
      <c r="EP28" s="331"/>
      <c r="EQ28" s="331"/>
      <c r="ER28" s="331"/>
      <c r="ES28" s="331"/>
      <c r="ET28" s="331"/>
      <c r="EU28" s="331"/>
      <c r="EV28" s="331"/>
      <c r="EW28" s="331"/>
      <c r="EX28" s="331"/>
      <c r="EY28" s="331"/>
      <c r="EZ28" s="331"/>
      <c r="FA28" s="331"/>
      <c r="FB28" s="331"/>
      <c r="FC28" s="331"/>
      <c r="FD28" s="331"/>
      <c r="FE28" s="331"/>
      <c r="FF28" s="331"/>
      <c r="FG28" s="331"/>
      <c r="FH28" s="331"/>
      <c r="FI28" s="331"/>
      <c r="FJ28" s="331"/>
      <c r="FK28" s="331"/>
      <c r="FL28" s="331"/>
      <c r="FM28" s="331"/>
      <c r="FN28" s="331"/>
      <c r="FO28" s="331"/>
      <c r="FP28" s="331"/>
      <c r="FQ28" s="331"/>
      <c r="FR28" s="331"/>
      <c r="FS28" s="331"/>
      <c r="FT28" s="331"/>
      <c r="FU28" s="331"/>
      <c r="FV28" s="331"/>
      <c r="FW28" s="331"/>
      <c r="FX28" s="331"/>
      <c r="FY28" s="331"/>
      <c r="FZ28" s="331"/>
      <c r="GA28" s="331"/>
      <c r="GB28" s="331"/>
      <c r="GC28" s="331"/>
      <c r="GD28" s="331"/>
      <c r="GE28" s="331"/>
      <c r="GF28" s="331"/>
      <c r="GG28" s="331"/>
      <c r="GH28" s="331"/>
      <c r="GI28" s="331"/>
      <c r="GJ28" s="331"/>
      <c r="GK28" s="331"/>
      <c r="GL28" s="331"/>
      <c r="GM28" s="331"/>
      <c r="GN28" s="331"/>
      <c r="GO28" s="331"/>
      <c r="GP28" s="331"/>
      <c r="GQ28" s="331"/>
      <c r="GR28" s="331"/>
      <c r="GS28" s="331"/>
      <c r="GT28" s="331"/>
      <c r="GU28" s="331"/>
      <c r="GV28" s="331"/>
      <c r="GW28" s="331"/>
      <c r="GX28" s="331"/>
      <c r="GY28" s="331"/>
      <c r="GZ28" s="331"/>
      <c r="HA28" s="331"/>
      <c r="HB28" s="331"/>
      <c r="HC28" s="331"/>
      <c r="HD28" s="331"/>
      <c r="HE28" s="331"/>
      <c r="HF28" s="331"/>
      <c r="HG28" s="331"/>
      <c r="HH28" s="331"/>
      <c r="HI28" s="331"/>
      <c r="HJ28" s="331"/>
      <c r="HK28" s="331"/>
      <c r="HL28" s="331"/>
      <c r="HM28" s="331"/>
      <c r="HN28" s="331"/>
      <c r="HO28" s="331"/>
      <c r="HP28" s="331"/>
      <c r="HQ28" s="331"/>
      <c r="HR28" s="331"/>
      <c r="HS28" s="331"/>
      <c r="HT28" s="331"/>
      <c r="HU28" s="331"/>
      <c r="HV28" s="331"/>
      <c r="HW28" s="331"/>
      <c r="HX28" s="331"/>
      <c r="HY28" s="331"/>
      <c r="HZ28" s="331"/>
      <c r="IA28" s="331"/>
      <c r="IB28" s="331"/>
      <c r="IC28" s="331"/>
      <c r="ID28" s="331"/>
      <c r="IE28" s="331"/>
      <c r="IF28" s="331"/>
      <c r="IG28" s="331"/>
      <c r="IH28" s="331"/>
      <c r="II28" s="331"/>
      <c r="IJ28" s="331"/>
      <c r="IK28" s="331"/>
      <c r="IL28" s="331"/>
      <c r="IM28" s="331"/>
      <c r="IN28" s="331"/>
      <c r="IO28" s="331"/>
      <c r="IP28" s="331"/>
      <c r="IQ28" s="331"/>
      <c r="IR28" s="331"/>
      <c r="IS28" s="331"/>
      <c r="IT28" s="331"/>
      <c r="IU28" s="331"/>
      <c r="IV28" s="331"/>
      <c r="IW28" s="331"/>
      <c r="IX28" s="331"/>
      <c r="IY28" s="331"/>
    </row>
    <row r="29" spans="1:259" s="633" customFormat="1" ht="18" customHeight="1" x14ac:dyDescent="0.2">
      <c r="A29" s="331"/>
      <c r="B29" s="765" t="s">
        <v>46</v>
      </c>
      <c r="C29" s="329"/>
      <c r="D29" s="770">
        <v>2478</v>
      </c>
      <c r="E29" s="1116">
        <v>56.33</v>
      </c>
      <c r="F29" s="758"/>
      <c r="G29" s="771">
        <v>1472</v>
      </c>
      <c r="H29" s="1116">
        <v>150.68</v>
      </c>
      <c r="I29" s="758"/>
      <c r="J29" s="771">
        <f t="shared" si="1"/>
        <v>1472</v>
      </c>
      <c r="K29" s="1116">
        <v>198.93</v>
      </c>
      <c r="L29" s="329"/>
      <c r="M29" s="329">
        <f t="shared" si="2"/>
        <v>15</v>
      </c>
      <c r="N29" s="329">
        <v>17</v>
      </c>
      <c r="O29" s="329">
        <f t="shared" si="3"/>
        <v>15</v>
      </c>
      <c r="P29" s="361" t="str">
        <f t="shared" si="0"/>
        <v>Navarra, Comunidad Foral de</v>
      </c>
      <c r="Q29" s="1113">
        <f t="shared" si="4"/>
        <v>189.26</v>
      </c>
      <c r="R29" s="329"/>
      <c r="S29" s="329"/>
      <c r="T29" s="329"/>
      <c r="U29" s="329"/>
      <c r="V29" s="329"/>
      <c r="W29" s="329"/>
      <c r="X29" s="331"/>
      <c r="Y29" s="331"/>
      <c r="Z29" s="331"/>
      <c r="AA29" s="331"/>
      <c r="AB29" s="331"/>
      <c r="AC29" s="331"/>
      <c r="AD29" s="331"/>
      <c r="AE29" s="331"/>
      <c r="AF29" s="331"/>
      <c r="AG29" s="331"/>
      <c r="AH29" s="331"/>
      <c r="AI29" s="331"/>
      <c r="AJ29" s="331"/>
      <c r="AK29" s="331"/>
      <c r="AL29" s="331"/>
      <c r="AM29" s="331"/>
      <c r="AN29" s="331"/>
      <c r="AO29" s="331"/>
      <c r="AP29" s="331"/>
      <c r="AQ29" s="331"/>
      <c r="AR29" s="331"/>
      <c r="AS29" s="331"/>
      <c r="AT29" s="331"/>
      <c r="AU29" s="331"/>
      <c r="AV29" s="331"/>
      <c r="AW29" s="331"/>
      <c r="AX29" s="331"/>
      <c r="AY29" s="331"/>
      <c r="AZ29" s="331"/>
      <c r="BA29" s="331"/>
      <c r="BB29" s="331"/>
      <c r="BC29" s="331"/>
      <c r="BD29" s="331"/>
      <c r="BE29" s="331"/>
      <c r="BF29" s="331"/>
      <c r="BG29" s="331"/>
      <c r="BH29" s="331"/>
      <c r="BI29" s="331"/>
      <c r="BJ29" s="331"/>
      <c r="BK29" s="331"/>
      <c r="BL29" s="331"/>
      <c r="BM29" s="331"/>
      <c r="BN29" s="331"/>
      <c r="BO29" s="331"/>
      <c r="BP29" s="331"/>
      <c r="BQ29" s="331"/>
      <c r="BR29" s="331"/>
      <c r="BS29" s="331"/>
      <c r="BT29" s="331"/>
      <c r="BU29" s="331"/>
      <c r="BV29" s="331"/>
      <c r="BW29" s="331"/>
      <c r="BX29" s="331"/>
      <c r="BY29" s="331"/>
      <c r="BZ29" s="331"/>
      <c r="CA29" s="331"/>
      <c r="CB29" s="331"/>
      <c r="CC29" s="331"/>
      <c r="CD29" s="331"/>
      <c r="CE29" s="331"/>
      <c r="CF29" s="331"/>
      <c r="CG29" s="331"/>
      <c r="CH29" s="331"/>
      <c r="CI29" s="331"/>
      <c r="CJ29" s="331"/>
      <c r="CK29" s="331"/>
      <c r="CL29" s="331"/>
      <c r="CM29" s="331"/>
      <c r="CN29" s="331"/>
      <c r="CO29" s="331"/>
      <c r="CP29" s="331"/>
      <c r="CQ29" s="331"/>
      <c r="CR29" s="331"/>
      <c r="CS29" s="331"/>
      <c r="CT29" s="331"/>
      <c r="CU29" s="331"/>
      <c r="CV29" s="331"/>
      <c r="CW29" s="331"/>
      <c r="CX29" s="331"/>
      <c r="CY29" s="331"/>
      <c r="CZ29" s="331"/>
      <c r="DA29" s="331"/>
      <c r="DB29" s="331"/>
      <c r="DC29" s="331"/>
      <c r="DD29" s="331"/>
      <c r="DE29" s="331"/>
      <c r="DF29" s="331"/>
      <c r="DG29" s="331"/>
      <c r="DH29" s="331"/>
      <c r="DI29" s="331"/>
      <c r="DJ29" s="331"/>
      <c r="DK29" s="331"/>
      <c r="DL29" s="331"/>
      <c r="DM29" s="331"/>
      <c r="DN29" s="331"/>
      <c r="DO29" s="331"/>
      <c r="DP29" s="331"/>
      <c r="DQ29" s="331"/>
      <c r="DR29" s="331"/>
      <c r="DS29" s="331"/>
      <c r="DT29" s="331"/>
      <c r="DU29" s="331"/>
      <c r="DV29" s="331"/>
      <c r="DW29" s="331"/>
      <c r="DX29" s="331"/>
      <c r="DY29" s="331"/>
      <c r="DZ29" s="331"/>
      <c r="EA29" s="331"/>
      <c r="EB29" s="331"/>
      <c r="EC29" s="331"/>
      <c r="ED29" s="331"/>
      <c r="EE29" s="331"/>
      <c r="EF29" s="331"/>
      <c r="EG29" s="331"/>
      <c r="EH29" s="331"/>
      <c r="EI29" s="331"/>
      <c r="EJ29" s="331"/>
      <c r="EK29" s="331"/>
      <c r="EL29" s="331"/>
      <c r="EM29" s="331"/>
      <c r="EN29" s="331"/>
      <c r="EO29" s="331"/>
      <c r="EP29" s="331"/>
      <c r="EQ29" s="331"/>
      <c r="ER29" s="331"/>
      <c r="ES29" s="331"/>
      <c r="ET29" s="331"/>
      <c r="EU29" s="331"/>
      <c r="EV29" s="331"/>
      <c r="EW29" s="331"/>
      <c r="EX29" s="331"/>
      <c r="EY29" s="331"/>
      <c r="EZ29" s="331"/>
      <c r="FA29" s="331"/>
      <c r="FB29" s="331"/>
      <c r="FC29" s="331"/>
      <c r="FD29" s="331"/>
      <c r="FE29" s="331"/>
      <c r="FF29" s="331"/>
      <c r="FG29" s="331"/>
      <c r="FH29" s="331"/>
      <c r="FI29" s="331"/>
      <c r="FJ29" s="331"/>
      <c r="FK29" s="331"/>
      <c r="FL29" s="331"/>
      <c r="FM29" s="331"/>
      <c r="FN29" s="331"/>
      <c r="FO29" s="331"/>
      <c r="FP29" s="331"/>
      <c r="FQ29" s="331"/>
      <c r="FR29" s="331"/>
      <c r="FS29" s="331"/>
      <c r="FT29" s="331"/>
      <c r="FU29" s="331"/>
      <c r="FV29" s="331"/>
      <c r="FW29" s="331"/>
      <c r="FX29" s="331"/>
      <c r="FY29" s="331"/>
      <c r="FZ29" s="331"/>
      <c r="GA29" s="331"/>
      <c r="GB29" s="331"/>
      <c r="GC29" s="331"/>
      <c r="GD29" s="331"/>
      <c r="GE29" s="331"/>
      <c r="GF29" s="331"/>
      <c r="GG29" s="331"/>
      <c r="GH29" s="331"/>
      <c r="GI29" s="331"/>
      <c r="GJ29" s="331"/>
      <c r="GK29" s="331"/>
      <c r="GL29" s="331"/>
      <c r="GM29" s="331"/>
      <c r="GN29" s="331"/>
      <c r="GO29" s="331"/>
      <c r="GP29" s="331"/>
      <c r="GQ29" s="331"/>
      <c r="GR29" s="331"/>
      <c r="GS29" s="331"/>
      <c r="GT29" s="331"/>
      <c r="GU29" s="331"/>
      <c r="GV29" s="331"/>
      <c r="GW29" s="331"/>
      <c r="GX29" s="331"/>
      <c r="GY29" s="331"/>
      <c r="GZ29" s="331"/>
      <c r="HA29" s="331"/>
      <c r="HB29" s="331"/>
      <c r="HC29" s="331"/>
      <c r="HD29" s="331"/>
      <c r="HE29" s="331"/>
      <c r="HF29" s="331"/>
      <c r="HG29" s="331"/>
      <c r="HH29" s="331"/>
      <c r="HI29" s="331"/>
      <c r="HJ29" s="331"/>
      <c r="HK29" s="331"/>
      <c r="HL29" s="331"/>
      <c r="HM29" s="331"/>
      <c r="HN29" s="331"/>
      <c r="HO29" s="331"/>
      <c r="HP29" s="331"/>
      <c r="HQ29" s="331"/>
      <c r="HR29" s="331"/>
      <c r="HS29" s="331"/>
      <c r="HT29" s="331"/>
      <c r="HU29" s="331"/>
      <c r="HV29" s="331"/>
      <c r="HW29" s="331"/>
      <c r="HX29" s="331"/>
      <c r="HY29" s="331"/>
      <c r="HZ29" s="331"/>
      <c r="IA29" s="331"/>
      <c r="IB29" s="331"/>
      <c r="IC29" s="331"/>
      <c r="ID29" s="331"/>
      <c r="IE29" s="331"/>
      <c r="IF29" s="331"/>
      <c r="IG29" s="331"/>
      <c r="IH29" s="331"/>
      <c r="II29" s="331"/>
      <c r="IJ29" s="331"/>
      <c r="IK29" s="331"/>
      <c r="IL29" s="331"/>
      <c r="IM29" s="331"/>
      <c r="IN29" s="331"/>
      <c r="IO29" s="331"/>
      <c r="IP29" s="331"/>
      <c r="IQ29" s="331"/>
      <c r="IR29" s="331"/>
      <c r="IS29" s="331"/>
      <c r="IT29" s="331"/>
      <c r="IU29" s="331"/>
      <c r="IV29" s="331"/>
      <c r="IW29" s="331"/>
      <c r="IX29" s="331"/>
      <c r="IY29" s="331"/>
    </row>
    <row r="30" spans="1:259" s="633" customFormat="1" ht="18" customHeight="1" x14ac:dyDescent="0.2">
      <c r="A30" s="331"/>
      <c r="B30" s="765" t="s">
        <v>39</v>
      </c>
      <c r="C30" s="329"/>
      <c r="D30" s="771">
        <v>408</v>
      </c>
      <c r="E30" s="1117">
        <v>31.91</v>
      </c>
      <c r="F30" s="758"/>
      <c r="G30" s="771">
        <v>271</v>
      </c>
      <c r="H30" s="1117">
        <v>29.62</v>
      </c>
      <c r="I30" s="758"/>
      <c r="J30" s="771">
        <f t="shared" si="1"/>
        <v>271</v>
      </c>
      <c r="K30" s="1117">
        <v>61.17</v>
      </c>
      <c r="L30" s="329"/>
      <c r="M30" s="329">
        <f t="shared" si="2"/>
        <v>20</v>
      </c>
      <c r="N30" s="329">
        <v>18</v>
      </c>
      <c r="O30" s="329">
        <f t="shared" si="3"/>
        <v>16</v>
      </c>
      <c r="P30" s="361" t="str">
        <f t="shared" si="0"/>
        <v>País Vasco*</v>
      </c>
      <c r="Q30" s="1113">
        <f t="shared" si="4"/>
        <v>133.25</v>
      </c>
      <c r="R30" s="329"/>
      <c r="S30" s="329"/>
      <c r="T30" s="329"/>
      <c r="U30" s="329"/>
      <c r="V30" s="329"/>
      <c r="W30" s="329"/>
      <c r="X30" s="331"/>
      <c r="Y30" s="331"/>
      <c r="Z30" s="331"/>
      <c r="AA30" s="331"/>
      <c r="AB30" s="331"/>
      <c r="AC30" s="331"/>
      <c r="AD30" s="331"/>
      <c r="AE30" s="331"/>
      <c r="AF30" s="331"/>
      <c r="AG30" s="331"/>
      <c r="AH30" s="331"/>
      <c r="AI30" s="331"/>
      <c r="AJ30" s="331"/>
      <c r="AK30" s="331"/>
      <c r="AL30" s="331"/>
      <c r="AM30" s="331"/>
      <c r="AN30" s="331"/>
      <c r="AO30" s="331"/>
      <c r="AP30" s="331"/>
      <c r="AQ30" s="331"/>
      <c r="AR30" s="331"/>
      <c r="AS30" s="331"/>
      <c r="AT30" s="331"/>
      <c r="AU30" s="331"/>
      <c r="AV30" s="331"/>
      <c r="AW30" s="331"/>
      <c r="AX30" s="331"/>
      <c r="AY30" s="331"/>
      <c r="AZ30" s="331"/>
      <c r="BA30" s="331"/>
      <c r="BB30" s="331"/>
      <c r="BC30" s="331"/>
      <c r="BD30" s="331"/>
      <c r="BE30" s="331"/>
      <c r="BF30" s="331"/>
      <c r="BG30" s="331"/>
      <c r="BH30" s="331"/>
      <c r="BI30" s="331"/>
      <c r="BJ30" s="331"/>
      <c r="BK30" s="331"/>
      <c r="BL30" s="331"/>
      <c r="BM30" s="331"/>
      <c r="BN30" s="331"/>
      <c r="BO30" s="331"/>
      <c r="BP30" s="331"/>
      <c r="BQ30" s="331"/>
      <c r="BR30" s="331"/>
      <c r="BS30" s="331"/>
      <c r="BT30" s="331"/>
      <c r="BU30" s="331"/>
      <c r="BV30" s="331"/>
      <c r="BW30" s="331"/>
      <c r="BX30" s="331"/>
      <c r="BY30" s="331"/>
      <c r="BZ30" s="331"/>
      <c r="CA30" s="331"/>
      <c r="CB30" s="331"/>
      <c r="CC30" s="331"/>
      <c r="CD30" s="331"/>
      <c r="CE30" s="331"/>
      <c r="CF30" s="331"/>
      <c r="CG30" s="331"/>
      <c r="CH30" s="331"/>
      <c r="CI30" s="331"/>
      <c r="CJ30" s="331"/>
      <c r="CK30" s="331"/>
      <c r="CL30" s="331"/>
      <c r="CM30" s="331"/>
      <c r="CN30" s="331"/>
      <c r="CO30" s="331"/>
      <c r="CP30" s="331"/>
      <c r="CQ30" s="331"/>
      <c r="CR30" s="331"/>
      <c r="CS30" s="331"/>
      <c r="CT30" s="331"/>
      <c r="CU30" s="331"/>
      <c r="CV30" s="331"/>
      <c r="CW30" s="331"/>
      <c r="CX30" s="331"/>
      <c r="CY30" s="331"/>
      <c r="CZ30" s="331"/>
      <c r="DA30" s="331"/>
      <c r="DB30" s="331"/>
      <c r="DC30" s="331"/>
      <c r="DD30" s="331"/>
      <c r="DE30" s="331"/>
      <c r="DF30" s="331"/>
      <c r="DG30" s="331"/>
      <c r="DH30" s="331"/>
      <c r="DI30" s="331"/>
      <c r="DJ30" s="331"/>
      <c r="DK30" s="331"/>
      <c r="DL30" s="331"/>
      <c r="DM30" s="331"/>
      <c r="DN30" s="331"/>
      <c r="DO30" s="331"/>
      <c r="DP30" s="331"/>
      <c r="DQ30" s="331"/>
      <c r="DR30" s="331"/>
      <c r="DS30" s="331"/>
      <c r="DT30" s="331"/>
      <c r="DU30" s="331"/>
      <c r="DV30" s="331"/>
      <c r="DW30" s="331"/>
      <c r="DX30" s="331"/>
      <c r="DY30" s="331"/>
      <c r="DZ30" s="331"/>
      <c r="EA30" s="331"/>
      <c r="EB30" s="331"/>
      <c r="EC30" s="331"/>
      <c r="ED30" s="331"/>
      <c r="EE30" s="331"/>
      <c r="EF30" s="331"/>
      <c r="EG30" s="331"/>
      <c r="EH30" s="331"/>
      <c r="EI30" s="331"/>
      <c r="EJ30" s="331"/>
      <c r="EK30" s="331"/>
      <c r="EL30" s="331"/>
      <c r="EM30" s="331"/>
      <c r="EN30" s="331"/>
      <c r="EO30" s="331"/>
      <c r="EP30" s="331"/>
      <c r="EQ30" s="331"/>
      <c r="ER30" s="331"/>
      <c r="ES30" s="331"/>
      <c r="ET30" s="331"/>
      <c r="EU30" s="331"/>
      <c r="EV30" s="331"/>
      <c r="EW30" s="331"/>
      <c r="EX30" s="331"/>
      <c r="EY30" s="331"/>
      <c r="EZ30" s="331"/>
      <c r="FA30" s="331"/>
      <c r="FB30" s="331"/>
      <c r="FC30" s="331"/>
      <c r="FD30" s="331"/>
      <c r="FE30" s="331"/>
      <c r="FF30" s="331"/>
      <c r="FG30" s="331"/>
      <c r="FH30" s="331"/>
      <c r="FI30" s="331"/>
      <c r="FJ30" s="331"/>
      <c r="FK30" s="331"/>
      <c r="FL30" s="331"/>
      <c r="FM30" s="331"/>
      <c r="FN30" s="331"/>
      <c r="FO30" s="331"/>
      <c r="FP30" s="331"/>
      <c r="FQ30" s="331"/>
      <c r="FR30" s="331"/>
      <c r="FS30" s="331"/>
      <c r="FT30" s="331"/>
      <c r="FU30" s="331"/>
      <c r="FV30" s="331"/>
      <c r="FW30" s="331"/>
      <c r="FX30" s="331"/>
      <c r="FY30" s="331"/>
      <c r="FZ30" s="331"/>
      <c r="GA30" s="331"/>
      <c r="GB30" s="331"/>
      <c r="GC30" s="331"/>
      <c r="GD30" s="331"/>
      <c r="GE30" s="331"/>
      <c r="GF30" s="331"/>
      <c r="GG30" s="331"/>
      <c r="GH30" s="331"/>
      <c r="GI30" s="331"/>
      <c r="GJ30" s="331"/>
      <c r="GK30" s="331"/>
      <c r="GL30" s="331"/>
      <c r="GM30" s="331"/>
      <c r="GN30" s="331"/>
      <c r="GO30" s="331"/>
      <c r="GP30" s="331"/>
      <c r="GQ30" s="331"/>
      <c r="GR30" s="331"/>
      <c r="GS30" s="331"/>
      <c r="GT30" s="331"/>
      <c r="GU30" s="331"/>
      <c r="GV30" s="331"/>
      <c r="GW30" s="331"/>
      <c r="GX30" s="331"/>
      <c r="GY30" s="331"/>
      <c r="GZ30" s="331"/>
      <c r="HA30" s="331"/>
      <c r="HB30" s="331"/>
      <c r="HC30" s="331"/>
      <c r="HD30" s="331"/>
      <c r="HE30" s="331"/>
      <c r="HF30" s="331"/>
      <c r="HG30" s="331"/>
      <c r="HH30" s="331"/>
      <c r="HI30" s="331"/>
      <c r="HJ30" s="331"/>
      <c r="HK30" s="331"/>
      <c r="HL30" s="331"/>
      <c r="HM30" s="331"/>
      <c r="HN30" s="331"/>
      <c r="HO30" s="331"/>
      <c r="HP30" s="331"/>
      <c r="HQ30" s="331"/>
      <c r="HR30" s="331"/>
      <c r="HS30" s="331"/>
      <c r="HT30" s="331"/>
      <c r="HU30" s="331"/>
      <c r="HV30" s="331"/>
      <c r="HW30" s="331"/>
      <c r="HX30" s="331"/>
      <c r="HY30" s="331"/>
      <c r="HZ30" s="331"/>
      <c r="IA30" s="331"/>
      <c r="IB30" s="331"/>
      <c r="IC30" s="331"/>
      <c r="ID30" s="331"/>
      <c r="IE30" s="331"/>
      <c r="IF30" s="331"/>
      <c r="IG30" s="331"/>
      <c r="IH30" s="331"/>
      <c r="II30" s="331"/>
      <c r="IJ30" s="331"/>
      <c r="IK30" s="331"/>
      <c r="IL30" s="331"/>
      <c r="IM30" s="331"/>
      <c r="IN30" s="331"/>
      <c r="IO30" s="331"/>
      <c r="IP30" s="331"/>
      <c r="IQ30" s="331"/>
      <c r="IR30" s="331"/>
      <c r="IS30" s="331"/>
      <c r="IT30" s="331"/>
      <c r="IU30" s="331"/>
      <c r="IV30" s="331"/>
      <c r="IW30" s="331"/>
      <c r="IX30" s="331"/>
      <c r="IY30" s="331"/>
    </row>
    <row r="31" spans="1:259" s="633" customFormat="1" ht="18" customHeight="1" x14ac:dyDescent="0.2">
      <c r="A31" s="331"/>
      <c r="B31" s="1118" t="s">
        <v>47</v>
      </c>
      <c r="C31" s="329"/>
      <c r="D31" s="1119">
        <v>404</v>
      </c>
      <c r="E31" s="1120">
        <v>119.96</v>
      </c>
      <c r="F31" s="331"/>
      <c r="G31" s="1119">
        <v>322</v>
      </c>
      <c r="H31" s="1120">
        <v>151.68</v>
      </c>
      <c r="I31" s="331"/>
      <c r="J31" s="1119">
        <f t="shared" si="1"/>
        <v>322</v>
      </c>
      <c r="K31" s="1120">
        <v>271.23</v>
      </c>
      <c r="L31" s="329"/>
      <c r="M31" s="329">
        <f t="shared" si="2"/>
        <v>11</v>
      </c>
      <c r="N31" s="329">
        <v>19</v>
      </c>
      <c r="O31" s="329">
        <f t="shared" si="3"/>
        <v>7</v>
      </c>
      <c r="P31" s="361" t="str">
        <f t="shared" si="0"/>
        <v>Castilla y León*</v>
      </c>
      <c r="Q31" s="1113">
        <f t="shared" si="4"/>
        <v>127.84</v>
      </c>
      <c r="R31" s="319"/>
      <c r="S31" s="319"/>
      <c r="T31" s="329"/>
      <c r="U31" s="329"/>
      <c r="V31" s="329"/>
      <c r="W31" s="329"/>
      <c r="X31" s="331"/>
      <c r="Y31" s="331"/>
      <c r="Z31" s="331"/>
      <c r="AA31" s="331"/>
      <c r="AB31" s="331"/>
      <c r="AC31" s="331"/>
      <c r="AD31" s="331"/>
      <c r="AE31" s="331"/>
      <c r="AF31" s="331"/>
      <c r="AG31" s="331"/>
      <c r="AH31" s="331"/>
      <c r="AI31" s="331"/>
      <c r="AJ31" s="331"/>
      <c r="AK31" s="331"/>
      <c r="AL31" s="331"/>
      <c r="AM31" s="331"/>
      <c r="AN31" s="331"/>
      <c r="AO31" s="331"/>
      <c r="AP31" s="331"/>
      <c r="AQ31" s="331"/>
      <c r="AR31" s="331"/>
      <c r="AS31" s="331"/>
      <c r="AT31" s="331"/>
      <c r="AU31" s="331"/>
      <c r="AV31" s="331"/>
      <c r="AW31" s="331"/>
      <c r="AX31" s="331"/>
      <c r="AY31" s="331"/>
      <c r="AZ31" s="331"/>
      <c r="BA31" s="331"/>
      <c r="BB31" s="331"/>
      <c r="BC31" s="331"/>
      <c r="BD31" s="331"/>
      <c r="BE31" s="331"/>
      <c r="BF31" s="331"/>
      <c r="BG31" s="331"/>
      <c r="BH31" s="331"/>
      <c r="BI31" s="331"/>
      <c r="BJ31" s="331"/>
      <c r="BK31" s="331"/>
      <c r="BL31" s="331"/>
      <c r="BM31" s="331"/>
      <c r="BN31" s="331"/>
      <c r="BO31" s="331"/>
      <c r="BP31" s="331"/>
      <c r="BQ31" s="331"/>
      <c r="BR31" s="331"/>
      <c r="BS31" s="331"/>
      <c r="BT31" s="331"/>
      <c r="BU31" s="331"/>
      <c r="BV31" s="331"/>
      <c r="BW31" s="331"/>
      <c r="BX31" s="331"/>
      <c r="BY31" s="331"/>
      <c r="BZ31" s="331"/>
      <c r="CA31" s="331"/>
      <c r="CB31" s="331"/>
      <c r="CC31" s="331"/>
      <c r="CD31" s="331"/>
      <c r="CE31" s="331"/>
      <c r="CF31" s="331"/>
      <c r="CG31" s="331"/>
      <c r="CH31" s="331"/>
      <c r="CI31" s="331"/>
      <c r="CJ31" s="331"/>
      <c r="CK31" s="331"/>
      <c r="CL31" s="331"/>
      <c r="CM31" s="331"/>
      <c r="CN31" s="331"/>
      <c r="CO31" s="331"/>
      <c r="CP31" s="331"/>
      <c r="CQ31" s="331"/>
      <c r="CR31" s="331"/>
      <c r="CS31" s="331"/>
      <c r="CT31" s="331"/>
      <c r="CU31" s="331"/>
      <c r="CV31" s="331"/>
      <c r="CW31" s="331"/>
      <c r="CX31" s="331"/>
      <c r="CY31" s="331"/>
      <c r="CZ31" s="331"/>
      <c r="DA31" s="331"/>
      <c r="DB31" s="331"/>
      <c r="DC31" s="331"/>
      <c r="DD31" s="331"/>
      <c r="DE31" s="331"/>
      <c r="DF31" s="331"/>
      <c r="DG31" s="331"/>
      <c r="DH31" s="331"/>
      <c r="DI31" s="331"/>
      <c r="DJ31" s="331"/>
      <c r="DK31" s="331"/>
      <c r="DL31" s="331"/>
      <c r="DM31" s="331"/>
      <c r="DN31" s="331"/>
      <c r="DO31" s="331"/>
      <c r="DP31" s="331"/>
      <c r="DQ31" s="331"/>
      <c r="DR31" s="331"/>
      <c r="DS31" s="331"/>
      <c r="DT31" s="331"/>
      <c r="DU31" s="331"/>
      <c r="DV31" s="331"/>
      <c r="DW31" s="331"/>
      <c r="DX31" s="331"/>
      <c r="DY31" s="331"/>
      <c r="DZ31" s="331"/>
      <c r="EA31" s="331"/>
      <c r="EB31" s="331"/>
      <c r="EC31" s="331"/>
      <c r="ED31" s="331"/>
      <c r="EE31" s="331"/>
      <c r="EF31" s="331"/>
      <c r="EG31" s="331"/>
      <c r="EH31" s="331"/>
      <c r="EI31" s="331"/>
      <c r="EJ31" s="331"/>
      <c r="EK31" s="331"/>
      <c r="EL31" s="331"/>
      <c r="EM31" s="331"/>
      <c r="EN31" s="331"/>
      <c r="EO31" s="331"/>
      <c r="EP31" s="331"/>
      <c r="EQ31" s="331"/>
      <c r="ER31" s="331"/>
      <c r="ES31" s="331"/>
      <c r="ET31" s="331"/>
      <c r="EU31" s="331"/>
      <c r="EV31" s="331"/>
      <c r="EW31" s="331"/>
      <c r="EX31" s="331"/>
      <c r="EY31" s="331"/>
      <c r="EZ31" s="331"/>
      <c r="FA31" s="331"/>
      <c r="FB31" s="331"/>
      <c r="FC31" s="331"/>
      <c r="FD31" s="331"/>
      <c r="FE31" s="331"/>
      <c r="FF31" s="331"/>
      <c r="FG31" s="331"/>
      <c r="FH31" s="331"/>
      <c r="FI31" s="331"/>
      <c r="FJ31" s="331"/>
      <c r="FK31" s="331"/>
      <c r="FL31" s="331"/>
      <c r="FM31" s="331"/>
      <c r="FN31" s="331"/>
      <c r="FO31" s="331"/>
      <c r="FP31" s="331"/>
      <c r="FQ31" s="331"/>
      <c r="FR31" s="331"/>
      <c r="FS31" s="331"/>
      <c r="FT31" s="331"/>
      <c r="FU31" s="331"/>
      <c r="FV31" s="331"/>
      <c r="FW31" s="331"/>
      <c r="FX31" s="331"/>
      <c r="FY31" s="331"/>
      <c r="FZ31" s="331"/>
      <c r="GA31" s="331"/>
      <c r="GB31" s="331"/>
      <c r="GC31" s="331"/>
      <c r="GD31" s="331"/>
      <c r="GE31" s="331"/>
      <c r="GF31" s="331"/>
      <c r="GG31" s="331"/>
      <c r="GH31" s="331"/>
      <c r="GI31" s="331"/>
      <c r="GJ31" s="331"/>
      <c r="GK31" s="331"/>
      <c r="GL31" s="331"/>
      <c r="GM31" s="331"/>
      <c r="GN31" s="331"/>
      <c r="GO31" s="331"/>
      <c r="GP31" s="331"/>
      <c r="GQ31" s="331"/>
      <c r="GR31" s="331"/>
      <c r="GS31" s="331"/>
      <c r="GT31" s="331"/>
      <c r="GU31" s="331"/>
      <c r="GV31" s="331"/>
      <c r="GW31" s="331"/>
      <c r="GX31" s="331"/>
      <c r="GY31" s="331"/>
      <c r="GZ31" s="331"/>
      <c r="HA31" s="331"/>
      <c r="HB31" s="331"/>
      <c r="HC31" s="331"/>
      <c r="HD31" s="331"/>
      <c r="HE31" s="331"/>
      <c r="HF31" s="331"/>
      <c r="HG31" s="331"/>
      <c r="HH31" s="331"/>
      <c r="HI31" s="331"/>
      <c r="HJ31" s="331"/>
      <c r="HK31" s="331"/>
      <c r="HL31" s="331"/>
      <c r="HM31" s="331"/>
      <c r="HN31" s="331"/>
      <c r="HO31" s="331"/>
      <c r="HP31" s="331"/>
      <c r="HQ31" s="331"/>
      <c r="HR31" s="331"/>
      <c r="HS31" s="331"/>
      <c r="HT31" s="331"/>
      <c r="HU31" s="331"/>
      <c r="HV31" s="331"/>
      <c r="HW31" s="331"/>
      <c r="HX31" s="331"/>
      <c r="HY31" s="331"/>
      <c r="HZ31" s="331"/>
      <c r="IA31" s="331"/>
      <c r="IB31" s="331"/>
      <c r="IC31" s="331"/>
      <c r="ID31" s="331"/>
      <c r="IE31" s="331"/>
      <c r="IF31" s="331"/>
      <c r="IG31" s="331"/>
      <c r="IH31" s="331"/>
      <c r="II31" s="331"/>
      <c r="IJ31" s="331"/>
      <c r="IK31" s="331"/>
      <c r="IL31" s="331"/>
      <c r="IM31" s="331"/>
      <c r="IN31" s="331"/>
      <c r="IO31" s="331"/>
      <c r="IP31" s="331"/>
      <c r="IQ31" s="331"/>
      <c r="IR31" s="331"/>
      <c r="IS31" s="331"/>
      <c r="IT31" s="331"/>
      <c r="IU31" s="331"/>
      <c r="IV31" s="331"/>
      <c r="IW31" s="331"/>
      <c r="IX31" s="331"/>
      <c r="IY31" s="331"/>
    </row>
    <row r="32" spans="1:259" s="633" customFormat="1" ht="5.25" customHeight="1" x14ac:dyDescent="0.2">
      <c r="A32" s="331"/>
      <c r="B32" s="781"/>
      <c r="C32" s="329"/>
      <c r="D32" s="327"/>
      <c r="E32" s="1121"/>
      <c r="F32" s="781"/>
      <c r="G32" s="781"/>
      <c r="H32" s="782"/>
      <c r="I32" s="781"/>
      <c r="J32" s="328"/>
      <c r="K32" s="782"/>
      <c r="L32" s="1107"/>
      <c r="M32" s="329"/>
      <c r="N32" s="329">
        <v>20</v>
      </c>
      <c r="O32" s="329">
        <f t="shared" si="3"/>
        <v>18</v>
      </c>
      <c r="P32" s="361" t="str">
        <f t="shared" si="0"/>
        <v>Ceuta</v>
      </c>
      <c r="Q32" s="1113">
        <f t="shared" si="4"/>
        <v>61.17</v>
      </c>
      <c r="R32" s="329"/>
      <c r="S32" s="329"/>
      <c r="T32" s="329"/>
      <c r="U32" s="329"/>
      <c r="V32" s="329"/>
      <c r="W32" s="329"/>
      <c r="X32" s="331"/>
      <c r="Y32" s="331"/>
      <c r="Z32" s="331"/>
      <c r="AA32" s="331"/>
      <c r="AB32" s="331"/>
      <c r="AC32" s="331"/>
      <c r="AD32" s="331"/>
      <c r="AE32" s="331"/>
      <c r="AF32" s="331"/>
      <c r="AG32" s="331"/>
      <c r="AH32" s="331"/>
      <c r="AI32" s="331"/>
      <c r="AJ32" s="331"/>
      <c r="AK32" s="331"/>
      <c r="AL32" s="331"/>
      <c r="AM32" s="331"/>
      <c r="AN32" s="331"/>
      <c r="AO32" s="331"/>
      <c r="AP32" s="331"/>
      <c r="AQ32" s="331"/>
      <c r="AR32" s="331"/>
      <c r="AS32" s="331"/>
      <c r="AT32" s="331"/>
      <c r="AU32" s="331"/>
      <c r="AV32" s="331"/>
      <c r="AW32" s="331"/>
      <c r="AX32" s="331"/>
      <c r="AY32" s="331"/>
      <c r="AZ32" s="331"/>
      <c r="BA32" s="331"/>
      <c r="BB32" s="331"/>
      <c r="BC32" s="331"/>
      <c r="BD32" s="331"/>
      <c r="BE32" s="331"/>
      <c r="BF32" s="331"/>
      <c r="BG32" s="331"/>
      <c r="BH32" s="331"/>
      <c r="BI32" s="331"/>
      <c r="BJ32" s="331"/>
      <c r="BK32" s="331"/>
      <c r="BL32" s="331"/>
      <c r="BM32" s="331"/>
      <c r="BN32" s="331"/>
      <c r="BO32" s="331"/>
      <c r="BP32" s="331"/>
      <c r="BQ32" s="331"/>
      <c r="BR32" s="331"/>
      <c r="BS32" s="331"/>
      <c r="BT32" s="331"/>
      <c r="BU32" s="331"/>
      <c r="BV32" s="331"/>
      <c r="BW32" s="331"/>
      <c r="BX32" s="331"/>
      <c r="BY32" s="331"/>
      <c r="BZ32" s="331"/>
      <c r="CA32" s="331"/>
      <c r="CB32" s="331"/>
      <c r="CC32" s="331"/>
      <c r="CD32" s="331"/>
      <c r="CE32" s="331"/>
      <c r="CF32" s="331"/>
      <c r="CG32" s="331"/>
      <c r="CH32" s="331"/>
      <c r="CI32" s="331"/>
      <c r="CJ32" s="331"/>
      <c r="CK32" s="331"/>
      <c r="CL32" s="331"/>
      <c r="CM32" s="331"/>
      <c r="CN32" s="331"/>
      <c r="CO32" s="331"/>
      <c r="CP32" s="331"/>
      <c r="CQ32" s="331"/>
      <c r="CR32" s="331"/>
      <c r="CS32" s="331"/>
      <c r="CT32" s="331"/>
      <c r="CU32" s="331"/>
      <c r="CV32" s="331"/>
      <c r="CW32" s="331"/>
      <c r="CX32" s="331"/>
      <c r="CY32" s="331"/>
      <c r="CZ32" s="331"/>
      <c r="DA32" s="331"/>
      <c r="DB32" s="331"/>
      <c r="DC32" s="331"/>
      <c r="DD32" s="331"/>
      <c r="DE32" s="331"/>
      <c r="DF32" s="331"/>
      <c r="DG32" s="331"/>
      <c r="DH32" s="331"/>
      <c r="DI32" s="331"/>
      <c r="DJ32" s="331"/>
      <c r="DK32" s="331"/>
      <c r="DL32" s="331"/>
      <c r="DM32" s="331"/>
      <c r="DN32" s="331"/>
      <c r="DO32" s="331"/>
      <c r="DP32" s="331"/>
      <c r="DQ32" s="331"/>
      <c r="DR32" s="331"/>
      <c r="DS32" s="331"/>
      <c r="DT32" s="331"/>
      <c r="DU32" s="331"/>
      <c r="DV32" s="331"/>
      <c r="DW32" s="331"/>
      <c r="DX32" s="331"/>
      <c r="DY32" s="331"/>
      <c r="DZ32" s="331"/>
      <c r="EA32" s="331"/>
      <c r="EB32" s="331"/>
      <c r="EC32" s="331"/>
      <c r="ED32" s="331"/>
      <c r="EE32" s="331"/>
      <c r="EF32" s="331"/>
      <c r="EG32" s="331"/>
      <c r="EH32" s="331"/>
      <c r="EI32" s="331"/>
      <c r="EJ32" s="331"/>
      <c r="EK32" s="331"/>
      <c r="EL32" s="331"/>
      <c r="EM32" s="331"/>
      <c r="EN32" s="331"/>
      <c r="EO32" s="331"/>
      <c r="EP32" s="331"/>
      <c r="EQ32" s="331"/>
      <c r="ER32" s="331"/>
      <c r="ES32" s="331"/>
      <c r="ET32" s="331"/>
      <c r="EU32" s="331"/>
      <c r="EV32" s="331"/>
      <c r="EW32" s="331"/>
      <c r="EX32" s="331"/>
      <c r="EY32" s="331"/>
      <c r="EZ32" s="331"/>
      <c r="FA32" s="331"/>
      <c r="FB32" s="331"/>
      <c r="FC32" s="331"/>
      <c r="FD32" s="331"/>
      <c r="FE32" s="331"/>
      <c r="FF32" s="331"/>
      <c r="FG32" s="331"/>
      <c r="FH32" s="331"/>
      <c r="FI32" s="331"/>
      <c r="FJ32" s="331"/>
      <c r="FK32" s="331"/>
      <c r="FL32" s="331"/>
      <c r="FM32" s="331"/>
      <c r="FN32" s="331"/>
      <c r="FO32" s="331"/>
      <c r="FP32" s="331"/>
      <c r="FQ32" s="331"/>
      <c r="FR32" s="331"/>
      <c r="FS32" s="331"/>
      <c r="FT32" s="331"/>
      <c r="FU32" s="331"/>
      <c r="FV32" s="331"/>
      <c r="FW32" s="331"/>
      <c r="FX32" s="331"/>
      <c r="FY32" s="331"/>
      <c r="FZ32" s="331"/>
      <c r="GA32" s="331"/>
      <c r="GB32" s="331"/>
      <c r="GC32" s="331"/>
      <c r="GD32" s="331"/>
      <c r="GE32" s="331"/>
      <c r="GF32" s="331"/>
      <c r="GG32" s="331"/>
      <c r="GH32" s="331"/>
      <c r="GI32" s="331"/>
      <c r="GJ32" s="331"/>
      <c r="GK32" s="331"/>
      <c r="GL32" s="331"/>
      <c r="GM32" s="331"/>
      <c r="GN32" s="331"/>
      <c r="GO32" s="331"/>
      <c r="GP32" s="331"/>
      <c r="GQ32" s="331"/>
      <c r="GR32" s="331"/>
      <c r="GS32" s="331"/>
      <c r="GT32" s="331"/>
      <c r="GU32" s="331"/>
      <c r="GV32" s="331"/>
      <c r="GW32" s="331"/>
      <c r="GX32" s="331"/>
      <c r="GY32" s="331"/>
      <c r="GZ32" s="331"/>
      <c r="HA32" s="331"/>
      <c r="HB32" s="331"/>
      <c r="HC32" s="331"/>
      <c r="HD32" s="331"/>
      <c r="HE32" s="331"/>
      <c r="HF32" s="331"/>
      <c r="HG32" s="331"/>
      <c r="HH32" s="331"/>
      <c r="HI32" s="331"/>
      <c r="HJ32" s="331"/>
      <c r="HK32" s="331"/>
      <c r="HL32" s="331"/>
      <c r="HM32" s="331"/>
      <c r="HN32" s="331"/>
      <c r="HO32" s="331"/>
      <c r="HP32" s="331"/>
      <c r="HQ32" s="331"/>
      <c r="HR32" s="331"/>
      <c r="HS32" s="331"/>
      <c r="HT32" s="331"/>
      <c r="HU32" s="331"/>
      <c r="HV32" s="331"/>
      <c r="HW32" s="331"/>
      <c r="HX32" s="331"/>
      <c r="HY32" s="331"/>
      <c r="HZ32" s="331"/>
      <c r="IA32" s="331"/>
      <c r="IB32" s="331"/>
      <c r="IC32" s="331"/>
      <c r="ID32" s="331"/>
      <c r="IE32" s="331"/>
      <c r="IF32" s="331"/>
      <c r="IG32" s="331"/>
      <c r="IH32" s="331"/>
      <c r="II32" s="331"/>
      <c r="IJ32" s="331"/>
      <c r="IK32" s="331"/>
      <c r="IL32" s="331"/>
      <c r="IM32" s="331"/>
      <c r="IN32" s="331"/>
      <c r="IO32" s="331"/>
      <c r="IP32" s="331"/>
      <c r="IQ32" s="331"/>
      <c r="IR32" s="331"/>
      <c r="IS32" s="331"/>
      <c r="IT32" s="331"/>
      <c r="IU32" s="331"/>
      <c r="IV32" s="331"/>
      <c r="IW32" s="331"/>
      <c r="IX32" s="331"/>
      <c r="IY32" s="331"/>
    </row>
    <row r="33" spans="1:259" s="920" customFormat="1" ht="15.75" customHeight="1" x14ac:dyDescent="0.2">
      <c r="A33" s="329"/>
      <c r="B33" s="1263" t="s">
        <v>0</v>
      </c>
      <c r="C33" s="329"/>
      <c r="D33" s="1264">
        <f>SUM(D13:D31)</f>
        <v>292268</v>
      </c>
      <c r="E33" s="1316">
        <v>195.7</v>
      </c>
      <c r="F33" s="320"/>
      <c r="G33" s="1264">
        <f>SUM(G13:G31)</f>
        <v>203130</v>
      </c>
      <c r="H33" s="1316">
        <v>111.65</v>
      </c>
      <c r="I33" s="320"/>
      <c r="J33" s="1264">
        <f>SUM(J13:J31)</f>
        <v>203130</v>
      </c>
      <c r="K33" s="1316">
        <v>329.43</v>
      </c>
      <c r="L33" s="329"/>
      <c r="M33" s="329">
        <f t="shared" si="2"/>
        <v>5</v>
      </c>
      <c r="N33" s="329"/>
      <c r="O33" s="329"/>
      <c r="P33" s="329"/>
      <c r="Q33" s="329"/>
      <c r="R33" s="329"/>
      <c r="S33" s="329"/>
      <c r="T33" s="329"/>
      <c r="U33" s="329"/>
      <c r="V33" s="329"/>
      <c r="W33" s="329"/>
      <c r="X33" s="329"/>
      <c r="Y33" s="329"/>
      <c r="Z33" s="329"/>
      <c r="AA33" s="329"/>
      <c r="AB33" s="329"/>
      <c r="AC33" s="329"/>
      <c r="AD33" s="329"/>
      <c r="AE33" s="329"/>
      <c r="AF33" s="329"/>
      <c r="AG33" s="329"/>
      <c r="AH33" s="329"/>
      <c r="AI33" s="329"/>
      <c r="AJ33" s="329"/>
      <c r="AK33" s="329"/>
      <c r="AL33" s="329"/>
      <c r="AM33" s="329"/>
      <c r="AN33" s="329"/>
      <c r="AO33" s="329"/>
      <c r="AP33" s="329"/>
      <c r="AQ33" s="329"/>
      <c r="AR33" s="329"/>
      <c r="AS33" s="329"/>
      <c r="AT33" s="329"/>
      <c r="AU33" s="329"/>
      <c r="AV33" s="329"/>
      <c r="AW33" s="329"/>
      <c r="AX33" s="329"/>
      <c r="AY33" s="329"/>
      <c r="AZ33" s="329"/>
      <c r="BA33" s="329"/>
      <c r="BB33" s="329"/>
      <c r="BC33" s="329"/>
      <c r="BD33" s="329"/>
      <c r="BE33" s="329"/>
      <c r="BF33" s="329"/>
      <c r="BG33" s="329"/>
      <c r="BH33" s="329"/>
      <c r="BI33" s="329"/>
      <c r="BJ33" s="329"/>
      <c r="BK33" s="329"/>
      <c r="BL33" s="329"/>
      <c r="BM33" s="329"/>
      <c r="BN33" s="329"/>
      <c r="BO33" s="329"/>
      <c r="BP33" s="329"/>
      <c r="BQ33" s="329"/>
      <c r="BR33" s="329"/>
      <c r="BS33" s="329"/>
      <c r="BT33" s="329"/>
      <c r="BU33" s="329"/>
      <c r="BV33" s="329"/>
      <c r="BW33" s="329"/>
      <c r="BX33" s="329"/>
      <c r="BY33" s="329"/>
      <c r="BZ33" s="329"/>
      <c r="CA33" s="329"/>
      <c r="CB33" s="329"/>
      <c r="CC33" s="329"/>
      <c r="CD33" s="329"/>
      <c r="CE33" s="329"/>
      <c r="CF33" s="329"/>
      <c r="CG33" s="329"/>
      <c r="CH33" s="329"/>
      <c r="CI33" s="329"/>
      <c r="CJ33" s="329"/>
      <c r="CK33" s="329"/>
      <c r="CL33" s="329"/>
      <c r="CM33" s="329"/>
      <c r="CN33" s="329"/>
      <c r="CO33" s="329"/>
      <c r="CP33" s="329"/>
      <c r="CQ33" s="329"/>
      <c r="CR33" s="329"/>
      <c r="CS33" s="329"/>
      <c r="CT33" s="329"/>
      <c r="CU33" s="329"/>
      <c r="CV33" s="329"/>
      <c r="CW33" s="329"/>
      <c r="CX33" s="329"/>
      <c r="CY33" s="329"/>
      <c r="CZ33" s="329"/>
      <c r="DA33" s="329"/>
      <c r="DB33" s="329"/>
      <c r="DC33" s="329"/>
      <c r="DD33" s="329"/>
      <c r="DE33" s="329"/>
      <c r="DF33" s="329"/>
      <c r="DG33" s="329"/>
      <c r="DH33" s="329"/>
      <c r="DI33" s="329"/>
      <c r="DJ33" s="329"/>
      <c r="DK33" s="329"/>
      <c r="DL33" s="329"/>
      <c r="DM33" s="329"/>
      <c r="DN33" s="329"/>
      <c r="DO33" s="329"/>
      <c r="DP33" s="329"/>
      <c r="DQ33" s="329"/>
      <c r="DR33" s="329"/>
      <c r="DS33" s="329"/>
      <c r="DT33" s="329"/>
      <c r="DU33" s="329"/>
      <c r="DV33" s="329"/>
      <c r="DW33" s="329"/>
      <c r="DX33" s="329"/>
      <c r="DY33" s="329"/>
      <c r="DZ33" s="329"/>
      <c r="EA33" s="329"/>
      <c r="EB33" s="329"/>
      <c r="EC33" s="329"/>
      <c r="ED33" s="329"/>
      <c r="EE33" s="329"/>
      <c r="EF33" s="329"/>
      <c r="EG33" s="329"/>
      <c r="EH33" s="329"/>
      <c r="EI33" s="329"/>
      <c r="EJ33" s="329"/>
      <c r="EK33" s="329"/>
      <c r="EL33" s="329"/>
      <c r="EM33" s="329"/>
      <c r="EN33" s="329"/>
      <c r="EO33" s="329"/>
      <c r="EP33" s="329"/>
      <c r="EQ33" s="329"/>
      <c r="ER33" s="329"/>
      <c r="ES33" s="329"/>
      <c r="ET33" s="329"/>
      <c r="EU33" s="329"/>
      <c r="EV33" s="329"/>
      <c r="EW33" s="329"/>
      <c r="EX33" s="329"/>
      <c r="EY33" s="329"/>
      <c r="EZ33" s="329"/>
      <c r="FA33" s="329"/>
      <c r="FB33" s="329"/>
      <c r="FC33" s="329"/>
      <c r="FD33" s="329"/>
      <c r="FE33" s="329"/>
      <c r="FF33" s="329"/>
      <c r="FG33" s="329"/>
      <c r="FH33" s="329"/>
      <c r="FI33" s="329"/>
      <c r="FJ33" s="329"/>
      <c r="FK33" s="329"/>
      <c r="FL33" s="329"/>
      <c r="FM33" s="329"/>
      <c r="FN33" s="329"/>
      <c r="FO33" s="329"/>
      <c r="FP33" s="329"/>
      <c r="FQ33" s="329"/>
      <c r="FR33" s="329"/>
      <c r="FS33" s="329"/>
      <c r="FT33" s="329"/>
      <c r="FU33" s="329"/>
      <c r="FV33" s="329"/>
      <c r="FW33" s="329"/>
      <c r="FX33" s="329"/>
      <c r="FY33" s="329"/>
      <c r="FZ33" s="329"/>
      <c r="GA33" s="329"/>
      <c r="GB33" s="329"/>
      <c r="GC33" s="329"/>
      <c r="GD33" s="329"/>
      <c r="GE33" s="329"/>
      <c r="GF33" s="329"/>
      <c r="GG33" s="329"/>
      <c r="GH33" s="329"/>
      <c r="GI33" s="329"/>
      <c r="GJ33" s="329"/>
      <c r="GK33" s="329"/>
      <c r="GL33" s="329"/>
      <c r="GM33" s="329"/>
      <c r="GN33" s="329"/>
      <c r="GO33" s="329"/>
      <c r="GP33" s="329"/>
      <c r="GQ33" s="329"/>
      <c r="GR33" s="329"/>
      <c r="GS33" s="329"/>
      <c r="GT33" s="329"/>
      <c r="GU33" s="329"/>
      <c r="GV33" s="329"/>
      <c r="GW33" s="329"/>
      <c r="GX33" s="329"/>
      <c r="GY33" s="329"/>
      <c r="GZ33" s="329"/>
      <c r="HA33" s="329"/>
      <c r="HB33" s="329"/>
      <c r="HC33" s="329"/>
      <c r="HD33" s="329"/>
      <c r="HE33" s="329"/>
      <c r="HF33" s="329"/>
      <c r="HG33" s="329"/>
      <c r="HH33" s="329"/>
      <c r="HI33" s="329"/>
      <c r="HJ33" s="329"/>
      <c r="HK33" s="329"/>
      <c r="HL33" s="329"/>
      <c r="HM33" s="329"/>
      <c r="HN33" s="329"/>
      <c r="HO33" s="329"/>
      <c r="HP33" s="329"/>
      <c r="HQ33" s="329"/>
      <c r="HR33" s="329"/>
      <c r="HS33" s="329"/>
      <c r="HT33" s="329"/>
      <c r="HU33" s="329"/>
      <c r="HV33" s="329"/>
      <c r="HW33" s="329"/>
      <c r="HX33" s="329"/>
      <c r="HY33" s="329"/>
      <c r="HZ33" s="329"/>
      <c r="IA33" s="329"/>
      <c r="IB33" s="329"/>
      <c r="IC33" s="329"/>
      <c r="ID33" s="329"/>
      <c r="IE33" s="329"/>
      <c r="IF33" s="329"/>
      <c r="IG33" s="329"/>
      <c r="IH33" s="329"/>
      <c r="II33" s="329"/>
      <c r="IJ33" s="329"/>
      <c r="IK33" s="329"/>
      <c r="IL33" s="329"/>
      <c r="IM33" s="329"/>
      <c r="IN33" s="329"/>
      <c r="IO33" s="329"/>
      <c r="IP33" s="329"/>
      <c r="IQ33" s="329"/>
      <c r="IR33" s="329"/>
      <c r="IS33" s="329"/>
      <c r="IT33" s="329"/>
      <c r="IU33" s="329"/>
      <c r="IV33" s="329"/>
      <c r="IW33" s="329"/>
      <c r="IX33" s="329"/>
      <c r="IY33" s="329"/>
    </row>
    <row r="34" spans="1:259" s="631" customFormat="1" ht="9.75" customHeight="1" x14ac:dyDescent="0.2">
      <c r="A34" s="328"/>
      <c r="B34" s="785"/>
      <c r="C34" s="328"/>
      <c r="D34" s="785"/>
      <c r="E34" s="785"/>
      <c r="F34" s="322"/>
      <c r="G34" s="748"/>
      <c r="H34" s="749"/>
      <c r="I34" s="322"/>
      <c r="J34" s="748"/>
      <c r="K34" s="749"/>
      <c r="L34" s="396"/>
      <c r="M34" s="396"/>
      <c r="N34" s="396"/>
      <c r="O34" s="396"/>
      <c r="P34" s="396"/>
      <c r="Q34" s="396"/>
      <c r="R34" s="333"/>
      <c r="S34" s="333"/>
      <c r="T34" s="328"/>
      <c r="U34" s="328"/>
      <c r="V34" s="328"/>
      <c r="W34" s="328"/>
      <c r="X34" s="328"/>
      <c r="Y34" s="328"/>
      <c r="Z34" s="328"/>
      <c r="AA34" s="328"/>
      <c r="AB34" s="328"/>
      <c r="AC34" s="328"/>
      <c r="AD34" s="328"/>
      <c r="AE34" s="328"/>
      <c r="AF34" s="328"/>
      <c r="AG34" s="328"/>
      <c r="AH34" s="328"/>
      <c r="AI34" s="328"/>
      <c r="AJ34" s="328"/>
      <c r="AK34" s="328"/>
      <c r="AL34" s="328"/>
      <c r="AM34" s="328"/>
      <c r="AN34" s="328"/>
      <c r="AO34" s="328"/>
      <c r="AP34" s="328"/>
      <c r="AQ34" s="328"/>
      <c r="AR34" s="328"/>
      <c r="AS34" s="328"/>
      <c r="AT34" s="328"/>
      <c r="AU34" s="328"/>
      <c r="AV34" s="328"/>
      <c r="AW34" s="328"/>
      <c r="AX34" s="328"/>
      <c r="AY34" s="328"/>
      <c r="AZ34" s="328"/>
      <c r="BA34" s="328"/>
      <c r="BB34" s="328"/>
      <c r="BC34" s="328"/>
      <c r="BD34" s="328"/>
      <c r="BE34" s="328"/>
      <c r="BF34" s="328"/>
      <c r="BG34" s="328"/>
      <c r="BH34" s="328"/>
      <c r="BI34" s="328"/>
      <c r="BJ34" s="328"/>
      <c r="BK34" s="328"/>
      <c r="BL34" s="328"/>
      <c r="BM34" s="328"/>
      <c r="BN34" s="328"/>
      <c r="BO34" s="328"/>
      <c r="BP34" s="328"/>
      <c r="BQ34" s="328"/>
      <c r="BR34" s="328"/>
      <c r="BS34" s="328"/>
      <c r="BT34" s="328"/>
      <c r="BU34" s="328"/>
      <c r="BV34" s="328"/>
      <c r="BW34" s="328"/>
      <c r="BX34" s="328"/>
      <c r="BY34" s="328"/>
      <c r="BZ34" s="328"/>
      <c r="CA34" s="328"/>
      <c r="CB34" s="328"/>
      <c r="CC34" s="328"/>
      <c r="CD34" s="328"/>
      <c r="CE34" s="328"/>
      <c r="CF34" s="328"/>
      <c r="CG34" s="328"/>
      <c r="CH34" s="328"/>
      <c r="CI34" s="328"/>
      <c r="CJ34" s="328"/>
      <c r="CK34" s="328"/>
      <c r="CL34" s="328"/>
      <c r="CM34" s="328"/>
      <c r="CN34" s="328"/>
      <c r="CO34" s="328"/>
      <c r="CP34" s="328"/>
      <c r="CQ34" s="328"/>
      <c r="CR34" s="328"/>
      <c r="CS34" s="328"/>
      <c r="CT34" s="328"/>
      <c r="CU34" s="328"/>
      <c r="CV34" s="328"/>
      <c r="CW34" s="328"/>
      <c r="CX34" s="328"/>
      <c r="CY34" s="328"/>
      <c r="CZ34" s="328"/>
      <c r="DA34" s="328"/>
      <c r="DB34" s="328"/>
      <c r="DC34" s="328"/>
      <c r="DD34" s="328"/>
      <c r="DE34" s="328"/>
      <c r="DF34" s="328"/>
      <c r="DG34" s="328"/>
      <c r="DH34" s="328"/>
      <c r="DI34" s="328"/>
      <c r="DJ34" s="328"/>
      <c r="DK34" s="328"/>
      <c r="DL34" s="328"/>
      <c r="DM34" s="328"/>
      <c r="DN34" s="328"/>
      <c r="DO34" s="328"/>
      <c r="DP34" s="328"/>
      <c r="DQ34" s="328"/>
      <c r="DR34" s="328"/>
      <c r="DS34" s="328"/>
      <c r="DT34" s="328"/>
      <c r="DU34" s="328"/>
      <c r="DV34" s="328"/>
      <c r="DW34" s="328"/>
      <c r="DX34" s="328"/>
      <c r="DY34" s="328"/>
      <c r="DZ34" s="328"/>
      <c r="EA34" s="328"/>
      <c r="EB34" s="328"/>
      <c r="EC34" s="328"/>
      <c r="ED34" s="328"/>
      <c r="EE34" s="328"/>
      <c r="EF34" s="328"/>
      <c r="EG34" s="328"/>
      <c r="EH34" s="328"/>
      <c r="EI34" s="328"/>
      <c r="EJ34" s="328"/>
      <c r="EK34" s="328"/>
      <c r="EL34" s="328"/>
      <c r="EM34" s="328"/>
      <c r="EN34" s="328"/>
      <c r="EO34" s="328"/>
      <c r="EP34" s="328"/>
      <c r="EQ34" s="328"/>
      <c r="ER34" s="328"/>
      <c r="ES34" s="328"/>
      <c r="ET34" s="328"/>
      <c r="EU34" s="328"/>
      <c r="EV34" s="328"/>
      <c r="EW34" s="328"/>
      <c r="EX34" s="328"/>
      <c r="EY34" s="328"/>
      <c r="EZ34" s="328"/>
      <c r="FA34" s="328"/>
      <c r="FB34" s="328"/>
      <c r="FC34" s="328"/>
      <c r="FD34" s="328"/>
      <c r="FE34" s="328"/>
      <c r="FF34" s="328"/>
      <c r="FG34" s="328"/>
      <c r="FH34" s="328"/>
      <c r="FI34" s="328"/>
      <c r="FJ34" s="328"/>
      <c r="FK34" s="328"/>
      <c r="FL34" s="328"/>
      <c r="FM34" s="328"/>
      <c r="FN34" s="328"/>
      <c r="FO34" s="328"/>
      <c r="FP34" s="328"/>
      <c r="FQ34" s="328"/>
      <c r="FR34" s="328"/>
      <c r="FS34" s="328"/>
      <c r="FT34" s="328"/>
      <c r="FU34" s="328"/>
      <c r="FV34" s="328"/>
      <c r="FW34" s="328"/>
      <c r="FX34" s="328"/>
      <c r="FY34" s="328"/>
      <c r="FZ34" s="328"/>
      <c r="GA34" s="328"/>
      <c r="GB34" s="328"/>
      <c r="GC34" s="328"/>
      <c r="GD34" s="328"/>
      <c r="GE34" s="328"/>
      <c r="GF34" s="328"/>
      <c r="GG34" s="328"/>
      <c r="GH34" s="328"/>
      <c r="GI34" s="328"/>
      <c r="GJ34" s="328"/>
      <c r="GK34" s="328"/>
      <c r="GL34" s="328"/>
      <c r="GM34" s="328"/>
      <c r="GN34" s="328"/>
      <c r="GO34" s="328"/>
      <c r="GP34" s="328"/>
      <c r="GQ34" s="328"/>
      <c r="GR34" s="328"/>
      <c r="GS34" s="328"/>
      <c r="GT34" s="328"/>
      <c r="GU34" s="328"/>
      <c r="GV34" s="328"/>
      <c r="GW34" s="328"/>
      <c r="GX34" s="328"/>
      <c r="GY34" s="328"/>
      <c r="GZ34" s="328"/>
      <c r="HA34" s="328"/>
      <c r="HB34" s="328"/>
      <c r="HC34" s="328"/>
      <c r="HD34" s="328"/>
      <c r="HE34" s="328"/>
      <c r="HF34" s="328"/>
      <c r="HG34" s="328"/>
      <c r="HH34" s="328"/>
      <c r="HI34" s="328"/>
      <c r="HJ34" s="328"/>
      <c r="HK34" s="328"/>
      <c r="HL34" s="328"/>
      <c r="HM34" s="328"/>
      <c r="HN34" s="328"/>
      <c r="HO34" s="328"/>
      <c r="HP34" s="328"/>
      <c r="HQ34" s="328"/>
      <c r="HR34" s="328"/>
      <c r="HS34" s="328"/>
      <c r="HT34" s="328"/>
      <c r="HU34" s="328"/>
      <c r="HV34" s="328"/>
      <c r="HW34" s="328"/>
      <c r="HX34" s="328"/>
      <c r="HY34" s="328"/>
      <c r="HZ34" s="328"/>
      <c r="IA34" s="328"/>
      <c r="IB34" s="328"/>
      <c r="IC34" s="328"/>
      <c r="ID34" s="328"/>
      <c r="IE34" s="328"/>
      <c r="IF34" s="328"/>
      <c r="IG34" s="328"/>
      <c r="IH34" s="328"/>
      <c r="II34" s="328"/>
      <c r="IJ34" s="328"/>
      <c r="IK34" s="328"/>
      <c r="IL34" s="328"/>
      <c r="IM34" s="328"/>
      <c r="IN34" s="328"/>
      <c r="IO34" s="328"/>
      <c r="IP34" s="328"/>
      <c r="IQ34" s="328"/>
      <c r="IR34" s="328"/>
      <c r="IS34" s="328"/>
      <c r="IT34" s="328"/>
      <c r="IU34" s="328"/>
      <c r="IV34" s="328"/>
      <c r="IW34" s="328"/>
      <c r="IX34" s="328"/>
      <c r="IY34" s="328"/>
    </row>
    <row r="35" spans="1:259" s="650" customFormat="1" ht="30.75" customHeight="1" x14ac:dyDescent="0.25">
      <c r="A35" s="394"/>
      <c r="B35" s="1419" t="s">
        <v>183</v>
      </c>
      <c r="C35" s="1419"/>
      <c r="D35" s="1419"/>
      <c r="E35" s="1419"/>
      <c r="F35" s="1419"/>
      <c r="G35" s="1419"/>
      <c r="H35" s="1419"/>
      <c r="I35" s="1419"/>
      <c r="J35" s="1419"/>
      <c r="K35" s="1419"/>
      <c r="L35" s="1248"/>
      <c r="M35" s="1248"/>
      <c r="N35" s="1248"/>
      <c r="O35" s="1248"/>
      <c r="P35" s="496"/>
      <c r="Q35" s="496"/>
      <c r="R35" s="750"/>
      <c r="S35" s="750"/>
      <c r="T35" s="394"/>
      <c r="U35" s="394"/>
      <c r="V35" s="394"/>
      <c r="W35" s="394"/>
      <c r="X35" s="394"/>
      <c r="Y35" s="394"/>
      <c r="Z35" s="394"/>
      <c r="AA35" s="394"/>
      <c r="AB35" s="394"/>
      <c r="AC35" s="394"/>
      <c r="AD35" s="394"/>
      <c r="AE35" s="394"/>
      <c r="AF35" s="394"/>
      <c r="AG35" s="394"/>
      <c r="AH35" s="394"/>
      <c r="AI35" s="394"/>
      <c r="AJ35" s="394"/>
      <c r="AK35" s="394"/>
      <c r="AL35" s="394"/>
      <c r="AM35" s="394"/>
      <c r="AN35" s="394"/>
      <c r="AO35" s="394"/>
      <c r="AP35" s="394"/>
      <c r="AQ35" s="394"/>
      <c r="AR35" s="394"/>
      <c r="AS35" s="394"/>
      <c r="AT35" s="394"/>
      <c r="AU35" s="394"/>
      <c r="AV35" s="394"/>
      <c r="AW35" s="394"/>
      <c r="AX35" s="394"/>
      <c r="AY35" s="394"/>
      <c r="AZ35" s="394"/>
      <c r="BA35" s="394"/>
      <c r="BB35" s="394"/>
      <c r="BC35" s="394"/>
      <c r="BD35" s="394"/>
      <c r="BE35" s="394"/>
      <c r="BF35" s="394"/>
      <c r="BG35" s="394"/>
      <c r="BH35" s="394"/>
      <c r="BI35" s="394"/>
      <c r="BJ35" s="394"/>
      <c r="BK35" s="394"/>
      <c r="BL35" s="394"/>
      <c r="BM35" s="394"/>
      <c r="BN35" s="394"/>
      <c r="BO35" s="394"/>
      <c r="BP35" s="394"/>
      <c r="BQ35" s="394"/>
      <c r="BR35" s="394"/>
      <c r="BS35" s="394"/>
      <c r="BT35" s="394"/>
      <c r="BU35" s="394"/>
      <c r="BV35" s="394"/>
      <c r="BW35" s="394"/>
      <c r="BX35" s="394"/>
      <c r="BY35" s="394"/>
      <c r="BZ35" s="394"/>
      <c r="CA35" s="394"/>
      <c r="CB35" s="394"/>
      <c r="CC35" s="394"/>
      <c r="CD35" s="394"/>
      <c r="CE35" s="394"/>
      <c r="CF35" s="394"/>
      <c r="CG35" s="394"/>
      <c r="CH35" s="394"/>
      <c r="CI35" s="394"/>
      <c r="CJ35" s="394"/>
      <c r="CK35" s="394"/>
      <c r="CL35" s="394"/>
      <c r="CM35" s="394"/>
      <c r="CN35" s="394"/>
      <c r="CO35" s="394"/>
      <c r="CP35" s="394"/>
      <c r="CQ35" s="394"/>
      <c r="CR35" s="394"/>
      <c r="CS35" s="394"/>
      <c r="CT35" s="394"/>
      <c r="CU35" s="394"/>
      <c r="CV35" s="394"/>
      <c r="CW35" s="394"/>
      <c r="CX35" s="394"/>
      <c r="CY35" s="394"/>
      <c r="CZ35" s="394"/>
      <c r="DA35" s="394"/>
      <c r="DB35" s="394"/>
      <c r="DC35" s="394"/>
      <c r="DD35" s="394"/>
      <c r="DE35" s="394"/>
      <c r="DF35" s="394"/>
      <c r="DG35" s="394"/>
      <c r="DH35" s="394"/>
      <c r="DI35" s="394"/>
      <c r="DJ35" s="394"/>
      <c r="DK35" s="394"/>
      <c r="DL35" s="394"/>
      <c r="DM35" s="394"/>
      <c r="DN35" s="394"/>
      <c r="DO35" s="394"/>
      <c r="DP35" s="394"/>
      <c r="DQ35" s="394"/>
      <c r="DR35" s="394"/>
      <c r="DS35" s="394"/>
      <c r="DT35" s="394"/>
      <c r="DU35" s="394"/>
      <c r="DV35" s="394"/>
      <c r="DW35" s="394"/>
      <c r="DX35" s="394"/>
      <c r="DY35" s="394"/>
      <c r="DZ35" s="394"/>
      <c r="EA35" s="394"/>
      <c r="EB35" s="394"/>
      <c r="EC35" s="394"/>
      <c r="ED35" s="394"/>
      <c r="EE35" s="394"/>
      <c r="EF35" s="394"/>
      <c r="EG35" s="394"/>
      <c r="EH35" s="394"/>
      <c r="EI35" s="394"/>
      <c r="EJ35" s="394"/>
      <c r="EK35" s="394"/>
      <c r="EL35" s="394"/>
      <c r="EM35" s="394"/>
      <c r="EN35" s="394"/>
      <c r="EO35" s="394"/>
      <c r="EP35" s="394"/>
      <c r="EQ35" s="394"/>
      <c r="ER35" s="394"/>
      <c r="ES35" s="394"/>
      <c r="ET35" s="394"/>
      <c r="EU35" s="394"/>
      <c r="EV35" s="394"/>
      <c r="EW35" s="394"/>
      <c r="EX35" s="394"/>
      <c r="EY35" s="394"/>
      <c r="EZ35" s="394"/>
      <c r="FA35" s="394"/>
      <c r="FB35" s="394"/>
      <c r="FC35" s="394"/>
      <c r="FD35" s="394"/>
      <c r="FE35" s="394"/>
      <c r="FF35" s="394"/>
      <c r="FG35" s="394"/>
      <c r="FH35" s="394"/>
      <c r="FI35" s="394"/>
      <c r="FJ35" s="394"/>
      <c r="FK35" s="394"/>
      <c r="FL35" s="394"/>
      <c r="FM35" s="394"/>
      <c r="FN35" s="394"/>
      <c r="FO35" s="394"/>
      <c r="FP35" s="394"/>
      <c r="FQ35" s="394"/>
      <c r="FR35" s="394"/>
      <c r="FS35" s="394"/>
      <c r="FT35" s="394"/>
      <c r="FU35" s="394"/>
      <c r="FV35" s="394"/>
      <c r="FW35" s="394"/>
      <c r="FX35" s="394"/>
      <c r="FY35" s="394"/>
      <c r="FZ35" s="394"/>
      <c r="GA35" s="394"/>
      <c r="GB35" s="394"/>
      <c r="GC35" s="394"/>
      <c r="GD35" s="394"/>
      <c r="GE35" s="394"/>
      <c r="GF35" s="394"/>
      <c r="GG35" s="394"/>
      <c r="GH35" s="394"/>
      <c r="GI35" s="394"/>
      <c r="GJ35" s="394"/>
      <c r="GK35" s="394"/>
      <c r="GL35" s="394"/>
      <c r="GM35" s="394"/>
      <c r="GN35" s="394"/>
      <c r="GO35" s="394"/>
      <c r="GP35" s="394"/>
      <c r="GQ35" s="394"/>
      <c r="GR35" s="394"/>
      <c r="GS35" s="394"/>
      <c r="GT35" s="394"/>
      <c r="GU35" s="394"/>
      <c r="GV35" s="394"/>
      <c r="GW35" s="394"/>
      <c r="GX35" s="394"/>
      <c r="GY35" s="394"/>
      <c r="GZ35" s="394"/>
      <c r="HA35" s="394"/>
      <c r="HB35" s="394"/>
      <c r="HC35" s="394"/>
      <c r="HD35" s="394"/>
      <c r="HE35" s="394"/>
      <c r="HF35" s="394"/>
      <c r="HG35" s="394"/>
      <c r="HH35" s="394"/>
      <c r="HI35" s="394"/>
      <c r="HJ35" s="394"/>
      <c r="HK35" s="394"/>
      <c r="HL35" s="394"/>
      <c r="HM35" s="394"/>
      <c r="HN35" s="394"/>
      <c r="HO35" s="394"/>
      <c r="HP35" s="394"/>
      <c r="HQ35" s="394"/>
      <c r="HR35" s="394"/>
      <c r="HS35" s="394"/>
      <c r="HT35" s="394"/>
      <c r="HU35" s="394"/>
      <c r="HV35" s="394"/>
      <c r="HW35" s="394"/>
      <c r="HX35" s="394"/>
      <c r="HY35" s="394"/>
      <c r="HZ35" s="394"/>
      <c r="IA35" s="394"/>
      <c r="IB35" s="394"/>
      <c r="IC35" s="394"/>
      <c r="ID35" s="394"/>
      <c r="IE35" s="394"/>
      <c r="IF35" s="394"/>
      <c r="IG35" s="394"/>
      <c r="IH35" s="394"/>
      <c r="II35" s="394"/>
      <c r="IJ35" s="394"/>
      <c r="IK35" s="394"/>
      <c r="IL35" s="394"/>
      <c r="IM35" s="394"/>
      <c r="IN35" s="394"/>
      <c r="IO35" s="394"/>
      <c r="IP35" s="394"/>
      <c r="IQ35" s="394"/>
      <c r="IR35" s="394"/>
      <c r="IS35" s="394"/>
      <c r="IT35" s="394"/>
      <c r="IU35" s="394"/>
      <c r="IV35" s="394"/>
      <c r="IW35" s="394"/>
      <c r="IX35" s="394"/>
      <c r="IY35" s="394"/>
    </row>
    <row r="36" spans="1:259" ht="44.1" customHeight="1" x14ac:dyDescent="0.2">
      <c r="B36" s="1420" t="s">
        <v>184</v>
      </c>
      <c r="C36" s="1420"/>
      <c r="D36" s="1420"/>
      <c r="E36" s="1420"/>
      <c r="F36" s="1420"/>
      <c r="G36" s="1420"/>
      <c r="H36" s="1420"/>
      <c r="I36" s="1420"/>
      <c r="J36" s="1420"/>
      <c r="K36" s="1420"/>
      <c r="L36" s="787"/>
      <c r="M36" s="787"/>
      <c r="N36" s="787"/>
      <c r="O36" s="787"/>
      <c r="P36" s="787"/>
      <c r="Q36" s="1230"/>
    </row>
    <row r="37" spans="1:259" ht="30.75" customHeight="1" x14ac:dyDescent="0.2">
      <c r="B37" s="1653" t="s">
        <v>161</v>
      </c>
      <c r="C37" s="1653"/>
      <c r="D37" s="1653"/>
      <c r="E37" s="1653"/>
      <c r="F37" s="1653"/>
      <c r="G37" s="1653"/>
      <c r="H37" s="1653"/>
      <c r="I37" s="1653"/>
      <c r="J37" s="1653"/>
      <c r="K37" s="1653"/>
      <c r="L37" s="496"/>
      <c r="M37" s="496"/>
      <c r="N37" s="496"/>
      <c r="O37" s="496"/>
      <c r="P37" s="496"/>
      <c r="Q37" s="622"/>
      <c r="R37" s="329"/>
    </row>
    <row r="38" spans="1:259" x14ac:dyDescent="0.25">
      <c r="L38" s="447"/>
      <c r="M38" s="360"/>
      <c r="N38" s="360"/>
      <c r="O38" s="360"/>
      <c r="P38" s="361"/>
      <c r="Q38" s="788"/>
      <c r="R38" s="329"/>
    </row>
    <row r="39" spans="1:259" x14ac:dyDescent="0.25">
      <c r="L39" s="447"/>
      <c r="M39" s="360"/>
      <c r="N39" s="360"/>
      <c r="O39" s="360"/>
      <c r="P39" s="361"/>
      <c r="Q39" s="789"/>
      <c r="R39" s="329"/>
    </row>
    <row r="40" spans="1:259" x14ac:dyDescent="0.25">
      <c r="L40" s="447"/>
      <c r="M40" s="360"/>
      <c r="N40" s="360"/>
      <c r="O40" s="360"/>
      <c r="P40" s="361"/>
      <c r="Q40" s="788"/>
      <c r="R40" s="329"/>
    </row>
    <row r="41" spans="1:259" x14ac:dyDescent="0.25">
      <c r="L41" s="447"/>
      <c r="M41" s="360"/>
      <c r="N41" s="360"/>
      <c r="O41" s="360"/>
      <c r="P41" s="361"/>
      <c r="Q41" s="788"/>
      <c r="R41" s="329"/>
    </row>
    <row r="42" spans="1:259" x14ac:dyDescent="0.25">
      <c r="L42" s="447"/>
      <c r="M42" s="360"/>
      <c r="N42" s="360"/>
      <c r="O42" s="360"/>
      <c r="P42" s="361"/>
      <c r="Q42" s="788"/>
      <c r="R42" s="329"/>
    </row>
    <row r="43" spans="1:259" x14ac:dyDescent="0.25">
      <c r="L43" s="447"/>
      <c r="M43" s="360"/>
      <c r="N43" s="360"/>
      <c r="O43" s="360"/>
      <c r="P43" s="361"/>
      <c r="Q43" s="788"/>
      <c r="R43" s="329"/>
    </row>
    <row r="44" spans="1:259" x14ac:dyDescent="0.25">
      <c r="L44" s="447"/>
      <c r="M44" s="360"/>
      <c r="N44" s="360"/>
      <c r="O44" s="360"/>
      <c r="P44" s="361"/>
      <c r="Q44" s="788"/>
      <c r="R44" s="329"/>
    </row>
    <row r="45" spans="1:259" x14ac:dyDescent="0.25">
      <c r="L45" s="447"/>
      <c r="M45" s="360"/>
      <c r="N45" s="360"/>
      <c r="O45" s="360"/>
      <c r="P45" s="361"/>
      <c r="Q45" s="788"/>
      <c r="R45" s="329"/>
    </row>
    <row r="46" spans="1:259" x14ac:dyDescent="0.25">
      <c r="L46" s="447"/>
      <c r="M46" s="360"/>
      <c r="N46" s="360"/>
      <c r="O46" s="360"/>
      <c r="P46" s="361"/>
      <c r="Q46" s="789"/>
      <c r="R46" s="329"/>
    </row>
    <row r="47" spans="1:259" x14ac:dyDescent="0.25">
      <c r="L47" s="447"/>
      <c r="M47" s="360"/>
      <c r="N47" s="360"/>
      <c r="O47" s="360"/>
      <c r="P47" s="361"/>
      <c r="Q47" s="788"/>
      <c r="R47" s="329"/>
    </row>
    <row r="48" spans="1:259" x14ac:dyDescent="0.25">
      <c r="L48" s="447"/>
      <c r="M48" s="360"/>
      <c r="N48" s="360"/>
      <c r="O48" s="360"/>
      <c r="P48" s="361"/>
      <c r="Q48" s="788"/>
      <c r="R48" s="329"/>
    </row>
    <row r="49" spans="12:18" x14ac:dyDescent="0.25">
      <c r="L49" s="447"/>
      <c r="M49" s="360"/>
      <c r="N49" s="360"/>
      <c r="O49" s="360"/>
      <c r="P49" s="361"/>
      <c r="Q49" s="788"/>
      <c r="R49" s="329"/>
    </row>
    <row r="50" spans="12:18" x14ac:dyDescent="0.25">
      <c r="L50" s="447"/>
      <c r="M50" s="360"/>
      <c r="N50" s="360"/>
      <c r="O50" s="360"/>
      <c r="P50" s="361"/>
      <c r="Q50" s="788"/>
      <c r="R50" s="329"/>
    </row>
    <row r="51" spans="12:18" x14ac:dyDescent="0.25">
      <c r="L51" s="447"/>
      <c r="M51" s="360"/>
      <c r="N51" s="360"/>
      <c r="O51" s="360"/>
      <c r="P51" s="361"/>
      <c r="Q51" s="788"/>
      <c r="R51" s="329"/>
    </row>
    <row r="52" spans="12:18" x14ac:dyDescent="0.25">
      <c r="L52" s="447"/>
      <c r="M52" s="360"/>
      <c r="N52" s="360"/>
      <c r="O52" s="360"/>
      <c r="P52" s="361"/>
      <c r="Q52" s="789"/>
      <c r="R52" s="329"/>
    </row>
    <row r="53" spans="12:18" x14ac:dyDescent="0.25">
      <c r="L53" s="447"/>
      <c r="M53" s="360"/>
      <c r="N53" s="360"/>
      <c r="O53" s="360"/>
      <c r="P53" s="361"/>
      <c r="Q53" s="788"/>
      <c r="R53" s="329"/>
    </row>
    <row r="54" spans="12:18" x14ac:dyDescent="0.25">
      <c r="L54" s="447"/>
      <c r="M54" s="360"/>
      <c r="N54" s="360"/>
      <c r="O54" s="360"/>
      <c r="P54" s="361"/>
      <c r="Q54" s="788"/>
      <c r="R54" s="329"/>
    </row>
    <row r="55" spans="12:18" x14ac:dyDescent="0.25">
      <c r="L55" s="447"/>
      <c r="M55" s="329"/>
      <c r="N55" s="329"/>
      <c r="O55" s="360"/>
      <c r="P55" s="361"/>
      <c r="Q55" s="788"/>
      <c r="R55" s="329"/>
    </row>
  </sheetData>
  <mergeCells count="11">
    <mergeCell ref="B35:K35"/>
    <mergeCell ref="B36:K36"/>
    <mergeCell ref="B37:K37"/>
    <mergeCell ref="B3:I3"/>
    <mergeCell ref="A4:Q4"/>
    <mergeCell ref="B5:Q5"/>
    <mergeCell ref="B8:K8"/>
    <mergeCell ref="D10:E10"/>
    <mergeCell ref="G10:H10"/>
    <mergeCell ref="J10:K10"/>
    <mergeCell ref="B10:B11"/>
  </mergeCells>
  <conditionalFormatting sqref="E13:E31">
    <cfRule type="colorScale" priority="3">
      <colorScale>
        <cfvo type="min"/>
        <cfvo type="max"/>
        <color theme="5" tint="0.79998168889431442"/>
        <color theme="5" tint="-0.249977111117893"/>
      </colorScale>
    </cfRule>
  </conditionalFormatting>
  <conditionalFormatting sqref="E13:E32 H13:H31 K13:K31">
    <cfRule type="colorScale" priority="4">
      <colorScale>
        <cfvo type="num" val="100"/>
        <cfvo type="num" val="190"/>
        <cfvo type="max"/>
        <color rgb="FFFFFFCC"/>
        <color rgb="FFFCFCFF"/>
        <color theme="4"/>
      </colorScale>
    </cfRule>
  </conditionalFormatting>
  <conditionalFormatting sqref="H13:H31">
    <cfRule type="colorScale" priority="2">
      <colorScale>
        <cfvo type="min"/>
        <cfvo type="max"/>
        <color theme="5" tint="0.79998168889431442"/>
        <color theme="5" tint="-0.249977111117893"/>
      </colorScale>
    </cfRule>
  </conditionalFormatting>
  <conditionalFormatting sqref="K13:K31">
    <cfRule type="colorScale" priority="1">
      <colorScale>
        <cfvo type="min"/>
        <cfvo type="max"/>
        <color theme="5" tint="0.79998168889431442"/>
        <color theme="5" tint="-0.249977111117893"/>
      </colorScale>
    </cfRule>
  </conditionalFormatting>
  <printOptions horizontalCentered="1"/>
  <pageMargins left="0" right="0" top="0.43307086614173229" bottom="0.43307086614173229" header="0" footer="0"/>
  <pageSetup paperSize="9" scale="74" orientation="landscape" r:id="rId1"/>
  <headerFooter alignWithMargins="0"/>
  <drawing r:id="rId2"/>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300-000000000000}">
  <sheetPr codeName="Hoja55">
    <pageSetUpPr fitToPage="1"/>
  </sheetPr>
  <dimension ref="A1:Q36"/>
  <sheetViews>
    <sheetView zoomScaleNormal="100" workbookViewId="0"/>
  </sheetViews>
  <sheetFormatPr baseColWidth="10" defaultColWidth="11.42578125" defaultRowHeight="15" x14ac:dyDescent="0.25"/>
  <cols>
    <col min="1" max="1" width="3.28515625" style="1130" customWidth="1"/>
    <col min="2" max="2" width="28.42578125" style="1130" customWidth="1"/>
    <col min="3" max="3" width="16.7109375" style="1130" customWidth="1"/>
    <col min="4" max="4" width="10.28515625" style="1130" customWidth="1"/>
    <col min="5" max="5" width="15" style="1130" customWidth="1"/>
    <col min="6" max="6" width="10" style="1130" customWidth="1"/>
    <col min="7" max="7" width="15.42578125" style="1130" customWidth="1"/>
    <col min="8" max="8" width="9.7109375" style="1130" customWidth="1"/>
    <col min="9" max="9" width="14.5703125" style="1130" customWidth="1"/>
    <col min="10" max="16384" width="11.42578125" style="1130"/>
  </cols>
  <sheetData>
    <row r="1" spans="1:17" s="1123" customFormat="1" x14ac:dyDescent="0.25">
      <c r="A1" s="1123" t="s">
        <v>96</v>
      </c>
      <c r="B1" s="1123" t="s">
        <v>56</v>
      </c>
      <c r="H1" s="1123" t="s">
        <v>96</v>
      </c>
      <c r="I1" s="1123" t="s">
        <v>67</v>
      </c>
      <c r="P1" s="1123" t="s">
        <v>81</v>
      </c>
    </row>
    <row r="2" spans="1:17" s="1123" customFormat="1" x14ac:dyDescent="0.25"/>
    <row r="3" spans="1:17" s="1123" customFormat="1" x14ac:dyDescent="0.25"/>
    <row r="4" spans="1:17" s="1123" customFormat="1" x14ac:dyDescent="0.25"/>
    <row r="5" spans="1:17" s="1123" customFormat="1" ht="16.5" customHeight="1" x14ac:dyDescent="0.25"/>
    <row r="6" spans="1:17" s="1127" customFormat="1" ht="38.25" customHeight="1" x14ac:dyDescent="0.2">
      <c r="A6" s="1124"/>
      <c r="B6" s="1660" t="s">
        <v>459</v>
      </c>
      <c r="C6" s="1660"/>
      <c r="D6" s="1660"/>
      <c r="E6" s="1660"/>
      <c r="F6" s="1660"/>
      <c r="G6" s="1660"/>
      <c r="H6" s="1660"/>
      <c r="I6" s="1660"/>
      <c r="J6" s="1125"/>
      <c r="K6" s="1125"/>
      <c r="L6" s="1126"/>
      <c r="M6" s="1126"/>
      <c r="N6" s="1126"/>
      <c r="O6" s="1126"/>
      <c r="P6" s="1126"/>
      <c r="Q6" s="1126"/>
    </row>
    <row r="7" spans="1:17" s="1127" customFormat="1" ht="15.75" customHeight="1" x14ac:dyDescent="0.2">
      <c r="A7" s="1124"/>
      <c r="B7" s="1661" t="str">
        <f>porsaad!$B$6</f>
        <v>Situación a 31 de mayo de 2024</v>
      </c>
      <c r="C7" s="1661"/>
      <c r="D7" s="1661"/>
      <c r="E7" s="1661"/>
      <c r="F7" s="1661"/>
      <c r="G7" s="1661"/>
      <c r="H7" s="1661"/>
      <c r="I7" s="1661"/>
      <c r="J7" s="1128"/>
      <c r="K7" s="1128"/>
      <c r="L7" s="1129"/>
      <c r="M7" s="1129"/>
      <c r="N7" s="1129"/>
      <c r="O7" s="1129"/>
      <c r="P7" s="1129"/>
      <c r="Q7" s="1129"/>
    </row>
    <row r="8" spans="1:17" ht="8.25" customHeight="1" x14ac:dyDescent="0.25">
      <c r="H8" s="1131"/>
    </row>
    <row r="9" spans="1:17" ht="15" customHeight="1" x14ac:dyDescent="0.25">
      <c r="B9" s="1662" t="s">
        <v>12</v>
      </c>
      <c r="C9" s="1665" t="s">
        <v>185</v>
      </c>
      <c r="D9" s="1140"/>
      <c r="E9" s="1140"/>
      <c r="F9" s="1140"/>
      <c r="G9" s="1140"/>
      <c r="H9" s="1140"/>
      <c r="I9" s="1141"/>
    </row>
    <row r="10" spans="1:17" ht="15.75" customHeight="1" x14ac:dyDescent="0.25">
      <c r="B10" s="1663"/>
      <c r="C10" s="1666"/>
      <c r="D10" s="1668" t="s">
        <v>133</v>
      </c>
      <c r="E10" s="1669"/>
      <c r="F10" s="1672" t="s">
        <v>134</v>
      </c>
      <c r="G10" s="1673"/>
      <c r="H10" s="1673"/>
      <c r="I10" s="1673"/>
    </row>
    <row r="11" spans="1:17" ht="40.5" customHeight="1" x14ac:dyDescent="0.25">
      <c r="B11" s="1663"/>
      <c r="C11" s="1666"/>
      <c r="D11" s="1670"/>
      <c r="E11" s="1671"/>
      <c r="F11" s="1674" t="s">
        <v>188</v>
      </c>
      <c r="G11" s="1675"/>
      <c r="H11" s="1672" t="s">
        <v>486</v>
      </c>
      <c r="I11" s="1673"/>
    </row>
    <row r="12" spans="1:17" ht="52.5" customHeight="1" x14ac:dyDescent="0.25">
      <c r="B12" s="1664"/>
      <c r="C12" s="1667"/>
      <c r="D12" s="1143" t="s">
        <v>9</v>
      </c>
      <c r="E12" s="1145" t="s">
        <v>186</v>
      </c>
      <c r="F12" s="1145" t="s">
        <v>9</v>
      </c>
      <c r="G12" s="1142" t="s">
        <v>186</v>
      </c>
      <c r="H12" s="1143" t="s">
        <v>9</v>
      </c>
      <c r="I12" s="1144" t="s">
        <v>186</v>
      </c>
    </row>
    <row r="13" spans="1:17" ht="12.75" customHeight="1" x14ac:dyDescent="0.25">
      <c r="B13" s="1132" t="s">
        <v>8</v>
      </c>
      <c r="C13" s="931">
        <f>'31dictsaad'!D10-'31dictsaad'!H10</f>
        <v>31349</v>
      </c>
      <c r="D13" s="929">
        <v>0</v>
      </c>
      <c r="E13" s="1133">
        <v>0</v>
      </c>
      <c r="F13" s="929">
        <v>875</v>
      </c>
      <c r="G13" s="1133">
        <v>2.7911576126830204</v>
      </c>
      <c r="H13" s="929">
        <v>30474</v>
      </c>
      <c r="I13" s="1133">
        <f>H13/C13*100</f>
        <v>97.208842387316992</v>
      </c>
    </row>
    <row r="14" spans="1:17" x14ac:dyDescent="0.25">
      <c r="B14" s="1132" t="s">
        <v>7</v>
      </c>
      <c r="C14" s="936">
        <f>'31dictsaad'!D11-'31dictsaad'!H11</f>
        <v>7222</v>
      </c>
      <c r="D14" s="934">
        <v>0</v>
      </c>
      <c r="E14" s="1134">
        <v>0</v>
      </c>
      <c r="F14" s="934">
        <v>5557</v>
      </c>
      <c r="G14" s="1134">
        <v>76.945444475214614</v>
      </c>
      <c r="H14" s="934">
        <v>1665</v>
      </c>
      <c r="I14" s="1134">
        <f t="shared" ref="I14:I31" si="0">H14/C14*100</f>
        <v>23.054555524785378</v>
      </c>
    </row>
    <row r="15" spans="1:17" x14ac:dyDescent="0.25">
      <c r="B15" s="1132" t="s">
        <v>37</v>
      </c>
      <c r="C15" s="936">
        <f>'31dictsaad'!D12-'31dictsaad'!H12</f>
        <v>7112</v>
      </c>
      <c r="D15" s="934">
        <v>0</v>
      </c>
      <c r="E15" s="1134">
        <v>0</v>
      </c>
      <c r="F15" s="934">
        <v>3959</v>
      </c>
      <c r="G15" s="1134">
        <v>55.666479190101235</v>
      </c>
      <c r="H15" s="934">
        <v>3153</v>
      </c>
      <c r="I15" s="1134">
        <f t="shared" si="0"/>
        <v>44.333520809898765</v>
      </c>
    </row>
    <row r="16" spans="1:17" x14ac:dyDescent="0.25">
      <c r="B16" s="1132" t="s">
        <v>38</v>
      </c>
      <c r="C16" s="936">
        <f>'31dictsaad'!D13-'31dictsaad'!H13</f>
        <v>2645</v>
      </c>
      <c r="D16" s="934">
        <v>0</v>
      </c>
      <c r="E16" s="1134">
        <v>0</v>
      </c>
      <c r="F16" s="934">
        <v>1585</v>
      </c>
      <c r="G16" s="1134">
        <v>59.924385633270319</v>
      </c>
      <c r="H16" s="934">
        <v>1060</v>
      </c>
      <c r="I16" s="1134">
        <f t="shared" si="0"/>
        <v>40.075614366729681</v>
      </c>
    </row>
    <row r="17" spans="2:9" x14ac:dyDescent="0.25">
      <c r="B17" s="1132" t="s">
        <v>6</v>
      </c>
      <c r="C17" s="936">
        <f>'31dictsaad'!D14-'31dictsaad'!H14</f>
        <v>13028</v>
      </c>
      <c r="D17" s="934">
        <v>0</v>
      </c>
      <c r="E17" s="1134">
        <v>0</v>
      </c>
      <c r="F17" s="934">
        <v>3000</v>
      </c>
      <c r="G17" s="1134">
        <v>23.02732575990175</v>
      </c>
      <c r="H17" s="934">
        <v>10028</v>
      </c>
      <c r="I17" s="1134">
        <f t="shared" si="0"/>
        <v>76.972674240098243</v>
      </c>
    </row>
    <row r="18" spans="2:9" x14ac:dyDescent="0.25">
      <c r="B18" s="1132" t="s">
        <v>5</v>
      </c>
      <c r="C18" s="936">
        <f>'31dictsaad'!D15-'31dictsaad'!H15</f>
        <v>880</v>
      </c>
      <c r="D18" s="934">
        <v>0</v>
      </c>
      <c r="E18" s="1134">
        <v>0</v>
      </c>
      <c r="F18" s="934">
        <v>110</v>
      </c>
      <c r="G18" s="1134">
        <v>12.5</v>
      </c>
      <c r="H18" s="934">
        <v>770</v>
      </c>
      <c r="I18" s="1134">
        <f t="shared" si="0"/>
        <v>87.5</v>
      </c>
    </row>
    <row r="19" spans="2:9" x14ac:dyDescent="0.25">
      <c r="B19" s="1132" t="s">
        <v>4</v>
      </c>
      <c r="C19" s="936">
        <f>'31dictsaad'!D16-'31dictsaad'!H16</f>
        <v>7460</v>
      </c>
      <c r="D19" s="934">
        <v>0</v>
      </c>
      <c r="E19" s="1134">
        <v>0</v>
      </c>
      <c r="F19" s="934">
        <v>6794</v>
      </c>
      <c r="G19" s="1134">
        <v>91.072386058981238</v>
      </c>
      <c r="H19" s="934">
        <v>666</v>
      </c>
      <c r="I19" s="1134">
        <f t="shared" si="0"/>
        <v>8.927613941018766</v>
      </c>
    </row>
    <row r="20" spans="2:9" x14ac:dyDescent="0.25">
      <c r="B20" s="1132" t="s">
        <v>40</v>
      </c>
      <c r="C20" s="936">
        <f>'31dictsaad'!D17-'31dictsaad'!H17</f>
        <v>4096</v>
      </c>
      <c r="D20" s="934">
        <v>0</v>
      </c>
      <c r="E20" s="1134">
        <v>0</v>
      </c>
      <c r="F20" s="934">
        <v>3493</v>
      </c>
      <c r="G20" s="1134">
        <v>85.2783203125</v>
      </c>
      <c r="H20" s="934">
        <v>603</v>
      </c>
      <c r="I20" s="1134">
        <f t="shared" si="0"/>
        <v>14.7216796875</v>
      </c>
    </row>
    <row r="21" spans="2:9" x14ac:dyDescent="0.25">
      <c r="B21" s="1132" t="s">
        <v>41</v>
      </c>
      <c r="C21" s="936">
        <f>'31dictsaad'!D18-'31dictsaad'!H18</f>
        <v>30328</v>
      </c>
      <c r="D21" s="934">
        <v>0</v>
      </c>
      <c r="E21" s="1134">
        <v>0</v>
      </c>
      <c r="F21" s="934">
        <v>24903</v>
      </c>
      <c r="G21" s="1134">
        <v>82.112239514639938</v>
      </c>
      <c r="H21" s="934">
        <v>5425</v>
      </c>
      <c r="I21" s="1134">
        <f t="shared" si="0"/>
        <v>17.887760485360062</v>
      </c>
    </row>
    <row r="22" spans="2:9" x14ac:dyDescent="0.25">
      <c r="B22" s="1132" t="s">
        <v>3</v>
      </c>
      <c r="C22" s="936">
        <f>'31dictsaad'!D19-'31dictsaad'!H19</f>
        <v>13578</v>
      </c>
      <c r="D22" s="934">
        <v>135</v>
      </c>
      <c r="E22" s="1134">
        <v>0.99425541316836064</v>
      </c>
      <c r="F22" s="934">
        <v>5454</v>
      </c>
      <c r="G22" s="1134">
        <v>40.16791869200177</v>
      </c>
      <c r="H22" s="934">
        <v>7989</v>
      </c>
      <c r="I22" s="1134">
        <f t="shared" si="0"/>
        <v>58.837825894829876</v>
      </c>
    </row>
    <row r="23" spans="2:9" x14ac:dyDescent="0.25">
      <c r="B23" s="1132" t="s">
        <v>2</v>
      </c>
      <c r="C23" s="936">
        <f>'31dictsaad'!D20-'31dictsaad'!H20</f>
        <v>2574</v>
      </c>
      <c r="D23" s="934">
        <v>0</v>
      </c>
      <c r="E23" s="1134">
        <v>0</v>
      </c>
      <c r="F23" s="934">
        <v>2258</v>
      </c>
      <c r="G23" s="1134">
        <v>87.723387723387731</v>
      </c>
      <c r="H23" s="934">
        <v>316</v>
      </c>
      <c r="I23" s="1134">
        <f t="shared" si="0"/>
        <v>12.276612276612276</v>
      </c>
    </row>
    <row r="24" spans="2:9" x14ac:dyDescent="0.25">
      <c r="B24" s="1132" t="s">
        <v>35</v>
      </c>
      <c r="C24" s="936">
        <f>'31dictsaad'!D21-'31dictsaad'!H21</f>
        <v>484</v>
      </c>
      <c r="D24" s="934">
        <v>0</v>
      </c>
      <c r="E24" s="1134">
        <v>0</v>
      </c>
      <c r="F24" s="934">
        <v>38</v>
      </c>
      <c r="G24" s="1134">
        <v>7.8512396694214877</v>
      </c>
      <c r="H24" s="934">
        <v>446</v>
      </c>
      <c r="I24" s="1134">
        <f t="shared" si="0"/>
        <v>92.148760330578511</v>
      </c>
    </row>
    <row r="25" spans="2:9" x14ac:dyDescent="0.25">
      <c r="B25" s="1132" t="s">
        <v>42</v>
      </c>
      <c r="C25" s="936">
        <f>'31dictsaad'!D22-'31dictsaad'!H22</f>
        <v>512</v>
      </c>
      <c r="D25" s="934">
        <v>2</v>
      </c>
      <c r="E25" s="1134">
        <v>0.390625</v>
      </c>
      <c r="F25" s="934">
        <v>135</v>
      </c>
      <c r="G25" s="1134">
        <v>26.3671875</v>
      </c>
      <c r="H25" s="934">
        <v>375</v>
      </c>
      <c r="I25" s="1134">
        <f t="shared" si="0"/>
        <v>73.2421875</v>
      </c>
    </row>
    <row r="26" spans="2:9" x14ac:dyDescent="0.25">
      <c r="B26" s="1132" t="s">
        <v>43</v>
      </c>
      <c r="C26" s="936">
        <f>'31dictsaad'!D23-'31dictsaad'!H23</f>
        <v>9620</v>
      </c>
      <c r="D26" s="934">
        <v>0</v>
      </c>
      <c r="E26" s="1134">
        <v>0</v>
      </c>
      <c r="F26" s="934">
        <v>4916</v>
      </c>
      <c r="G26" s="1134">
        <v>51.101871101871097</v>
      </c>
      <c r="H26" s="934">
        <v>4704</v>
      </c>
      <c r="I26" s="1134">
        <f t="shared" si="0"/>
        <v>48.898128898128903</v>
      </c>
    </row>
    <row r="27" spans="2:9" x14ac:dyDescent="0.25">
      <c r="B27" s="1132" t="s">
        <v>44</v>
      </c>
      <c r="C27" s="936">
        <f>'31dictsaad'!D24-'31dictsaad'!H24</f>
        <v>84</v>
      </c>
      <c r="D27" s="934">
        <v>0</v>
      </c>
      <c r="E27" s="1134">
        <v>0</v>
      </c>
      <c r="F27" s="934">
        <v>2</v>
      </c>
      <c r="G27" s="1134">
        <v>2.3809523809523809</v>
      </c>
      <c r="H27" s="934">
        <v>82</v>
      </c>
      <c r="I27" s="1134">
        <f t="shared" si="0"/>
        <v>97.61904761904762</v>
      </c>
    </row>
    <row r="28" spans="2:9" x14ac:dyDescent="0.25">
      <c r="B28" s="1132" t="s">
        <v>45</v>
      </c>
      <c r="C28" s="936">
        <f>'31dictsaad'!D25-'31dictsaad'!H25</f>
        <v>171</v>
      </c>
      <c r="D28" s="934">
        <v>0</v>
      </c>
      <c r="E28" s="1134">
        <v>0</v>
      </c>
      <c r="F28" s="934">
        <v>13</v>
      </c>
      <c r="G28" s="1134">
        <v>7.6023391812865491</v>
      </c>
      <c r="H28" s="934">
        <v>158</v>
      </c>
      <c r="I28" s="1134">
        <f t="shared" si="0"/>
        <v>92.397660818713447</v>
      </c>
    </row>
    <row r="29" spans="2:9" x14ac:dyDescent="0.25">
      <c r="B29" s="1132" t="s">
        <v>46</v>
      </c>
      <c r="C29" s="936">
        <f>'31dictsaad'!D26-'31dictsaad'!H26</f>
        <v>19</v>
      </c>
      <c r="D29" s="934">
        <v>0</v>
      </c>
      <c r="E29" s="1134">
        <v>0</v>
      </c>
      <c r="F29" s="934">
        <v>9</v>
      </c>
      <c r="G29" s="1134">
        <v>47.368421052631575</v>
      </c>
      <c r="H29" s="934">
        <v>10</v>
      </c>
      <c r="I29" s="1134">
        <f t="shared" si="0"/>
        <v>52.631578947368418</v>
      </c>
    </row>
    <row r="30" spans="2:9" x14ac:dyDescent="0.25">
      <c r="B30" s="1132" t="s">
        <v>1</v>
      </c>
      <c r="C30" s="1135">
        <f>'31dictsaad'!D27-'31dictsaad'!H27</f>
        <v>208</v>
      </c>
      <c r="D30" s="956">
        <v>0</v>
      </c>
      <c r="E30" s="1136">
        <v>0</v>
      </c>
      <c r="F30" s="956">
        <v>168</v>
      </c>
      <c r="G30" s="1136">
        <v>80.769230769230774</v>
      </c>
      <c r="H30" s="956">
        <v>40</v>
      </c>
      <c r="I30" s="1136">
        <f t="shared" si="0"/>
        <v>19.230769230769234</v>
      </c>
    </row>
    <row r="31" spans="2:9" x14ac:dyDescent="0.25">
      <c r="B31" s="1317" t="s">
        <v>0</v>
      </c>
      <c r="C31" s="1318">
        <f>SUM(C13:C30)</f>
        <v>131370</v>
      </c>
      <c r="D31" s="1293">
        <f>SUM(D13:D30)</f>
        <v>137</v>
      </c>
      <c r="E31" s="1319">
        <f t="shared" ref="E31" si="1">D31/C31*100</f>
        <v>0.10428560554160006</v>
      </c>
      <c r="F31" s="1293">
        <f>SUM(F13:F30)</f>
        <v>63269</v>
      </c>
      <c r="G31" s="1319">
        <f t="shared" ref="G31" si="2">F31/C31*100</f>
        <v>48.160919540229884</v>
      </c>
      <c r="H31" s="1293">
        <f>SUM(H13:H30)</f>
        <v>67964</v>
      </c>
      <c r="I31" s="1319">
        <f t="shared" si="0"/>
        <v>51.734794854228518</v>
      </c>
    </row>
    <row r="32" spans="2:9" ht="5.0999999999999996" customHeight="1" x14ac:dyDescent="0.25">
      <c r="B32" s="1137"/>
      <c r="C32" s="1137"/>
      <c r="D32" s="1137"/>
      <c r="E32" s="1137"/>
      <c r="F32" s="1137"/>
      <c r="G32" s="1137"/>
      <c r="H32" s="1137"/>
      <c r="I32" s="1137"/>
    </row>
    <row r="33" spans="2:9" x14ac:dyDescent="0.25">
      <c r="B33" s="1138" t="s">
        <v>282</v>
      </c>
      <c r="C33" s="1137"/>
      <c r="D33" s="1137"/>
      <c r="E33" s="1137"/>
      <c r="F33" s="1137"/>
      <c r="G33" s="1137"/>
      <c r="H33" s="1137"/>
      <c r="I33" s="1137"/>
    </row>
    <row r="34" spans="2:9" x14ac:dyDescent="0.25">
      <c r="B34" s="1138" t="s">
        <v>467</v>
      </c>
      <c r="C34" s="1137"/>
      <c r="D34" s="1137"/>
      <c r="E34" s="1137"/>
      <c r="F34" s="1137"/>
      <c r="G34" s="1137"/>
      <c r="H34" s="1137"/>
      <c r="I34" s="1137"/>
    </row>
    <row r="35" spans="2:9" x14ac:dyDescent="0.25">
      <c r="B35" s="1659" t="s">
        <v>468</v>
      </c>
      <c r="C35" s="1659"/>
      <c r="D35" s="1659"/>
      <c r="E35" s="1659"/>
      <c r="F35" s="1659"/>
      <c r="G35" s="1659"/>
      <c r="H35" s="1659"/>
      <c r="I35" s="1659"/>
    </row>
    <row r="36" spans="2:9" ht="17.25" x14ac:dyDescent="0.25">
      <c r="B36" s="1138" t="s">
        <v>485</v>
      </c>
      <c r="C36" s="1137"/>
      <c r="D36" s="1137"/>
      <c r="E36" s="1137"/>
      <c r="F36" s="1137"/>
      <c r="G36" s="1137"/>
      <c r="H36" s="1137"/>
      <c r="I36" s="1137"/>
    </row>
  </sheetData>
  <mergeCells count="9">
    <mergeCell ref="B35:I35"/>
    <mergeCell ref="B6:I6"/>
    <mergeCell ref="B7:I7"/>
    <mergeCell ref="B9:B12"/>
    <mergeCell ref="C9:C12"/>
    <mergeCell ref="D10:E11"/>
    <mergeCell ref="F10:I10"/>
    <mergeCell ref="F11:G11"/>
    <mergeCell ref="H11:I11"/>
  </mergeCells>
  <printOptions horizontalCentered="1"/>
  <pageMargins left="0" right="0" top="0.43307086614173229" bottom="0.43307086614173229" header="0" footer="0"/>
  <pageSetup paperSize="9" scale="89" orientation="landscape" r:id="rId1"/>
  <headerFooter alignWithMargins="0"/>
  <drawing r:id="rId2"/>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400-000000000000}">
  <sheetPr codeName="Hoja54">
    <pageSetUpPr fitToPage="1"/>
  </sheetPr>
  <dimension ref="A1:Q36"/>
  <sheetViews>
    <sheetView zoomScaleNormal="100" workbookViewId="0"/>
  </sheetViews>
  <sheetFormatPr baseColWidth="10" defaultColWidth="11.42578125" defaultRowHeight="15" x14ac:dyDescent="0.25"/>
  <cols>
    <col min="1" max="1" width="3.28515625" style="1130" customWidth="1"/>
    <col min="2" max="2" width="28.42578125" style="1130" customWidth="1"/>
    <col min="3" max="3" width="16.7109375" style="1130" customWidth="1"/>
    <col min="4" max="4" width="10.28515625" style="1130" customWidth="1"/>
    <col min="5" max="5" width="15" style="1130" customWidth="1"/>
    <col min="6" max="6" width="10" style="1130" customWidth="1"/>
    <col min="7" max="7" width="15.42578125" style="1130" customWidth="1"/>
    <col min="8" max="8" width="9.7109375" style="1130" customWidth="1"/>
    <col min="9" max="9" width="14.5703125" style="1130" customWidth="1"/>
    <col min="10" max="16384" width="11.42578125" style="1130"/>
  </cols>
  <sheetData>
    <row r="1" spans="1:17" s="1123" customFormat="1" x14ac:dyDescent="0.25">
      <c r="A1" s="1123" t="s">
        <v>96</v>
      </c>
      <c r="B1" s="1123" t="s">
        <v>56</v>
      </c>
      <c r="I1" s="1123" t="s">
        <v>96</v>
      </c>
      <c r="J1" s="1123" t="s">
        <v>67</v>
      </c>
      <c r="Q1" s="1123" t="s">
        <v>81</v>
      </c>
    </row>
    <row r="2" spans="1:17" s="1123" customFormat="1" x14ac:dyDescent="0.25"/>
    <row r="3" spans="1:17" s="1123" customFormat="1" x14ac:dyDescent="0.25"/>
    <row r="4" spans="1:17" s="1123" customFormat="1" x14ac:dyDescent="0.25"/>
    <row r="5" spans="1:17" s="1123" customFormat="1" ht="16.5" customHeight="1" x14ac:dyDescent="0.25"/>
    <row r="6" spans="1:17" s="1127" customFormat="1" ht="38.25" customHeight="1" x14ac:dyDescent="0.2">
      <c r="A6" s="1124"/>
      <c r="B6" s="1660" t="s">
        <v>460</v>
      </c>
      <c r="C6" s="1660"/>
      <c r="D6" s="1660"/>
      <c r="E6" s="1660"/>
      <c r="F6" s="1660"/>
      <c r="G6" s="1660"/>
      <c r="H6" s="1660"/>
      <c r="I6" s="1660"/>
      <c r="J6" s="1125"/>
      <c r="K6" s="1125"/>
      <c r="L6" s="1126"/>
      <c r="M6" s="1126"/>
      <c r="N6" s="1126"/>
      <c r="O6" s="1126"/>
      <c r="P6" s="1126"/>
      <c r="Q6" s="1126"/>
    </row>
    <row r="7" spans="1:17" s="1127" customFormat="1" ht="15.75" customHeight="1" x14ac:dyDescent="0.2">
      <c r="A7" s="1124"/>
      <c r="B7" s="1661" t="str">
        <f>porsaad!$B$6</f>
        <v>Situación a 31 de mayo de 2024</v>
      </c>
      <c r="C7" s="1661"/>
      <c r="D7" s="1661"/>
      <c r="E7" s="1661"/>
      <c r="F7" s="1661"/>
      <c r="G7" s="1661"/>
      <c r="H7" s="1661"/>
      <c r="I7" s="1661"/>
      <c r="J7" s="1128"/>
      <c r="K7" s="1128"/>
      <c r="L7" s="1129"/>
      <c r="M7" s="1129"/>
      <c r="N7" s="1129"/>
      <c r="O7" s="1129"/>
      <c r="P7" s="1129"/>
      <c r="Q7" s="1129"/>
    </row>
    <row r="8" spans="1:17" ht="8.25" customHeight="1" x14ac:dyDescent="0.25">
      <c r="H8" s="1131"/>
    </row>
    <row r="9" spans="1:17" ht="15" customHeight="1" x14ac:dyDescent="0.25">
      <c r="B9" s="1662" t="s">
        <v>12</v>
      </c>
      <c r="C9" s="1665" t="s">
        <v>278</v>
      </c>
      <c r="D9" s="1140"/>
      <c r="E9" s="1140"/>
      <c r="F9" s="1140"/>
      <c r="G9" s="1140"/>
      <c r="H9" s="1140"/>
      <c r="I9" s="1141"/>
    </row>
    <row r="10" spans="1:17" ht="15.75" customHeight="1" x14ac:dyDescent="0.25">
      <c r="B10" s="1663"/>
      <c r="C10" s="1666"/>
      <c r="D10" s="1668" t="s">
        <v>133</v>
      </c>
      <c r="E10" s="1669"/>
      <c r="F10" s="1672" t="s">
        <v>134</v>
      </c>
      <c r="G10" s="1673"/>
      <c r="H10" s="1673"/>
      <c r="I10" s="1673"/>
    </row>
    <row r="11" spans="1:17" ht="40.5" customHeight="1" x14ac:dyDescent="0.25">
      <c r="B11" s="1663"/>
      <c r="C11" s="1666"/>
      <c r="D11" s="1670"/>
      <c r="E11" s="1671"/>
      <c r="F11" s="1674" t="s">
        <v>279</v>
      </c>
      <c r="G11" s="1675"/>
      <c r="H11" s="1672" t="s">
        <v>280</v>
      </c>
      <c r="I11" s="1673"/>
    </row>
    <row r="12" spans="1:17" ht="52.5" customHeight="1" x14ac:dyDescent="0.25">
      <c r="B12" s="1664"/>
      <c r="C12" s="1667"/>
      <c r="D12" s="1143" t="s">
        <v>9</v>
      </c>
      <c r="E12" s="1145" t="s">
        <v>281</v>
      </c>
      <c r="F12" s="1145" t="s">
        <v>9</v>
      </c>
      <c r="G12" s="1142" t="s">
        <v>281</v>
      </c>
      <c r="H12" s="1143" t="s">
        <v>9</v>
      </c>
      <c r="I12" s="1144" t="s">
        <v>281</v>
      </c>
    </row>
    <row r="13" spans="1:17" ht="12.75" customHeight="1" x14ac:dyDescent="0.25">
      <c r="B13" s="1132" t="s">
        <v>8</v>
      </c>
      <c r="C13" s="931">
        <f>D13+F13+H13</f>
        <v>22581</v>
      </c>
      <c r="D13" s="929">
        <v>26</v>
      </c>
      <c r="E13" s="1133">
        <v>0.11514104778353484</v>
      </c>
      <c r="F13" s="929">
        <v>719</v>
      </c>
      <c r="G13" s="1133">
        <v>3.1840928213985209</v>
      </c>
      <c r="H13" s="929">
        <v>21836</v>
      </c>
      <c r="I13" s="1133">
        <f>H13/C13*100</f>
        <v>96.700766130817939</v>
      </c>
    </row>
    <row r="14" spans="1:17" x14ac:dyDescent="0.25">
      <c r="B14" s="1132" t="s">
        <v>7</v>
      </c>
      <c r="C14" s="936">
        <f t="shared" ref="C14:C30" si="0">D14+F14+H14</f>
        <v>114</v>
      </c>
      <c r="D14" s="934">
        <v>2</v>
      </c>
      <c r="E14" s="1134">
        <v>1.7543859649122806</v>
      </c>
      <c r="F14" s="934">
        <v>68</v>
      </c>
      <c r="G14" s="1134">
        <v>59.649122807017541</v>
      </c>
      <c r="H14" s="934">
        <v>44</v>
      </c>
      <c r="I14" s="1134">
        <f t="shared" ref="I14:I31" si="1">H14/C14*100</f>
        <v>38.596491228070171</v>
      </c>
    </row>
    <row r="15" spans="1:17" x14ac:dyDescent="0.25">
      <c r="B15" s="1132" t="s">
        <v>37</v>
      </c>
      <c r="C15" s="936">
        <f t="shared" si="0"/>
        <v>639</v>
      </c>
      <c r="D15" s="934">
        <v>8</v>
      </c>
      <c r="E15" s="1134">
        <v>1.2519561815336464</v>
      </c>
      <c r="F15" s="934">
        <v>126</v>
      </c>
      <c r="G15" s="1134">
        <v>19.718309859154928</v>
      </c>
      <c r="H15" s="934">
        <v>505</v>
      </c>
      <c r="I15" s="1134">
        <f t="shared" si="1"/>
        <v>79.029733959311415</v>
      </c>
    </row>
    <row r="16" spans="1:17" x14ac:dyDescent="0.25">
      <c r="B16" s="1132" t="s">
        <v>38</v>
      </c>
      <c r="C16" s="936">
        <f t="shared" si="0"/>
        <v>4748</v>
      </c>
      <c r="D16" s="934">
        <v>1</v>
      </c>
      <c r="E16" s="1134">
        <v>2.1061499578770009E-2</v>
      </c>
      <c r="F16" s="934">
        <v>1420</v>
      </c>
      <c r="G16" s="1134">
        <v>29.90732940185341</v>
      </c>
      <c r="H16" s="934">
        <v>3327</v>
      </c>
      <c r="I16" s="1134">
        <f t="shared" si="1"/>
        <v>70.071609098567819</v>
      </c>
    </row>
    <row r="17" spans="2:9" x14ac:dyDescent="0.25">
      <c r="B17" s="1132" t="s">
        <v>6</v>
      </c>
      <c r="C17" s="936">
        <f t="shared" si="0"/>
        <v>6449</v>
      </c>
      <c r="D17" s="934">
        <v>3</v>
      </c>
      <c r="E17" s="1134">
        <v>4.6518840130252752E-2</v>
      </c>
      <c r="F17" s="934">
        <v>182</v>
      </c>
      <c r="G17" s="1134">
        <v>2.8221429679020003</v>
      </c>
      <c r="H17" s="934">
        <v>6264</v>
      </c>
      <c r="I17" s="1134">
        <f t="shared" si="1"/>
        <v>97.131338191967743</v>
      </c>
    </row>
    <row r="18" spans="2:9" x14ac:dyDescent="0.25">
      <c r="B18" s="1132" t="s">
        <v>5</v>
      </c>
      <c r="C18" s="936">
        <f t="shared" si="0"/>
        <v>624</v>
      </c>
      <c r="D18" s="934">
        <v>4</v>
      </c>
      <c r="E18" s="1134">
        <v>0.64102564102564097</v>
      </c>
      <c r="F18" s="934">
        <v>199</v>
      </c>
      <c r="G18" s="1134">
        <v>31.891025641025639</v>
      </c>
      <c r="H18" s="934">
        <v>421</v>
      </c>
      <c r="I18" s="1134">
        <f t="shared" si="1"/>
        <v>67.46794871794873</v>
      </c>
    </row>
    <row r="19" spans="2:9" x14ac:dyDescent="0.25">
      <c r="B19" s="1132" t="s">
        <v>4</v>
      </c>
      <c r="C19" s="936">
        <f t="shared" si="0"/>
        <v>141</v>
      </c>
      <c r="D19" s="934">
        <v>8</v>
      </c>
      <c r="E19" s="1134">
        <v>5.6737588652482271</v>
      </c>
      <c r="F19" s="934">
        <v>116</v>
      </c>
      <c r="G19" s="1134">
        <v>82.269503546099287</v>
      </c>
      <c r="H19" s="934">
        <v>17</v>
      </c>
      <c r="I19" s="1134">
        <f t="shared" si="1"/>
        <v>12.056737588652481</v>
      </c>
    </row>
    <row r="20" spans="2:9" x14ac:dyDescent="0.25">
      <c r="B20" s="1132" t="s">
        <v>40</v>
      </c>
      <c r="C20" s="936">
        <f t="shared" si="0"/>
        <v>4070</v>
      </c>
      <c r="D20" s="934">
        <v>25</v>
      </c>
      <c r="E20" s="1134">
        <v>0.61425061425061422</v>
      </c>
      <c r="F20" s="934">
        <v>1475</v>
      </c>
      <c r="G20" s="1134">
        <v>36.240786240786242</v>
      </c>
      <c r="H20" s="934">
        <v>2570</v>
      </c>
      <c r="I20" s="1134">
        <f t="shared" si="1"/>
        <v>63.144963144963143</v>
      </c>
    </row>
    <row r="21" spans="2:9" x14ac:dyDescent="0.25">
      <c r="B21" s="1132" t="s">
        <v>41</v>
      </c>
      <c r="C21" s="936">
        <f t="shared" si="0"/>
        <v>44869</v>
      </c>
      <c r="D21" s="934">
        <v>12</v>
      </c>
      <c r="E21" s="1134">
        <v>2.6744522944571976E-2</v>
      </c>
      <c r="F21" s="934">
        <v>5242</v>
      </c>
      <c r="G21" s="1134">
        <v>11.682899106287191</v>
      </c>
      <c r="H21" s="934">
        <v>39615</v>
      </c>
      <c r="I21" s="1134">
        <f t="shared" si="1"/>
        <v>88.290356370768237</v>
      </c>
    </row>
    <row r="22" spans="2:9" x14ac:dyDescent="0.25">
      <c r="B22" s="1132" t="s">
        <v>3</v>
      </c>
      <c r="C22" s="936">
        <f t="shared" si="0"/>
        <v>11798</v>
      </c>
      <c r="D22" s="934">
        <v>940</v>
      </c>
      <c r="E22" s="1134">
        <v>7.9674521105272085</v>
      </c>
      <c r="F22" s="934">
        <v>1929</v>
      </c>
      <c r="G22" s="1134">
        <v>16.350228852347858</v>
      </c>
      <c r="H22" s="934">
        <v>8929</v>
      </c>
      <c r="I22" s="1134">
        <f t="shared" si="1"/>
        <v>75.682319037124941</v>
      </c>
    </row>
    <row r="23" spans="2:9" x14ac:dyDescent="0.25">
      <c r="B23" s="1132" t="s">
        <v>2</v>
      </c>
      <c r="C23" s="936">
        <f t="shared" si="0"/>
        <v>4829</v>
      </c>
      <c r="D23" s="934">
        <v>5</v>
      </c>
      <c r="E23" s="1134">
        <v>0.10354110581901013</v>
      </c>
      <c r="F23" s="934">
        <v>1577</v>
      </c>
      <c r="G23" s="1134">
        <v>32.656864775315803</v>
      </c>
      <c r="H23" s="934">
        <v>3247</v>
      </c>
      <c r="I23" s="1134">
        <f t="shared" si="1"/>
        <v>67.239594118865185</v>
      </c>
    </row>
    <row r="24" spans="2:9" x14ac:dyDescent="0.25">
      <c r="B24" s="1132" t="s">
        <v>35</v>
      </c>
      <c r="C24" s="936">
        <f t="shared" si="0"/>
        <v>1448</v>
      </c>
      <c r="D24" s="934">
        <v>16</v>
      </c>
      <c r="E24" s="1134">
        <v>1.1049723756906076</v>
      </c>
      <c r="F24" s="934">
        <v>25</v>
      </c>
      <c r="G24" s="1134">
        <v>1.7265193370165748</v>
      </c>
      <c r="H24" s="934">
        <v>1407</v>
      </c>
      <c r="I24" s="1134">
        <f t="shared" si="1"/>
        <v>97.168508287292823</v>
      </c>
    </row>
    <row r="25" spans="2:9" x14ac:dyDescent="0.25">
      <c r="B25" s="1132" t="s">
        <v>42</v>
      </c>
      <c r="C25" s="936">
        <f t="shared" si="0"/>
        <v>12386</v>
      </c>
      <c r="D25" s="934">
        <v>629</v>
      </c>
      <c r="E25" s="1134">
        <v>5.0783142257387368</v>
      </c>
      <c r="F25" s="934">
        <v>1244</v>
      </c>
      <c r="G25" s="1134">
        <v>10.043597610205071</v>
      </c>
      <c r="H25" s="934">
        <v>10513</v>
      </c>
      <c r="I25" s="1134">
        <f t="shared" si="1"/>
        <v>84.878088164056194</v>
      </c>
    </row>
    <row r="26" spans="2:9" x14ac:dyDescent="0.25">
      <c r="B26" s="1132" t="s">
        <v>43</v>
      </c>
      <c r="C26" s="936">
        <f t="shared" si="0"/>
        <v>6182</v>
      </c>
      <c r="D26" s="934">
        <v>3</v>
      </c>
      <c r="E26" s="1134">
        <v>4.852798447104497E-2</v>
      </c>
      <c r="F26" s="934">
        <v>110</v>
      </c>
      <c r="G26" s="1134">
        <v>1.7793594306049825</v>
      </c>
      <c r="H26" s="934">
        <v>6069</v>
      </c>
      <c r="I26" s="1134">
        <f t="shared" si="1"/>
        <v>98.17211258492398</v>
      </c>
    </row>
    <row r="27" spans="2:9" x14ac:dyDescent="0.25">
      <c r="B27" s="1132" t="s">
        <v>44</v>
      </c>
      <c r="C27" s="936">
        <f t="shared" si="0"/>
        <v>588</v>
      </c>
      <c r="D27" s="934">
        <v>146</v>
      </c>
      <c r="E27" s="1134">
        <v>24.829931972789115</v>
      </c>
      <c r="F27" s="934">
        <v>24</v>
      </c>
      <c r="G27" s="1134">
        <v>4.0816326530612246</v>
      </c>
      <c r="H27" s="934">
        <v>418</v>
      </c>
      <c r="I27" s="1134">
        <f t="shared" si="1"/>
        <v>71.088435374149668</v>
      </c>
    </row>
    <row r="28" spans="2:9" x14ac:dyDescent="0.25">
      <c r="B28" s="1132" t="s">
        <v>45</v>
      </c>
      <c r="C28" s="936">
        <f t="shared" si="0"/>
        <v>14493</v>
      </c>
      <c r="D28" s="934">
        <v>1492</v>
      </c>
      <c r="E28" s="1134">
        <v>10.294624991375146</v>
      </c>
      <c r="F28" s="934">
        <v>3571</v>
      </c>
      <c r="G28" s="1134">
        <v>24.639481128820808</v>
      </c>
      <c r="H28" s="934">
        <v>9430</v>
      </c>
      <c r="I28" s="1134">
        <f t="shared" si="1"/>
        <v>65.065893879804051</v>
      </c>
    </row>
    <row r="29" spans="2:9" x14ac:dyDescent="0.25">
      <c r="B29" s="1132" t="s">
        <v>46</v>
      </c>
      <c r="C29" s="936">
        <f t="shared" si="0"/>
        <v>1407</v>
      </c>
      <c r="D29" s="934">
        <v>607</v>
      </c>
      <c r="E29" s="1134">
        <v>43.141435678749112</v>
      </c>
      <c r="F29" s="934">
        <v>588</v>
      </c>
      <c r="G29" s="1134">
        <v>41.791044776119399</v>
      </c>
      <c r="H29" s="934">
        <v>212</v>
      </c>
      <c r="I29" s="1134">
        <f t="shared" si="1"/>
        <v>15.067519545131486</v>
      </c>
    </row>
    <row r="30" spans="2:9" x14ac:dyDescent="0.25">
      <c r="B30" s="1132" t="s">
        <v>1</v>
      </c>
      <c r="C30" s="1135">
        <f t="shared" si="0"/>
        <v>358</v>
      </c>
      <c r="D30" s="956">
        <v>0</v>
      </c>
      <c r="E30" s="1136">
        <v>0</v>
      </c>
      <c r="F30" s="956">
        <v>110</v>
      </c>
      <c r="G30" s="1136">
        <v>30.726256983240223</v>
      </c>
      <c r="H30" s="956">
        <v>248</v>
      </c>
      <c r="I30" s="1136">
        <f t="shared" si="1"/>
        <v>69.273743016759781</v>
      </c>
    </row>
    <row r="31" spans="2:9" x14ac:dyDescent="0.25">
      <c r="B31" s="1317" t="s">
        <v>0</v>
      </c>
      <c r="C31" s="1318">
        <f>SUM(C13:C30)</f>
        <v>137724</v>
      </c>
      <c r="D31" s="1293">
        <f>SUM(D13:D30)</f>
        <v>3927</v>
      </c>
      <c r="E31" s="1319">
        <f t="shared" ref="E31" si="2">D31/C31*100</f>
        <v>2.8513548836804041</v>
      </c>
      <c r="F31" s="1293">
        <f>SUM(F13:F30)</f>
        <v>18725</v>
      </c>
      <c r="G31" s="1319">
        <f t="shared" ref="G31" si="3">F31/C31*100</f>
        <v>13.596032645000145</v>
      </c>
      <c r="H31" s="1293">
        <f>SUM(H13:H30)</f>
        <v>115072</v>
      </c>
      <c r="I31" s="1319">
        <f t="shared" si="1"/>
        <v>83.552612471319449</v>
      </c>
    </row>
    <row r="32" spans="2:9" x14ac:dyDescent="0.25">
      <c r="B32" s="1137"/>
      <c r="C32" s="1137"/>
      <c r="D32" s="1137"/>
      <c r="E32" s="1137"/>
      <c r="F32" s="1137"/>
      <c r="G32" s="1137"/>
      <c r="H32" s="1137"/>
      <c r="I32" s="1137"/>
    </row>
    <row r="33" spans="2:9" x14ac:dyDescent="0.25">
      <c r="B33" s="1138" t="s">
        <v>282</v>
      </c>
      <c r="C33" s="1137"/>
      <c r="D33" s="1137"/>
      <c r="E33" s="1137"/>
      <c r="F33" s="1137"/>
      <c r="G33" s="1137"/>
      <c r="H33" s="1137"/>
      <c r="I33" s="1137"/>
    </row>
    <row r="34" spans="2:9" x14ac:dyDescent="0.25">
      <c r="B34" s="1138"/>
      <c r="C34" s="1137"/>
      <c r="D34" s="1137"/>
      <c r="E34" s="1137"/>
      <c r="F34" s="1137"/>
      <c r="G34" s="1137"/>
      <c r="H34" s="1137"/>
      <c r="I34" s="1137"/>
    </row>
    <row r="35" spans="2:9" x14ac:dyDescent="0.25">
      <c r="B35" s="1659"/>
      <c r="C35" s="1659"/>
      <c r="D35" s="1659"/>
      <c r="E35" s="1659"/>
      <c r="F35" s="1659"/>
      <c r="G35" s="1659"/>
      <c r="H35" s="1659"/>
      <c r="I35" s="1659"/>
    </row>
    <row r="36" spans="2:9" x14ac:dyDescent="0.25">
      <c r="B36" s="1138"/>
      <c r="C36" s="1137"/>
      <c r="D36" s="1137"/>
      <c r="E36" s="1137"/>
      <c r="F36" s="1137"/>
      <c r="G36" s="1137"/>
      <c r="H36" s="1137"/>
      <c r="I36" s="1137"/>
    </row>
  </sheetData>
  <mergeCells count="9">
    <mergeCell ref="B35:I35"/>
    <mergeCell ref="B6:I6"/>
    <mergeCell ref="B7:I7"/>
    <mergeCell ref="B9:B12"/>
    <mergeCell ref="C9:C12"/>
    <mergeCell ref="D10:E11"/>
    <mergeCell ref="F10:I10"/>
    <mergeCell ref="F11:G11"/>
    <mergeCell ref="H11:I11"/>
  </mergeCells>
  <printOptions horizontalCentered="1"/>
  <pageMargins left="0" right="0" top="0.43307086614173229" bottom="0.43307086614173229" header="0" footer="0"/>
  <pageSetup paperSize="9" scale="92" orientation="landscape" r:id="rId1"/>
  <headerFooter alignWithMargins="0"/>
  <drawing r:id="rId2"/>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500-000000000000}">
  <sheetPr codeName="Hoja56">
    <pageSetUpPr fitToPage="1"/>
  </sheetPr>
  <dimension ref="A1:O34"/>
  <sheetViews>
    <sheetView zoomScaleNormal="100" workbookViewId="0"/>
  </sheetViews>
  <sheetFormatPr baseColWidth="10" defaultColWidth="11.42578125" defaultRowHeight="15" x14ac:dyDescent="0.25"/>
  <cols>
    <col min="1" max="1" width="3.28515625" style="1130" customWidth="1"/>
    <col min="2" max="2" width="28.42578125" style="1130" customWidth="1"/>
    <col min="3" max="3" width="1.140625" style="1130" customWidth="1"/>
    <col min="4" max="4" width="12.28515625" style="1130" bestFit="1" customWidth="1"/>
    <col min="5" max="5" width="15.140625" style="1130" customWidth="1"/>
    <col min="6" max="6" width="13.5703125" style="1130" customWidth="1"/>
    <col min="7" max="7" width="1.140625" style="1130" customWidth="1"/>
    <col min="8" max="8" width="12.42578125" style="1130" customWidth="1"/>
    <col min="9" max="9" width="14.85546875" style="1130" customWidth="1"/>
    <col min="10" max="10" width="1.140625" style="1130" customWidth="1"/>
    <col min="11" max="11" width="12.42578125" style="1130" customWidth="1"/>
    <col min="12" max="12" width="14.7109375" style="1130" customWidth="1"/>
    <col min="13" max="16384" width="11.42578125" style="1130"/>
  </cols>
  <sheetData>
    <row r="1" spans="1:15" s="1123" customFormat="1" x14ac:dyDescent="0.25">
      <c r="A1" s="1123" t="s">
        <v>96</v>
      </c>
      <c r="B1" s="1123" t="s">
        <v>56</v>
      </c>
      <c r="N1" s="1123" t="s">
        <v>81</v>
      </c>
    </row>
    <row r="2" spans="1:15" s="1123" customFormat="1" x14ac:dyDescent="0.25"/>
    <row r="3" spans="1:15" s="1123" customFormat="1" x14ac:dyDescent="0.25"/>
    <row r="4" spans="1:15" s="1123" customFormat="1" x14ac:dyDescent="0.25"/>
    <row r="5" spans="1:15" s="1123" customFormat="1" ht="16.5" customHeight="1" x14ac:dyDescent="0.25"/>
    <row r="6" spans="1:15" s="1127" customFormat="1" ht="38.25" customHeight="1" x14ac:dyDescent="0.2">
      <c r="A6" s="1124"/>
      <c r="B6" s="1660" t="s">
        <v>461</v>
      </c>
      <c r="C6" s="1660"/>
      <c r="D6" s="1660"/>
      <c r="E6" s="1660"/>
      <c r="F6" s="1660"/>
      <c r="G6" s="1660"/>
      <c r="H6" s="1660"/>
      <c r="I6" s="1660"/>
      <c r="J6" s="1660"/>
      <c r="K6" s="1660"/>
      <c r="L6" s="1660"/>
      <c r="M6" s="1126"/>
      <c r="N6" s="1126"/>
      <c r="O6" s="1126"/>
    </row>
    <row r="7" spans="1:15" s="1127" customFormat="1" ht="15.75" customHeight="1" x14ac:dyDescent="0.2">
      <c r="A7" s="1124"/>
      <c r="B7" s="1661" t="str">
        <f>porsaad!$B$6</f>
        <v>Situación a 31 de mayo de 2024</v>
      </c>
      <c r="C7" s="1661"/>
      <c r="D7" s="1661"/>
      <c r="E7" s="1661"/>
      <c r="F7" s="1661"/>
      <c r="G7" s="1661"/>
      <c r="H7" s="1661"/>
      <c r="I7" s="1661"/>
      <c r="J7" s="1661"/>
      <c r="K7" s="1661"/>
      <c r="L7" s="1661"/>
      <c r="M7" s="1129"/>
      <c r="N7" s="1129"/>
      <c r="O7" s="1129"/>
    </row>
    <row r="8" spans="1:15" ht="8.25" customHeight="1" x14ac:dyDescent="0.25"/>
    <row r="9" spans="1:15" ht="15" customHeight="1" x14ac:dyDescent="0.25">
      <c r="B9" s="1679" t="s">
        <v>12</v>
      </c>
      <c r="D9" s="1676" t="s">
        <v>29</v>
      </c>
      <c r="E9" s="1685" t="s">
        <v>211</v>
      </c>
      <c r="F9" s="1681"/>
      <c r="G9" s="1146"/>
      <c r="H9" s="1662" t="s">
        <v>284</v>
      </c>
      <c r="I9" s="1681"/>
      <c r="J9" s="1146"/>
      <c r="K9" s="1662" t="s">
        <v>283</v>
      </c>
      <c r="L9" s="1681"/>
    </row>
    <row r="10" spans="1:15" ht="15.75" customHeight="1" x14ac:dyDescent="0.25">
      <c r="B10" s="1680"/>
      <c r="D10" s="1677"/>
      <c r="E10" s="1686"/>
      <c r="F10" s="1682"/>
      <c r="G10" s="1146"/>
      <c r="H10" s="1663"/>
      <c r="I10" s="1682"/>
      <c r="J10" s="1146"/>
      <c r="K10" s="1663"/>
      <c r="L10" s="1682"/>
    </row>
    <row r="11" spans="1:15" x14ac:dyDescent="0.25">
      <c r="B11" s="1680"/>
      <c r="D11" s="1677"/>
      <c r="E11" s="1686"/>
      <c r="F11" s="1682"/>
      <c r="G11" s="1146"/>
      <c r="H11" s="1663"/>
      <c r="I11" s="1682"/>
      <c r="J11" s="1146"/>
      <c r="K11" s="1663"/>
      <c r="L11" s="1682"/>
    </row>
    <row r="12" spans="1:15" ht="33" customHeight="1" x14ac:dyDescent="0.25">
      <c r="B12" s="1680"/>
      <c r="D12" s="1678"/>
      <c r="E12" s="1686"/>
      <c r="F12" s="1682"/>
      <c r="G12" s="1146"/>
      <c r="H12" s="1683"/>
      <c r="I12" s="1684"/>
      <c r="J12" s="1146"/>
      <c r="K12" s="1683"/>
      <c r="L12" s="1684"/>
    </row>
    <row r="13" spans="1:15" ht="30" x14ac:dyDescent="0.25">
      <c r="B13" s="1663"/>
      <c r="D13" s="1150" t="s">
        <v>9</v>
      </c>
      <c r="E13" s="1152" t="s">
        <v>9</v>
      </c>
      <c r="F13" s="1151" t="s">
        <v>187</v>
      </c>
      <c r="G13" s="1146"/>
      <c r="H13" s="1139" t="s">
        <v>9</v>
      </c>
      <c r="I13" s="1151" t="s">
        <v>285</v>
      </c>
      <c r="J13" s="1146"/>
      <c r="K13" s="1139" t="s">
        <v>9</v>
      </c>
      <c r="L13" s="1151" t="s">
        <v>187</v>
      </c>
    </row>
    <row r="14" spans="1:15" ht="12.75" customHeight="1" x14ac:dyDescent="0.25">
      <c r="B14" s="1147" t="s">
        <v>8</v>
      </c>
      <c r="D14" s="931">
        <f>'21solsaad'!D10</f>
        <v>409871</v>
      </c>
      <c r="E14" s="931">
        <f>'10pendResol'!H13</f>
        <v>30474</v>
      </c>
      <c r="F14" s="1046">
        <f>E14/$D14*100</f>
        <v>7.4350222387043727</v>
      </c>
      <c r="G14" s="932"/>
      <c r="H14" s="931">
        <f>'10pendPrest'!H13</f>
        <v>21836</v>
      </c>
      <c r="I14" s="1046">
        <f t="shared" ref="I14:I32" si="0">H14/$K14*100</f>
        <v>41.743452494742876</v>
      </c>
      <c r="J14" s="932"/>
      <c r="K14" s="931">
        <f t="shared" ref="K14:K31" si="1">E14+H14</f>
        <v>52310</v>
      </c>
      <c r="L14" s="1046">
        <f t="shared" ref="L14:L32" si="2">K14/D14*100</f>
        <v>12.762552120057286</v>
      </c>
    </row>
    <row r="15" spans="1:15" x14ac:dyDescent="0.25">
      <c r="B15" s="1148" t="s">
        <v>7</v>
      </c>
      <c r="D15" s="936">
        <f>'21solsaad'!D11</f>
        <v>56234</v>
      </c>
      <c r="E15" s="936">
        <f>'10pendResol'!H14</f>
        <v>1665</v>
      </c>
      <c r="F15" s="1047">
        <f t="shared" ref="F15:F31" si="3">E15/$D15*100</f>
        <v>2.9608421951132766</v>
      </c>
      <c r="G15" s="932"/>
      <c r="H15" s="936">
        <f>'10pendPrest'!H14</f>
        <v>44</v>
      </c>
      <c r="I15" s="1047">
        <f t="shared" si="0"/>
        <v>2.5746050321825629</v>
      </c>
      <c r="J15" s="932"/>
      <c r="K15" s="936">
        <f t="shared" si="1"/>
        <v>1709</v>
      </c>
      <c r="L15" s="1047">
        <f t="shared" si="2"/>
        <v>3.0390866735426965</v>
      </c>
    </row>
    <row r="16" spans="1:15" x14ac:dyDescent="0.25">
      <c r="B16" s="1148" t="s">
        <v>37</v>
      </c>
      <c r="D16" s="936">
        <f>'21solsaad'!D12</f>
        <v>47942</v>
      </c>
      <c r="E16" s="936">
        <f>'10pendResol'!H15</f>
        <v>3153</v>
      </c>
      <c r="F16" s="1047">
        <f t="shared" si="3"/>
        <v>6.5766968420174372</v>
      </c>
      <c r="G16" s="932"/>
      <c r="H16" s="936">
        <f>'10pendPrest'!H15</f>
        <v>505</v>
      </c>
      <c r="I16" s="1047">
        <f t="shared" si="0"/>
        <v>13.805358119190814</v>
      </c>
      <c r="J16" s="932"/>
      <c r="K16" s="936">
        <f t="shared" si="1"/>
        <v>3658</v>
      </c>
      <c r="L16" s="1047">
        <f t="shared" si="2"/>
        <v>7.6300529806849937</v>
      </c>
    </row>
    <row r="17" spans="2:12" x14ac:dyDescent="0.25">
      <c r="B17" s="1148" t="s">
        <v>38</v>
      </c>
      <c r="D17" s="936">
        <f>'21solsaad'!D13</f>
        <v>44957</v>
      </c>
      <c r="E17" s="936">
        <f>'10pendResol'!H16</f>
        <v>1060</v>
      </c>
      <c r="F17" s="1047">
        <f t="shared" si="3"/>
        <v>2.3578085726360745</v>
      </c>
      <c r="G17" s="932"/>
      <c r="H17" s="936">
        <f>'10pendPrest'!H16</f>
        <v>3327</v>
      </c>
      <c r="I17" s="1047">
        <f t="shared" si="0"/>
        <v>75.837702302256673</v>
      </c>
      <c r="J17" s="932"/>
      <c r="K17" s="936">
        <f t="shared" si="1"/>
        <v>4387</v>
      </c>
      <c r="L17" s="1047">
        <f t="shared" si="2"/>
        <v>9.7582134039193011</v>
      </c>
    </row>
    <row r="18" spans="2:12" x14ac:dyDescent="0.25">
      <c r="B18" s="1148" t="s">
        <v>6</v>
      </c>
      <c r="D18" s="936">
        <f>'21solsaad'!D14</f>
        <v>67784</v>
      </c>
      <c r="E18" s="936">
        <f>'10pendResol'!H17</f>
        <v>10028</v>
      </c>
      <c r="F18" s="1047">
        <f>E18/$D18*100</f>
        <v>14.794051693615012</v>
      </c>
      <c r="G18" s="932"/>
      <c r="H18" s="936">
        <f>'10pendPrest'!H17</f>
        <v>6264</v>
      </c>
      <c r="I18" s="1047">
        <f t="shared" si="0"/>
        <v>38.448318192978149</v>
      </c>
      <c r="J18" s="932"/>
      <c r="K18" s="936">
        <f t="shared" si="1"/>
        <v>16292</v>
      </c>
      <c r="L18" s="1047">
        <f t="shared" si="2"/>
        <v>24.03517054172076</v>
      </c>
    </row>
    <row r="19" spans="2:12" x14ac:dyDescent="0.25">
      <c r="B19" s="1148" t="s">
        <v>5</v>
      </c>
      <c r="D19" s="936">
        <f>'21solsaad'!D15</f>
        <v>23669</v>
      </c>
      <c r="E19" s="936">
        <f>'10pendResol'!H18</f>
        <v>770</v>
      </c>
      <c r="F19" s="1047">
        <f t="shared" si="3"/>
        <v>3.2532003886940726</v>
      </c>
      <c r="G19" s="932"/>
      <c r="H19" s="936">
        <f>'10pendPrest'!H18</f>
        <v>421</v>
      </c>
      <c r="I19" s="1047">
        <f t="shared" si="0"/>
        <v>35.348446683459279</v>
      </c>
      <c r="J19" s="932"/>
      <c r="K19" s="936">
        <f t="shared" si="1"/>
        <v>1191</v>
      </c>
      <c r="L19" s="1047">
        <f t="shared" si="2"/>
        <v>5.0318982635514802</v>
      </c>
    </row>
    <row r="20" spans="2:12" x14ac:dyDescent="0.25">
      <c r="B20" s="1148" t="s">
        <v>4</v>
      </c>
      <c r="D20" s="936">
        <f>'21solsaad'!D16</f>
        <v>159928</v>
      </c>
      <c r="E20" s="936">
        <f>'10pendResol'!H19</f>
        <v>666</v>
      </c>
      <c r="F20" s="1047">
        <f t="shared" si="3"/>
        <v>0.41643739682857284</v>
      </c>
      <c r="G20" s="932"/>
      <c r="H20" s="936">
        <f>'10pendPrest'!H19</f>
        <v>17</v>
      </c>
      <c r="I20" s="1047">
        <f t="shared" si="0"/>
        <v>2.4890190336749636</v>
      </c>
      <c r="J20" s="932"/>
      <c r="K20" s="936">
        <f t="shared" si="1"/>
        <v>683</v>
      </c>
      <c r="L20" s="1047">
        <f t="shared" si="2"/>
        <v>0.42706718023110396</v>
      </c>
    </row>
    <row r="21" spans="2:12" x14ac:dyDescent="0.25">
      <c r="B21" s="1148" t="s">
        <v>40</v>
      </c>
      <c r="D21" s="936">
        <f>'21solsaad'!D17</f>
        <v>97887</v>
      </c>
      <c r="E21" s="936">
        <f>'10pendResol'!H20</f>
        <v>603</v>
      </c>
      <c r="F21" s="1047">
        <f t="shared" si="3"/>
        <v>0.61601642710472282</v>
      </c>
      <c r="G21" s="932"/>
      <c r="H21" s="936">
        <f>'10pendPrest'!H20</f>
        <v>2570</v>
      </c>
      <c r="I21" s="1047">
        <f t="shared" si="0"/>
        <v>80.995902930980151</v>
      </c>
      <c r="J21" s="932"/>
      <c r="K21" s="936">
        <f t="shared" si="1"/>
        <v>3173</v>
      </c>
      <c r="L21" s="1047">
        <f t="shared" si="2"/>
        <v>3.2414927416306556</v>
      </c>
    </row>
    <row r="22" spans="2:12" x14ac:dyDescent="0.25">
      <c r="B22" s="1148" t="s">
        <v>41</v>
      </c>
      <c r="D22" s="936">
        <f>'21solsaad'!D18</f>
        <v>365710</v>
      </c>
      <c r="E22" s="936">
        <f>'10pendResol'!H21</f>
        <v>5425</v>
      </c>
      <c r="F22" s="1047">
        <f t="shared" si="3"/>
        <v>1.4834158212791557</v>
      </c>
      <c r="G22" s="932"/>
      <c r="H22" s="936">
        <f>'10pendPrest'!H21</f>
        <v>39615</v>
      </c>
      <c r="I22" s="1047">
        <f t="shared" si="0"/>
        <v>87.955150976909408</v>
      </c>
      <c r="J22" s="932"/>
      <c r="K22" s="936">
        <f t="shared" si="1"/>
        <v>45040</v>
      </c>
      <c r="L22" s="1047">
        <f t="shared" si="2"/>
        <v>12.315769325421783</v>
      </c>
    </row>
    <row r="23" spans="2:12" x14ac:dyDescent="0.25">
      <c r="B23" s="1148" t="s">
        <v>3</v>
      </c>
      <c r="D23" s="936">
        <f>'21solsaad'!D19</f>
        <v>207616</v>
      </c>
      <c r="E23" s="936">
        <f>'10pendResol'!H22</f>
        <v>7989</v>
      </c>
      <c r="F23" s="1047">
        <f t="shared" si="3"/>
        <v>3.8479693279901355</v>
      </c>
      <c r="G23" s="932"/>
      <c r="H23" s="936">
        <f>'10pendPrest'!H22</f>
        <v>8929</v>
      </c>
      <c r="I23" s="1047">
        <f t="shared" si="0"/>
        <v>52.778106159120462</v>
      </c>
      <c r="J23" s="932"/>
      <c r="K23" s="936">
        <f t="shared" si="1"/>
        <v>16918</v>
      </c>
      <c r="L23" s="1047">
        <f t="shared" si="2"/>
        <v>8.1486975955610355</v>
      </c>
    </row>
    <row r="24" spans="2:12" x14ac:dyDescent="0.25">
      <c r="B24" s="1148" t="s">
        <v>2</v>
      </c>
      <c r="D24" s="936">
        <f>'21solsaad'!D20</f>
        <v>58687</v>
      </c>
      <c r="E24" s="936">
        <f>'10pendResol'!H23</f>
        <v>316</v>
      </c>
      <c r="F24" s="1047">
        <f t="shared" si="3"/>
        <v>0.53844974185083572</v>
      </c>
      <c r="G24" s="932"/>
      <c r="H24" s="936">
        <f>'10pendPrest'!H23</f>
        <v>3247</v>
      </c>
      <c r="I24" s="1047">
        <f t="shared" si="0"/>
        <v>91.131069323603711</v>
      </c>
      <c r="J24" s="932"/>
      <c r="K24" s="936">
        <f t="shared" si="1"/>
        <v>3563</v>
      </c>
      <c r="L24" s="1047">
        <f t="shared" si="2"/>
        <v>6.0711912348561015</v>
      </c>
    </row>
    <row r="25" spans="2:12" x14ac:dyDescent="0.25">
      <c r="B25" s="1148" t="s">
        <v>35</v>
      </c>
      <c r="D25" s="936">
        <f>'21solsaad'!D21</f>
        <v>83637</v>
      </c>
      <c r="E25" s="936">
        <f>'10pendResol'!H24</f>
        <v>446</v>
      </c>
      <c r="F25" s="1047">
        <f t="shared" si="3"/>
        <v>0.53325681217642906</v>
      </c>
      <c r="G25" s="932"/>
      <c r="H25" s="936">
        <f>'10pendPrest'!H24</f>
        <v>1407</v>
      </c>
      <c r="I25" s="1047">
        <f t="shared" si="0"/>
        <v>75.930922827846743</v>
      </c>
      <c r="J25" s="932"/>
      <c r="K25" s="936">
        <f t="shared" si="1"/>
        <v>1853</v>
      </c>
      <c r="L25" s="1047">
        <f t="shared" si="2"/>
        <v>2.215526620993101</v>
      </c>
    </row>
    <row r="26" spans="2:12" x14ac:dyDescent="0.25">
      <c r="B26" s="1148" t="s">
        <v>42</v>
      </c>
      <c r="D26" s="936">
        <f>'21solsaad'!D22</f>
        <v>249829</v>
      </c>
      <c r="E26" s="936">
        <f>'10pendResol'!H25</f>
        <v>375</v>
      </c>
      <c r="F26" s="1047">
        <f t="shared" si="3"/>
        <v>0.15010267022643489</v>
      </c>
      <c r="G26" s="932"/>
      <c r="H26" s="936">
        <f>'10pendPrest'!H25</f>
        <v>10513</v>
      </c>
      <c r="I26" s="1047">
        <f t="shared" si="0"/>
        <v>96.555841293166793</v>
      </c>
      <c r="J26" s="932"/>
      <c r="K26" s="936">
        <f t="shared" si="1"/>
        <v>10888</v>
      </c>
      <c r="L26" s="1047">
        <f t="shared" si="2"/>
        <v>4.3581809958011277</v>
      </c>
    </row>
    <row r="27" spans="2:12" x14ac:dyDescent="0.25">
      <c r="B27" s="1148" t="s">
        <v>43</v>
      </c>
      <c r="D27" s="936">
        <f>'21solsaad'!D23</f>
        <v>65560</v>
      </c>
      <c r="E27" s="936">
        <f>'10pendResol'!H26</f>
        <v>4704</v>
      </c>
      <c r="F27" s="1047">
        <f t="shared" si="3"/>
        <v>7.1751067724222084</v>
      </c>
      <c r="G27" s="932"/>
      <c r="H27" s="936">
        <f>'10pendPrest'!H26</f>
        <v>6069</v>
      </c>
      <c r="I27" s="1047">
        <f t="shared" si="0"/>
        <v>56.335282651072127</v>
      </c>
      <c r="J27" s="932"/>
      <c r="K27" s="936">
        <f t="shared" si="1"/>
        <v>10773</v>
      </c>
      <c r="L27" s="1047">
        <f t="shared" si="2"/>
        <v>16.432275777913361</v>
      </c>
    </row>
    <row r="28" spans="2:12" x14ac:dyDescent="0.25">
      <c r="B28" s="1148" t="s">
        <v>44</v>
      </c>
      <c r="D28" s="936">
        <f>'21solsaad'!D24</f>
        <v>21596</v>
      </c>
      <c r="E28" s="936">
        <f>'10pendResol'!H27</f>
        <v>82</v>
      </c>
      <c r="F28" s="1047">
        <f t="shared" si="3"/>
        <v>0.37969994443415445</v>
      </c>
      <c r="G28" s="932"/>
      <c r="H28" s="936">
        <f>'10pendPrest'!H27</f>
        <v>418</v>
      </c>
      <c r="I28" s="1047">
        <f t="shared" si="0"/>
        <v>83.6</v>
      </c>
      <c r="J28" s="932"/>
      <c r="K28" s="936">
        <f t="shared" si="1"/>
        <v>500</v>
      </c>
      <c r="L28" s="1047">
        <f t="shared" si="2"/>
        <v>2.315243563622893</v>
      </c>
    </row>
    <row r="29" spans="2:12" x14ac:dyDescent="0.25">
      <c r="B29" s="1148" t="s">
        <v>45</v>
      </c>
      <c r="D29" s="936">
        <f>'21solsaad'!D25</f>
        <v>115512</v>
      </c>
      <c r="E29" s="936">
        <f>'10pendResol'!H28</f>
        <v>158</v>
      </c>
      <c r="F29" s="1047">
        <f t="shared" si="3"/>
        <v>0.13678232564582035</v>
      </c>
      <c r="G29" s="932"/>
      <c r="H29" s="936">
        <f>'10pendPrest'!H28</f>
        <v>9430</v>
      </c>
      <c r="I29" s="1047">
        <f t="shared" si="0"/>
        <v>98.352106800166865</v>
      </c>
      <c r="J29" s="932"/>
      <c r="K29" s="936">
        <f t="shared" si="1"/>
        <v>9588</v>
      </c>
      <c r="L29" s="1047">
        <f t="shared" si="2"/>
        <v>8.3004363183045928</v>
      </c>
    </row>
    <row r="30" spans="2:12" x14ac:dyDescent="0.25">
      <c r="B30" s="1148" t="s">
        <v>46</v>
      </c>
      <c r="D30" s="936">
        <f>'21solsaad'!D26</f>
        <v>14777</v>
      </c>
      <c r="E30" s="936">
        <f>'10pendResol'!H29</f>
        <v>10</v>
      </c>
      <c r="F30" s="1047">
        <f t="shared" si="3"/>
        <v>6.7672734655207414E-2</v>
      </c>
      <c r="G30" s="932"/>
      <c r="H30" s="936">
        <f>'10pendPrest'!H29</f>
        <v>212</v>
      </c>
      <c r="I30" s="1047">
        <f t="shared" si="0"/>
        <v>95.495495495495504</v>
      </c>
      <c r="J30" s="932"/>
      <c r="K30" s="936">
        <f t="shared" si="1"/>
        <v>222</v>
      </c>
      <c r="L30" s="1047">
        <f t="shared" si="2"/>
        <v>1.5023347093456045</v>
      </c>
    </row>
    <row r="31" spans="2:12" x14ac:dyDescent="0.25">
      <c r="B31" s="1149" t="s">
        <v>1</v>
      </c>
      <c r="D31" s="1135">
        <f>'21solsaad'!D27</f>
        <v>5438</v>
      </c>
      <c r="E31" s="1135">
        <f>'10pendResol'!H30</f>
        <v>40</v>
      </c>
      <c r="F31" s="1048">
        <f t="shared" si="3"/>
        <v>0.73556454578889297</v>
      </c>
      <c r="G31" s="932"/>
      <c r="H31" s="1135">
        <f>'10pendPrest'!H30</f>
        <v>248</v>
      </c>
      <c r="I31" s="1048">
        <f t="shared" si="0"/>
        <v>86.111111111111114</v>
      </c>
      <c r="J31" s="932"/>
      <c r="K31" s="1135">
        <f t="shared" si="1"/>
        <v>288</v>
      </c>
      <c r="L31" s="1048">
        <f t="shared" si="2"/>
        <v>5.2960647296800296</v>
      </c>
    </row>
    <row r="32" spans="2:12" x14ac:dyDescent="0.25">
      <c r="B32" s="1317" t="s">
        <v>0</v>
      </c>
      <c r="D32" s="1318">
        <f>SUM(D14:D31)</f>
        <v>2096634</v>
      </c>
      <c r="E32" s="1318">
        <f>SUM(E14:E31)</f>
        <v>67964</v>
      </c>
      <c r="F32" s="1307">
        <f>E32/$D32*100</f>
        <v>3.2415767368076644</v>
      </c>
      <c r="G32" s="1285"/>
      <c r="H32" s="1318">
        <f>SUM(H14:H31)</f>
        <v>115072</v>
      </c>
      <c r="I32" s="1307">
        <f t="shared" si="0"/>
        <v>62.868506741843134</v>
      </c>
      <c r="J32" s="1285"/>
      <c r="K32" s="1318">
        <f>SUM(K14:K31)</f>
        <v>183036</v>
      </c>
      <c r="L32" s="1307">
        <f t="shared" si="2"/>
        <v>8.7299929315273914</v>
      </c>
    </row>
    <row r="34" spans="2:2" x14ac:dyDescent="0.25">
      <c r="B34" s="1138" t="s">
        <v>282</v>
      </c>
    </row>
  </sheetData>
  <mergeCells count="7">
    <mergeCell ref="B6:L6"/>
    <mergeCell ref="B7:L7"/>
    <mergeCell ref="D9:D12"/>
    <mergeCell ref="B9:B13"/>
    <mergeCell ref="K9:L12"/>
    <mergeCell ref="E9:F12"/>
    <mergeCell ref="H9:I12"/>
  </mergeCells>
  <printOptions horizontalCentered="1"/>
  <pageMargins left="0" right="0" top="0.43307086614173229" bottom="0.43307086614173229" header="0" footer="0"/>
  <pageSetup paperSize="9" scale="97" orientation="landscape" r:id="rId1"/>
  <headerFooter alignWithMargins="0"/>
  <drawing r:id="rId2"/>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600-000000000000}">
  <sheetPr codeName="Hoja81">
    <pageSetUpPr fitToPage="1"/>
  </sheetPr>
  <dimension ref="A1:Q34"/>
  <sheetViews>
    <sheetView zoomScaleNormal="100" workbookViewId="0"/>
  </sheetViews>
  <sheetFormatPr baseColWidth="10" defaultRowHeight="12.75" x14ac:dyDescent="0.2"/>
  <cols>
    <col min="1" max="1" width="4.28515625" customWidth="1"/>
    <col min="2" max="2" width="7.28515625" customWidth="1"/>
    <col min="3" max="3" width="10.85546875" bestFit="1" customWidth="1"/>
    <col min="4" max="4" width="9.5703125" customWidth="1"/>
    <col min="5" max="5" width="10.85546875" bestFit="1" customWidth="1"/>
    <col min="6" max="6" width="11.7109375" customWidth="1"/>
    <col min="7" max="7" width="10.85546875" bestFit="1" customWidth="1"/>
    <col min="9" max="9" width="28.140625" customWidth="1"/>
    <col min="10" max="10" width="7" customWidth="1"/>
    <col min="11" max="11" width="10.85546875" customWidth="1"/>
    <col min="12" max="12" width="7" customWidth="1"/>
  </cols>
  <sheetData>
    <row r="1" spans="1:17" s="96" customFormat="1" x14ac:dyDescent="0.2"/>
    <row r="2" spans="1:17" s="96" customFormat="1" x14ac:dyDescent="0.2"/>
    <row r="3" spans="1:17" s="96" customFormat="1" x14ac:dyDescent="0.2"/>
    <row r="4" spans="1:17" s="96" customFormat="1" x14ac:dyDescent="0.2"/>
    <row r="5" spans="1:17" s="96" customFormat="1" ht="16.5" customHeight="1" x14ac:dyDescent="0.2"/>
    <row r="6" spans="1:17" s="4" customFormat="1" ht="24.75" customHeight="1" x14ac:dyDescent="0.2">
      <c r="A6" s="97"/>
      <c r="B6" s="1494" t="s">
        <v>462</v>
      </c>
      <c r="C6" s="1494"/>
      <c r="D6" s="1494"/>
      <c r="E6" s="1494"/>
      <c r="F6" s="1494"/>
      <c r="G6" s="1494"/>
      <c r="H6" s="1494"/>
      <c r="I6" s="1494"/>
      <c r="J6" s="1494"/>
      <c r="K6" s="1494"/>
      <c r="L6" s="1494"/>
      <c r="M6" s="1494"/>
      <c r="N6" s="1494"/>
      <c r="O6" s="99"/>
    </row>
    <row r="7" spans="1:17" s="4" customFormat="1" ht="11.25" customHeight="1" x14ac:dyDescent="0.2">
      <c r="A7" s="97"/>
      <c r="B7" s="1494"/>
      <c r="C7" s="1494"/>
      <c r="D7" s="1494"/>
      <c r="E7" s="1494"/>
      <c r="F7" s="1494"/>
      <c r="G7" s="1494"/>
      <c r="H7" s="1494"/>
      <c r="I7" s="1494"/>
      <c r="J7" s="1494"/>
      <c r="K7" s="1494"/>
      <c r="L7" s="1494"/>
      <c r="M7" s="1494"/>
      <c r="N7" s="1494"/>
      <c r="O7" s="99"/>
    </row>
    <row r="8" spans="1:17" s="4" customFormat="1" ht="15.75" customHeight="1" x14ac:dyDescent="0.2">
      <c r="A8" s="97"/>
      <c r="B8" s="1633" t="s">
        <v>491</v>
      </c>
      <c r="C8" s="1633"/>
      <c r="D8" s="1633"/>
      <c r="E8" s="1633"/>
      <c r="F8" s="1633"/>
      <c r="G8" s="1633"/>
      <c r="H8" s="1633"/>
      <c r="I8" s="1633"/>
      <c r="J8" s="1633"/>
      <c r="K8" s="1633"/>
      <c r="L8" s="1633"/>
      <c r="M8" s="1633"/>
      <c r="N8" s="1633"/>
      <c r="O8" s="112"/>
      <c r="P8" s="112"/>
      <c r="Q8" s="112"/>
    </row>
    <row r="9" spans="1:17" s="96" customFormat="1" ht="6" customHeight="1" x14ac:dyDescent="0.2">
      <c r="A9" s="98"/>
      <c r="B9"/>
      <c r="C9"/>
      <c r="D9"/>
      <c r="E9"/>
      <c r="F9"/>
      <c r="G9"/>
      <c r="H9"/>
      <c r="I9"/>
      <c r="J9"/>
      <c r="K9"/>
      <c r="L9"/>
      <c r="M9"/>
      <c r="N9"/>
      <c r="O9"/>
      <c r="P9"/>
      <c r="Q9"/>
    </row>
    <row r="10" spans="1:17" s="100" customFormat="1" x14ac:dyDescent="0.2"/>
    <row r="11" spans="1:17" s="100" customFormat="1" x14ac:dyDescent="0.2">
      <c r="C11" s="1687" t="s">
        <v>0</v>
      </c>
      <c r="D11" s="1687"/>
      <c r="E11" s="1687"/>
      <c r="L11" s="100">
        <v>1</v>
      </c>
      <c r="M11" s="100">
        <v>3</v>
      </c>
      <c r="N11" s="100">
        <v>4</v>
      </c>
      <c r="O11" s="100">
        <v>5</v>
      </c>
      <c r="P11" s="100">
        <v>6</v>
      </c>
    </row>
    <row r="12" spans="1:17" s="100" customFormat="1" ht="15" x14ac:dyDescent="0.25">
      <c r="C12" s="100" t="s">
        <v>210</v>
      </c>
      <c r="D12" s="100" t="s">
        <v>97</v>
      </c>
      <c r="E12" s="100" t="s">
        <v>98</v>
      </c>
      <c r="F12" s="100" t="s">
        <v>99</v>
      </c>
      <c r="G12" s="100" t="s">
        <v>100</v>
      </c>
      <c r="I12" s="101"/>
      <c r="J12" s="101"/>
      <c r="K12" s="101" t="s">
        <v>101</v>
      </c>
      <c r="L12" s="100" t="s">
        <v>102</v>
      </c>
      <c r="M12" s="100" t="s">
        <v>103</v>
      </c>
      <c r="N12" s="100" t="s">
        <v>104</v>
      </c>
      <c r="O12" s="100" t="s">
        <v>105</v>
      </c>
      <c r="P12" s="100" t="s">
        <v>106</v>
      </c>
      <c r="Q12" s="100" t="s">
        <v>107</v>
      </c>
    </row>
    <row r="13" spans="1:17" s="100" customFormat="1" ht="15" x14ac:dyDescent="0.25">
      <c r="B13" s="100" t="s">
        <v>8</v>
      </c>
      <c r="C13" s="102">
        <v>309369</v>
      </c>
      <c r="D13" s="102">
        <v>286788</v>
      </c>
      <c r="E13" s="102">
        <v>22581</v>
      </c>
      <c r="F13" s="103">
        <v>0.92700949351744999</v>
      </c>
      <c r="G13" s="103">
        <v>7.2990506482549969E-2</v>
      </c>
      <c r="I13" s="101">
        <v>11</v>
      </c>
      <c r="J13" s="101">
        <v>1</v>
      </c>
      <c r="K13" s="101">
        <v>8</v>
      </c>
      <c r="L13" s="100" t="s">
        <v>4</v>
      </c>
      <c r="M13" s="102">
        <v>124604</v>
      </c>
      <c r="N13" s="102">
        <v>141</v>
      </c>
      <c r="O13" s="103">
        <f t="shared" ref="O13:P28" si="0">INDEX($B$13:$G$32,$K13,O$11)</f>
        <v>0.99886969417611926</v>
      </c>
      <c r="P13" s="103">
        <f t="shared" si="0"/>
        <v>1.1303058238807168E-3</v>
      </c>
      <c r="Q13" s="103">
        <f>$F$32</f>
        <v>0.91301964390372059</v>
      </c>
    </row>
    <row r="14" spans="1:17" s="100" customFormat="1" ht="15" x14ac:dyDescent="0.25">
      <c r="B14" s="100" t="s">
        <v>7</v>
      </c>
      <c r="C14" s="102">
        <v>41052</v>
      </c>
      <c r="D14" s="102">
        <v>40938</v>
      </c>
      <c r="E14" s="102">
        <v>114</v>
      </c>
      <c r="F14" s="103">
        <v>0.99722303420052616</v>
      </c>
      <c r="G14" s="103">
        <v>2.776965799473838E-3</v>
      </c>
      <c r="I14" s="101">
        <v>2</v>
      </c>
      <c r="J14" s="101">
        <v>2</v>
      </c>
      <c r="K14" s="101">
        <v>2</v>
      </c>
      <c r="L14" s="100" t="s">
        <v>7</v>
      </c>
      <c r="M14" s="102">
        <v>40938</v>
      </c>
      <c r="N14" s="102">
        <v>114</v>
      </c>
      <c r="O14" s="103">
        <f t="shared" si="0"/>
        <v>0.99722303420052616</v>
      </c>
      <c r="P14" s="103">
        <f t="shared" si="0"/>
        <v>2.776965799473838E-3</v>
      </c>
      <c r="Q14" s="103">
        <f t="shared" ref="Q14:Q32" si="1">$F$32</f>
        <v>0.91301964390372059</v>
      </c>
    </row>
    <row r="15" spans="1:17" s="100" customFormat="1" ht="15" x14ac:dyDescent="0.25">
      <c r="B15" s="100" t="s">
        <v>37</v>
      </c>
      <c r="C15" s="102">
        <v>32220</v>
      </c>
      <c r="D15" s="102">
        <v>31581</v>
      </c>
      <c r="E15" s="102">
        <v>639</v>
      </c>
      <c r="F15" s="103">
        <v>0.98016759776536311</v>
      </c>
      <c r="G15" s="103">
        <v>1.9832402234636871E-2</v>
      </c>
      <c r="I15" s="101">
        <v>4</v>
      </c>
      <c r="J15" s="101">
        <v>3</v>
      </c>
      <c r="K15" s="101">
        <v>13</v>
      </c>
      <c r="L15" s="100" t="s">
        <v>35</v>
      </c>
      <c r="M15" s="102">
        <v>74500</v>
      </c>
      <c r="N15" s="102">
        <v>1448</v>
      </c>
      <c r="O15" s="103">
        <f t="shared" si="0"/>
        <v>0.98093432348448939</v>
      </c>
      <c r="P15" s="103">
        <f t="shared" si="0"/>
        <v>1.9065676515510614E-2</v>
      </c>
      <c r="Q15" s="103">
        <f t="shared" si="1"/>
        <v>0.91301964390372059</v>
      </c>
    </row>
    <row r="16" spans="1:17" s="100" customFormat="1" ht="15" x14ac:dyDescent="0.25">
      <c r="B16" s="100" t="s">
        <v>38</v>
      </c>
      <c r="C16" s="102">
        <v>34507</v>
      </c>
      <c r="D16" s="102">
        <v>29759</v>
      </c>
      <c r="E16" s="102">
        <v>4748</v>
      </c>
      <c r="F16" s="103">
        <v>0.86240472947517899</v>
      </c>
      <c r="G16" s="103">
        <v>0.13759527052482104</v>
      </c>
      <c r="I16" s="101">
        <v>18</v>
      </c>
      <c r="J16" s="101">
        <v>4</v>
      </c>
      <c r="K16" s="101">
        <v>3</v>
      </c>
      <c r="L16" s="100" t="s">
        <v>37</v>
      </c>
      <c r="M16" s="102">
        <v>31581</v>
      </c>
      <c r="N16" s="102">
        <v>639</v>
      </c>
      <c r="O16" s="103">
        <f t="shared" si="0"/>
        <v>0.98016759776536311</v>
      </c>
      <c r="P16" s="103">
        <f t="shared" si="0"/>
        <v>1.9832402234636871E-2</v>
      </c>
      <c r="Q16" s="103">
        <f t="shared" si="1"/>
        <v>0.91301964390372059</v>
      </c>
    </row>
    <row r="17" spans="2:17" s="100" customFormat="1" ht="15" x14ac:dyDescent="0.25">
      <c r="B17" s="100" t="s">
        <v>6</v>
      </c>
      <c r="C17" s="102">
        <v>48158</v>
      </c>
      <c r="D17" s="102">
        <v>41709</v>
      </c>
      <c r="E17" s="102">
        <v>6449</v>
      </c>
      <c r="F17" s="103">
        <v>0.86608663150463061</v>
      </c>
      <c r="G17" s="103">
        <v>0.13391336849536942</v>
      </c>
      <c r="I17" s="101">
        <v>17</v>
      </c>
      <c r="J17" s="101">
        <v>5</v>
      </c>
      <c r="K17" s="101">
        <v>6</v>
      </c>
      <c r="L17" s="100" t="s">
        <v>5</v>
      </c>
      <c r="M17" s="102">
        <v>17670</v>
      </c>
      <c r="N17" s="102">
        <v>624</v>
      </c>
      <c r="O17" s="103">
        <f t="shared" si="0"/>
        <v>0.96589045588717615</v>
      </c>
      <c r="P17" s="103">
        <f t="shared" si="0"/>
        <v>3.4109544112823874E-2</v>
      </c>
      <c r="Q17" s="103">
        <f t="shared" si="1"/>
        <v>0.91301964390372059</v>
      </c>
    </row>
    <row r="18" spans="2:17" s="100" customFormat="1" ht="15" x14ac:dyDescent="0.25">
      <c r="B18" s="100" t="s">
        <v>5</v>
      </c>
      <c r="C18" s="102">
        <v>18294</v>
      </c>
      <c r="D18" s="102">
        <v>17670</v>
      </c>
      <c r="E18" s="102">
        <v>624</v>
      </c>
      <c r="F18" s="103">
        <v>0.96589045588717615</v>
      </c>
      <c r="G18" s="103">
        <v>3.4109544112823874E-2</v>
      </c>
      <c r="I18" s="101">
        <v>5</v>
      </c>
      <c r="J18" s="101">
        <v>6</v>
      </c>
      <c r="K18" s="101">
        <v>17</v>
      </c>
      <c r="L18" s="100" t="s">
        <v>44</v>
      </c>
      <c r="M18" s="102">
        <v>16091</v>
      </c>
      <c r="N18" s="102">
        <v>588</v>
      </c>
      <c r="O18" s="103">
        <f t="shared" si="0"/>
        <v>0.96474608789495775</v>
      </c>
      <c r="P18" s="103">
        <f t="shared" si="0"/>
        <v>3.5253912105042272E-2</v>
      </c>
      <c r="Q18" s="103">
        <f t="shared" si="1"/>
        <v>0.91301964390372059</v>
      </c>
    </row>
    <row r="19" spans="2:17" s="100" customFormat="1" ht="15" x14ac:dyDescent="0.25">
      <c r="B19" s="100" t="s">
        <v>40</v>
      </c>
      <c r="C19" s="102">
        <v>76841</v>
      </c>
      <c r="D19" s="102">
        <v>72771</v>
      </c>
      <c r="E19" s="102">
        <v>4070</v>
      </c>
      <c r="F19" s="103">
        <v>0.94703348472820503</v>
      </c>
      <c r="G19" s="103">
        <v>5.2966515271795002E-2</v>
      </c>
      <c r="I19" s="101">
        <v>8</v>
      </c>
      <c r="J19" s="101">
        <v>7</v>
      </c>
      <c r="K19" s="101">
        <v>10</v>
      </c>
      <c r="L19" s="100" t="s">
        <v>39</v>
      </c>
      <c r="M19" s="102">
        <v>1581</v>
      </c>
      <c r="N19" s="102">
        <v>61</v>
      </c>
      <c r="O19" s="103">
        <f t="shared" si="0"/>
        <v>0.96285018270401945</v>
      </c>
      <c r="P19" s="103">
        <f t="shared" si="0"/>
        <v>3.7149817295980513E-2</v>
      </c>
      <c r="Q19" s="103">
        <f t="shared" si="1"/>
        <v>0.91301964390372059</v>
      </c>
    </row>
    <row r="20" spans="2:17" s="100" customFormat="1" ht="15" x14ac:dyDescent="0.25">
      <c r="B20" s="100" t="s">
        <v>4</v>
      </c>
      <c r="C20" s="102">
        <v>124745</v>
      </c>
      <c r="D20" s="102">
        <v>124604</v>
      </c>
      <c r="E20" s="102">
        <v>141</v>
      </c>
      <c r="F20" s="103">
        <v>0.99886969417611926</v>
      </c>
      <c r="G20" s="103">
        <v>1.1303058238807168E-3</v>
      </c>
      <c r="I20" s="101">
        <v>1</v>
      </c>
      <c r="J20" s="101">
        <v>8</v>
      </c>
      <c r="K20" s="101">
        <v>7</v>
      </c>
      <c r="L20" s="100" t="s">
        <v>40</v>
      </c>
      <c r="M20" s="102">
        <v>72771</v>
      </c>
      <c r="N20" s="102">
        <v>4070</v>
      </c>
      <c r="O20" s="103">
        <f t="shared" si="0"/>
        <v>0.94703348472820503</v>
      </c>
      <c r="P20" s="103">
        <f t="shared" si="0"/>
        <v>5.2966515271795002E-2</v>
      </c>
      <c r="Q20" s="103">
        <f t="shared" si="1"/>
        <v>0.91301964390372059</v>
      </c>
    </row>
    <row r="21" spans="2:17" s="100" customFormat="1" ht="15" x14ac:dyDescent="0.25">
      <c r="B21" s="100" t="s">
        <v>41</v>
      </c>
      <c r="C21" s="102">
        <v>256061</v>
      </c>
      <c r="D21" s="102">
        <v>211192</v>
      </c>
      <c r="E21" s="102">
        <v>44869</v>
      </c>
      <c r="F21" s="103">
        <v>0.82477222224391844</v>
      </c>
      <c r="G21" s="103">
        <v>0.17522777775608156</v>
      </c>
      <c r="I21" s="101">
        <v>20</v>
      </c>
      <c r="J21" s="101">
        <v>9</v>
      </c>
      <c r="K21" s="101">
        <v>14</v>
      </c>
      <c r="L21" s="100" t="s">
        <v>42</v>
      </c>
      <c r="M21" s="102">
        <v>183203</v>
      </c>
      <c r="N21" s="102">
        <v>12386</v>
      </c>
      <c r="O21" s="103">
        <f t="shared" si="0"/>
        <v>0.93667333029976119</v>
      </c>
      <c r="P21" s="103">
        <f t="shared" si="0"/>
        <v>6.3326669700238772E-2</v>
      </c>
      <c r="Q21" s="103">
        <f t="shared" si="1"/>
        <v>0.91301964390372059</v>
      </c>
    </row>
    <row r="22" spans="2:17" s="100" customFormat="1" ht="15" x14ac:dyDescent="0.25">
      <c r="B22" s="100" t="s">
        <v>39</v>
      </c>
      <c r="C22" s="102">
        <v>1642</v>
      </c>
      <c r="D22" s="102">
        <v>1581</v>
      </c>
      <c r="E22" s="102">
        <v>61</v>
      </c>
      <c r="F22" s="103">
        <v>0.96285018270401945</v>
      </c>
      <c r="G22" s="103">
        <v>3.7149817295980513E-2</v>
      </c>
      <c r="I22" s="101">
        <v>7</v>
      </c>
      <c r="J22" s="101">
        <v>10</v>
      </c>
      <c r="K22" s="101">
        <v>11</v>
      </c>
      <c r="L22" s="100" t="s">
        <v>3</v>
      </c>
      <c r="M22" s="102">
        <v>154633</v>
      </c>
      <c r="N22" s="102">
        <v>11798</v>
      </c>
      <c r="O22" s="103">
        <f t="shared" si="0"/>
        <v>0.92911176403434459</v>
      </c>
      <c r="P22" s="103">
        <f t="shared" si="0"/>
        <v>7.0888235965655438E-2</v>
      </c>
      <c r="Q22" s="103">
        <f t="shared" si="1"/>
        <v>0.91301964390372059</v>
      </c>
    </row>
    <row r="23" spans="2:17" s="100" customFormat="1" ht="15" x14ac:dyDescent="0.25">
      <c r="B23" s="100" t="s">
        <v>3</v>
      </c>
      <c r="C23" s="102">
        <v>166431</v>
      </c>
      <c r="D23" s="102">
        <v>154633</v>
      </c>
      <c r="E23" s="102">
        <v>11798</v>
      </c>
      <c r="F23" s="103">
        <v>0.92911176403434459</v>
      </c>
      <c r="G23" s="103">
        <v>7.0888235965655438E-2</v>
      </c>
      <c r="I23" s="101">
        <v>10</v>
      </c>
      <c r="J23" s="101">
        <v>11</v>
      </c>
      <c r="K23" s="101">
        <v>1</v>
      </c>
      <c r="L23" s="100" t="s">
        <v>8</v>
      </c>
      <c r="M23" s="102">
        <v>286788</v>
      </c>
      <c r="N23" s="102">
        <v>22581</v>
      </c>
      <c r="O23" s="103">
        <f t="shared" si="0"/>
        <v>0.92700949351744999</v>
      </c>
      <c r="P23" s="103">
        <f t="shared" si="0"/>
        <v>7.2990506482549969E-2</v>
      </c>
      <c r="Q23" s="103">
        <f t="shared" si="1"/>
        <v>0.91301964390372059</v>
      </c>
    </row>
    <row r="24" spans="2:17" s="100" customFormat="1" ht="15" x14ac:dyDescent="0.25">
      <c r="B24" s="100" t="s">
        <v>2</v>
      </c>
      <c r="C24" s="102">
        <v>40530</v>
      </c>
      <c r="D24" s="102">
        <v>35701</v>
      </c>
      <c r="E24" s="102">
        <v>4829</v>
      </c>
      <c r="F24" s="103">
        <v>0.88085368862570934</v>
      </c>
      <c r="G24" s="103">
        <v>0.11914631137429064</v>
      </c>
      <c r="I24" s="101">
        <v>13</v>
      </c>
      <c r="J24" s="101">
        <v>12</v>
      </c>
      <c r="K24" s="101">
        <v>20</v>
      </c>
      <c r="L24" s="100" t="s">
        <v>108</v>
      </c>
      <c r="M24" s="102">
        <v>1445668</v>
      </c>
      <c r="N24" s="102">
        <v>137724</v>
      </c>
      <c r="O24" s="103">
        <f t="shared" si="0"/>
        <v>0.91301964390372059</v>
      </c>
      <c r="P24" s="103">
        <f t="shared" si="0"/>
        <v>8.6980356096279382E-2</v>
      </c>
      <c r="Q24" s="103">
        <f t="shared" si="1"/>
        <v>0.91301964390372059</v>
      </c>
    </row>
    <row r="25" spans="2:17" s="100" customFormat="1" ht="15" x14ac:dyDescent="0.25">
      <c r="B25" s="100" t="s">
        <v>35</v>
      </c>
      <c r="C25" s="102">
        <v>75948</v>
      </c>
      <c r="D25" s="102">
        <v>74500</v>
      </c>
      <c r="E25" s="102">
        <v>1448</v>
      </c>
      <c r="F25" s="103">
        <v>0.98093432348448939</v>
      </c>
      <c r="G25" s="103">
        <v>1.9065676515510614E-2</v>
      </c>
      <c r="I25" s="101">
        <v>3</v>
      </c>
      <c r="J25" s="101">
        <v>13</v>
      </c>
      <c r="K25" s="101">
        <v>12</v>
      </c>
      <c r="L25" s="100" t="s">
        <v>2</v>
      </c>
      <c r="M25" s="102">
        <v>35701</v>
      </c>
      <c r="N25" s="102">
        <v>4829</v>
      </c>
      <c r="O25" s="103">
        <f t="shared" si="0"/>
        <v>0.88085368862570934</v>
      </c>
      <c r="P25" s="103">
        <f t="shared" si="0"/>
        <v>0.11914631137429064</v>
      </c>
      <c r="Q25" s="103">
        <f t="shared" si="1"/>
        <v>0.91301964390372059</v>
      </c>
    </row>
    <row r="26" spans="2:17" s="100" customFormat="1" ht="15" x14ac:dyDescent="0.25">
      <c r="B26" s="100" t="s">
        <v>42</v>
      </c>
      <c r="C26" s="102">
        <v>195589</v>
      </c>
      <c r="D26" s="102">
        <v>183203</v>
      </c>
      <c r="E26" s="102">
        <v>12386</v>
      </c>
      <c r="F26" s="103">
        <v>0.93667333029976119</v>
      </c>
      <c r="G26" s="103">
        <v>6.3326669700238772E-2</v>
      </c>
      <c r="I26" s="101">
        <v>9</v>
      </c>
      <c r="J26" s="101">
        <v>14</v>
      </c>
      <c r="K26" s="101">
        <v>16</v>
      </c>
      <c r="L26" s="100" t="s">
        <v>43</v>
      </c>
      <c r="M26" s="102">
        <v>42782</v>
      </c>
      <c r="N26" s="102">
        <v>6182</v>
      </c>
      <c r="O26" s="103">
        <f t="shared" si="0"/>
        <v>0.87374397516542768</v>
      </c>
      <c r="P26" s="103">
        <f t="shared" si="0"/>
        <v>0.12625602483457235</v>
      </c>
      <c r="Q26" s="103">
        <f t="shared" si="1"/>
        <v>0.91301964390372059</v>
      </c>
    </row>
    <row r="27" spans="2:17" s="100" customFormat="1" ht="15" x14ac:dyDescent="0.25">
      <c r="B27" s="100" t="s">
        <v>47</v>
      </c>
      <c r="C27" s="102">
        <v>2242</v>
      </c>
      <c r="D27" s="102">
        <v>1945</v>
      </c>
      <c r="E27" s="102">
        <v>297</v>
      </c>
      <c r="F27" s="103">
        <v>0.86752899197145406</v>
      </c>
      <c r="G27" s="103">
        <v>0.13247100802854594</v>
      </c>
      <c r="I27" s="101">
        <v>16</v>
      </c>
      <c r="J27" s="101">
        <v>15</v>
      </c>
      <c r="K27" s="101">
        <v>19</v>
      </c>
      <c r="L27" s="100" t="s">
        <v>46</v>
      </c>
      <c r="M27" s="102">
        <v>9275</v>
      </c>
      <c r="N27" s="102">
        <v>1407</v>
      </c>
      <c r="O27" s="103">
        <f t="shared" si="0"/>
        <v>0.8682830930537353</v>
      </c>
      <c r="P27" s="103">
        <f t="shared" si="0"/>
        <v>0.13171690694626476</v>
      </c>
      <c r="Q27" s="103">
        <f t="shared" si="1"/>
        <v>0.91301964390372059</v>
      </c>
    </row>
    <row r="28" spans="2:17" s="100" customFormat="1" ht="15" x14ac:dyDescent="0.25">
      <c r="B28" s="100" t="s">
        <v>43</v>
      </c>
      <c r="C28" s="102">
        <v>48964</v>
      </c>
      <c r="D28" s="102">
        <v>42782</v>
      </c>
      <c r="E28" s="102">
        <v>6182</v>
      </c>
      <c r="F28" s="103">
        <v>0.87374397516542768</v>
      </c>
      <c r="G28" s="103">
        <v>0.12625602483457235</v>
      </c>
      <c r="I28" s="101">
        <v>14</v>
      </c>
      <c r="J28" s="101">
        <v>16</v>
      </c>
      <c r="K28" s="101">
        <v>15</v>
      </c>
      <c r="L28" s="100" t="s">
        <v>47</v>
      </c>
      <c r="M28" s="102">
        <v>1945</v>
      </c>
      <c r="N28" s="102">
        <v>297</v>
      </c>
      <c r="O28" s="103">
        <f t="shared" si="0"/>
        <v>0.86752899197145406</v>
      </c>
      <c r="P28" s="103">
        <f t="shared" si="0"/>
        <v>0.13247100802854594</v>
      </c>
      <c r="Q28" s="103">
        <f t="shared" si="1"/>
        <v>0.91301964390372059</v>
      </c>
    </row>
    <row r="29" spans="2:17" s="100" customFormat="1" ht="15" x14ac:dyDescent="0.25">
      <c r="B29" s="100" t="s">
        <v>44</v>
      </c>
      <c r="C29" s="102">
        <v>16679</v>
      </c>
      <c r="D29" s="102">
        <v>16091</v>
      </c>
      <c r="E29" s="102">
        <v>588</v>
      </c>
      <c r="F29" s="103">
        <v>0.96474608789495775</v>
      </c>
      <c r="G29" s="103">
        <v>3.5253912105042272E-2</v>
      </c>
      <c r="I29" s="101">
        <v>6</v>
      </c>
      <c r="J29" s="101">
        <v>17</v>
      </c>
      <c r="K29" s="101">
        <v>5</v>
      </c>
      <c r="L29" s="100" t="s">
        <v>6</v>
      </c>
      <c r="M29" s="102">
        <v>41709</v>
      </c>
      <c r="N29" s="102">
        <v>6449</v>
      </c>
      <c r="O29" s="103">
        <f t="shared" ref="O29:P32" si="2">INDEX($B$13:$G$32,$K29,O$11)</f>
        <v>0.86608663150463061</v>
      </c>
      <c r="P29" s="103">
        <f t="shared" si="2"/>
        <v>0.13391336849536942</v>
      </c>
      <c r="Q29" s="103">
        <f t="shared" si="1"/>
        <v>0.91301964390372059</v>
      </c>
    </row>
    <row r="30" spans="2:17" s="100" customFormat="1" ht="15" x14ac:dyDescent="0.25">
      <c r="B30" s="100" t="s">
        <v>45</v>
      </c>
      <c r="C30" s="102">
        <v>83438</v>
      </c>
      <c r="D30" s="102">
        <v>68945</v>
      </c>
      <c r="E30" s="102">
        <v>14493</v>
      </c>
      <c r="F30" s="103">
        <v>0.82630216448141136</v>
      </c>
      <c r="G30" s="103">
        <v>0.17369783551858864</v>
      </c>
      <c r="I30" s="101">
        <v>19</v>
      </c>
      <c r="J30" s="101">
        <v>18</v>
      </c>
      <c r="K30" s="101">
        <v>4</v>
      </c>
      <c r="L30" s="100" t="s">
        <v>38</v>
      </c>
      <c r="M30" s="102">
        <v>29759</v>
      </c>
      <c r="N30" s="102">
        <v>4748</v>
      </c>
      <c r="O30" s="103">
        <f t="shared" si="2"/>
        <v>0.86240472947517899</v>
      </c>
      <c r="P30" s="103">
        <f t="shared" si="2"/>
        <v>0.13759527052482104</v>
      </c>
      <c r="Q30" s="103">
        <f t="shared" si="1"/>
        <v>0.91301964390372059</v>
      </c>
    </row>
    <row r="31" spans="2:17" s="100" customFormat="1" ht="15" x14ac:dyDescent="0.25">
      <c r="B31" s="100" t="s">
        <v>46</v>
      </c>
      <c r="C31" s="102">
        <v>10682</v>
      </c>
      <c r="D31" s="102">
        <v>9275</v>
      </c>
      <c r="E31" s="102">
        <v>1407</v>
      </c>
      <c r="F31" s="103">
        <v>0.8682830930537353</v>
      </c>
      <c r="G31" s="103">
        <v>0.13171690694626476</v>
      </c>
      <c r="I31" s="101">
        <v>15</v>
      </c>
      <c r="J31" s="101">
        <v>19</v>
      </c>
      <c r="K31" s="101">
        <v>18</v>
      </c>
      <c r="L31" s="100" t="s">
        <v>45</v>
      </c>
      <c r="M31" s="102">
        <v>68945</v>
      </c>
      <c r="N31" s="102">
        <v>14493</v>
      </c>
      <c r="O31" s="103">
        <f t="shared" si="2"/>
        <v>0.82630216448141136</v>
      </c>
      <c r="P31" s="103">
        <f t="shared" si="2"/>
        <v>0.17369783551858864</v>
      </c>
      <c r="Q31" s="103">
        <f t="shared" si="1"/>
        <v>0.91301964390372059</v>
      </c>
    </row>
    <row r="32" spans="2:17" s="100" customFormat="1" ht="15" x14ac:dyDescent="0.25">
      <c r="B32" s="104" t="s">
        <v>108</v>
      </c>
      <c r="C32" s="105">
        <v>1583392</v>
      </c>
      <c r="D32" s="105">
        <v>1445668</v>
      </c>
      <c r="E32" s="105">
        <v>137724</v>
      </c>
      <c r="F32" s="106">
        <v>0.91301964390372059</v>
      </c>
      <c r="G32" s="106">
        <v>8.6980356096279382E-2</v>
      </c>
      <c r="I32" s="101">
        <v>12</v>
      </c>
      <c r="J32" s="101">
        <v>20</v>
      </c>
      <c r="K32" s="101">
        <v>9</v>
      </c>
      <c r="L32" s="100" t="s">
        <v>41</v>
      </c>
      <c r="M32" s="102">
        <v>211192</v>
      </c>
      <c r="N32" s="102">
        <v>44869</v>
      </c>
      <c r="O32" s="103">
        <f t="shared" si="2"/>
        <v>0.82477222224391844</v>
      </c>
      <c r="P32" s="103">
        <f t="shared" si="2"/>
        <v>0.17522777775608156</v>
      </c>
      <c r="Q32" s="103">
        <f t="shared" si="1"/>
        <v>0.91301964390372059</v>
      </c>
    </row>
    <row r="33" spans="9:16" s="95" customFormat="1" ht="15" x14ac:dyDescent="0.25">
      <c r="I33" s="113"/>
      <c r="J33" s="113"/>
      <c r="K33" s="113"/>
      <c r="M33" s="114"/>
      <c r="N33" s="114"/>
      <c r="O33" s="115"/>
      <c r="P33" s="115"/>
    </row>
    <row r="34" spans="9:16" s="95" customFormat="1" x14ac:dyDescent="0.2"/>
  </sheetData>
  <mergeCells count="3">
    <mergeCell ref="B6:N7"/>
    <mergeCell ref="B8:N8"/>
    <mergeCell ref="C11:E11"/>
  </mergeCells>
  <printOptions horizontalCentered="1"/>
  <pageMargins left="0" right="0" top="0.43307086614173229" bottom="0.43307086614173229" header="0" footer="0"/>
  <pageSetup paperSize="9" scale="90" orientation="landscape" r:id="rId1"/>
  <headerFooter alignWithMargins="0"/>
  <drawing r:id="rId2"/>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700-000000000000}">
  <sheetPr codeName="Hoja82">
    <pageSetUpPr fitToPage="1"/>
  </sheetPr>
  <dimension ref="A1:Q34"/>
  <sheetViews>
    <sheetView zoomScaleNormal="100" workbookViewId="0"/>
  </sheetViews>
  <sheetFormatPr baseColWidth="10" defaultColWidth="11.42578125" defaultRowHeight="15" x14ac:dyDescent="0.25"/>
  <cols>
    <col min="1" max="1" width="4.28515625" style="666" customWidth="1"/>
    <col min="2" max="2" width="7.28515625" style="666" customWidth="1"/>
    <col min="3" max="3" width="10.85546875" style="666" bestFit="1" customWidth="1"/>
    <col min="4" max="4" width="9.5703125" style="666" customWidth="1"/>
    <col min="5" max="5" width="10.85546875" style="666" bestFit="1" customWidth="1"/>
    <col min="6" max="6" width="11.7109375" style="666" customWidth="1"/>
    <col min="7" max="7" width="10.85546875" style="666" bestFit="1" customWidth="1"/>
    <col min="8" max="8" width="11.42578125" style="666"/>
    <col min="9" max="9" width="28.140625" style="666" customWidth="1"/>
    <col min="10" max="10" width="7" style="666" customWidth="1"/>
    <col min="11" max="11" width="10.85546875" style="666" customWidth="1"/>
    <col min="12" max="12" width="7" style="666" customWidth="1"/>
    <col min="13" max="16384" width="11.42578125" style="666"/>
  </cols>
  <sheetData>
    <row r="1" spans="1:17" s="700" customFormat="1" x14ac:dyDescent="0.25"/>
    <row r="2" spans="1:17" s="700" customFormat="1" x14ac:dyDescent="0.25"/>
    <row r="3" spans="1:17" s="700" customFormat="1" x14ac:dyDescent="0.25"/>
    <row r="4" spans="1:17" s="700" customFormat="1" x14ac:dyDescent="0.25"/>
    <row r="5" spans="1:17" s="700" customFormat="1" ht="16.5" customHeight="1" x14ac:dyDescent="0.25"/>
    <row r="6" spans="1:17" s="621" customFormat="1" ht="24.75" customHeight="1" x14ac:dyDescent="0.2">
      <c r="A6" s="1017"/>
      <c r="B6" s="1494" t="s">
        <v>463</v>
      </c>
      <c r="C6" s="1494"/>
      <c r="D6" s="1494"/>
      <c r="E6" s="1494"/>
      <c r="F6" s="1494"/>
      <c r="G6" s="1494"/>
      <c r="H6" s="1494"/>
      <c r="I6" s="1494"/>
      <c r="J6" s="1494"/>
      <c r="K6" s="1494"/>
      <c r="L6" s="1494"/>
      <c r="M6" s="1494"/>
      <c r="N6" s="1494"/>
      <c r="O6" s="1018"/>
    </row>
    <row r="7" spans="1:17" s="621" customFormat="1" ht="24.75" customHeight="1" x14ac:dyDescent="0.2">
      <c r="A7" s="1017"/>
      <c r="B7" s="1494"/>
      <c r="C7" s="1494"/>
      <c r="D7" s="1494"/>
      <c r="E7" s="1494"/>
      <c r="F7" s="1494"/>
      <c r="G7" s="1494"/>
      <c r="H7" s="1494"/>
      <c r="I7" s="1494"/>
      <c r="J7" s="1494"/>
      <c r="K7" s="1494"/>
      <c r="L7" s="1494"/>
      <c r="M7" s="1494"/>
      <c r="N7" s="1494"/>
      <c r="O7" s="1018"/>
    </row>
    <row r="8" spans="1:17" s="621" customFormat="1" ht="15.75" customHeight="1" x14ac:dyDescent="0.2">
      <c r="A8" s="1017"/>
      <c r="B8" s="1633" t="s">
        <v>491</v>
      </c>
      <c r="C8" s="1633"/>
      <c r="D8" s="1633"/>
      <c r="E8" s="1633"/>
      <c r="F8" s="1633"/>
      <c r="G8" s="1633"/>
      <c r="H8" s="1633"/>
      <c r="I8" s="1633"/>
      <c r="J8" s="1633"/>
      <c r="K8" s="1633"/>
      <c r="L8" s="1633"/>
      <c r="M8" s="1633"/>
      <c r="N8" s="1633"/>
    </row>
    <row r="9" spans="1:17" s="700" customFormat="1" ht="6" customHeight="1" x14ac:dyDescent="0.25">
      <c r="A9" s="1020"/>
      <c r="B9" s="1020"/>
      <c r="C9" s="1020"/>
      <c r="D9" s="1020"/>
      <c r="E9" s="1020"/>
      <c r="F9" s="1020"/>
      <c r="G9" s="1020"/>
      <c r="H9" s="1020"/>
      <c r="I9" s="1020"/>
      <c r="J9" s="1020"/>
      <c r="K9" s="1020"/>
      <c r="L9" s="1020"/>
    </row>
    <row r="10" spans="1:17" s="113" customFormat="1" x14ac:dyDescent="0.25"/>
    <row r="11" spans="1:17" s="101" customFormat="1" x14ac:dyDescent="0.25">
      <c r="C11" s="1634" t="s">
        <v>32</v>
      </c>
      <c r="D11" s="1634"/>
      <c r="E11" s="1634"/>
      <c r="L11" s="101">
        <v>1</v>
      </c>
      <c r="M11" s="101">
        <v>3</v>
      </c>
      <c r="N11" s="101">
        <v>4</v>
      </c>
      <c r="O11" s="101">
        <v>5</v>
      </c>
      <c r="P11" s="101">
        <v>6</v>
      </c>
    </row>
    <row r="12" spans="1:17" s="101" customFormat="1" x14ac:dyDescent="0.25">
      <c r="C12" s="101" t="s">
        <v>210</v>
      </c>
      <c r="D12" s="101" t="s">
        <v>97</v>
      </c>
      <c r="E12" s="101" t="s">
        <v>98</v>
      </c>
      <c r="F12" s="101" t="s">
        <v>99</v>
      </c>
      <c r="G12" s="101" t="s">
        <v>100</v>
      </c>
      <c r="K12" s="101" t="s">
        <v>101</v>
      </c>
      <c r="L12" s="101" t="s">
        <v>102</v>
      </c>
      <c r="M12" s="101" t="s">
        <v>103</v>
      </c>
      <c r="N12" s="101" t="s">
        <v>104</v>
      </c>
      <c r="O12" s="101" t="s">
        <v>105</v>
      </c>
      <c r="P12" s="101" t="s">
        <v>106</v>
      </c>
      <c r="Q12" s="101" t="s">
        <v>107</v>
      </c>
    </row>
    <row r="13" spans="1:17" s="101" customFormat="1" x14ac:dyDescent="0.25">
      <c r="B13" s="101" t="s">
        <v>8</v>
      </c>
      <c r="C13" s="1021">
        <v>79578</v>
      </c>
      <c r="D13" s="1021">
        <v>76505</v>
      </c>
      <c r="E13" s="1021">
        <v>3073</v>
      </c>
      <c r="F13" s="1022">
        <v>0.96138379954258713</v>
      </c>
      <c r="G13" s="1022">
        <v>3.8616200457412854E-2</v>
      </c>
      <c r="I13" s="101">
        <v>10</v>
      </c>
      <c r="J13" s="101">
        <v>1</v>
      </c>
      <c r="K13" s="101">
        <v>8</v>
      </c>
      <c r="L13" s="101" t="s">
        <v>4</v>
      </c>
      <c r="M13" s="1021">
        <v>34790</v>
      </c>
      <c r="N13" s="1021">
        <v>33</v>
      </c>
      <c r="O13" s="1022">
        <v>0.99905235045803065</v>
      </c>
      <c r="P13" s="1022">
        <v>9.4764954196938805E-4</v>
      </c>
      <c r="Q13" s="1022">
        <v>0.95073496575926975</v>
      </c>
    </row>
    <row r="14" spans="1:17" s="101" customFormat="1" x14ac:dyDescent="0.25">
      <c r="B14" s="101" t="s">
        <v>7</v>
      </c>
      <c r="C14" s="1021">
        <v>11991</v>
      </c>
      <c r="D14" s="1021">
        <v>11970</v>
      </c>
      <c r="E14" s="1021">
        <v>21</v>
      </c>
      <c r="F14" s="1022">
        <v>0.99824868651488619</v>
      </c>
      <c r="G14" s="1022">
        <v>1.7513134851138354E-3</v>
      </c>
      <c r="I14" s="101">
        <v>2</v>
      </c>
      <c r="J14" s="101">
        <v>2</v>
      </c>
      <c r="K14" s="101">
        <v>2</v>
      </c>
      <c r="L14" s="101" t="s">
        <v>7</v>
      </c>
      <c r="M14" s="1021">
        <v>11970</v>
      </c>
      <c r="N14" s="1021">
        <v>21</v>
      </c>
      <c r="O14" s="1022">
        <v>0.99824868651488619</v>
      </c>
      <c r="P14" s="1022">
        <v>1.7513134851138354E-3</v>
      </c>
      <c r="Q14" s="1022">
        <v>0.95073496575926975</v>
      </c>
    </row>
    <row r="15" spans="1:17" s="101" customFormat="1" x14ac:dyDescent="0.25">
      <c r="B15" s="101" t="s">
        <v>37</v>
      </c>
      <c r="C15" s="1021">
        <v>7862</v>
      </c>
      <c r="D15" s="1021">
        <v>7764</v>
      </c>
      <c r="E15" s="1021">
        <v>98</v>
      </c>
      <c r="F15" s="1022">
        <v>0.98753497837700333</v>
      </c>
      <c r="G15" s="1022">
        <v>1.2465021622996692E-2</v>
      </c>
      <c r="I15" s="101">
        <v>4</v>
      </c>
      <c r="J15" s="101">
        <v>3</v>
      </c>
      <c r="K15" s="101">
        <v>13</v>
      </c>
      <c r="L15" s="101" t="s">
        <v>35</v>
      </c>
      <c r="M15" s="1021">
        <v>25892</v>
      </c>
      <c r="N15" s="1021">
        <v>80</v>
      </c>
      <c r="O15" s="1022">
        <v>0.99691975974125979</v>
      </c>
      <c r="P15" s="1022">
        <v>3.0802402587401818E-3</v>
      </c>
      <c r="Q15" s="1022">
        <v>0.95073496575926975</v>
      </c>
    </row>
    <row r="16" spans="1:17" s="101" customFormat="1" x14ac:dyDescent="0.25">
      <c r="B16" s="101" t="s">
        <v>38</v>
      </c>
      <c r="C16" s="1021">
        <v>8509</v>
      </c>
      <c r="D16" s="1021">
        <v>7730</v>
      </c>
      <c r="E16" s="1021">
        <v>779</v>
      </c>
      <c r="F16" s="1022">
        <v>0.90844987660124576</v>
      </c>
      <c r="G16" s="1022">
        <v>9.1550123398754263E-2</v>
      </c>
      <c r="I16" s="101">
        <v>16</v>
      </c>
      <c r="J16" s="101">
        <v>4</v>
      </c>
      <c r="K16" s="101">
        <v>3</v>
      </c>
      <c r="L16" s="101" t="s">
        <v>37</v>
      </c>
      <c r="M16" s="1021">
        <v>7764</v>
      </c>
      <c r="N16" s="1021">
        <v>98</v>
      </c>
      <c r="O16" s="1022">
        <v>0.98753497837700333</v>
      </c>
      <c r="P16" s="1022">
        <v>1.2465021622996692E-2</v>
      </c>
      <c r="Q16" s="1022">
        <v>0.95073496575926975</v>
      </c>
    </row>
    <row r="17" spans="2:17" s="101" customFormat="1" x14ac:dyDescent="0.25">
      <c r="B17" s="101" t="s">
        <v>6</v>
      </c>
      <c r="C17" s="1021">
        <v>15680</v>
      </c>
      <c r="D17" s="1021">
        <v>13764</v>
      </c>
      <c r="E17" s="1021">
        <v>1916</v>
      </c>
      <c r="F17" s="1022">
        <v>0.8778061224489796</v>
      </c>
      <c r="G17" s="1022">
        <v>0.1221938775510204</v>
      </c>
      <c r="I17" s="101">
        <v>19</v>
      </c>
      <c r="J17" s="101">
        <v>5</v>
      </c>
      <c r="K17" s="101">
        <v>17</v>
      </c>
      <c r="L17" s="101" t="s">
        <v>44</v>
      </c>
      <c r="M17" s="1021">
        <v>3311</v>
      </c>
      <c r="N17" s="1021">
        <v>64</v>
      </c>
      <c r="O17" s="1022">
        <v>0.98103703703703704</v>
      </c>
      <c r="P17" s="1022">
        <v>1.8962962962962963E-2</v>
      </c>
      <c r="Q17" s="1022">
        <v>0.95073496575926975</v>
      </c>
    </row>
    <row r="18" spans="2:17" s="101" customFormat="1" x14ac:dyDescent="0.25">
      <c r="B18" s="101" t="s">
        <v>5</v>
      </c>
      <c r="C18" s="1021">
        <v>5342</v>
      </c>
      <c r="D18" s="1021">
        <v>5187</v>
      </c>
      <c r="E18" s="1021">
        <v>155</v>
      </c>
      <c r="F18" s="1022">
        <v>0.97098464994384126</v>
      </c>
      <c r="G18" s="1022">
        <v>2.9015350056158743E-2</v>
      </c>
      <c r="I18" s="101">
        <v>7</v>
      </c>
      <c r="J18" s="101">
        <v>6</v>
      </c>
      <c r="K18" s="101">
        <v>10</v>
      </c>
      <c r="L18" s="101" t="s">
        <v>39</v>
      </c>
      <c r="M18" s="1021">
        <v>422</v>
      </c>
      <c r="N18" s="1021">
        <v>12</v>
      </c>
      <c r="O18" s="1022">
        <v>0.97235023041474655</v>
      </c>
      <c r="P18" s="1022">
        <v>2.7649769585253458E-2</v>
      </c>
      <c r="Q18" s="1022">
        <v>0.95073496575926975</v>
      </c>
    </row>
    <row r="19" spans="2:17" s="101" customFormat="1" x14ac:dyDescent="0.25">
      <c r="B19" s="101" t="s">
        <v>40</v>
      </c>
      <c r="C19" s="1021">
        <v>22938</v>
      </c>
      <c r="D19" s="1021">
        <v>22125</v>
      </c>
      <c r="E19" s="1021">
        <v>813</v>
      </c>
      <c r="F19" s="1022">
        <v>0.96455663091812716</v>
      </c>
      <c r="G19" s="1022">
        <v>3.5443369081872872E-2</v>
      </c>
      <c r="I19" s="101">
        <v>9</v>
      </c>
      <c r="J19" s="101">
        <v>7</v>
      </c>
      <c r="K19" s="101">
        <v>6</v>
      </c>
      <c r="L19" s="101" t="s">
        <v>5</v>
      </c>
      <c r="M19" s="1021">
        <v>5187</v>
      </c>
      <c r="N19" s="1021">
        <v>155</v>
      </c>
      <c r="O19" s="1022">
        <v>0.97098464994384126</v>
      </c>
      <c r="P19" s="1022">
        <v>2.9015350056158743E-2</v>
      </c>
      <c r="Q19" s="1022">
        <v>0.95073496575926975</v>
      </c>
    </row>
    <row r="20" spans="2:17" s="101" customFormat="1" x14ac:dyDescent="0.25">
      <c r="B20" s="101" t="s">
        <v>4</v>
      </c>
      <c r="C20" s="1021">
        <v>34823</v>
      </c>
      <c r="D20" s="1021">
        <v>34790</v>
      </c>
      <c r="E20" s="1021">
        <v>33</v>
      </c>
      <c r="F20" s="1022">
        <v>0.99905235045803065</v>
      </c>
      <c r="G20" s="1022">
        <v>9.4764954196938805E-4</v>
      </c>
      <c r="I20" s="101">
        <v>1</v>
      </c>
      <c r="J20" s="101">
        <v>8</v>
      </c>
      <c r="K20" s="101">
        <v>14</v>
      </c>
      <c r="L20" s="101" t="s">
        <v>42</v>
      </c>
      <c r="M20" s="1021">
        <v>61474</v>
      </c>
      <c r="N20" s="1021">
        <v>1876</v>
      </c>
      <c r="O20" s="1022">
        <v>0.97038674033149175</v>
      </c>
      <c r="P20" s="1022">
        <v>2.9613259668508286E-2</v>
      </c>
      <c r="Q20" s="1022">
        <v>0.95073496575926975</v>
      </c>
    </row>
    <row r="21" spans="2:17" s="101" customFormat="1" x14ac:dyDescent="0.25">
      <c r="B21" s="101" t="s">
        <v>41</v>
      </c>
      <c r="C21" s="1021">
        <v>49021</v>
      </c>
      <c r="D21" s="1021">
        <v>44468</v>
      </c>
      <c r="E21" s="1021">
        <v>4553</v>
      </c>
      <c r="F21" s="1022">
        <v>0.90712143775116783</v>
      </c>
      <c r="G21" s="1022">
        <v>9.2878562248832133E-2</v>
      </c>
      <c r="I21" s="101">
        <v>17</v>
      </c>
      <c r="J21" s="101">
        <v>9</v>
      </c>
      <c r="K21" s="101">
        <v>7</v>
      </c>
      <c r="L21" s="101" t="s">
        <v>40</v>
      </c>
      <c r="M21" s="1021">
        <v>22125</v>
      </c>
      <c r="N21" s="1021">
        <v>813</v>
      </c>
      <c r="O21" s="1022">
        <v>0.96455663091812716</v>
      </c>
      <c r="P21" s="1022">
        <v>3.5443369081872872E-2</v>
      </c>
      <c r="Q21" s="1022">
        <v>0.95073496575926975</v>
      </c>
    </row>
    <row r="22" spans="2:17" s="101" customFormat="1" x14ac:dyDescent="0.25">
      <c r="B22" s="101" t="s">
        <v>39</v>
      </c>
      <c r="C22" s="1021">
        <v>434</v>
      </c>
      <c r="D22" s="1021">
        <v>422</v>
      </c>
      <c r="E22" s="1021">
        <v>12</v>
      </c>
      <c r="F22" s="1022">
        <v>0.97235023041474655</v>
      </c>
      <c r="G22" s="1022">
        <v>2.7649769585253458E-2</v>
      </c>
      <c r="I22" s="101">
        <v>6</v>
      </c>
      <c r="J22" s="101">
        <v>10</v>
      </c>
      <c r="K22" s="101">
        <v>1</v>
      </c>
      <c r="L22" s="101" t="s">
        <v>8</v>
      </c>
      <c r="M22" s="1021">
        <v>76505</v>
      </c>
      <c r="N22" s="1021">
        <v>3073</v>
      </c>
      <c r="O22" s="1022">
        <v>0.96138379954258713</v>
      </c>
      <c r="P22" s="1022">
        <v>3.8616200457412854E-2</v>
      </c>
      <c r="Q22" s="1022">
        <v>0.95073496575926975</v>
      </c>
    </row>
    <row r="23" spans="2:17" s="101" customFormat="1" x14ac:dyDescent="0.25">
      <c r="B23" s="101" t="s">
        <v>3</v>
      </c>
      <c r="C23" s="1021">
        <v>47893</v>
      </c>
      <c r="D23" s="1021">
        <v>45446</v>
      </c>
      <c r="E23" s="1021">
        <v>2447</v>
      </c>
      <c r="F23" s="1022">
        <v>0.94890693838347984</v>
      </c>
      <c r="G23" s="1022">
        <v>5.1093061616520156E-2</v>
      </c>
      <c r="I23" s="101">
        <v>12</v>
      </c>
      <c r="J23" s="101">
        <v>11</v>
      </c>
      <c r="K23" s="101">
        <v>20</v>
      </c>
      <c r="L23" s="101" t="s">
        <v>108</v>
      </c>
      <c r="M23" s="1021">
        <v>406636</v>
      </c>
      <c r="N23" s="1021">
        <v>21071</v>
      </c>
      <c r="O23" s="1022">
        <v>0.95073496575926975</v>
      </c>
      <c r="P23" s="1022">
        <v>4.926503424073022E-2</v>
      </c>
      <c r="Q23" s="1022">
        <v>0.95073496575926975</v>
      </c>
    </row>
    <row r="24" spans="2:17" s="101" customFormat="1" x14ac:dyDescent="0.25">
      <c r="B24" s="101" t="s">
        <v>2</v>
      </c>
      <c r="C24" s="1021">
        <v>13136</v>
      </c>
      <c r="D24" s="1021">
        <v>12162</v>
      </c>
      <c r="E24" s="1021">
        <v>974</v>
      </c>
      <c r="F24" s="1022">
        <v>0.92585261875761271</v>
      </c>
      <c r="G24" s="1022">
        <v>7.4147381242387331E-2</v>
      </c>
      <c r="I24" s="101">
        <v>14</v>
      </c>
      <c r="J24" s="101">
        <v>12</v>
      </c>
      <c r="K24" s="101">
        <v>11</v>
      </c>
      <c r="L24" s="101" t="s">
        <v>3</v>
      </c>
      <c r="M24" s="1021">
        <v>45446</v>
      </c>
      <c r="N24" s="1021">
        <v>2447</v>
      </c>
      <c r="O24" s="1022">
        <v>0.94890693838347984</v>
      </c>
      <c r="P24" s="1022">
        <v>5.1093061616520156E-2</v>
      </c>
      <c r="Q24" s="1022">
        <v>0.95073496575926975</v>
      </c>
    </row>
    <row r="25" spans="2:17" s="101" customFormat="1" x14ac:dyDescent="0.25">
      <c r="B25" s="101" t="s">
        <v>35</v>
      </c>
      <c r="C25" s="1021">
        <v>25972</v>
      </c>
      <c r="D25" s="1021">
        <v>25892</v>
      </c>
      <c r="E25" s="1021">
        <v>80</v>
      </c>
      <c r="F25" s="1022">
        <v>0.99691975974125979</v>
      </c>
      <c r="G25" s="1022">
        <v>3.0802402587401818E-3</v>
      </c>
      <c r="I25" s="101">
        <v>3</v>
      </c>
      <c r="J25" s="101">
        <v>13</v>
      </c>
      <c r="K25" s="101">
        <v>19</v>
      </c>
      <c r="L25" s="101" t="s">
        <v>46</v>
      </c>
      <c r="M25" s="1021">
        <v>2354</v>
      </c>
      <c r="N25" s="1021">
        <v>169</v>
      </c>
      <c r="O25" s="1022">
        <v>0.9330162504954419</v>
      </c>
      <c r="P25" s="1022">
        <v>6.6983749504558071E-2</v>
      </c>
      <c r="Q25" s="1022">
        <v>0.95073496575926975</v>
      </c>
    </row>
    <row r="26" spans="2:17" s="101" customFormat="1" x14ac:dyDescent="0.25">
      <c r="B26" s="101" t="s">
        <v>42</v>
      </c>
      <c r="C26" s="1021">
        <v>63350</v>
      </c>
      <c r="D26" s="1021">
        <v>61474</v>
      </c>
      <c r="E26" s="1021">
        <v>1876</v>
      </c>
      <c r="F26" s="1022">
        <v>0.97038674033149175</v>
      </c>
      <c r="G26" s="1022">
        <v>2.9613259668508286E-2</v>
      </c>
      <c r="I26" s="101">
        <v>8</v>
      </c>
      <c r="J26" s="101">
        <v>14</v>
      </c>
      <c r="K26" s="101">
        <v>12</v>
      </c>
      <c r="L26" s="101" t="s">
        <v>2</v>
      </c>
      <c r="M26" s="1021">
        <v>12162</v>
      </c>
      <c r="N26" s="1021">
        <v>974</v>
      </c>
      <c r="O26" s="1022">
        <v>0.92585261875761271</v>
      </c>
      <c r="P26" s="1022">
        <v>7.4147381242387331E-2</v>
      </c>
      <c r="Q26" s="1022">
        <v>0.95073496575926975</v>
      </c>
    </row>
    <row r="27" spans="2:17" s="101" customFormat="1" x14ac:dyDescent="0.25">
      <c r="B27" s="101" t="s">
        <v>47</v>
      </c>
      <c r="C27" s="1021">
        <v>828</v>
      </c>
      <c r="D27" s="1021">
        <v>761</v>
      </c>
      <c r="E27" s="1021">
        <v>67</v>
      </c>
      <c r="F27" s="1022">
        <v>0.91908212560386471</v>
      </c>
      <c r="G27" s="1022">
        <v>8.0917874396135264E-2</v>
      </c>
      <c r="I27" s="101">
        <v>15</v>
      </c>
      <c r="J27" s="101">
        <v>15</v>
      </c>
      <c r="K27" s="101">
        <v>15</v>
      </c>
      <c r="L27" s="101" t="s">
        <v>47</v>
      </c>
      <c r="M27" s="1021">
        <v>761</v>
      </c>
      <c r="N27" s="1021">
        <v>67</v>
      </c>
      <c r="O27" s="1022">
        <v>0.91908212560386471</v>
      </c>
      <c r="P27" s="1022">
        <v>8.0917874396135264E-2</v>
      </c>
      <c r="Q27" s="1022">
        <v>0.95073496575926975</v>
      </c>
    </row>
    <row r="28" spans="2:17" s="101" customFormat="1" x14ac:dyDescent="0.25">
      <c r="B28" s="101" t="s">
        <v>43</v>
      </c>
      <c r="C28" s="1021">
        <v>14803</v>
      </c>
      <c r="D28" s="1021">
        <v>13403</v>
      </c>
      <c r="E28" s="1021">
        <v>1400</v>
      </c>
      <c r="F28" s="1022">
        <v>0.90542457609943927</v>
      </c>
      <c r="G28" s="1022">
        <v>9.4575423900560701E-2</v>
      </c>
      <c r="I28" s="101">
        <v>18</v>
      </c>
      <c r="J28" s="101">
        <v>16</v>
      </c>
      <c r="K28" s="101">
        <v>4</v>
      </c>
      <c r="L28" s="101" t="s">
        <v>38</v>
      </c>
      <c r="M28" s="1021">
        <v>7730</v>
      </c>
      <c r="N28" s="1021">
        <v>779</v>
      </c>
      <c r="O28" s="1022">
        <v>0.90844987660124576</v>
      </c>
      <c r="P28" s="1022">
        <v>9.1550123398754263E-2</v>
      </c>
      <c r="Q28" s="1022">
        <v>0.95073496575926975</v>
      </c>
    </row>
    <row r="29" spans="2:17" s="101" customFormat="1" x14ac:dyDescent="0.25">
      <c r="B29" s="101" t="s">
        <v>44</v>
      </c>
      <c r="C29" s="1021">
        <v>3375</v>
      </c>
      <c r="D29" s="1021">
        <v>3311</v>
      </c>
      <c r="E29" s="1021">
        <v>64</v>
      </c>
      <c r="F29" s="1022">
        <v>0.98103703703703704</v>
      </c>
      <c r="G29" s="1022">
        <v>1.8962962962962963E-2</v>
      </c>
      <c r="I29" s="101">
        <v>5</v>
      </c>
      <c r="J29" s="101">
        <v>17</v>
      </c>
      <c r="K29" s="101">
        <v>9</v>
      </c>
      <c r="L29" s="101" t="s">
        <v>41</v>
      </c>
      <c r="M29" s="1021">
        <v>44468</v>
      </c>
      <c r="N29" s="1021">
        <v>4553</v>
      </c>
      <c r="O29" s="1022">
        <v>0.90712143775116783</v>
      </c>
      <c r="P29" s="1022">
        <v>9.2878562248832133E-2</v>
      </c>
      <c r="Q29" s="1022">
        <v>0.95073496575926975</v>
      </c>
    </row>
    <row r="30" spans="2:17" s="101" customFormat="1" x14ac:dyDescent="0.25">
      <c r="B30" s="101" t="s">
        <v>45</v>
      </c>
      <c r="C30" s="1021">
        <v>19649</v>
      </c>
      <c r="D30" s="1021">
        <v>17108</v>
      </c>
      <c r="E30" s="1021">
        <v>2541</v>
      </c>
      <c r="F30" s="1022">
        <v>0.87068044175276094</v>
      </c>
      <c r="G30" s="1022">
        <v>0.12931955824723904</v>
      </c>
      <c r="I30" s="101">
        <v>20</v>
      </c>
      <c r="J30" s="101">
        <v>18</v>
      </c>
      <c r="K30" s="101">
        <v>16</v>
      </c>
      <c r="L30" s="101" t="s">
        <v>43</v>
      </c>
      <c r="M30" s="1021">
        <v>13403</v>
      </c>
      <c r="N30" s="1021">
        <v>1400</v>
      </c>
      <c r="O30" s="1022">
        <v>0.90542457609943927</v>
      </c>
      <c r="P30" s="1022">
        <v>9.4575423900560701E-2</v>
      </c>
      <c r="Q30" s="1022">
        <v>0.95073496575926975</v>
      </c>
    </row>
    <row r="31" spans="2:17" s="101" customFormat="1" x14ac:dyDescent="0.25">
      <c r="B31" s="101" t="s">
        <v>46</v>
      </c>
      <c r="C31" s="1021">
        <v>2523</v>
      </c>
      <c r="D31" s="1021">
        <v>2354</v>
      </c>
      <c r="E31" s="1021">
        <v>169</v>
      </c>
      <c r="F31" s="1022">
        <v>0.9330162504954419</v>
      </c>
      <c r="G31" s="1022">
        <v>6.6983749504558071E-2</v>
      </c>
      <c r="I31" s="101">
        <v>13</v>
      </c>
      <c r="J31" s="101">
        <v>19</v>
      </c>
      <c r="K31" s="101">
        <v>5</v>
      </c>
      <c r="L31" s="101" t="s">
        <v>6</v>
      </c>
      <c r="M31" s="1021">
        <v>13764</v>
      </c>
      <c r="N31" s="1021">
        <v>1916</v>
      </c>
      <c r="O31" s="1022">
        <v>0.8778061224489796</v>
      </c>
      <c r="P31" s="1022">
        <v>0.1221938775510204</v>
      </c>
      <c r="Q31" s="1022">
        <v>0.95073496575926975</v>
      </c>
    </row>
    <row r="32" spans="2:17" s="101" customFormat="1" x14ac:dyDescent="0.25">
      <c r="B32" s="104" t="s">
        <v>108</v>
      </c>
      <c r="C32" s="105">
        <v>427707</v>
      </c>
      <c r="D32" s="105">
        <v>406636</v>
      </c>
      <c r="E32" s="105">
        <v>21071</v>
      </c>
      <c r="F32" s="106">
        <v>0.95073496575926975</v>
      </c>
      <c r="G32" s="106">
        <v>4.926503424073022E-2</v>
      </c>
      <c r="I32" s="101">
        <v>11</v>
      </c>
      <c r="J32" s="101">
        <v>20</v>
      </c>
      <c r="K32" s="101">
        <v>18</v>
      </c>
      <c r="L32" s="101" t="s">
        <v>45</v>
      </c>
      <c r="M32" s="1021">
        <v>17108</v>
      </c>
      <c r="N32" s="1021">
        <v>2541</v>
      </c>
      <c r="O32" s="1022">
        <v>0.87068044175276094</v>
      </c>
      <c r="P32" s="1022">
        <v>0.12931955824723904</v>
      </c>
      <c r="Q32" s="1022">
        <v>0.95073496575926975</v>
      </c>
    </row>
    <row r="33" spans="13:16" s="113" customFormat="1" x14ac:dyDescent="0.25">
      <c r="M33" s="1153"/>
      <c r="N33" s="1153"/>
      <c r="O33" s="1154"/>
      <c r="P33" s="1154"/>
    </row>
    <row r="34" spans="13:16" s="113" customFormat="1" x14ac:dyDescent="0.25"/>
  </sheetData>
  <mergeCells count="3">
    <mergeCell ref="B6:N7"/>
    <mergeCell ref="B8:N8"/>
    <mergeCell ref="C11:E11"/>
  </mergeCells>
  <printOptions horizontalCentered="1"/>
  <pageMargins left="0" right="0" top="0.43307086614173229" bottom="0.43307086614173229" header="0" footer="0"/>
  <pageSetup paperSize="9" scale="85" orientation="landscape" r:id="rId1"/>
  <headerFooter alignWithMargins="0"/>
  <rowBreaks count="1" manualBreakCount="1">
    <brk id="42" max="13"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Hoja112">
    <tabColor theme="0"/>
    <pageSetUpPr fitToPage="1"/>
  </sheetPr>
  <dimension ref="A1:AB28"/>
  <sheetViews>
    <sheetView zoomScaleNormal="100" workbookViewId="0"/>
  </sheetViews>
  <sheetFormatPr baseColWidth="10" defaultColWidth="11.42578125" defaultRowHeight="15" x14ac:dyDescent="0.25"/>
  <cols>
    <col min="1" max="1" width="1.85546875" style="220" customWidth="1"/>
    <col min="2" max="2" width="24.5703125" style="220" customWidth="1"/>
    <col min="3" max="3" width="1" style="220" customWidth="1"/>
    <col min="4" max="10" width="10.85546875" style="220" customWidth="1"/>
    <col min="11" max="11" width="7.140625" style="220" customWidth="1"/>
    <col min="12" max="12" width="1.140625" style="220" customWidth="1"/>
    <col min="13" max="13" width="7.140625" style="220" customWidth="1"/>
    <col min="14" max="14" width="7.7109375" style="220" customWidth="1"/>
    <col min="15" max="22" width="8.28515625" style="220" customWidth="1"/>
    <col min="23" max="24" width="7.7109375" style="220" customWidth="1"/>
    <col min="25" max="25" width="11.42578125" style="220" customWidth="1"/>
    <col min="26" max="26" width="11.42578125" style="220"/>
    <col min="27" max="27" width="11.85546875" style="220" bestFit="1" customWidth="1"/>
    <col min="28" max="16384" width="11.42578125" style="220"/>
  </cols>
  <sheetData>
    <row r="1" spans="1:26" x14ac:dyDescent="0.25">
      <c r="A1" s="219"/>
      <c r="B1" s="219"/>
      <c r="J1" s="221"/>
      <c r="K1" s="221"/>
    </row>
    <row r="2" spans="1:26" ht="48.75" customHeight="1" x14ac:dyDescent="0.25">
      <c r="A2" s="219"/>
      <c r="B2" s="219"/>
      <c r="J2" s="221"/>
      <c r="K2" s="221"/>
    </row>
    <row r="3" spans="1:26" ht="24" customHeight="1" x14ac:dyDescent="0.25">
      <c r="A3" s="219"/>
      <c r="B3" s="1362" t="s">
        <v>370</v>
      </c>
      <c r="C3" s="1362"/>
      <c r="D3" s="1362"/>
      <c r="E3" s="1362"/>
      <c r="F3" s="1362"/>
      <c r="G3" s="1362"/>
      <c r="H3" s="1362"/>
      <c r="I3" s="1362"/>
      <c r="J3" s="1362"/>
      <c r="K3" s="1362"/>
      <c r="L3" s="1362"/>
      <c r="M3" s="1362"/>
      <c r="N3" s="1362"/>
      <c r="O3" s="1362"/>
      <c r="P3" s="1362"/>
      <c r="Q3" s="1362"/>
      <c r="R3" s="1362"/>
      <c r="S3" s="1362"/>
      <c r="T3" s="1362"/>
      <c r="U3" s="1362"/>
      <c r="V3" s="1362"/>
      <c r="W3" s="1362"/>
    </row>
    <row r="5" spans="1:26" x14ac:dyDescent="0.25">
      <c r="B5" s="219"/>
      <c r="C5" s="219"/>
      <c r="D5" s="1363" t="s">
        <v>366</v>
      </c>
      <c r="E5" s="1363"/>
      <c r="F5" s="1363"/>
      <c r="G5" s="1363"/>
      <c r="H5" s="1363"/>
      <c r="I5" s="1363"/>
      <c r="J5" s="1363"/>
      <c r="K5" s="1363"/>
      <c r="L5" s="219"/>
      <c r="M5" s="1364" t="s">
        <v>340</v>
      </c>
      <c r="N5" s="1364"/>
      <c r="O5" s="1364"/>
      <c r="P5" s="1364"/>
      <c r="Q5" s="1364"/>
      <c r="R5" s="1364"/>
      <c r="S5" s="1364"/>
      <c r="T5" s="1364"/>
      <c r="U5" s="1364"/>
      <c r="V5" s="1364"/>
      <c r="W5" s="1364"/>
      <c r="X5" s="1364"/>
    </row>
    <row r="6" spans="1:26" ht="21" customHeight="1" x14ac:dyDescent="0.25">
      <c r="B6" s="219"/>
      <c r="C6" s="219"/>
      <c r="D6" s="1364"/>
      <c r="E6" s="1364"/>
      <c r="F6" s="1364"/>
      <c r="G6" s="1364"/>
      <c r="H6" s="1364"/>
      <c r="I6" s="1364"/>
      <c r="J6" s="1364"/>
      <c r="K6" s="1364"/>
      <c r="L6" s="219"/>
      <c r="M6" s="1365">
        <v>43830</v>
      </c>
      <c r="N6" s="1366"/>
      <c r="O6" s="1367">
        <v>44196</v>
      </c>
      <c r="P6" s="1368"/>
      <c r="Q6" s="1367">
        <v>44561</v>
      </c>
      <c r="R6" s="1368"/>
      <c r="S6" s="1371">
        <v>44926</v>
      </c>
      <c r="T6" s="1372"/>
      <c r="U6" s="1369">
        <v>45291</v>
      </c>
      <c r="V6" s="1373"/>
      <c r="W6" s="1369">
        <f>EVO_sol!W6</f>
        <v>45443</v>
      </c>
      <c r="X6" s="1370"/>
    </row>
    <row r="7" spans="1:26" x14ac:dyDescent="0.25">
      <c r="B7" s="225"/>
      <c r="C7" s="219"/>
      <c r="D7" s="226">
        <v>43465</v>
      </c>
      <c r="E7" s="227">
        <v>43830</v>
      </c>
      <c r="F7" s="228">
        <v>44196</v>
      </c>
      <c r="G7" s="228">
        <v>44561</v>
      </c>
      <c r="H7" s="228">
        <v>44926</v>
      </c>
      <c r="I7" s="228">
        <v>45291</v>
      </c>
      <c r="J7" s="228">
        <f>EVO!J7</f>
        <v>45443</v>
      </c>
      <c r="K7" s="229"/>
      <c r="L7" s="219"/>
      <c r="M7" s="230" t="s">
        <v>28</v>
      </c>
      <c r="N7" s="231" t="s">
        <v>341</v>
      </c>
      <c r="O7" s="232" t="s">
        <v>28</v>
      </c>
      <c r="P7" s="233" t="s">
        <v>341</v>
      </c>
      <c r="Q7" s="231" t="s">
        <v>28</v>
      </c>
      <c r="R7" s="232" t="s">
        <v>341</v>
      </c>
      <c r="S7" s="232" t="s">
        <v>28</v>
      </c>
      <c r="T7" s="232" t="s">
        <v>341</v>
      </c>
      <c r="U7" s="232" t="s">
        <v>28</v>
      </c>
      <c r="V7" s="227" t="s">
        <v>341</v>
      </c>
      <c r="W7" s="231" t="s">
        <v>28</v>
      </c>
      <c r="X7" s="229" t="s">
        <v>341</v>
      </c>
    </row>
    <row r="8" spans="1:26" ht="8.25" customHeight="1" x14ac:dyDescent="0.25">
      <c r="B8" s="225"/>
      <c r="C8" s="219"/>
      <c r="D8" s="234"/>
      <c r="E8" s="234"/>
      <c r="F8" s="234"/>
      <c r="G8" s="297"/>
      <c r="H8" s="297"/>
      <c r="I8" s="297"/>
      <c r="J8" s="234"/>
      <c r="K8" s="234"/>
      <c r="L8" s="219"/>
    </row>
    <row r="9" spans="1:26" ht="15" customHeight="1" x14ac:dyDescent="0.25">
      <c r="B9" s="298" t="s">
        <v>8</v>
      </c>
      <c r="C9" s="219"/>
      <c r="D9" s="299">
        <v>75097</v>
      </c>
      <c r="E9" s="300">
        <v>73871</v>
      </c>
      <c r="F9" s="300">
        <v>56534</v>
      </c>
      <c r="G9" s="254">
        <v>38325</v>
      </c>
      <c r="H9" s="254">
        <v>36606</v>
      </c>
      <c r="I9" s="254">
        <v>35558</v>
      </c>
      <c r="J9" s="301">
        <v>22581</v>
      </c>
      <c r="K9" s="302"/>
      <c r="L9" s="222"/>
      <c r="M9" s="278">
        <v>-1.6325552285710532E-2</v>
      </c>
      <c r="N9" s="279">
        <v>-1226</v>
      </c>
      <c r="O9" s="280">
        <v>-0.23469291061444952</v>
      </c>
      <c r="P9" s="279">
        <v>-17337</v>
      </c>
      <c r="Q9" s="280">
        <f t="shared" ref="Q9:Q27" si="0">G9/F9-1</f>
        <v>-0.32208936215374817</v>
      </c>
      <c r="R9" s="279">
        <f t="shared" ref="R9:R27" si="1">G9-F9</f>
        <v>-18209</v>
      </c>
      <c r="S9" s="280">
        <f>H9/G9-1</f>
        <v>-4.4853228962817959E-2</v>
      </c>
      <c r="T9" s="279">
        <f>H9-G9</f>
        <v>-1719</v>
      </c>
      <c r="U9" s="280">
        <f>I9/H9-1</f>
        <v>-2.862918647216306E-2</v>
      </c>
      <c r="V9" s="279">
        <f>I9-H9</f>
        <v>-1048</v>
      </c>
      <c r="W9" s="280">
        <f>[1]Cuadro_CCAA2!O105</f>
        <v>-0.44910953891192973</v>
      </c>
      <c r="X9" s="279">
        <f>[1]Cuadro_CCAA2!P105</f>
        <v>-18409</v>
      </c>
    </row>
    <row r="10" spans="1:26" x14ac:dyDescent="0.25">
      <c r="B10" s="303" t="s">
        <v>7</v>
      </c>
      <c r="C10" s="219"/>
      <c r="D10" s="253">
        <v>6000</v>
      </c>
      <c r="E10" s="254">
        <v>6236</v>
      </c>
      <c r="F10" s="254">
        <v>4811</v>
      </c>
      <c r="G10" s="254">
        <v>2779</v>
      </c>
      <c r="H10" s="254">
        <v>1565</v>
      </c>
      <c r="I10" s="254">
        <v>186</v>
      </c>
      <c r="J10" s="257">
        <v>114</v>
      </c>
      <c r="L10" s="222"/>
      <c r="M10" s="256">
        <v>3.9333333333333442E-2</v>
      </c>
      <c r="N10" s="257">
        <v>236</v>
      </c>
      <c r="O10" s="258">
        <v>-0.22851186658114175</v>
      </c>
      <c r="P10" s="257">
        <v>-1425</v>
      </c>
      <c r="Q10" s="258">
        <f t="shared" si="0"/>
        <v>-0.4223654125961338</v>
      </c>
      <c r="R10" s="257">
        <f t="shared" si="1"/>
        <v>-2032</v>
      </c>
      <c r="S10" s="258">
        <f t="shared" ref="S10:S27" si="2">H10/G10-1</f>
        <v>-0.43684778697373161</v>
      </c>
      <c r="T10" s="257">
        <f t="shared" ref="T10:T27" si="3">H10-G10</f>
        <v>-1214</v>
      </c>
      <c r="U10" s="258">
        <f t="shared" ref="U10:U27" si="4">I10/H10-1</f>
        <v>-0.88115015974440891</v>
      </c>
      <c r="V10" s="257">
        <f t="shared" ref="V10:V27" si="5">I10-H10</f>
        <v>-1379</v>
      </c>
      <c r="W10" s="258">
        <f>[1]Cuadro_CCAA2!O106</f>
        <v>-0.94150846587993842</v>
      </c>
      <c r="X10" s="257">
        <f>[1]Cuadro_CCAA2!P106</f>
        <v>-1835</v>
      </c>
    </row>
    <row r="11" spans="1:26" x14ac:dyDescent="0.25">
      <c r="B11" s="303" t="s">
        <v>37</v>
      </c>
      <c r="C11" s="219"/>
      <c r="D11" s="253">
        <v>3524</v>
      </c>
      <c r="E11" s="254">
        <v>5794</v>
      </c>
      <c r="F11" s="254">
        <v>3064</v>
      </c>
      <c r="G11" s="254">
        <v>2063</v>
      </c>
      <c r="H11" s="254">
        <v>2778</v>
      </c>
      <c r="I11" s="254">
        <v>1346</v>
      </c>
      <c r="J11" s="257">
        <v>639</v>
      </c>
      <c r="L11" s="222"/>
      <c r="M11" s="256">
        <v>0.64415437003405218</v>
      </c>
      <c r="N11" s="257">
        <v>2270</v>
      </c>
      <c r="O11" s="258">
        <v>-0.47117707973765965</v>
      </c>
      <c r="P11" s="257">
        <v>-2730</v>
      </c>
      <c r="Q11" s="258">
        <f t="shared" si="0"/>
        <v>-0.32669712793733685</v>
      </c>
      <c r="R11" s="257">
        <f t="shared" si="1"/>
        <v>-1001</v>
      </c>
      <c r="S11" s="258">
        <f t="shared" si="2"/>
        <v>0.34658264663111971</v>
      </c>
      <c r="T11" s="257">
        <f t="shared" si="3"/>
        <v>715</v>
      </c>
      <c r="U11" s="258">
        <f t="shared" si="4"/>
        <v>-0.51547876169906415</v>
      </c>
      <c r="V11" s="257">
        <f t="shared" si="5"/>
        <v>-1432</v>
      </c>
      <c r="W11" s="258">
        <f>[1]Cuadro_CCAA2!O107</f>
        <v>-0.76695842450765861</v>
      </c>
      <c r="X11" s="257">
        <f>[1]Cuadro_CCAA2!P107</f>
        <v>-2103</v>
      </c>
    </row>
    <row r="12" spans="1:26" x14ac:dyDescent="0.25">
      <c r="B12" s="303" t="s">
        <v>38</v>
      </c>
      <c r="C12" s="219"/>
      <c r="D12" s="253">
        <v>2811</v>
      </c>
      <c r="E12" s="254">
        <v>4317</v>
      </c>
      <c r="F12" s="254">
        <v>2454</v>
      </c>
      <c r="G12" s="254">
        <v>2514</v>
      </c>
      <c r="H12" s="254">
        <v>3293</v>
      </c>
      <c r="I12" s="254">
        <v>4117</v>
      </c>
      <c r="J12" s="257">
        <v>4748</v>
      </c>
      <c r="L12" s="222"/>
      <c r="M12" s="256">
        <v>0.53575240128068313</v>
      </c>
      <c r="N12" s="257">
        <v>1506</v>
      </c>
      <c r="O12" s="258">
        <v>-0.43154968728283527</v>
      </c>
      <c r="P12" s="257">
        <v>-1863</v>
      </c>
      <c r="Q12" s="258">
        <f t="shared" si="0"/>
        <v>2.4449877750611249E-2</v>
      </c>
      <c r="R12" s="257">
        <f t="shared" si="1"/>
        <v>60</v>
      </c>
      <c r="S12" s="258">
        <f t="shared" si="2"/>
        <v>0.30986475735879071</v>
      </c>
      <c r="T12" s="257">
        <f t="shared" si="3"/>
        <v>779</v>
      </c>
      <c r="U12" s="258">
        <f t="shared" si="4"/>
        <v>0.25022775584573331</v>
      </c>
      <c r="V12" s="257">
        <f t="shared" si="5"/>
        <v>824</v>
      </c>
      <c r="W12" s="258">
        <f>[1]Cuadro_CCAA2!O108</f>
        <v>0.16201664219285372</v>
      </c>
      <c r="X12" s="257">
        <f>[1]Cuadro_CCAA2!P108</f>
        <v>662</v>
      </c>
    </row>
    <row r="13" spans="1:26" x14ac:dyDescent="0.25">
      <c r="B13" s="303" t="s">
        <v>6</v>
      </c>
      <c r="C13" s="219"/>
      <c r="D13" s="253">
        <v>8956</v>
      </c>
      <c r="E13" s="254">
        <v>9040</v>
      </c>
      <c r="F13" s="254">
        <v>8082</v>
      </c>
      <c r="G13" s="254">
        <v>9950</v>
      </c>
      <c r="H13" s="254">
        <v>7071</v>
      </c>
      <c r="I13" s="254">
        <v>5826</v>
      </c>
      <c r="J13" s="257">
        <v>6449</v>
      </c>
      <c r="K13" s="304"/>
      <c r="L13" s="219"/>
      <c r="M13" s="256">
        <v>9.3791871371147195E-3</v>
      </c>
      <c r="N13" s="257">
        <v>84</v>
      </c>
      <c r="O13" s="258">
        <v>-0.10597345132743363</v>
      </c>
      <c r="P13" s="257">
        <v>-958</v>
      </c>
      <c r="Q13" s="258">
        <f t="shared" si="0"/>
        <v>0.23113090819104176</v>
      </c>
      <c r="R13" s="257">
        <f t="shared" si="1"/>
        <v>1868</v>
      </c>
      <c r="S13" s="258">
        <f t="shared" si="2"/>
        <v>-0.28934673366834174</v>
      </c>
      <c r="T13" s="257">
        <f t="shared" si="3"/>
        <v>-2879</v>
      </c>
      <c r="U13" s="258">
        <f t="shared" si="4"/>
        <v>-0.1760712770470938</v>
      </c>
      <c r="V13" s="257">
        <f t="shared" si="5"/>
        <v>-1245</v>
      </c>
      <c r="W13" s="258">
        <f>[1]Cuadro_CCAA2!O109</f>
        <v>0.12508722958827634</v>
      </c>
      <c r="X13" s="257">
        <f>[1]Cuadro_CCAA2!P109</f>
        <v>717</v>
      </c>
      <c r="Z13" s="224"/>
    </row>
    <row r="14" spans="1:26" x14ac:dyDescent="0.25">
      <c r="B14" s="303" t="s">
        <v>5</v>
      </c>
      <c r="C14" s="219"/>
      <c r="D14" s="253">
        <v>4667</v>
      </c>
      <c r="E14" s="254">
        <v>3990</v>
      </c>
      <c r="F14" s="254">
        <v>3899</v>
      </c>
      <c r="G14" s="254">
        <v>1365</v>
      </c>
      <c r="H14" s="254">
        <v>873</v>
      </c>
      <c r="I14" s="254">
        <v>1583</v>
      </c>
      <c r="J14" s="257">
        <v>624</v>
      </c>
      <c r="K14" s="304"/>
      <c r="L14" s="219"/>
      <c r="M14" s="256">
        <v>-0.14506106706663813</v>
      </c>
      <c r="N14" s="257">
        <v>-677</v>
      </c>
      <c r="O14" s="258">
        <v>-2.2807017543859609E-2</v>
      </c>
      <c r="P14" s="257">
        <v>-91</v>
      </c>
      <c r="Q14" s="258">
        <f t="shared" si="0"/>
        <v>-0.64991023339317766</v>
      </c>
      <c r="R14" s="257">
        <f t="shared" si="1"/>
        <v>-2534</v>
      </c>
      <c r="S14" s="258">
        <f t="shared" si="2"/>
        <v>-0.36043956043956049</v>
      </c>
      <c r="T14" s="257">
        <f t="shared" si="3"/>
        <v>-492</v>
      </c>
      <c r="U14" s="258">
        <f t="shared" si="4"/>
        <v>0.81328751431844215</v>
      </c>
      <c r="V14" s="257">
        <f t="shared" si="5"/>
        <v>710</v>
      </c>
      <c r="W14" s="258">
        <f>[1]Cuadro_CCAA2!O110</f>
        <v>-0.27610208816705339</v>
      </c>
      <c r="X14" s="257">
        <f>[1]Cuadro_CCAA2!P110</f>
        <v>-238</v>
      </c>
      <c r="Z14" s="224"/>
    </row>
    <row r="15" spans="1:26" x14ac:dyDescent="0.25">
      <c r="B15" s="303" t="s">
        <v>4</v>
      </c>
      <c r="C15" s="219"/>
      <c r="D15" s="253">
        <v>1471</v>
      </c>
      <c r="E15" s="254">
        <v>1593</v>
      </c>
      <c r="F15" s="254">
        <v>119</v>
      </c>
      <c r="G15" s="254">
        <v>186</v>
      </c>
      <c r="H15" s="254">
        <v>207</v>
      </c>
      <c r="I15" s="254">
        <v>157</v>
      </c>
      <c r="J15" s="257">
        <v>141</v>
      </c>
      <c r="L15" s="222"/>
      <c r="M15" s="256">
        <v>8.2936777702243392E-2</v>
      </c>
      <c r="N15" s="257">
        <v>122</v>
      </c>
      <c r="O15" s="258">
        <v>-0.92529817953546767</v>
      </c>
      <c r="P15" s="257">
        <v>-1474</v>
      </c>
      <c r="Q15" s="258">
        <f t="shared" si="0"/>
        <v>0.56302521008403361</v>
      </c>
      <c r="R15" s="257">
        <f t="shared" si="1"/>
        <v>67</v>
      </c>
      <c r="S15" s="258">
        <f t="shared" si="2"/>
        <v>0.11290322580645151</v>
      </c>
      <c r="T15" s="257">
        <f t="shared" si="3"/>
        <v>21</v>
      </c>
      <c r="U15" s="258">
        <f t="shared" si="4"/>
        <v>-0.24154589371980673</v>
      </c>
      <c r="V15" s="257">
        <f t="shared" si="5"/>
        <v>-50</v>
      </c>
      <c r="W15" s="258">
        <f>[1]Cuadro_CCAA2!O111</f>
        <v>-2.7586206896551779E-2</v>
      </c>
      <c r="X15" s="257">
        <f>[1]Cuadro_CCAA2!P111</f>
        <v>-4</v>
      </c>
      <c r="Z15" s="224"/>
    </row>
    <row r="16" spans="1:26" x14ac:dyDescent="0.25">
      <c r="B16" s="303" t="s">
        <v>40</v>
      </c>
      <c r="C16" s="219"/>
      <c r="D16" s="253">
        <v>7126</v>
      </c>
      <c r="E16" s="254">
        <v>5895</v>
      </c>
      <c r="F16" s="254">
        <v>4923</v>
      </c>
      <c r="G16" s="254">
        <v>3015</v>
      </c>
      <c r="H16" s="254">
        <v>2591</v>
      </c>
      <c r="I16" s="254">
        <v>2478</v>
      </c>
      <c r="J16" s="257">
        <v>4070</v>
      </c>
      <c r="L16" s="222"/>
      <c r="M16" s="256">
        <v>-0.17274768453550382</v>
      </c>
      <c r="N16" s="257">
        <v>-1231</v>
      </c>
      <c r="O16" s="258">
        <v>-0.16488549618320614</v>
      </c>
      <c r="P16" s="257">
        <v>-972</v>
      </c>
      <c r="Q16" s="258">
        <f t="shared" si="0"/>
        <v>-0.38756855575868376</v>
      </c>
      <c r="R16" s="257">
        <f t="shared" si="1"/>
        <v>-1908</v>
      </c>
      <c r="S16" s="258">
        <f t="shared" si="2"/>
        <v>-0.14063018242122716</v>
      </c>
      <c r="T16" s="257">
        <f t="shared" si="3"/>
        <v>-424</v>
      </c>
      <c r="U16" s="258">
        <f t="shared" si="4"/>
        <v>-4.3612504824392162E-2</v>
      </c>
      <c r="V16" s="257">
        <f t="shared" si="5"/>
        <v>-113</v>
      </c>
      <c r="W16" s="258">
        <f>[1]Cuadro_CCAA2!O112</f>
        <v>-6.6941769830353048E-2</v>
      </c>
      <c r="X16" s="257">
        <f>[1]Cuadro_CCAA2!P112</f>
        <v>-292</v>
      </c>
      <c r="Z16" s="224"/>
    </row>
    <row r="17" spans="2:28" x14ac:dyDescent="0.25">
      <c r="B17" s="303" t="s">
        <v>41</v>
      </c>
      <c r="C17" s="219"/>
      <c r="D17" s="253">
        <v>75141</v>
      </c>
      <c r="E17" s="254">
        <v>76253</v>
      </c>
      <c r="F17" s="254">
        <v>73386</v>
      </c>
      <c r="G17" s="254">
        <v>78542</v>
      </c>
      <c r="H17" s="254">
        <v>69770</v>
      </c>
      <c r="I17" s="254">
        <v>48470</v>
      </c>
      <c r="J17" s="257">
        <v>44869</v>
      </c>
      <c r="K17" s="304"/>
      <c r="L17" s="219"/>
      <c r="M17" s="256">
        <v>1.4798844838370462E-2</v>
      </c>
      <c r="N17" s="257">
        <v>1112</v>
      </c>
      <c r="O17" s="258">
        <v>-3.7598520713939099E-2</v>
      </c>
      <c r="P17" s="257">
        <v>-2867</v>
      </c>
      <c r="Q17" s="258">
        <f t="shared" si="0"/>
        <v>7.0258632436704493E-2</v>
      </c>
      <c r="R17" s="257">
        <f t="shared" si="1"/>
        <v>5156</v>
      </c>
      <c r="S17" s="258">
        <f t="shared" si="2"/>
        <v>-0.11168546764788267</v>
      </c>
      <c r="T17" s="257">
        <f t="shared" si="3"/>
        <v>-8772</v>
      </c>
      <c r="U17" s="258">
        <f t="shared" si="4"/>
        <v>-0.30528880607711051</v>
      </c>
      <c r="V17" s="257">
        <f t="shared" si="5"/>
        <v>-21300</v>
      </c>
      <c r="W17" s="258">
        <f>[1]Cuadro_CCAA2!O113</f>
        <v>-0.34950780695014283</v>
      </c>
      <c r="X17" s="257">
        <f>[1]Cuadro_CCAA2!P113</f>
        <v>-24108</v>
      </c>
      <c r="Z17" s="224"/>
    </row>
    <row r="18" spans="2:28" x14ac:dyDescent="0.25">
      <c r="B18" s="303" t="s">
        <v>3</v>
      </c>
      <c r="C18" s="219"/>
      <c r="D18" s="253">
        <v>10677</v>
      </c>
      <c r="E18" s="254">
        <v>14865</v>
      </c>
      <c r="F18" s="254">
        <v>13381</v>
      </c>
      <c r="G18" s="254">
        <v>11826</v>
      </c>
      <c r="H18" s="254">
        <v>10571</v>
      </c>
      <c r="I18" s="254">
        <v>15501</v>
      </c>
      <c r="J18" s="257">
        <v>11798</v>
      </c>
      <c r="L18" s="222"/>
      <c r="M18" s="256">
        <v>0.39224501264400113</v>
      </c>
      <c r="N18" s="257">
        <v>4188</v>
      </c>
      <c r="O18" s="258">
        <v>-9.9831819710729852E-2</v>
      </c>
      <c r="P18" s="257">
        <v>-1484</v>
      </c>
      <c r="Q18" s="258">
        <f>G18/F18-1</f>
        <v>-0.11620955085569096</v>
      </c>
      <c r="R18" s="257">
        <f>G18-F18</f>
        <v>-1555</v>
      </c>
      <c r="S18" s="258">
        <f t="shared" si="2"/>
        <v>-0.10612210383899878</v>
      </c>
      <c r="T18" s="257">
        <f t="shared" si="3"/>
        <v>-1255</v>
      </c>
      <c r="U18" s="258">
        <f t="shared" si="4"/>
        <v>0.46637025825371303</v>
      </c>
      <c r="V18" s="257">
        <f t="shared" si="5"/>
        <v>4930</v>
      </c>
      <c r="W18" s="258">
        <f>[1]Cuadro_CCAA2!O114</f>
        <v>0.21416074920242867</v>
      </c>
      <c r="X18" s="257">
        <f>[1]Cuadro_CCAA2!P114</f>
        <v>2081</v>
      </c>
      <c r="Z18" s="224"/>
    </row>
    <row r="19" spans="2:28" x14ac:dyDescent="0.25">
      <c r="B19" s="303" t="s">
        <v>2</v>
      </c>
      <c r="C19" s="219"/>
      <c r="D19" s="253">
        <v>4152</v>
      </c>
      <c r="E19" s="254">
        <v>7206</v>
      </c>
      <c r="F19" s="254">
        <v>5685</v>
      </c>
      <c r="G19" s="254">
        <v>5272</v>
      </c>
      <c r="H19" s="254">
        <v>6122</v>
      </c>
      <c r="I19" s="254">
        <v>5753</v>
      </c>
      <c r="J19" s="257">
        <v>4829</v>
      </c>
      <c r="L19" s="222"/>
      <c r="M19" s="256">
        <v>0.73554913294797686</v>
      </c>
      <c r="N19" s="257">
        <v>3054</v>
      </c>
      <c r="O19" s="258">
        <v>-0.21107410491257284</v>
      </c>
      <c r="P19" s="257">
        <v>-1521</v>
      </c>
      <c r="Q19" s="258">
        <f t="shared" si="0"/>
        <v>-7.2647317502198772E-2</v>
      </c>
      <c r="R19" s="257">
        <f t="shared" si="1"/>
        <v>-413</v>
      </c>
      <c r="S19" s="258">
        <f t="shared" si="2"/>
        <v>0.16122913505311076</v>
      </c>
      <c r="T19" s="257">
        <f t="shared" si="3"/>
        <v>850</v>
      </c>
      <c r="U19" s="258">
        <f t="shared" si="4"/>
        <v>-6.0274420124142414E-2</v>
      </c>
      <c r="V19" s="257">
        <f t="shared" si="5"/>
        <v>-369</v>
      </c>
      <c r="W19" s="258">
        <f>[1]Cuadro_CCAA2!O115</f>
        <v>-0.18908480268681782</v>
      </c>
      <c r="X19" s="257">
        <f>[1]Cuadro_CCAA2!P115</f>
        <v>-1126</v>
      </c>
      <c r="Z19" s="224"/>
    </row>
    <row r="20" spans="2:28" x14ac:dyDescent="0.25">
      <c r="B20" s="303" t="s">
        <v>35</v>
      </c>
      <c r="C20" s="219"/>
      <c r="D20" s="253">
        <v>7804</v>
      </c>
      <c r="E20" s="254">
        <v>8456</v>
      </c>
      <c r="F20" s="254">
        <v>4923</v>
      </c>
      <c r="G20" s="254">
        <v>4018</v>
      </c>
      <c r="H20" s="254">
        <v>3271</v>
      </c>
      <c r="I20" s="254">
        <v>1893</v>
      </c>
      <c r="J20" s="257">
        <v>1448</v>
      </c>
      <c r="L20" s="222"/>
      <c r="M20" s="256">
        <v>8.3546899026140542E-2</v>
      </c>
      <c r="N20" s="257">
        <v>652</v>
      </c>
      <c r="O20" s="258">
        <v>-0.41780983916745507</v>
      </c>
      <c r="P20" s="257">
        <v>-3533</v>
      </c>
      <c r="Q20" s="258">
        <f t="shared" si="0"/>
        <v>-0.18383099735933373</v>
      </c>
      <c r="R20" s="257">
        <f t="shared" si="1"/>
        <v>-905</v>
      </c>
      <c r="S20" s="258">
        <f t="shared" si="2"/>
        <v>-0.18591338974614235</v>
      </c>
      <c r="T20" s="257">
        <f t="shared" si="3"/>
        <v>-747</v>
      </c>
      <c r="U20" s="258">
        <f t="shared" si="4"/>
        <v>-0.42127789666768567</v>
      </c>
      <c r="V20" s="257">
        <f t="shared" si="5"/>
        <v>-1378</v>
      </c>
      <c r="W20" s="258">
        <f>[1]Cuadro_CCAA2!O116</f>
        <v>-0.35501113585746102</v>
      </c>
      <c r="X20" s="257">
        <f>[1]Cuadro_CCAA2!P116</f>
        <v>-797</v>
      </c>
      <c r="Z20" s="224"/>
    </row>
    <row r="21" spans="2:28" x14ac:dyDescent="0.25">
      <c r="B21" s="303" t="s">
        <v>42</v>
      </c>
      <c r="C21" s="219"/>
      <c r="D21" s="253">
        <v>19669</v>
      </c>
      <c r="E21" s="254">
        <v>28300</v>
      </c>
      <c r="F21" s="254">
        <v>28494</v>
      </c>
      <c r="G21" s="254">
        <v>10563</v>
      </c>
      <c r="H21" s="254">
        <v>9303</v>
      </c>
      <c r="I21" s="254">
        <v>8062</v>
      </c>
      <c r="J21" s="257">
        <v>12386</v>
      </c>
      <c r="L21" s="222"/>
      <c r="M21" s="256">
        <v>0.4388123442981342</v>
      </c>
      <c r="N21" s="257">
        <v>8631</v>
      </c>
      <c r="O21" s="258">
        <v>6.8551236749117006E-3</v>
      </c>
      <c r="P21" s="257">
        <v>194</v>
      </c>
      <c r="Q21" s="258">
        <f t="shared" si="0"/>
        <v>-0.62929037692145717</v>
      </c>
      <c r="R21" s="257">
        <f t="shared" si="1"/>
        <v>-17931</v>
      </c>
      <c r="S21" s="258">
        <f t="shared" si="2"/>
        <v>-0.11928429423459241</v>
      </c>
      <c r="T21" s="257">
        <f t="shared" si="3"/>
        <v>-1260</v>
      </c>
      <c r="U21" s="258">
        <f t="shared" si="4"/>
        <v>-0.13339782865742233</v>
      </c>
      <c r="V21" s="257">
        <f t="shared" si="5"/>
        <v>-1241</v>
      </c>
      <c r="W21" s="258">
        <f>[1]Cuadro_CCAA2!O117</f>
        <v>0.15497948526669147</v>
      </c>
      <c r="X21" s="257">
        <f>[1]Cuadro_CCAA2!P117</f>
        <v>1662</v>
      </c>
      <c r="Z21" s="224"/>
    </row>
    <row r="22" spans="2:28" x14ac:dyDescent="0.25">
      <c r="B22" s="303" t="s">
        <v>43</v>
      </c>
      <c r="C22" s="219"/>
      <c r="D22" s="253">
        <v>4430</v>
      </c>
      <c r="E22" s="254">
        <v>6258</v>
      </c>
      <c r="F22" s="254">
        <v>4718</v>
      </c>
      <c r="G22" s="254">
        <v>5035</v>
      </c>
      <c r="H22" s="254">
        <v>6525</v>
      </c>
      <c r="I22" s="254">
        <v>7096</v>
      </c>
      <c r="J22" s="257">
        <v>6182</v>
      </c>
      <c r="L22" s="222"/>
      <c r="M22" s="256">
        <v>0.41264108352144468</v>
      </c>
      <c r="N22" s="257">
        <v>1828</v>
      </c>
      <c r="O22" s="258">
        <v>-0.24608501118568238</v>
      </c>
      <c r="P22" s="257">
        <v>-1540</v>
      </c>
      <c r="Q22" s="258">
        <f t="shared" si="0"/>
        <v>6.7189487070792753E-2</v>
      </c>
      <c r="R22" s="257">
        <f t="shared" si="1"/>
        <v>317</v>
      </c>
      <c r="S22" s="258">
        <f t="shared" si="2"/>
        <v>0.29592850049652442</v>
      </c>
      <c r="T22" s="257">
        <f t="shared" si="3"/>
        <v>1490</v>
      </c>
      <c r="U22" s="258">
        <f t="shared" si="4"/>
        <v>8.7509578544061384E-2</v>
      </c>
      <c r="V22" s="257">
        <f t="shared" si="5"/>
        <v>571</v>
      </c>
      <c r="W22" s="258">
        <f>[1]Cuadro_CCAA2!O118</f>
        <v>-0.11710939731505288</v>
      </c>
      <c r="X22" s="257">
        <f>[1]Cuadro_CCAA2!P118</f>
        <v>-820</v>
      </c>
      <c r="Z22" s="224"/>
    </row>
    <row r="23" spans="2:28" x14ac:dyDescent="0.25">
      <c r="B23" s="303" t="s">
        <v>44</v>
      </c>
      <c r="C23" s="219"/>
      <c r="D23" s="253">
        <v>1465</v>
      </c>
      <c r="E23" s="254">
        <v>836</v>
      </c>
      <c r="F23" s="254">
        <v>801</v>
      </c>
      <c r="G23" s="254">
        <v>1019</v>
      </c>
      <c r="H23" s="254">
        <v>768</v>
      </c>
      <c r="I23" s="254">
        <v>659</v>
      </c>
      <c r="J23" s="257">
        <v>588</v>
      </c>
      <c r="K23" s="304"/>
      <c r="L23" s="219"/>
      <c r="M23" s="256">
        <v>-0.42935153583617747</v>
      </c>
      <c r="N23" s="257">
        <v>-629</v>
      </c>
      <c r="O23" s="258">
        <v>-4.186602870813394E-2</v>
      </c>
      <c r="P23" s="257">
        <v>-35</v>
      </c>
      <c r="Q23" s="258">
        <f t="shared" si="0"/>
        <v>0.27215980024968789</v>
      </c>
      <c r="R23" s="257">
        <f t="shared" si="1"/>
        <v>218</v>
      </c>
      <c r="S23" s="258">
        <f t="shared" si="2"/>
        <v>-0.24631992149165849</v>
      </c>
      <c r="T23" s="257">
        <f t="shared" si="3"/>
        <v>-251</v>
      </c>
      <c r="U23" s="258">
        <f t="shared" si="4"/>
        <v>-0.14192708333333337</v>
      </c>
      <c r="V23" s="257">
        <f t="shared" si="5"/>
        <v>-109</v>
      </c>
      <c r="W23" s="258">
        <f>[1]Cuadro_CCAA2!O119</f>
        <v>-0.18105849582172706</v>
      </c>
      <c r="X23" s="257">
        <f>[1]Cuadro_CCAA2!P119</f>
        <v>-130</v>
      </c>
      <c r="Z23" s="224"/>
    </row>
    <row r="24" spans="2:28" x14ac:dyDescent="0.25">
      <c r="B24" s="303" t="s">
        <v>45</v>
      </c>
      <c r="C24" s="219"/>
      <c r="D24" s="253">
        <v>13794</v>
      </c>
      <c r="E24" s="254">
        <v>13680</v>
      </c>
      <c r="F24" s="254">
        <v>13558</v>
      </c>
      <c r="G24" s="254">
        <v>13090</v>
      </c>
      <c r="H24" s="254">
        <v>13861</v>
      </c>
      <c r="I24" s="254">
        <v>14769</v>
      </c>
      <c r="J24" s="257">
        <v>14493</v>
      </c>
      <c r="L24" s="222"/>
      <c r="M24" s="256">
        <v>-8.2644628099173278E-3</v>
      </c>
      <c r="N24" s="257">
        <v>-114</v>
      </c>
      <c r="O24" s="258">
        <v>-8.9181286549707695E-3</v>
      </c>
      <c r="P24" s="257">
        <v>-122</v>
      </c>
      <c r="Q24" s="258">
        <f t="shared" si="0"/>
        <v>-3.451836554064025E-2</v>
      </c>
      <c r="R24" s="257">
        <f t="shared" si="1"/>
        <v>-468</v>
      </c>
      <c r="S24" s="258">
        <f t="shared" si="2"/>
        <v>5.8899923605805871E-2</v>
      </c>
      <c r="T24" s="257">
        <f t="shared" si="3"/>
        <v>771</v>
      </c>
      <c r="U24" s="258">
        <f t="shared" si="4"/>
        <v>6.5507539138590198E-2</v>
      </c>
      <c r="V24" s="257">
        <f t="shared" si="5"/>
        <v>908</v>
      </c>
      <c r="W24" s="258">
        <f>[1]Cuadro_CCAA2!O120</f>
        <v>3.1750551719228248E-2</v>
      </c>
      <c r="X24" s="257">
        <f>[1]Cuadro_CCAA2!P120</f>
        <v>446</v>
      </c>
      <c r="Z24" s="224"/>
    </row>
    <row r="25" spans="2:28" x14ac:dyDescent="0.25">
      <c r="B25" s="303" t="s">
        <v>46</v>
      </c>
      <c r="C25" s="219"/>
      <c r="D25" s="253">
        <v>3067</v>
      </c>
      <c r="E25" s="254">
        <v>3116</v>
      </c>
      <c r="F25" s="254">
        <v>3168</v>
      </c>
      <c r="G25" s="254">
        <v>3686</v>
      </c>
      <c r="H25" s="254">
        <v>1997</v>
      </c>
      <c r="I25" s="254">
        <v>1466</v>
      </c>
      <c r="J25" s="257">
        <v>1407</v>
      </c>
      <c r="L25" s="222"/>
      <c r="M25" s="256">
        <v>1.5976524290837846E-2</v>
      </c>
      <c r="N25" s="257">
        <v>49</v>
      </c>
      <c r="O25" s="258">
        <v>1.6688061617458283E-2</v>
      </c>
      <c r="P25" s="257">
        <v>52</v>
      </c>
      <c r="Q25" s="258">
        <f t="shared" si="0"/>
        <v>0.16351010101010099</v>
      </c>
      <c r="R25" s="257">
        <f t="shared" si="1"/>
        <v>518</v>
      </c>
      <c r="S25" s="258">
        <f t="shared" si="2"/>
        <v>-0.45822029300054257</v>
      </c>
      <c r="T25" s="257">
        <f t="shared" si="3"/>
        <v>-1689</v>
      </c>
      <c r="U25" s="258">
        <f t="shared" si="4"/>
        <v>-0.26589884827240862</v>
      </c>
      <c r="V25" s="257">
        <f t="shared" si="5"/>
        <v>-531</v>
      </c>
      <c r="W25" s="258">
        <f>[1]Cuadro_CCAA2!O121</f>
        <v>-6.7594433399602361E-2</v>
      </c>
      <c r="X25" s="257">
        <f>[1]Cuadro_CCAA2!P121</f>
        <v>-102</v>
      </c>
      <c r="Z25" s="224"/>
    </row>
    <row r="26" spans="2:28" x14ac:dyDescent="0.25">
      <c r="B26" s="305" t="s">
        <v>1</v>
      </c>
      <c r="C26" s="219"/>
      <c r="D26" s="260">
        <v>186</v>
      </c>
      <c r="E26" s="261">
        <v>148</v>
      </c>
      <c r="F26" s="261">
        <v>243</v>
      </c>
      <c r="G26" s="261">
        <v>188</v>
      </c>
      <c r="H26" s="261">
        <v>251</v>
      </c>
      <c r="I26" s="261">
        <v>321</v>
      </c>
      <c r="J26" s="265">
        <v>358</v>
      </c>
      <c r="K26" s="1228"/>
      <c r="L26" s="219"/>
      <c r="M26" s="264">
        <v>-0.20430107526881724</v>
      </c>
      <c r="N26" s="265">
        <v>-38</v>
      </c>
      <c r="O26" s="266">
        <v>0.64189189189189189</v>
      </c>
      <c r="P26" s="265">
        <v>95</v>
      </c>
      <c r="Q26" s="266">
        <f t="shared" si="0"/>
        <v>-0.22633744855967075</v>
      </c>
      <c r="R26" s="265">
        <f t="shared" si="1"/>
        <v>-55</v>
      </c>
      <c r="S26" s="266">
        <f t="shared" si="2"/>
        <v>0.33510638297872331</v>
      </c>
      <c r="T26" s="265">
        <f t="shared" si="3"/>
        <v>63</v>
      </c>
      <c r="U26" s="266">
        <f t="shared" si="4"/>
        <v>0.2788844621513944</v>
      </c>
      <c r="V26" s="265">
        <f t="shared" si="5"/>
        <v>70</v>
      </c>
      <c r="W26" s="266">
        <f>[1]Cuadro_CCAA2!$O$125</f>
        <v>-0.11604938271604937</v>
      </c>
      <c r="X26" s="257">
        <f>[1]Cuadro_CCAA2!P122+[1]Cuadro_CCAA2!P123</f>
        <v>-47</v>
      </c>
      <c r="Z26" s="224"/>
      <c r="AA26" s="224"/>
      <c r="AB26" s="286"/>
    </row>
    <row r="27" spans="2:28" x14ac:dyDescent="0.25">
      <c r="B27" s="235" t="s">
        <v>0</v>
      </c>
      <c r="C27" s="219"/>
      <c r="D27" s="1229">
        <f>SUM(D9:D26)</f>
        <v>250037</v>
      </c>
      <c r="E27" s="306">
        <f>SUM(E9:E26)</f>
        <v>269854</v>
      </c>
      <c r="F27" s="307">
        <f>SUM(F9:F26)</f>
        <v>232243</v>
      </c>
      <c r="G27" s="306">
        <f>SUM(G9:G26)</f>
        <v>193436</v>
      </c>
      <c r="H27" s="307">
        <v>177423</v>
      </c>
      <c r="I27" s="306">
        <v>155241</v>
      </c>
      <c r="J27" s="306">
        <f>SUM(J9:J26)</f>
        <v>137724</v>
      </c>
      <c r="K27" s="308"/>
      <c r="L27" s="222"/>
      <c r="M27" s="240">
        <f>E27/D27-1</f>
        <v>7.92562700720294E-2</v>
      </c>
      <c r="N27" s="241">
        <f>E27-D27</f>
        <v>19817</v>
      </c>
      <c r="O27" s="242">
        <f>F27/E27-1</f>
        <v>-0.13937536593861866</v>
      </c>
      <c r="P27" s="243">
        <f>F27-E27</f>
        <v>-37611</v>
      </c>
      <c r="Q27" s="242">
        <f t="shared" si="0"/>
        <v>-0.16709653251120593</v>
      </c>
      <c r="R27" s="237">
        <f t="shared" si="1"/>
        <v>-38807</v>
      </c>
      <c r="S27" s="242">
        <f t="shared" si="2"/>
        <v>-8.2781902024442244E-2</v>
      </c>
      <c r="T27" s="243">
        <f t="shared" si="3"/>
        <v>-16013</v>
      </c>
      <c r="U27" s="309">
        <f t="shared" si="4"/>
        <v>-0.12502324952232802</v>
      </c>
      <c r="V27" s="237">
        <f t="shared" si="5"/>
        <v>-22182</v>
      </c>
      <c r="W27" s="242">
        <f>[1]Cuadro_CCAA2!O123</f>
        <v>-0.1160714285714286</v>
      </c>
      <c r="X27" s="243">
        <f>[1]Cuadro_CCAA2!P123</f>
        <v>-39</v>
      </c>
    </row>
    <row r="28" spans="2:28" x14ac:dyDescent="0.25">
      <c r="D28" s="296"/>
      <c r="F28" s="296"/>
      <c r="H28" s="296"/>
      <c r="I28" s="296"/>
      <c r="K28" s="296"/>
    </row>
  </sheetData>
  <mergeCells count="9">
    <mergeCell ref="B3:W3"/>
    <mergeCell ref="D5:K6"/>
    <mergeCell ref="M5:X5"/>
    <mergeCell ref="M6:N6"/>
    <mergeCell ref="O6:P6"/>
    <mergeCell ref="W6:X6"/>
    <mergeCell ref="Q6:R6"/>
    <mergeCell ref="S6:T6"/>
    <mergeCell ref="U6:V6"/>
  </mergeCells>
  <pageMargins left="0.7" right="0.7" top="0.75" bottom="0.75" header="0.3" footer="0.3"/>
  <pageSetup paperSize="9" scale="64" orientation="landscape" r:id="rId1"/>
  <drawing r:id="rId2"/>
  <extLst>
    <ext xmlns:x14="http://schemas.microsoft.com/office/spreadsheetml/2009/9/main" uri="{05C60535-1F16-4fd2-B633-F4F36F0B64E0}">
      <x14:sparklineGroups xmlns:xm="http://schemas.microsoft.com/office/excel/2006/main">
        <x14:sparklineGroup manualMax="0" manualMin="0" displayEmptyCellsAs="gap" xr2:uid="{00000000-0003-0000-1600-000006000000}">
          <x14:colorSeries rgb="FF376092"/>
          <x14:colorNegative rgb="FFD00000"/>
          <x14:colorAxis rgb="FF000000"/>
          <x14:colorMarkers rgb="FFD00000"/>
          <x14:colorFirst rgb="FFD00000"/>
          <x14:colorLast rgb="FFD00000"/>
          <x14:colorHigh rgb="FFD00000"/>
          <x14:colorLow rgb="FFD00000"/>
          <x14:sparklines>
            <x14:sparkline>
              <xm:f>EVO_sinPIA!D9:J9</xm:f>
              <xm:sqref>K9</xm:sqref>
            </x14:sparkline>
            <x14:sparkline>
              <xm:f>EVO_sinPIA!D10:J10</xm:f>
              <xm:sqref>K10</xm:sqref>
            </x14:sparkline>
            <x14:sparkline>
              <xm:f>EVO_sinPIA!D11:J11</xm:f>
              <xm:sqref>K11</xm:sqref>
            </x14:sparkline>
            <x14:sparkline>
              <xm:f>EVO_sinPIA!D12:J12</xm:f>
              <xm:sqref>K12</xm:sqref>
            </x14:sparkline>
            <x14:sparkline>
              <xm:f>EVO_sinPIA!D13:J13</xm:f>
              <xm:sqref>K13</xm:sqref>
            </x14:sparkline>
            <x14:sparkline>
              <xm:f>EVO_sinPIA!D14:J14</xm:f>
              <xm:sqref>K14</xm:sqref>
            </x14:sparkline>
            <x14:sparkline>
              <xm:f>EVO_sinPIA!D15:J15</xm:f>
              <xm:sqref>K15</xm:sqref>
            </x14:sparkline>
            <x14:sparkline>
              <xm:f>EVO_sinPIA!D16:J16</xm:f>
              <xm:sqref>K16</xm:sqref>
            </x14:sparkline>
            <x14:sparkline>
              <xm:f>EVO_sinPIA!D17:J17</xm:f>
              <xm:sqref>K17</xm:sqref>
            </x14:sparkline>
            <x14:sparkline>
              <xm:f>EVO_sinPIA!D18:J18</xm:f>
              <xm:sqref>K18</xm:sqref>
            </x14:sparkline>
            <x14:sparkline>
              <xm:f>EVO_sinPIA!D19:J19</xm:f>
              <xm:sqref>K19</xm:sqref>
            </x14:sparkline>
            <x14:sparkline>
              <xm:f>EVO_sinPIA!D20:J20</xm:f>
              <xm:sqref>K20</xm:sqref>
            </x14:sparkline>
            <x14:sparkline>
              <xm:f>EVO_sinPIA!D21:J21</xm:f>
              <xm:sqref>K21</xm:sqref>
            </x14:sparkline>
            <x14:sparkline>
              <xm:f>EVO_sinPIA!D22:J22</xm:f>
              <xm:sqref>K22</xm:sqref>
            </x14:sparkline>
            <x14:sparkline>
              <xm:f>EVO_sinPIA!D23:J23</xm:f>
              <xm:sqref>K23</xm:sqref>
            </x14:sparkline>
            <x14:sparkline>
              <xm:f>EVO_sinPIA!D24:J24</xm:f>
              <xm:sqref>K24</xm:sqref>
            </x14:sparkline>
            <x14:sparkline>
              <xm:f>EVO_sinPIA!D25:J25</xm:f>
              <xm:sqref>K25</xm:sqref>
            </x14:sparkline>
            <x14:sparkline>
              <xm:f>EVO_sinPIA!D26:J26</xm:f>
              <xm:sqref>K26</xm:sqref>
            </x14:sparkline>
            <x14:sparkline>
              <xm:f>EVO_sinPIA!D27:J27</xm:f>
              <xm:sqref>K27</xm:sqref>
            </x14:sparkline>
          </x14:sparklines>
        </x14:sparklineGroup>
      </x14:sparklineGroups>
    </ext>
  </extLst>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800-000000000000}">
  <sheetPr codeName="Hoja83">
    <pageSetUpPr fitToPage="1"/>
  </sheetPr>
  <dimension ref="A1:Q34"/>
  <sheetViews>
    <sheetView zoomScaleNormal="100" workbookViewId="0"/>
  </sheetViews>
  <sheetFormatPr baseColWidth="10" defaultColWidth="11.42578125" defaultRowHeight="15" x14ac:dyDescent="0.25"/>
  <cols>
    <col min="1" max="1" width="4.28515625" style="666" customWidth="1"/>
    <col min="2" max="2" width="7.28515625" style="666" customWidth="1"/>
    <col min="3" max="3" width="10.85546875" style="666" bestFit="1" customWidth="1"/>
    <col min="4" max="4" width="9.5703125" style="666" customWidth="1"/>
    <col min="5" max="5" width="10.85546875" style="666" bestFit="1" customWidth="1"/>
    <col min="6" max="6" width="11.7109375" style="666" customWidth="1"/>
    <col min="7" max="7" width="10.85546875" style="666" bestFit="1" customWidth="1"/>
    <col min="8" max="8" width="11.42578125" style="666"/>
    <col min="9" max="9" width="28.140625" style="666" customWidth="1"/>
    <col min="10" max="10" width="7" style="666" customWidth="1"/>
    <col min="11" max="11" width="10.85546875" style="666" customWidth="1"/>
    <col min="12" max="12" width="7" style="666" customWidth="1"/>
    <col min="13" max="16384" width="11.42578125" style="666"/>
  </cols>
  <sheetData>
    <row r="1" spans="1:17" s="700" customFormat="1" x14ac:dyDescent="0.25"/>
    <row r="2" spans="1:17" s="700" customFormat="1" x14ac:dyDescent="0.25"/>
    <row r="3" spans="1:17" s="700" customFormat="1" x14ac:dyDescent="0.25"/>
    <row r="4" spans="1:17" s="700" customFormat="1" x14ac:dyDescent="0.25"/>
    <row r="5" spans="1:17" s="700" customFormat="1" ht="16.5" customHeight="1" x14ac:dyDescent="0.25"/>
    <row r="6" spans="1:17" s="621" customFormat="1" ht="24.75" customHeight="1" x14ac:dyDescent="0.2">
      <c r="A6" s="1017"/>
      <c r="B6" s="1494" t="s">
        <v>464</v>
      </c>
      <c r="C6" s="1494"/>
      <c r="D6" s="1494"/>
      <c r="E6" s="1494"/>
      <c r="F6" s="1494"/>
      <c r="G6" s="1494"/>
      <c r="H6" s="1494"/>
      <c r="I6" s="1494"/>
      <c r="J6" s="1494"/>
      <c r="K6" s="1494"/>
      <c r="L6" s="1494"/>
      <c r="M6" s="1494"/>
      <c r="N6" s="1494"/>
      <c r="O6" s="1018"/>
    </row>
    <row r="7" spans="1:17" s="621" customFormat="1" ht="24.75" customHeight="1" x14ac:dyDescent="0.2">
      <c r="A7" s="1017"/>
      <c r="B7" s="1494"/>
      <c r="C7" s="1494"/>
      <c r="D7" s="1494"/>
      <c r="E7" s="1494"/>
      <c r="F7" s="1494"/>
      <c r="G7" s="1494"/>
      <c r="H7" s="1494"/>
      <c r="I7" s="1494"/>
      <c r="J7" s="1494"/>
      <c r="K7" s="1494"/>
      <c r="L7" s="1494"/>
      <c r="M7" s="1494"/>
      <c r="N7" s="1494"/>
      <c r="O7" s="1018"/>
    </row>
    <row r="8" spans="1:17" s="621" customFormat="1" ht="15.75" customHeight="1" x14ac:dyDescent="0.2">
      <c r="A8" s="1017"/>
      <c r="B8" s="1633" t="s">
        <v>491</v>
      </c>
      <c r="C8" s="1633"/>
      <c r="D8" s="1633"/>
      <c r="E8" s="1633"/>
      <c r="F8" s="1633"/>
      <c r="G8" s="1633"/>
      <c r="H8" s="1633"/>
      <c r="I8" s="1633"/>
      <c r="J8" s="1633"/>
      <c r="K8" s="1633"/>
      <c r="L8" s="1633"/>
      <c r="M8" s="1633"/>
      <c r="N8" s="1633"/>
    </row>
    <row r="9" spans="1:17" s="700" customFormat="1" ht="6" customHeight="1" x14ac:dyDescent="0.25">
      <c r="A9" s="1020"/>
      <c r="B9" s="1020"/>
      <c r="C9" s="1020"/>
      <c r="D9" s="1020"/>
      <c r="E9" s="1020"/>
      <c r="F9" s="1020"/>
      <c r="G9" s="1020"/>
      <c r="H9" s="1020"/>
      <c r="I9" s="1020"/>
      <c r="J9" s="1020"/>
      <c r="K9" s="1020"/>
      <c r="L9" s="1020"/>
    </row>
    <row r="10" spans="1:17" s="113" customFormat="1" x14ac:dyDescent="0.25"/>
    <row r="11" spans="1:17" s="101" customFormat="1" x14ac:dyDescent="0.25">
      <c r="C11" s="1634" t="s">
        <v>33</v>
      </c>
      <c r="D11" s="1634"/>
      <c r="E11" s="1634"/>
      <c r="L11" s="101">
        <v>1</v>
      </c>
      <c r="M11" s="101">
        <v>3</v>
      </c>
      <c r="N11" s="101">
        <v>4</v>
      </c>
      <c r="O11" s="101">
        <v>5</v>
      </c>
      <c r="P11" s="101">
        <v>6</v>
      </c>
    </row>
    <row r="12" spans="1:17" s="101" customFormat="1" x14ac:dyDescent="0.25">
      <c r="C12" s="101" t="s">
        <v>210</v>
      </c>
      <c r="D12" s="101" t="s">
        <v>97</v>
      </c>
      <c r="E12" s="101" t="s">
        <v>98</v>
      </c>
      <c r="F12" s="101" t="s">
        <v>99</v>
      </c>
      <c r="G12" s="101" t="s">
        <v>100</v>
      </c>
      <c r="K12" s="101" t="s">
        <v>101</v>
      </c>
      <c r="L12" s="101" t="s">
        <v>102</v>
      </c>
      <c r="M12" s="101" t="s">
        <v>103</v>
      </c>
      <c r="N12" s="101" t="s">
        <v>104</v>
      </c>
      <c r="O12" s="101" t="s">
        <v>105</v>
      </c>
      <c r="P12" s="101" t="s">
        <v>106</v>
      </c>
      <c r="Q12" s="101" t="s">
        <v>107</v>
      </c>
    </row>
    <row r="13" spans="1:17" s="101" customFormat="1" x14ac:dyDescent="0.25">
      <c r="B13" s="101" t="s">
        <v>8</v>
      </c>
      <c r="C13" s="1021">
        <v>138495</v>
      </c>
      <c r="D13" s="1021">
        <v>131300</v>
      </c>
      <c r="E13" s="1021">
        <v>7195</v>
      </c>
      <c r="F13" s="1022">
        <v>0.94804866601682369</v>
      </c>
      <c r="G13" s="1022">
        <v>5.1951333983176286E-2</v>
      </c>
      <c r="I13" s="101">
        <v>9</v>
      </c>
      <c r="J13" s="101">
        <v>1</v>
      </c>
      <c r="K13" s="101">
        <v>8</v>
      </c>
      <c r="L13" s="101" t="s">
        <v>4</v>
      </c>
      <c r="M13" s="1021">
        <v>40887</v>
      </c>
      <c r="N13" s="1021">
        <v>63</v>
      </c>
      <c r="O13" s="1022">
        <v>0.99846153846153851</v>
      </c>
      <c r="P13" s="1022">
        <v>1.5384615384615385E-3</v>
      </c>
      <c r="Q13" s="1022">
        <v>0.93092143306096797</v>
      </c>
    </row>
    <row r="14" spans="1:17" s="101" customFormat="1" x14ac:dyDescent="0.25">
      <c r="B14" s="101" t="s">
        <v>7</v>
      </c>
      <c r="C14" s="1021">
        <v>14755</v>
      </c>
      <c r="D14" s="1021">
        <v>14728</v>
      </c>
      <c r="E14" s="1021">
        <v>27</v>
      </c>
      <c r="F14" s="1022">
        <v>0.99817011182649951</v>
      </c>
      <c r="G14" s="1022">
        <v>1.8298881735005082E-3</v>
      </c>
      <c r="I14" s="101">
        <v>2</v>
      </c>
      <c r="J14" s="101">
        <v>2</v>
      </c>
      <c r="K14" s="101">
        <v>2</v>
      </c>
      <c r="L14" s="101" t="s">
        <v>7</v>
      </c>
      <c r="M14" s="1021">
        <v>14728</v>
      </c>
      <c r="N14" s="1021">
        <v>27</v>
      </c>
      <c r="O14" s="1022">
        <v>0.99817011182649951</v>
      </c>
      <c r="P14" s="1022">
        <v>1.8298881735005082E-3</v>
      </c>
      <c r="Q14" s="1022">
        <v>0.93092143306096797</v>
      </c>
    </row>
    <row r="15" spans="1:17" s="101" customFormat="1" x14ac:dyDescent="0.25">
      <c r="B15" s="101" t="s">
        <v>37</v>
      </c>
      <c r="C15" s="1021">
        <v>10840</v>
      </c>
      <c r="D15" s="1021">
        <v>10643</v>
      </c>
      <c r="E15" s="1021">
        <v>197</v>
      </c>
      <c r="F15" s="1022">
        <v>0.98182656826568271</v>
      </c>
      <c r="G15" s="1022">
        <v>1.8173431734317343E-2</v>
      </c>
      <c r="I15" s="101">
        <v>4</v>
      </c>
      <c r="J15" s="101">
        <v>3</v>
      </c>
      <c r="K15" s="101">
        <v>13</v>
      </c>
      <c r="L15" s="101" t="s">
        <v>35</v>
      </c>
      <c r="M15" s="1021">
        <v>25904</v>
      </c>
      <c r="N15" s="1021">
        <v>219</v>
      </c>
      <c r="O15" s="1022">
        <v>0.99161658308770051</v>
      </c>
      <c r="P15" s="1022">
        <v>8.3834169122995062E-3</v>
      </c>
      <c r="Q15" s="1022">
        <v>0.93092143306096797</v>
      </c>
    </row>
    <row r="16" spans="1:17" s="101" customFormat="1" x14ac:dyDescent="0.25">
      <c r="B16" s="101" t="s">
        <v>38</v>
      </c>
      <c r="C16" s="1021">
        <v>11303</v>
      </c>
      <c r="D16" s="1021">
        <v>10025</v>
      </c>
      <c r="E16" s="1021">
        <v>1278</v>
      </c>
      <c r="F16" s="1022">
        <v>0.88693267274175003</v>
      </c>
      <c r="G16" s="1022">
        <v>0.11306732725825003</v>
      </c>
      <c r="I16" s="101">
        <v>16</v>
      </c>
      <c r="J16" s="101">
        <v>4</v>
      </c>
      <c r="K16" s="101">
        <v>3</v>
      </c>
      <c r="L16" s="101" t="s">
        <v>37</v>
      </c>
      <c r="M16" s="1021">
        <v>10643</v>
      </c>
      <c r="N16" s="1021">
        <v>197</v>
      </c>
      <c r="O16" s="1022">
        <v>0.98182656826568271</v>
      </c>
      <c r="P16" s="1022">
        <v>1.8173431734317343E-2</v>
      </c>
      <c r="Q16" s="1022">
        <v>0.93092143306096797</v>
      </c>
    </row>
    <row r="17" spans="2:17" s="101" customFormat="1" x14ac:dyDescent="0.25">
      <c r="B17" s="101" t="s">
        <v>6</v>
      </c>
      <c r="C17" s="1021">
        <v>16934</v>
      </c>
      <c r="D17" s="1021">
        <v>14792</v>
      </c>
      <c r="E17" s="1021">
        <v>2142</v>
      </c>
      <c r="F17" s="1022">
        <v>0.8735089169717728</v>
      </c>
      <c r="G17" s="1022">
        <v>0.12649108302822723</v>
      </c>
      <c r="I17" s="101">
        <v>18</v>
      </c>
      <c r="J17" s="101">
        <v>5</v>
      </c>
      <c r="K17" s="101">
        <v>10</v>
      </c>
      <c r="L17" s="101" t="s">
        <v>39</v>
      </c>
      <c r="M17" s="1021">
        <v>551</v>
      </c>
      <c r="N17" s="1021">
        <v>13</v>
      </c>
      <c r="O17" s="1022">
        <v>0.97695035460992907</v>
      </c>
      <c r="P17" s="1022">
        <v>2.3049645390070921E-2</v>
      </c>
      <c r="Q17" s="1022">
        <v>0.93092143306096797</v>
      </c>
    </row>
    <row r="18" spans="2:17" s="101" customFormat="1" x14ac:dyDescent="0.25">
      <c r="B18" s="101" t="s">
        <v>5</v>
      </c>
      <c r="C18" s="1021">
        <v>7840</v>
      </c>
      <c r="D18" s="1021">
        <v>7634</v>
      </c>
      <c r="E18" s="1021">
        <v>206</v>
      </c>
      <c r="F18" s="1022">
        <v>0.97372448979591841</v>
      </c>
      <c r="G18" s="1022">
        <v>2.6275510204081632E-2</v>
      </c>
      <c r="I18" s="101">
        <v>7</v>
      </c>
      <c r="J18" s="101">
        <v>6</v>
      </c>
      <c r="K18" s="101">
        <v>17</v>
      </c>
      <c r="L18" s="101" t="s">
        <v>44</v>
      </c>
      <c r="M18" s="1021">
        <v>6183</v>
      </c>
      <c r="N18" s="1021">
        <v>148</v>
      </c>
      <c r="O18" s="1022">
        <v>0.97662296635602586</v>
      </c>
      <c r="P18" s="1022">
        <v>2.3377033643974095E-2</v>
      </c>
      <c r="Q18" s="1022">
        <v>0.93092143306096797</v>
      </c>
    </row>
    <row r="19" spans="2:17" s="101" customFormat="1" x14ac:dyDescent="0.25">
      <c r="B19" s="101" t="s">
        <v>40</v>
      </c>
      <c r="C19" s="1021">
        <v>25222</v>
      </c>
      <c r="D19" s="1021">
        <v>23936</v>
      </c>
      <c r="E19" s="1021">
        <v>1286</v>
      </c>
      <c r="F19" s="1022">
        <v>0.94901276663230516</v>
      </c>
      <c r="G19" s="1022">
        <v>5.0987233367694867E-2</v>
      </c>
      <c r="I19" s="101">
        <v>8</v>
      </c>
      <c r="J19" s="101">
        <v>7</v>
      </c>
      <c r="K19" s="101">
        <v>6</v>
      </c>
      <c r="L19" s="101" t="s">
        <v>5</v>
      </c>
      <c r="M19" s="1021">
        <v>7634</v>
      </c>
      <c r="N19" s="1021">
        <v>206</v>
      </c>
      <c r="O19" s="1022">
        <v>0.97372448979591841</v>
      </c>
      <c r="P19" s="1022">
        <v>2.6275510204081632E-2</v>
      </c>
      <c r="Q19" s="1022">
        <v>0.93092143306096797</v>
      </c>
    </row>
    <row r="20" spans="2:17" s="101" customFormat="1" x14ac:dyDescent="0.25">
      <c r="B20" s="101" t="s">
        <v>4</v>
      </c>
      <c r="C20" s="1021">
        <v>40950</v>
      </c>
      <c r="D20" s="1021">
        <v>40887</v>
      </c>
      <c r="E20" s="1021">
        <v>63</v>
      </c>
      <c r="F20" s="1022">
        <v>0.99846153846153851</v>
      </c>
      <c r="G20" s="1022">
        <v>1.5384615384615385E-3</v>
      </c>
      <c r="I20" s="101">
        <v>1</v>
      </c>
      <c r="J20" s="101">
        <v>8</v>
      </c>
      <c r="K20" s="101">
        <v>7</v>
      </c>
      <c r="L20" s="101" t="s">
        <v>40</v>
      </c>
      <c r="M20" s="1021">
        <v>23936</v>
      </c>
      <c r="N20" s="1021">
        <v>1286</v>
      </c>
      <c r="O20" s="1022">
        <v>0.94901276663230516</v>
      </c>
      <c r="P20" s="1022">
        <v>5.0987233367694867E-2</v>
      </c>
      <c r="Q20" s="1022">
        <v>0.93092143306096797</v>
      </c>
    </row>
    <row r="21" spans="2:17" s="101" customFormat="1" x14ac:dyDescent="0.25">
      <c r="B21" s="101" t="s">
        <v>41</v>
      </c>
      <c r="C21" s="1021">
        <v>98205</v>
      </c>
      <c r="D21" s="1021">
        <v>85181</v>
      </c>
      <c r="E21" s="1021">
        <v>13024</v>
      </c>
      <c r="F21" s="1022">
        <v>0.8673794613308895</v>
      </c>
      <c r="G21" s="1022">
        <v>0.13262053866911053</v>
      </c>
      <c r="I21" s="101">
        <v>19</v>
      </c>
      <c r="J21" s="101">
        <v>9</v>
      </c>
      <c r="K21" s="101">
        <v>1</v>
      </c>
      <c r="L21" s="101" t="s">
        <v>8</v>
      </c>
      <c r="M21" s="1021">
        <v>131300</v>
      </c>
      <c r="N21" s="1021">
        <v>7195</v>
      </c>
      <c r="O21" s="1022">
        <v>0.94804866601682369</v>
      </c>
      <c r="P21" s="1022">
        <v>5.1951333983176286E-2</v>
      </c>
      <c r="Q21" s="1022">
        <v>0.93092143306096797</v>
      </c>
    </row>
    <row r="22" spans="2:17" s="101" customFormat="1" x14ac:dyDescent="0.25">
      <c r="B22" s="101" t="s">
        <v>39</v>
      </c>
      <c r="C22" s="1021">
        <v>564</v>
      </c>
      <c r="D22" s="1021">
        <v>551</v>
      </c>
      <c r="E22" s="1021">
        <v>13</v>
      </c>
      <c r="F22" s="1022">
        <v>0.97695035460992907</v>
      </c>
      <c r="G22" s="1022">
        <v>2.3049645390070921E-2</v>
      </c>
      <c r="I22" s="101">
        <v>5</v>
      </c>
      <c r="J22" s="101">
        <v>10</v>
      </c>
      <c r="K22" s="101">
        <v>14</v>
      </c>
      <c r="L22" s="101" t="s">
        <v>42</v>
      </c>
      <c r="M22" s="1021">
        <v>68712</v>
      </c>
      <c r="N22" s="1021">
        <v>4067</v>
      </c>
      <c r="O22" s="1022">
        <v>0.94411849571991924</v>
      </c>
      <c r="P22" s="1022">
        <v>5.588150428008079E-2</v>
      </c>
      <c r="Q22" s="1022">
        <v>0.93092143306096797</v>
      </c>
    </row>
    <row r="23" spans="2:17" s="101" customFormat="1" x14ac:dyDescent="0.25">
      <c r="B23" s="101" t="s">
        <v>3</v>
      </c>
      <c r="C23" s="1021">
        <v>62241</v>
      </c>
      <c r="D23" s="1021">
        <v>58090</v>
      </c>
      <c r="E23" s="1021">
        <v>4151</v>
      </c>
      <c r="F23" s="1022">
        <v>0.93330762680548196</v>
      </c>
      <c r="G23" s="1022">
        <v>6.6692373194518081E-2</v>
      </c>
      <c r="I23" s="101">
        <v>11</v>
      </c>
      <c r="J23" s="101">
        <v>11</v>
      </c>
      <c r="K23" s="101">
        <v>11</v>
      </c>
      <c r="L23" s="101" t="s">
        <v>3</v>
      </c>
      <c r="M23" s="1021">
        <v>58090</v>
      </c>
      <c r="N23" s="1021">
        <v>4151</v>
      </c>
      <c r="O23" s="1022">
        <v>0.93330762680548196</v>
      </c>
      <c r="P23" s="1022">
        <v>6.6692373194518081E-2</v>
      </c>
      <c r="Q23" s="1022">
        <v>0.93092143306096797</v>
      </c>
    </row>
    <row r="24" spans="2:17" s="101" customFormat="1" x14ac:dyDescent="0.25">
      <c r="B24" s="101" t="s">
        <v>2</v>
      </c>
      <c r="C24" s="1021">
        <v>13406</v>
      </c>
      <c r="D24" s="1021">
        <v>11967</v>
      </c>
      <c r="E24" s="1021">
        <v>1439</v>
      </c>
      <c r="F24" s="1022">
        <v>0.8926600029837386</v>
      </c>
      <c r="G24" s="1022">
        <v>0.10733999701626137</v>
      </c>
      <c r="I24" s="101">
        <v>15</v>
      </c>
      <c r="J24" s="101">
        <v>12</v>
      </c>
      <c r="K24" s="101">
        <v>20</v>
      </c>
      <c r="L24" s="101" t="s">
        <v>108</v>
      </c>
      <c r="M24" s="1021">
        <v>555411</v>
      </c>
      <c r="N24" s="1021">
        <v>41214</v>
      </c>
      <c r="O24" s="1022">
        <v>0.93092143306096797</v>
      </c>
      <c r="P24" s="1022">
        <v>6.9078566939032054E-2</v>
      </c>
      <c r="Q24" s="1022">
        <v>0.93092143306096797</v>
      </c>
    </row>
    <row r="25" spans="2:17" s="101" customFormat="1" x14ac:dyDescent="0.25">
      <c r="B25" s="101" t="s">
        <v>35</v>
      </c>
      <c r="C25" s="1021">
        <v>26123</v>
      </c>
      <c r="D25" s="1021">
        <v>25904</v>
      </c>
      <c r="E25" s="1021">
        <v>219</v>
      </c>
      <c r="F25" s="1022">
        <v>0.99161658308770051</v>
      </c>
      <c r="G25" s="1022">
        <v>8.3834169122995062E-3</v>
      </c>
      <c r="I25" s="101">
        <v>3</v>
      </c>
      <c r="J25" s="101">
        <v>13</v>
      </c>
      <c r="K25" s="101">
        <v>19</v>
      </c>
      <c r="L25" s="101" t="s">
        <v>46</v>
      </c>
      <c r="M25" s="1021">
        <v>3990</v>
      </c>
      <c r="N25" s="1021">
        <v>383</v>
      </c>
      <c r="O25" s="1022">
        <v>0.91241710496226847</v>
      </c>
      <c r="P25" s="1022">
        <v>8.7582895037731534E-2</v>
      </c>
      <c r="Q25" s="1022">
        <v>0.93092143306096797</v>
      </c>
    </row>
    <row r="26" spans="2:17" s="101" customFormat="1" x14ac:dyDescent="0.25">
      <c r="B26" s="101" t="s">
        <v>42</v>
      </c>
      <c r="C26" s="1021">
        <v>72779</v>
      </c>
      <c r="D26" s="1021">
        <v>68712</v>
      </c>
      <c r="E26" s="1021">
        <v>4067</v>
      </c>
      <c r="F26" s="1022">
        <v>0.94411849571991924</v>
      </c>
      <c r="G26" s="1022">
        <v>5.588150428008079E-2</v>
      </c>
      <c r="I26" s="101">
        <v>10</v>
      </c>
      <c r="J26" s="101">
        <v>14</v>
      </c>
      <c r="K26" s="101">
        <v>16</v>
      </c>
      <c r="L26" s="101" t="s">
        <v>43</v>
      </c>
      <c r="M26" s="1021">
        <v>16858</v>
      </c>
      <c r="N26" s="1021">
        <v>1903</v>
      </c>
      <c r="O26" s="1022">
        <v>0.89856617451095355</v>
      </c>
      <c r="P26" s="1022">
        <v>0.10143382548904642</v>
      </c>
      <c r="Q26" s="1022">
        <v>0.93092143306096797</v>
      </c>
    </row>
    <row r="27" spans="2:17" s="101" customFormat="1" x14ac:dyDescent="0.25">
      <c r="B27" s="101" t="s">
        <v>47</v>
      </c>
      <c r="C27" s="1021">
        <v>838</v>
      </c>
      <c r="D27" s="1021">
        <v>725</v>
      </c>
      <c r="E27" s="1021">
        <v>113</v>
      </c>
      <c r="F27" s="1022">
        <v>0.8651551312649165</v>
      </c>
      <c r="G27" s="1022">
        <v>0.13484486873508353</v>
      </c>
      <c r="I27" s="101">
        <v>20</v>
      </c>
      <c r="J27" s="101">
        <v>15</v>
      </c>
      <c r="K27" s="101">
        <v>12</v>
      </c>
      <c r="L27" s="101" t="s">
        <v>2</v>
      </c>
      <c r="M27" s="1021">
        <v>11967</v>
      </c>
      <c r="N27" s="1021">
        <v>1439</v>
      </c>
      <c r="O27" s="1022">
        <v>0.8926600029837386</v>
      </c>
      <c r="P27" s="1022">
        <v>0.10733999701626137</v>
      </c>
      <c r="Q27" s="1022">
        <v>0.93092143306096797</v>
      </c>
    </row>
    <row r="28" spans="2:17" s="101" customFormat="1" x14ac:dyDescent="0.25">
      <c r="B28" s="101" t="s">
        <v>43</v>
      </c>
      <c r="C28" s="1021">
        <v>18761</v>
      </c>
      <c r="D28" s="1021">
        <v>16858</v>
      </c>
      <c r="E28" s="1021">
        <v>1903</v>
      </c>
      <c r="F28" s="1022">
        <v>0.89856617451095355</v>
      </c>
      <c r="G28" s="1022">
        <v>0.10143382548904642</v>
      </c>
      <c r="I28" s="101">
        <v>14</v>
      </c>
      <c r="J28" s="101">
        <v>16</v>
      </c>
      <c r="K28" s="101">
        <v>4</v>
      </c>
      <c r="L28" s="101" t="s">
        <v>38</v>
      </c>
      <c r="M28" s="1021">
        <v>10025</v>
      </c>
      <c r="N28" s="1021">
        <v>1278</v>
      </c>
      <c r="O28" s="1022">
        <v>0.88693267274175003</v>
      </c>
      <c r="P28" s="1022">
        <v>0.11306732725825003</v>
      </c>
      <c r="Q28" s="1022">
        <v>0.93092143306096797</v>
      </c>
    </row>
    <row r="29" spans="2:17" s="101" customFormat="1" x14ac:dyDescent="0.25">
      <c r="B29" s="101" t="s">
        <v>44</v>
      </c>
      <c r="C29" s="1021">
        <v>6331</v>
      </c>
      <c r="D29" s="1021">
        <v>6183</v>
      </c>
      <c r="E29" s="1021">
        <v>148</v>
      </c>
      <c r="F29" s="1022">
        <v>0.97662296635602586</v>
      </c>
      <c r="G29" s="1022">
        <v>2.3377033643974095E-2</v>
      </c>
      <c r="I29" s="101">
        <v>6</v>
      </c>
      <c r="J29" s="101">
        <v>17</v>
      </c>
      <c r="K29" s="101">
        <v>18</v>
      </c>
      <c r="L29" s="101" t="s">
        <v>45</v>
      </c>
      <c r="M29" s="1021">
        <v>23305</v>
      </c>
      <c r="N29" s="1021">
        <v>3360</v>
      </c>
      <c r="O29" s="1022">
        <v>0.87399212450778174</v>
      </c>
      <c r="P29" s="1022">
        <v>0.12600787549221826</v>
      </c>
      <c r="Q29" s="1022">
        <v>0.93092143306096797</v>
      </c>
    </row>
    <row r="30" spans="2:17" s="101" customFormat="1" x14ac:dyDescent="0.25">
      <c r="B30" s="101" t="s">
        <v>45</v>
      </c>
      <c r="C30" s="1021">
        <v>26665</v>
      </c>
      <c r="D30" s="1021">
        <v>23305</v>
      </c>
      <c r="E30" s="1021">
        <v>3360</v>
      </c>
      <c r="F30" s="1022">
        <v>0.87399212450778174</v>
      </c>
      <c r="G30" s="1022">
        <v>0.12600787549221826</v>
      </c>
      <c r="I30" s="101">
        <v>17</v>
      </c>
      <c r="J30" s="101">
        <v>18</v>
      </c>
      <c r="K30" s="101">
        <v>5</v>
      </c>
      <c r="L30" s="101" t="s">
        <v>6</v>
      </c>
      <c r="M30" s="1021">
        <v>14792</v>
      </c>
      <c r="N30" s="1021">
        <v>2142</v>
      </c>
      <c r="O30" s="1022">
        <v>0.8735089169717728</v>
      </c>
      <c r="P30" s="1022">
        <v>0.12649108302822723</v>
      </c>
      <c r="Q30" s="1022">
        <v>0.93092143306096797</v>
      </c>
    </row>
    <row r="31" spans="2:17" s="101" customFormat="1" x14ac:dyDescent="0.25">
      <c r="B31" s="101" t="s">
        <v>46</v>
      </c>
      <c r="C31" s="1021">
        <v>4373</v>
      </c>
      <c r="D31" s="1021">
        <v>3990</v>
      </c>
      <c r="E31" s="1021">
        <v>383</v>
      </c>
      <c r="F31" s="1022">
        <v>0.91241710496226847</v>
      </c>
      <c r="G31" s="1022">
        <v>8.7582895037731534E-2</v>
      </c>
      <c r="I31" s="101">
        <v>13</v>
      </c>
      <c r="J31" s="101">
        <v>19</v>
      </c>
      <c r="K31" s="101">
        <v>9</v>
      </c>
      <c r="L31" s="101" t="s">
        <v>41</v>
      </c>
      <c r="M31" s="1021">
        <v>85181</v>
      </c>
      <c r="N31" s="1021">
        <v>13024</v>
      </c>
      <c r="O31" s="1022">
        <v>0.8673794613308895</v>
      </c>
      <c r="P31" s="1022">
        <v>0.13262053866911053</v>
      </c>
      <c r="Q31" s="1022">
        <v>0.93092143306096797</v>
      </c>
    </row>
    <row r="32" spans="2:17" s="101" customFormat="1" x14ac:dyDescent="0.25">
      <c r="B32" s="104" t="s">
        <v>108</v>
      </c>
      <c r="C32" s="105">
        <v>596625</v>
      </c>
      <c r="D32" s="105">
        <v>555411</v>
      </c>
      <c r="E32" s="105">
        <v>41214</v>
      </c>
      <c r="F32" s="106">
        <v>0.93092143306096797</v>
      </c>
      <c r="G32" s="106">
        <v>6.9078566939032054E-2</v>
      </c>
      <c r="I32" s="101">
        <v>12</v>
      </c>
      <c r="J32" s="101">
        <v>20</v>
      </c>
      <c r="K32" s="101">
        <v>15</v>
      </c>
      <c r="L32" s="101" t="s">
        <v>47</v>
      </c>
      <c r="M32" s="1021">
        <v>725</v>
      </c>
      <c r="N32" s="1021">
        <v>113</v>
      </c>
      <c r="O32" s="1022">
        <v>0.8651551312649165</v>
      </c>
      <c r="P32" s="1022">
        <v>0.13484486873508353</v>
      </c>
      <c r="Q32" s="1022">
        <v>0.93092143306096797</v>
      </c>
    </row>
    <row r="33" spans="13:16" s="113" customFormat="1" x14ac:dyDescent="0.25">
      <c r="M33" s="1153"/>
      <c r="N33" s="1153"/>
      <c r="O33" s="1154"/>
      <c r="P33" s="1154"/>
    </row>
    <row r="34" spans="13:16" s="113" customFormat="1" x14ac:dyDescent="0.25"/>
  </sheetData>
  <mergeCells count="3">
    <mergeCell ref="B6:N7"/>
    <mergeCell ref="B8:N8"/>
    <mergeCell ref="C11:E11"/>
  </mergeCells>
  <printOptions horizontalCentered="1"/>
  <pageMargins left="0" right="0" top="0.43307086614173229" bottom="0.43307086614173229" header="0" footer="0"/>
  <pageSetup paperSize="9" scale="85" orientation="landscape" r:id="rId1"/>
  <headerFooter alignWithMargins="0"/>
  <rowBreaks count="1" manualBreakCount="1">
    <brk id="42" max="13" man="1"/>
  </rowBreaks>
  <drawing r:id="rId2"/>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900-000000000000}">
  <sheetPr codeName="Hoja84">
    <pageSetUpPr fitToPage="1"/>
  </sheetPr>
  <dimension ref="A1:Q34"/>
  <sheetViews>
    <sheetView zoomScaleNormal="100" workbookViewId="0"/>
  </sheetViews>
  <sheetFormatPr baseColWidth="10" defaultColWidth="11.42578125" defaultRowHeight="15" x14ac:dyDescent="0.25"/>
  <cols>
    <col min="1" max="1" width="4.28515625" style="666" customWidth="1"/>
    <col min="2" max="2" width="7.28515625" style="666" customWidth="1"/>
    <col min="3" max="3" width="10.85546875" style="666" bestFit="1" customWidth="1"/>
    <col min="4" max="4" width="9.5703125" style="666" customWidth="1"/>
    <col min="5" max="5" width="10.85546875" style="666" bestFit="1" customWidth="1"/>
    <col min="6" max="6" width="11.7109375" style="666" customWidth="1"/>
    <col min="7" max="7" width="10.85546875" style="666" bestFit="1" customWidth="1"/>
    <col min="8" max="8" width="11.42578125" style="666"/>
    <col min="9" max="9" width="28.140625" style="666" customWidth="1"/>
    <col min="10" max="10" width="7" style="666" customWidth="1"/>
    <col min="11" max="11" width="10.85546875" style="666" customWidth="1"/>
    <col min="12" max="12" width="7" style="666" customWidth="1"/>
    <col min="13" max="16384" width="11.42578125" style="666"/>
  </cols>
  <sheetData>
    <row r="1" spans="1:17" s="700" customFormat="1" x14ac:dyDescent="0.25"/>
    <row r="2" spans="1:17" s="700" customFormat="1" x14ac:dyDescent="0.25"/>
    <row r="3" spans="1:17" s="700" customFormat="1" x14ac:dyDescent="0.25"/>
    <row r="4" spans="1:17" s="700" customFormat="1" x14ac:dyDescent="0.25"/>
    <row r="5" spans="1:17" s="700" customFormat="1" ht="16.5" customHeight="1" x14ac:dyDescent="0.25"/>
    <row r="6" spans="1:17" s="621" customFormat="1" ht="24.75" customHeight="1" x14ac:dyDescent="0.2">
      <c r="A6" s="1017"/>
      <c r="B6" s="1494" t="s">
        <v>465</v>
      </c>
      <c r="C6" s="1494"/>
      <c r="D6" s="1494"/>
      <c r="E6" s="1494"/>
      <c r="F6" s="1494"/>
      <c r="G6" s="1494"/>
      <c r="H6" s="1494"/>
      <c r="I6" s="1494"/>
      <c r="J6" s="1494"/>
      <c r="K6" s="1494"/>
      <c r="L6" s="1494"/>
      <c r="M6" s="1494"/>
      <c r="N6" s="1494"/>
      <c r="O6" s="1018"/>
    </row>
    <row r="7" spans="1:17" s="621" customFormat="1" ht="24.75" customHeight="1" x14ac:dyDescent="0.2">
      <c r="A7" s="1017"/>
      <c r="B7" s="1494"/>
      <c r="C7" s="1494"/>
      <c r="D7" s="1494"/>
      <c r="E7" s="1494"/>
      <c r="F7" s="1494"/>
      <c r="G7" s="1494"/>
      <c r="H7" s="1494"/>
      <c r="I7" s="1494"/>
      <c r="J7" s="1494"/>
      <c r="K7" s="1494"/>
      <c r="L7" s="1494"/>
      <c r="M7" s="1494"/>
      <c r="N7" s="1494"/>
      <c r="O7" s="1018"/>
    </row>
    <row r="8" spans="1:17" s="621" customFormat="1" ht="15.75" customHeight="1" x14ac:dyDescent="0.2">
      <c r="A8" s="1017"/>
      <c r="B8" s="1633" t="s">
        <v>491</v>
      </c>
      <c r="C8" s="1633"/>
      <c r="D8" s="1633"/>
      <c r="E8" s="1633"/>
      <c r="F8" s="1633"/>
      <c r="G8" s="1633"/>
      <c r="H8" s="1633"/>
      <c r="I8" s="1633"/>
      <c r="J8" s="1633"/>
      <c r="K8" s="1633"/>
      <c r="L8" s="1633"/>
      <c r="M8" s="1633"/>
      <c r="N8" s="1633"/>
    </row>
    <row r="9" spans="1:17" s="700" customFormat="1" ht="6" customHeight="1" x14ac:dyDescent="0.25">
      <c r="A9" s="1020"/>
      <c r="B9" s="1020"/>
      <c r="C9" s="1020"/>
      <c r="D9" s="1020"/>
      <c r="E9" s="1020"/>
      <c r="F9" s="1020"/>
      <c r="G9" s="1020"/>
      <c r="H9" s="1020"/>
      <c r="I9" s="1020"/>
      <c r="J9" s="1020"/>
      <c r="K9" s="1020"/>
      <c r="L9" s="1020"/>
    </row>
    <row r="10" spans="1:17" s="113" customFormat="1" x14ac:dyDescent="0.25"/>
    <row r="11" spans="1:17" s="101" customFormat="1" x14ac:dyDescent="0.25">
      <c r="C11" s="1634" t="s">
        <v>48</v>
      </c>
      <c r="D11" s="1634"/>
      <c r="E11" s="1634"/>
      <c r="L11" s="101">
        <v>1</v>
      </c>
      <c r="M11" s="101">
        <v>3</v>
      </c>
      <c r="N11" s="101">
        <v>4</v>
      </c>
      <c r="O11" s="101">
        <v>5</v>
      </c>
      <c r="P11" s="101">
        <v>6</v>
      </c>
    </row>
    <row r="12" spans="1:17" s="101" customFormat="1" x14ac:dyDescent="0.25">
      <c r="C12" s="101" t="s">
        <v>210</v>
      </c>
      <c r="D12" s="101" t="s">
        <v>97</v>
      </c>
      <c r="E12" s="101" t="s">
        <v>98</v>
      </c>
      <c r="F12" s="101" t="s">
        <v>99</v>
      </c>
      <c r="G12" s="101" t="s">
        <v>100</v>
      </c>
      <c r="K12" s="101" t="s">
        <v>101</v>
      </c>
      <c r="L12" s="101" t="s">
        <v>102</v>
      </c>
      <c r="M12" s="101" t="s">
        <v>103</v>
      </c>
      <c r="N12" s="101" t="s">
        <v>104</v>
      </c>
      <c r="O12" s="101" t="s">
        <v>105</v>
      </c>
      <c r="P12" s="101" t="s">
        <v>106</v>
      </c>
      <c r="Q12" s="101" t="s">
        <v>107</v>
      </c>
    </row>
    <row r="13" spans="1:17" s="101" customFormat="1" x14ac:dyDescent="0.25">
      <c r="B13" s="101" t="s">
        <v>8</v>
      </c>
      <c r="C13" s="1021">
        <v>91296</v>
      </c>
      <c r="D13" s="1021">
        <v>78983</v>
      </c>
      <c r="E13" s="1021">
        <v>12313</v>
      </c>
      <c r="F13" s="1022">
        <v>0.86513100245355767</v>
      </c>
      <c r="G13" s="1022">
        <v>0.13486899754644235</v>
      </c>
      <c r="I13" s="101">
        <v>11</v>
      </c>
      <c r="J13" s="101">
        <v>1</v>
      </c>
      <c r="K13" s="101">
        <v>8</v>
      </c>
      <c r="L13" s="101" t="s">
        <v>4</v>
      </c>
      <c r="M13" s="1021">
        <v>48927</v>
      </c>
      <c r="N13" s="1021">
        <v>45</v>
      </c>
      <c r="O13" s="1022">
        <v>0.99908110757167357</v>
      </c>
      <c r="P13" s="1022">
        <v>9.1889242832639056E-4</v>
      </c>
      <c r="Q13" s="1022">
        <v>0.86506099524201341</v>
      </c>
    </row>
    <row r="14" spans="1:17" s="101" customFormat="1" x14ac:dyDescent="0.25">
      <c r="B14" s="101" t="s">
        <v>7</v>
      </c>
      <c r="C14" s="1021">
        <v>14306</v>
      </c>
      <c r="D14" s="1021">
        <v>14240</v>
      </c>
      <c r="E14" s="1021">
        <v>66</v>
      </c>
      <c r="F14" s="1022">
        <v>0.99538655109744167</v>
      </c>
      <c r="G14" s="1022">
        <v>4.6134489025583675E-3</v>
      </c>
      <c r="I14" s="101">
        <v>2</v>
      </c>
      <c r="J14" s="101">
        <v>2</v>
      </c>
      <c r="K14" s="101">
        <v>2</v>
      </c>
      <c r="L14" s="101" t="s">
        <v>7</v>
      </c>
      <c r="M14" s="1021">
        <v>14240</v>
      </c>
      <c r="N14" s="1021">
        <v>66</v>
      </c>
      <c r="O14" s="1022">
        <v>0.99538655109744167</v>
      </c>
      <c r="P14" s="1022">
        <v>4.6134489025583675E-3</v>
      </c>
      <c r="Q14" s="1022">
        <v>0.86506099524201341</v>
      </c>
    </row>
    <row r="15" spans="1:17" s="101" customFormat="1" x14ac:dyDescent="0.25">
      <c r="B15" s="101" t="s">
        <v>37</v>
      </c>
      <c r="C15" s="1021">
        <v>13518</v>
      </c>
      <c r="D15" s="1021">
        <v>13174</v>
      </c>
      <c r="E15" s="1021">
        <v>344</v>
      </c>
      <c r="F15" s="1022">
        <v>0.97455244858706913</v>
      </c>
      <c r="G15" s="1022">
        <v>2.5447551412930907E-2</v>
      </c>
      <c r="I15" s="101">
        <v>3</v>
      </c>
      <c r="J15" s="101">
        <v>3</v>
      </c>
      <c r="K15" s="101">
        <v>3</v>
      </c>
      <c r="L15" s="101" t="s">
        <v>37</v>
      </c>
      <c r="M15" s="1021">
        <v>13174</v>
      </c>
      <c r="N15" s="1021">
        <v>344</v>
      </c>
      <c r="O15" s="1022">
        <v>0.97455244858706913</v>
      </c>
      <c r="P15" s="1022">
        <v>2.5447551412930907E-2</v>
      </c>
      <c r="Q15" s="1022">
        <v>0.86506099524201341</v>
      </c>
    </row>
    <row r="16" spans="1:17" s="101" customFormat="1" x14ac:dyDescent="0.25">
      <c r="B16" s="101" t="s">
        <v>38</v>
      </c>
      <c r="C16" s="1021">
        <v>14695</v>
      </c>
      <c r="D16" s="1021">
        <v>12004</v>
      </c>
      <c r="E16" s="1021">
        <v>2691</v>
      </c>
      <c r="F16" s="1022">
        <v>0.81687648860156514</v>
      </c>
      <c r="G16" s="1022">
        <v>0.18312351139843483</v>
      </c>
      <c r="I16" s="101">
        <v>15</v>
      </c>
      <c r="J16" s="101">
        <v>4</v>
      </c>
      <c r="K16" s="101">
        <v>13</v>
      </c>
      <c r="L16" s="101" t="s">
        <v>35</v>
      </c>
      <c r="M16" s="1021">
        <v>22704</v>
      </c>
      <c r="N16" s="1021">
        <v>1149</v>
      </c>
      <c r="O16" s="1022">
        <v>0.95182995849578667</v>
      </c>
      <c r="P16" s="1022">
        <v>4.8170041504213307E-2</v>
      </c>
      <c r="Q16" s="1022">
        <v>0.86506099524201341</v>
      </c>
    </row>
    <row r="17" spans="2:17" s="101" customFormat="1" x14ac:dyDescent="0.25">
      <c r="B17" s="101" t="s">
        <v>6</v>
      </c>
      <c r="C17" s="1021">
        <v>15544</v>
      </c>
      <c r="D17" s="1021">
        <v>13153</v>
      </c>
      <c r="E17" s="1021">
        <v>2391</v>
      </c>
      <c r="F17" s="1022">
        <v>0.84617858980957283</v>
      </c>
      <c r="G17" s="1022">
        <v>0.15382141019042717</v>
      </c>
      <c r="I17" s="101">
        <v>13</v>
      </c>
      <c r="J17" s="101">
        <v>5</v>
      </c>
      <c r="K17" s="101">
        <v>6</v>
      </c>
      <c r="L17" s="101" t="s">
        <v>5</v>
      </c>
      <c r="M17" s="1021">
        <v>4849</v>
      </c>
      <c r="N17" s="1021">
        <v>263</v>
      </c>
      <c r="O17" s="1022">
        <v>0.94855242566510167</v>
      </c>
      <c r="P17" s="1022">
        <v>5.1447574334898279E-2</v>
      </c>
      <c r="Q17" s="1022">
        <v>0.86506099524201341</v>
      </c>
    </row>
    <row r="18" spans="2:17" s="101" customFormat="1" x14ac:dyDescent="0.25">
      <c r="B18" s="101" t="s">
        <v>5</v>
      </c>
      <c r="C18" s="1021">
        <v>5112</v>
      </c>
      <c r="D18" s="1021">
        <v>4849</v>
      </c>
      <c r="E18" s="1021">
        <v>263</v>
      </c>
      <c r="F18" s="1022">
        <v>0.94855242566510167</v>
      </c>
      <c r="G18" s="1022">
        <v>5.1447574334898279E-2</v>
      </c>
      <c r="I18" s="101">
        <v>5</v>
      </c>
      <c r="J18" s="101">
        <v>6</v>
      </c>
      <c r="K18" s="101">
        <v>17</v>
      </c>
      <c r="L18" s="101" t="s">
        <v>44</v>
      </c>
      <c r="M18" s="1021">
        <v>6597</v>
      </c>
      <c r="N18" s="1021">
        <v>376</v>
      </c>
      <c r="O18" s="1022">
        <v>0.94607772838089776</v>
      </c>
      <c r="P18" s="1022">
        <v>5.3922271619102249E-2</v>
      </c>
      <c r="Q18" s="1022">
        <v>0.86506099524201341</v>
      </c>
    </row>
    <row r="19" spans="2:17" s="101" customFormat="1" x14ac:dyDescent="0.25">
      <c r="B19" s="101" t="s">
        <v>40</v>
      </c>
      <c r="C19" s="1021">
        <v>28681</v>
      </c>
      <c r="D19" s="1021">
        <v>26710</v>
      </c>
      <c r="E19" s="1021">
        <v>1971</v>
      </c>
      <c r="F19" s="1022">
        <v>0.93127854677312505</v>
      </c>
      <c r="G19" s="1022">
        <v>6.8721453226874937E-2</v>
      </c>
      <c r="I19" s="101">
        <v>8</v>
      </c>
      <c r="J19" s="101">
        <v>7</v>
      </c>
      <c r="K19" s="101">
        <v>10</v>
      </c>
      <c r="L19" s="101" t="s">
        <v>39</v>
      </c>
      <c r="M19" s="1021">
        <v>608</v>
      </c>
      <c r="N19" s="1021">
        <v>36</v>
      </c>
      <c r="O19" s="1022">
        <v>0.94409937888198758</v>
      </c>
      <c r="P19" s="1022">
        <v>5.5900621118012424E-2</v>
      </c>
      <c r="Q19" s="1022">
        <v>0.86506099524201341</v>
      </c>
    </row>
    <row r="20" spans="2:17" s="101" customFormat="1" x14ac:dyDescent="0.25">
      <c r="B20" s="101" t="s">
        <v>4</v>
      </c>
      <c r="C20" s="1021">
        <v>48972</v>
      </c>
      <c r="D20" s="1021">
        <v>48927</v>
      </c>
      <c r="E20" s="1021">
        <v>45</v>
      </c>
      <c r="F20" s="1022">
        <v>0.99908110757167357</v>
      </c>
      <c r="G20" s="1022">
        <v>9.1889242832639056E-4</v>
      </c>
      <c r="I20" s="101">
        <v>1</v>
      </c>
      <c r="J20" s="101">
        <v>8</v>
      </c>
      <c r="K20" s="101">
        <v>7</v>
      </c>
      <c r="L20" s="101" t="s">
        <v>40</v>
      </c>
      <c r="M20" s="1021">
        <v>26710</v>
      </c>
      <c r="N20" s="1021">
        <v>1971</v>
      </c>
      <c r="O20" s="1022">
        <v>0.93127854677312505</v>
      </c>
      <c r="P20" s="1022">
        <v>6.8721453226874937E-2</v>
      </c>
      <c r="Q20" s="1022">
        <v>0.86506099524201341</v>
      </c>
    </row>
    <row r="21" spans="2:17" s="101" customFormat="1" x14ac:dyDescent="0.25">
      <c r="B21" s="101" t="s">
        <v>41</v>
      </c>
      <c r="C21" s="1021">
        <v>108835</v>
      </c>
      <c r="D21" s="1021">
        <v>81543</v>
      </c>
      <c r="E21" s="1021">
        <v>27292</v>
      </c>
      <c r="F21" s="1022">
        <v>0.74923508062663668</v>
      </c>
      <c r="G21" s="1022">
        <v>0.25076491937336337</v>
      </c>
      <c r="I21" s="101">
        <v>20</v>
      </c>
      <c r="J21" s="101">
        <v>9</v>
      </c>
      <c r="K21" s="101">
        <v>11</v>
      </c>
      <c r="L21" s="101" t="s">
        <v>3</v>
      </c>
      <c r="M21" s="1021">
        <v>51097</v>
      </c>
      <c r="N21" s="1021">
        <v>5200</v>
      </c>
      <c r="O21" s="1022">
        <v>0.90763273353819918</v>
      </c>
      <c r="P21" s="1022">
        <v>9.2367266461800809E-2</v>
      </c>
      <c r="Q21" s="1022">
        <v>0.86506099524201341</v>
      </c>
    </row>
    <row r="22" spans="2:17" s="101" customFormat="1" x14ac:dyDescent="0.25">
      <c r="B22" s="101" t="s">
        <v>39</v>
      </c>
      <c r="C22" s="1021">
        <v>644</v>
      </c>
      <c r="D22" s="1021">
        <v>608</v>
      </c>
      <c r="E22" s="1021">
        <v>36</v>
      </c>
      <c r="F22" s="1022">
        <v>0.94409937888198758</v>
      </c>
      <c r="G22" s="1022">
        <v>5.5900621118012424E-2</v>
      </c>
      <c r="I22" s="101">
        <v>7</v>
      </c>
      <c r="J22" s="101">
        <v>10</v>
      </c>
      <c r="K22" s="101">
        <v>14</v>
      </c>
      <c r="L22" s="101" t="s">
        <v>42</v>
      </c>
      <c r="M22" s="1021">
        <v>53017</v>
      </c>
      <c r="N22" s="1021">
        <v>6443</v>
      </c>
      <c r="O22" s="1022">
        <v>0.89164143962327613</v>
      </c>
      <c r="P22" s="1022">
        <v>0.10835856037672385</v>
      </c>
      <c r="Q22" s="1022">
        <v>0.86506099524201341</v>
      </c>
    </row>
    <row r="23" spans="2:17" s="101" customFormat="1" x14ac:dyDescent="0.25">
      <c r="B23" s="101" t="s">
        <v>3</v>
      </c>
      <c r="C23" s="1021">
        <v>56297</v>
      </c>
      <c r="D23" s="1021">
        <v>51097</v>
      </c>
      <c r="E23" s="1021">
        <v>5200</v>
      </c>
      <c r="F23" s="1022">
        <v>0.90763273353819918</v>
      </c>
      <c r="G23" s="1022">
        <v>9.2367266461800809E-2</v>
      </c>
      <c r="I23" s="101">
        <v>9</v>
      </c>
      <c r="J23" s="101">
        <v>11</v>
      </c>
      <c r="K23" s="101">
        <v>1</v>
      </c>
      <c r="L23" s="101" t="s">
        <v>8</v>
      </c>
      <c r="M23" s="1021">
        <v>78983</v>
      </c>
      <c r="N23" s="1021">
        <v>12313</v>
      </c>
      <c r="O23" s="1022">
        <v>0.86513100245355767</v>
      </c>
      <c r="P23" s="1022">
        <v>0.13486899754644235</v>
      </c>
      <c r="Q23" s="1022">
        <v>0.86506099524201341</v>
      </c>
    </row>
    <row r="24" spans="2:17" s="101" customFormat="1" x14ac:dyDescent="0.25">
      <c r="B24" s="101" t="s">
        <v>2</v>
      </c>
      <c r="C24" s="1021">
        <v>13988</v>
      </c>
      <c r="D24" s="1021">
        <v>11572</v>
      </c>
      <c r="E24" s="1021">
        <v>2416</v>
      </c>
      <c r="F24" s="1022">
        <v>0.82728052616528458</v>
      </c>
      <c r="G24" s="1022">
        <v>0.17271947383471548</v>
      </c>
      <c r="I24" s="101">
        <v>14</v>
      </c>
      <c r="J24" s="101">
        <v>12</v>
      </c>
      <c r="K24" s="101">
        <v>20</v>
      </c>
      <c r="L24" s="101" t="s">
        <v>108</v>
      </c>
      <c r="M24" s="1021">
        <v>483621</v>
      </c>
      <c r="N24" s="1021">
        <v>75439</v>
      </c>
      <c r="O24" s="1022">
        <v>0.86506099524201341</v>
      </c>
      <c r="P24" s="1022">
        <v>0.13493900475798662</v>
      </c>
      <c r="Q24" s="1022">
        <v>0.86506099524201341</v>
      </c>
    </row>
    <row r="25" spans="2:17" s="101" customFormat="1" x14ac:dyDescent="0.25">
      <c r="B25" s="101" t="s">
        <v>35</v>
      </c>
      <c r="C25" s="1021">
        <v>23853</v>
      </c>
      <c r="D25" s="1021">
        <v>22704</v>
      </c>
      <c r="E25" s="1021">
        <v>1149</v>
      </c>
      <c r="F25" s="1022">
        <v>0.95182995849578667</v>
      </c>
      <c r="G25" s="1022">
        <v>4.8170041504213307E-2</v>
      </c>
      <c r="I25" s="101">
        <v>4</v>
      </c>
      <c r="J25" s="101">
        <v>13</v>
      </c>
      <c r="K25" s="101">
        <v>5</v>
      </c>
      <c r="L25" s="101" t="s">
        <v>6</v>
      </c>
      <c r="M25" s="1021">
        <v>13153</v>
      </c>
      <c r="N25" s="1021">
        <v>2391</v>
      </c>
      <c r="O25" s="1022">
        <v>0.84617858980957283</v>
      </c>
      <c r="P25" s="1022">
        <v>0.15382141019042717</v>
      </c>
      <c r="Q25" s="1022">
        <v>0.86506099524201341</v>
      </c>
    </row>
    <row r="26" spans="2:17" s="101" customFormat="1" x14ac:dyDescent="0.25">
      <c r="B26" s="101" t="s">
        <v>42</v>
      </c>
      <c r="C26" s="1021">
        <v>59460</v>
      </c>
      <c r="D26" s="1021">
        <v>53017</v>
      </c>
      <c r="E26" s="1021">
        <v>6443</v>
      </c>
      <c r="F26" s="1022">
        <v>0.89164143962327613</v>
      </c>
      <c r="G26" s="1022">
        <v>0.10835856037672385</v>
      </c>
      <c r="I26" s="101">
        <v>10</v>
      </c>
      <c r="J26" s="101">
        <v>14</v>
      </c>
      <c r="K26" s="101">
        <v>12</v>
      </c>
      <c r="L26" s="101" t="s">
        <v>2</v>
      </c>
      <c r="M26" s="1021">
        <v>11572</v>
      </c>
      <c r="N26" s="1021">
        <v>2416</v>
      </c>
      <c r="O26" s="1022">
        <v>0.82728052616528458</v>
      </c>
      <c r="P26" s="1022">
        <v>0.17271947383471548</v>
      </c>
      <c r="Q26" s="1022">
        <v>0.86506099524201341</v>
      </c>
    </row>
    <row r="27" spans="2:17" s="101" customFormat="1" x14ac:dyDescent="0.25">
      <c r="B27" s="101" t="s">
        <v>47</v>
      </c>
      <c r="C27" s="1021">
        <v>576</v>
      </c>
      <c r="D27" s="1021">
        <v>459</v>
      </c>
      <c r="E27" s="1021">
        <v>117</v>
      </c>
      <c r="F27" s="1022">
        <v>0.796875</v>
      </c>
      <c r="G27" s="1022">
        <v>0.203125</v>
      </c>
      <c r="I27" s="101">
        <v>17</v>
      </c>
      <c r="J27" s="101">
        <v>15</v>
      </c>
      <c r="K27" s="101">
        <v>4</v>
      </c>
      <c r="L27" s="101" t="s">
        <v>38</v>
      </c>
      <c r="M27" s="1021">
        <v>12004</v>
      </c>
      <c r="N27" s="1021">
        <v>2691</v>
      </c>
      <c r="O27" s="1022">
        <v>0.81687648860156514</v>
      </c>
      <c r="P27" s="1022">
        <v>0.18312351139843483</v>
      </c>
      <c r="Q27" s="1022">
        <v>0.86506099524201341</v>
      </c>
    </row>
    <row r="28" spans="2:17" s="101" customFormat="1" x14ac:dyDescent="0.25">
      <c r="B28" s="101" t="s">
        <v>43</v>
      </c>
      <c r="C28" s="1021">
        <v>15400</v>
      </c>
      <c r="D28" s="1021">
        <v>12521</v>
      </c>
      <c r="E28" s="1021">
        <v>2879</v>
      </c>
      <c r="F28" s="1022">
        <v>0.81305194805194803</v>
      </c>
      <c r="G28" s="1022">
        <v>0.18694805194805195</v>
      </c>
      <c r="I28" s="101">
        <v>16</v>
      </c>
      <c r="J28" s="101">
        <v>16</v>
      </c>
      <c r="K28" s="101">
        <v>16</v>
      </c>
      <c r="L28" s="101" t="s">
        <v>43</v>
      </c>
      <c r="M28" s="1021">
        <v>12521</v>
      </c>
      <c r="N28" s="1021">
        <v>2879</v>
      </c>
      <c r="O28" s="1022">
        <v>0.81305194805194803</v>
      </c>
      <c r="P28" s="1022">
        <v>0.18694805194805195</v>
      </c>
      <c r="Q28" s="1022">
        <v>0.86506099524201341</v>
      </c>
    </row>
    <row r="29" spans="2:17" s="101" customFormat="1" x14ac:dyDescent="0.25">
      <c r="B29" s="101" t="s">
        <v>44</v>
      </c>
      <c r="C29" s="1021">
        <v>6973</v>
      </c>
      <c r="D29" s="1021">
        <v>6597</v>
      </c>
      <c r="E29" s="1021">
        <v>376</v>
      </c>
      <c r="F29" s="1022">
        <v>0.94607772838089776</v>
      </c>
      <c r="G29" s="1022">
        <v>5.3922271619102249E-2</v>
      </c>
      <c r="I29" s="101">
        <v>6</v>
      </c>
      <c r="J29" s="101">
        <v>17</v>
      </c>
      <c r="K29" s="101">
        <v>15</v>
      </c>
      <c r="L29" s="101" t="s">
        <v>47</v>
      </c>
      <c r="M29" s="1021">
        <v>459</v>
      </c>
      <c r="N29" s="1021">
        <v>117</v>
      </c>
      <c r="O29" s="1022">
        <v>0.796875</v>
      </c>
      <c r="P29" s="1022">
        <v>0.203125</v>
      </c>
      <c r="Q29" s="1022">
        <v>0.86506099524201341</v>
      </c>
    </row>
    <row r="30" spans="2:17" s="101" customFormat="1" x14ac:dyDescent="0.25">
      <c r="B30" s="101" t="s">
        <v>45</v>
      </c>
      <c r="C30" s="1021">
        <v>37124</v>
      </c>
      <c r="D30" s="1021">
        <v>28532</v>
      </c>
      <c r="E30" s="1021">
        <v>8592</v>
      </c>
      <c r="F30" s="1022">
        <v>0.76855942247602627</v>
      </c>
      <c r="G30" s="1022">
        <v>0.23144057752397371</v>
      </c>
      <c r="I30" s="101">
        <v>19</v>
      </c>
      <c r="J30" s="101">
        <v>18</v>
      </c>
      <c r="K30" s="101">
        <v>19</v>
      </c>
      <c r="L30" s="101" t="s">
        <v>46</v>
      </c>
      <c r="M30" s="1021">
        <v>2931</v>
      </c>
      <c r="N30" s="1021">
        <v>855</v>
      </c>
      <c r="O30" s="1022">
        <v>0.77416798732171155</v>
      </c>
      <c r="P30" s="1022">
        <v>0.22583201267828842</v>
      </c>
      <c r="Q30" s="1022">
        <v>0.86506099524201341</v>
      </c>
    </row>
    <row r="31" spans="2:17" s="101" customFormat="1" x14ac:dyDescent="0.25">
      <c r="B31" s="101" t="s">
        <v>46</v>
      </c>
      <c r="C31" s="1021">
        <v>3786</v>
      </c>
      <c r="D31" s="1021">
        <v>2931</v>
      </c>
      <c r="E31" s="1021">
        <v>855</v>
      </c>
      <c r="F31" s="1022">
        <v>0.77416798732171155</v>
      </c>
      <c r="G31" s="1022">
        <v>0.22583201267828842</v>
      </c>
      <c r="I31" s="101">
        <v>18</v>
      </c>
      <c r="J31" s="101">
        <v>19</v>
      </c>
      <c r="K31" s="101">
        <v>18</v>
      </c>
      <c r="L31" s="101" t="s">
        <v>45</v>
      </c>
      <c r="M31" s="1021">
        <v>28532</v>
      </c>
      <c r="N31" s="1021">
        <v>8592</v>
      </c>
      <c r="O31" s="1022">
        <v>0.76855942247602627</v>
      </c>
      <c r="P31" s="1022">
        <v>0.23144057752397371</v>
      </c>
      <c r="Q31" s="1022">
        <v>0.86506099524201341</v>
      </c>
    </row>
    <row r="32" spans="2:17" s="101" customFormat="1" x14ac:dyDescent="0.25">
      <c r="B32" s="104" t="s">
        <v>108</v>
      </c>
      <c r="C32" s="105">
        <v>559060</v>
      </c>
      <c r="D32" s="105">
        <v>483621</v>
      </c>
      <c r="E32" s="105">
        <v>75439</v>
      </c>
      <c r="F32" s="106">
        <v>0.86506099524201341</v>
      </c>
      <c r="G32" s="106">
        <v>0.13493900475798662</v>
      </c>
      <c r="I32" s="101">
        <v>12</v>
      </c>
      <c r="J32" s="101">
        <v>20</v>
      </c>
      <c r="K32" s="101">
        <v>9</v>
      </c>
      <c r="L32" s="101" t="s">
        <v>41</v>
      </c>
      <c r="M32" s="1021">
        <v>81543</v>
      </c>
      <c r="N32" s="1021">
        <v>27292</v>
      </c>
      <c r="O32" s="1022">
        <v>0.74923508062663668</v>
      </c>
      <c r="P32" s="1022">
        <v>0.25076491937336337</v>
      </c>
      <c r="Q32" s="1022">
        <v>0.86506099524201341</v>
      </c>
    </row>
    <row r="33" spans="13:16" s="113" customFormat="1" x14ac:dyDescent="0.25">
      <c r="M33" s="1153"/>
      <c r="N33" s="1153"/>
      <c r="O33" s="1154"/>
      <c r="P33" s="1154"/>
    </row>
    <row r="34" spans="13:16" s="113" customFormat="1" x14ac:dyDescent="0.25"/>
  </sheetData>
  <mergeCells count="3">
    <mergeCell ref="B6:N7"/>
    <mergeCell ref="B8:N8"/>
    <mergeCell ref="C11:E11"/>
  </mergeCells>
  <printOptions horizontalCentered="1"/>
  <pageMargins left="0" right="0" top="0.43307086614173229" bottom="0.43307086614173229" header="0" footer="0"/>
  <pageSetup paperSize="9" scale="85" orientation="landscape" r:id="rId1"/>
  <headerFooter alignWithMargins="0"/>
  <rowBreaks count="1" manualBreakCount="1">
    <brk id="42" max="13" man="1"/>
  </rowBreaks>
  <drawing r:id="rId2"/>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A00-000000000000}">
  <sheetPr codeName="Hoja104">
    <tabColor rgb="FFFFFF00"/>
    <pageSetUpPr fitToPage="1"/>
  </sheetPr>
  <dimension ref="A2:S33"/>
  <sheetViews>
    <sheetView zoomScale="80" zoomScaleNormal="80" workbookViewId="0">
      <selection activeCell="A38" sqref="A38"/>
    </sheetView>
  </sheetViews>
  <sheetFormatPr baseColWidth="10" defaultColWidth="11.42578125" defaultRowHeight="15" x14ac:dyDescent="0.25"/>
  <cols>
    <col min="1" max="1" width="4.42578125" style="1016" customWidth="1"/>
    <col min="2" max="2" width="28.7109375" style="1016" customWidth="1"/>
    <col min="3" max="3" width="0.5703125" style="1016" customWidth="1"/>
    <col min="4" max="4" width="13.42578125" style="1016" customWidth="1"/>
    <col min="5" max="5" width="0.5703125" style="1016" customWidth="1"/>
    <col min="6" max="6" width="13.42578125" style="1016" customWidth="1"/>
    <col min="7" max="7" width="10.42578125" style="1016" customWidth="1"/>
    <col min="8" max="8" width="0.7109375" style="1016" customWidth="1"/>
    <col min="9" max="9" width="11.140625" style="1016" customWidth="1"/>
    <col min="10" max="10" width="10.42578125" style="1016" customWidth="1"/>
    <col min="11" max="11" width="0.7109375" style="1016" customWidth="1"/>
    <col min="12" max="12" width="9.5703125" style="1016" customWidth="1"/>
    <col min="13" max="13" width="11.42578125" style="1016"/>
    <col min="14" max="14" width="9.5703125" style="1016" customWidth="1"/>
    <col min="15" max="15" width="11.42578125" style="1016"/>
    <col min="16" max="16" width="9.5703125" style="1016" customWidth="1"/>
    <col min="17" max="16384" width="11.42578125" style="1016"/>
  </cols>
  <sheetData>
    <row r="2" spans="1:19" s="967" customFormat="1" x14ac:dyDescent="0.25">
      <c r="B2" s="1689"/>
      <c r="C2" s="1689"/>
      <c r="D2" s="1163"/>
      <c r="E2" s="1164"/>
      <c r="F2" s="1162"/>
      <c r="G2" s="1164"/>
    </row>
    <row r="3" spans="1:19" s="967" customFormat="1" ht="38.25" customHeight="1" x14ac:dyDescent="0.25">
      <c r="B3" s="1162"/>
      <c r="C3" s="1162"/>
      <c r="D3" s="1162"/>
      <c r="E3" s="1164"/>
      <c r="F3" s="1162"/>
      <c r="G3" s="1164"/>
    </row>
    <row r="4" spans="1:19" s="969" customFormat="1" ht="37.5" customHeight="1" x14ac:dyDescent="0.2">
      <c r="B4" s="1710" t="s">
        <v>337</v>
      </c>
      <c r="C4" s="1710"/>
      <c r="D4" s="1710"/>
      <c r="E4" s="1710"/>
      <c r="F4" s="1710"/>
      <c r="G4" s="1710"/>
      <c r="H4" s="1710"/>
      <c r="I4" s="1710"/>
      <c r="J4" s="1710"/>
      <c r="K4" s="1710"/>
      <c r="L4" s="1710"/>
      <c r="M4" s="1710"/>
      <c r="N4" s="1710"/>
      <c r="O4" s="1710"/>
      <c r="P4" s="1710"/>
      <c r="Q4" s="1710"/>
    </row>
    <row r="5" spans="1:19" s="969" customFormat="1" ht="15.75" x14ac:dyDescent="0.2">
      <c r="B5" s="1415" t="str">
        <f>porsaad!$B$6</f>
        <v>Situación a 31 de mayo de 2024</v>
      </c>
      <c r="C5" s="1415"/>
      <c r="D5" s="1415"/>
      <c r="E5" s="1415"/>
      <c r="F5" s="1415"/>
      <c r="G5" s="1415"/>
      <c r="H5" s="1415"/>
      <c r="I5" s="1415"/>
      <c r="J5" s="1415"/>
      <c r="K5" s="1415"/>
      <c r="L5" s="1415"/>
      <c r="M5" s="1415"/>
      <c r="N5" s="1415"/>
      <c r="O5" s="1415"/>
      <c r="P5" s="1415"/>
      <c r="Q5" s="1415"/>
    </row>
    <row r="6" spans="1:19" s="969" customFormat="1" ht="6" customHeight="1" x14ac:dyDescent="0.2">
      <c r="B6" s="970"/>
      <c r="C6" s="970"/>
      <c r="D6" s="1165"/>
      <c r="E6" s="1165"/>
      <c r="F6" s="1165"/>
      <c r="G6" s="1165"/>
      <c r="H6" s="970"/>
      <c r="I6" s="970"/>
      <c r="J6" s="970"/>
      <c r="K6" s="970"/>
      <c r="L6" s="970"/>
      <c r="M6" s="970"/>
      <c r="N6" s="970"/>
      <c r="O6" s="970"/>
      <c r="P6" s="970"/>
      <c r="Q6" s="970"/>
    </row>
    <row r="7" spans="1:19" s="974" customFormat="1" ht="4.5" customHeight="1" x14ac:dyDescent="0.2">
      <c r="A7" s="1155"/>
      <c r="B7" s="1690" t="s">
        <v>12</v>
      </c>
      <c r="C7" s="1156"/>
      <c r="D7" s="1690" t="s">
        <v>274</v>
      </c>
      <c r="E7" s="1157"/>
      <c r="F7" s="1693" t="s">
        <v>466</v>
      </c>
      <c r="G7" s="1694"/>
      <c r="H7" s="1158"/>
      <c r="I7" s="1693" t="s">
        <v>275</v>
      </c>
      <c r="J7" s="1697"/>
      <c r="K7" s="1166"/>
      <c r="L7" s="1166"/>
      <c r="M7" s="1166"/>
      <c r="N7" s="1166"/>
      <c r="O7" s="1166"/>
      <c r="P7" s="1166"/>
      <c r="Q7" s="1167"/>
    </row>
    <row r="8" spans="1:19" s="974" customFormat="1" ht="15" customHeight="1" x14ac:dyDescent="0.2">
      <c r="A8" s="1155"/>
      <c r="B8" s="1691"/>
      <c r="C8" s="1156"/>
      <c r="D8" s="1691"/>
      <c r="E8" s="1157"/>
      <c r="F8" s="1695"/>
      <c r="G8" s="1696"/>
      <c r="H8" s="1158"/>
      <c r="I8" s="1695"/>
      <c r="J8" s="1698"/>
      <c r="K8" s="1159"/>
      <c r="L8" s="1701" t="s">
        <v>133</v>
      </c>
      <c r="M8" s="1702"/>
      <c r="N8" s="1705" t="s">
        <v>134</v>
      </c>
      <c r="O8" s="1679"/>
      <c r="P8" s="1679"/>
      <c r="Q8" s="1679"/>
    </row>
    <row r="9" spans="1:19" s="974" customFormat="1" ht="44.25" customHeight="1" x14ac:dyDescent="0.2">
      <c r="A9" s="1155"/>
      <c r="B9" s="1691"/>
      <c r="C9" s="1156"/>
      <c r="D9" s="1691"/>
      <c r="E9" s="1157"/>
      <c r="F9" s="1695"/>
      <c r="G9" s="1696"/>
      <c r="H9" s="1158"/>
      <c r="I9" s="1699"/>
      <c r="J9" s="1700"/>
      <c r="K9" s="1159"/>
      <c r="L9" s="1703"/>
      <c r="M9" s="1704"/>
      <c r="N9" s="1706" t="s">
        <v>469</v>
      </c>
      <c r="O9" s="1707"/>
      <c r="P9" s="1708" t="s">
        <v>470</v>
      </c>
      <c r="Q9" s="1709"/>
    </row>
    <row r="10" spans="1:19" s="974" customFormat="1" ht="90" x14ac:dyDescent="0.2">
      <c r="A10" s="1155"/>
      <c r="B10" s="1692"/>
      <c r="C10" s="1158"/>
      <c r="D10" s="1200" t="s">
        <v>9</v>
      </c>
      <c r="E10" s="1168"/>
      <c r="F10" s="1201" t="s">
        <v>9</v>
      </c>
      <c r="G10" s="1202" t="s">
        <v>276</v>
      </c>
      <c r="H10" s="1158"/>
      <c r="I10" s="1201" t="s">
        <v>9</v>
      </c>
      <c r="J10" s="1198" t="s">
        <v>276</v>
      </c>
      <c r="K10" s="1169"/>
      <c r="L10" s="1203" t="s">
        <v>9</v>
      </c>
      <c r="M10" s="1199" t="s">
        <v>471</v>
      </c>
      <c r="N10" s="1152" t="s">
        <v>9</v>
      </c>
      <c r="O10" s="1205" t="s">
        <v>471</v>
      </c>
      <c r="P10" s="1204" t="s">
        <v>9</v>
      </c>
      <c r="Q10" s="1151" t="s">
        <v>471</v>
      </c>
    </row>
    <row r="11" spans="1:19" s="963" customFormat="1" ht="9" customHeight="1" x14ac:dyDescent="0.25">
      <c r="A11" s="1160"/>
      <c r="B11" s="1161"/>
      <c r="D11" s="127"/>
      <c r="E11" s="1161"/>
      <c r="F11" s="127"/>
      <c r="G11" s="1161"/>
      <c r="I11" s="1161"/>
      <c r="J11" s="1161"/>
    </row>
    <row r="12" spans="1:19" s="964" customFormat="1" x14ac:dyDescent="0.2">
      <c r="A12" s="1170"/>
      <c r="B12" s="1171" t="s">
        <v>8</v>
      </c>
      <c r="D12" s="1172">
        <f>'41benpresaad'!D10</f>
        <v>286788</v>
      </c>
      <c r="E12" s="1173">
        <v>53364</v>
      </c>
      <c r="F12" s="1174">
        <f>D12-I12</f>
        <v>286198</v>
      </c>
      <c r="G12" s="1175">
        <f>F12*100/D12</f>
        <v>99.794273121608995</v>
      </c>
      <c r="I12" s="1174">
        <f>L12+N12+P12</f>
        <v>590</v>
      </c>
      <c r="J12" s="1175">
        <f t="shared" ref="J12:J29" si="0">I12*100/D12</f>
        <v>0.20572687839100659</v>
      </c>
      <c r="L12" s="1174">
        <v>0</v>
      </c>
      <c r="M12" s="1176">
        <f>L12/$I12*100</f>
        <v>0</v>
      </c>
      <c r="N12" s="1174">
        <v>104</v>
      </c>
      <c r="O12" s="1133">
        <f>N12/$I12*100</f>
        <v>17.627118644067796</v>
      </c>
      <c r="P12" s="1174">
        <v>486</v>
      </c>
      <c r="Q12" s="1133">
        <f>P12/$I12*100</f>
        <v>82.372881355932208</v>
      </c>
      <c r="R12" s="1177"/>
      <c r="S12" s="1177"/>
    </row>
    <row r="13" spans="1:19" s="964" customFormat="1" x14ac:dyDescent="0.2">
      <c r="A13" s="1170"/>
      <c r="B13" s="1178" t="s">
        <v>7</v>
      </c>
      <c r="D13" s="1179">
        <f>'41benpresaad'!D11</f>
        <v>40938</v>
      </c>
      <c r="E13" s="1173">
        <v>5161</v>
      </c>
      <c r="F13" s="1180">
        <f t="shared" ref="F13:F29" si="1">D13-I13</f>
        <v>40283</v>
      </c>
      <c r="G13" s="1181">
        <f t="shared" ref="G13:G29" si="2">F13*100/D13</f>
        <v>98.400019541746062</v>
      </c>
      <c r="I13" s="1180">
        <f t="shared" ref="I13:I29" si="3">L13+N13+P13</f>
        <v>655</v>
      </c>
      <c r="J13" s="1181">
        <f t="shared" si="0"/>
        <v>1.599980458253945</v>
      </c>
      <c r="L13" s="1180">
        <v>0</v>
      </c>
      <c r="M13" s="1182">
        <f>L13/$I13*100</f>
        <v>0</v>
      </c>
      <c r="N13" s="1180">
        <v>357</v>
      </c>
      <c r="O13" s="1134">
        <f>N13/$I13*100</f>
        <v>54.503816793893137</v>
      </c>
      <c r="P13" s="1180">
        <v>298</v>
      </c>
      <c r="Q13" s="1134">
        <f>P13/$I13*100</f>
        <v>45.496183206106871</v>
      </c>
      <c r="R13" s="1177"/>
      <c r="S13" s="1177"/>
    </row>
    <row r="14" spans="1:19" s="964" customFormat="1" x14ac:dyDescent="0.2">
      <c r="A14" s="1170"/>
      <c r="B14" s="1178" t="s">
        <v>37</v>
      </c>
      <c r="D14" s="1179">
        <f>'41benpresaad'!D12</f>
        <v>31581</v>
      </c>
      <c r="E14" s="1173">
        <v>3593</v>
      </c>
      <c r="F14" s="1180">
        <f t="shared" si="1"/>
        <v>30722</v>
      </c>
      <c r="G14" s="1181">
        <f t="shared" si="2"/>
        <v>97.280010132674704</v>
      </c>
      <c r="I14" s="1180">
        <f t="shared" si="3"/>
        <v>859</v>
      </c>
      <c r="J14" s="1181">
        <f t="shared" si="0"/>
        <v>2.7199898673252907</v>
      </c>
      <c r="L14" s="1180">
        <v>2</v>
      </c>
      <c r="M14" s="1182">
        <f>L14/$I14*100</f>
        <v>0.23282887077997672</v>
      </c>
      <c r="N14" s="1180">
        <v>194</v>
      </c>
      <c r="O14" s="1134">
        <f>N14/$I14*100</f>
        <v>22.58440046565774</v>
      </c>
      <c r="P14" s="1180">
        <v>663</v>
      </c>
      <c r="Q14" s="1134">
        <f>P14/$I14*100</f>
        <v>77.18277066356228</v>
      </c>
      <c r="R14" s="1177"/>
      <c r="S14" s="1177"/>
    </row>
    <row r="15" spans="1:19" s="964" customFormat="1" x14ac:dyDescent="0.2">
      <c r="A15" s="1170"/>
      <c r="B15" s="1178" t="s">
        <v>38</v>
      </c>
      <c r="D15" s="1179">
        <f>'41benpresaad'!D13</f>
        <v>29759</v>
      </c>
      <c r="E15" s="1173">
        <v>2742</v>
      </c>
      <c r="F15" s="1180">
        <f t="shared" si="1"/>
        <v>29759</v>
      </c>
      <c r="G15" s="1181">
        <f t="shared" si="2"/>
        <v>100</v>
      </c>
      <c r="I15" s="1180">
        <f t="shared" si="3"/>
        <v>0</v>
      </c>
      <c r="J15" s="1181">
        <f t="shared" si="0"/>
        <v>0</v>
      </c>
      <c r="L15" s="1180">
        <v>0</v>
      </c>
      <c r="M15" s="1182" t="s">
        <v>364</v>
      </c>
      <c r="N15" s="1180">
        <v>0</v>
      </c>
      <c r="O15" s="1134" t="s">
        <v>364</v>
      </c>
      <c r="P15" s="1180">
        <v>0</v>
      </c>
      <c r="Q15" s="1134" t="s">
        <v>364</v>
      </c>
      <c r="R15" s="1177"/>
      <c r="S15" s="1177"/>
    </row>
    <row r="16" spans="1:19" s="964" customFormat="1" x14ac:dyDescent="0.2">
      <c r="A16" s="1170"/>
      <c r="B16" s="1178" t="s">
        <v>6</v>
      </c>
      <c r="D16" s="1179">
        <f>'41benpresaad'!D14</f>
        <v>41709</v>
      </c>
      <c r="E16" s="1173">
        <v>7296</v>
      </c>
      <c r="F16" s="1180">
        <f t="shared" si="1"/>
        <v>34582</v>
      </c>
      <c r="G16" s="1181">
        <f t="shared" si="2"/>
        <v>82.912560838188398</v>
      </c>
      <c r="I16" s="1180">
        <f t="shared" si="3"/>
        <v>7127</v>
      </c>
      <c r="J16" s="1181">
        <f t="shared" si="0"/>
        <v>17.087439161811599</v>
      </c>
      <c r="L16" s="1180">
        <v>3</v>
      </c>
      <c r="M16" s="1182">
        <f>L16/$I16*100</f>
        <v>4.2093447453346429E-2</v>
      </c>
      <c r="N16" s="1180">
        <v>2326</v>
      </c>
      <c r="O16" s="1134">
        <f>N16/$I16*100</f>
        <v>32.636452925494595</v>
      </c>
      <c r="P16" s="1180">
        <v>4798</v>
      </c>
      <c r="Q16" s="1134">
        <f>P16/$I16*100</f>
        <v>67.321453627052051</v>
      </c>
      <c r="R16" s="1177"/>
      <c r="S16" s="1177"/>
    </row>
    <row r="17" spans="1:19" s="964" customFormat="1" x14ac:dyDescent="0.2">
      <c r="A17" s="1170"/>
      <c r="B17" s="1178" t="s">
        <v>5</v>
      </c>
      <c r="D17" s="1179">
        <f>'41benpresaad'!D15</f>
        <v>17670</v>
      </c>
      <c r="E17" s="1173">
        <v>3462</v>
      </c>
      <c r="F17" s="1180">
        <f t="shared" si="1"/>
        <v>17669</v>
      </c>
      <c r="G17" s="1181">
        <f t="shared" si="2"/>
        <v>99.994340690435763</v>
      </c>
      <c r="I17" s="1180">
        <f t="shared" si="3"/>
        <v>1</v>
      </c>
      <c r="J17" s="1181">
        <f t="shared" si="0"/>
        <v>5.6593095642331632E-3</v>
      </c>
      <c r="L17" s="1180">
        <v>0</v>
      </c>
      <c r="M17" s="1182" t="s">
        <v>364</v>
      </c>
      <c r="N17" s="1180">
        <v>0</v>
      </c>
      <c r="O17" s="1134" t="s">
        <v>364</v>
      </c>
      <c r="P17" s="1180">
        <v>1</v>
      </c>
      <c r="Q17" s="1134" t="s">
        <v>364</v>
      </c>
      <c r="R17" s="1177"/>
      <c r="S17" s="1177"/>
    </row>
    <row r="18" spans="1:19" s="964" customFormat="1" x14ac:dyDescent="0.2">
      <c r="A18" s="1170"/>
      <c r="B18" s="1178" t="s">
        <v>4</v>
      </c>
      <c r="D18" s="1179">
        <f>'41benpresaad'!D16</f>
        <v>124604</v>
      </c>
      <c r="E18" s="1173">
        <v>14325</v>
      </c>
      <c r="F18" s="1180">
        <f t="shared" si="1"/>
        <v>114171</v>
      </c>
      <c r="G18" s="1181">
        <f t="shared" si="2"/>
        <v>91.627074572244865</v>
      </c>
      <c r="I18" s="1180">
        <f t="shared" si="3"/>
        <v>10433</v>
      </c>
      <c r="J18" s="1181">
        <f>I18*100/D18</f>
        <v>8.3729254277551277</v>
      </c>
      <c r="L18" s="1180">
        <v>7669</v>
      </c>
      <c r="M18" s="1182">
        <f>L18/$I18*100</f>
        <v>73.507140803220551</v>
      </c>
      <c r="N18" s="1180">
        <v>2763</v>
      </c>
      <c r="O18" s="1134">
        <f>N18/$I18*100</f>
        <v>26.483274226013609</v>
      </c>
      <c r="P18" s="1180">
        <v>1</v>
      </c>
      <c r="Q18" s="1134">
        <f>P18/$I18*100</f>
        <v>9.5849707658391646E-3</v>
      </c>
      <c r="R18" s="1177"/>
      <c r="S18" s="1177"/>
    </row>
    <row r="19" spans="1:19" s="964" customFormat="1" x14ac:dyDescent="0.2">
      <c r="A19" s="1170"/>
      <c r="B19" s="1178" t="s">
        <v>40</v>
      </c>
      <c r="D19" s="1179">
        <f>'41benpresaad'!D17</f>
        <v>72771</v>
      </c>
      <c r="E19" s="1173">
        <v>9188</v>
      </c>
      <c r="F19" s="1180">
        <f t="shared" si="1"/>
        <v>71001</v>
      </c>
      <c r="G19" s="1181">
        <f t="shared" si="2"/>
        <v>97.567712412911732</v>
      </c>
      <c r="I19" s="1180">
        <f t="shared" si="3"/>
        <v>1770</v>
      </c>
      <c r="J19" s="1181">
        <f t="shared" si="0"/>
        <v>2.432287587088263</v>
      </c>
      <c r="L19" s="1180">
        <v>1</v>
      </c>
      <c r="M19" s="1182">
        <f>L19/$I19*100</f>
        <v>5.6497175141242938E-2</v>
      </c>
      <c r="N19" s="1180">
        <v>616</v>
      </c>
      <c r="O19" s="1134">
        <f>N19/$I19*100</f>
        <v>34.802259887005647</v>
      </c>
      <c r="P19" s="1180">
        <v>1153</v>
      </c>
      <c r="Q19" s="1134">
        <f>P19/$I19*100</f>
        <v>65.141242937853107</v>
      </c>
      <c r="R19" s="1177"/>
      <c r="S19" s="1177"/>
    </row>
    <row r="20" spans="1:19" s="964" customFormat="1" x14ac:dyDescent="0.2">
      <c r="A20" s="1170"/>
      <c r="B20" s="1178" t="s">
        <v>41</v>
      </c>
      <c r="D20" s="1179">
        <f>'41benpresaad'!D18</f>
        <v>211192</v>
      </c>
      <c r="E20" s="1173">
        <v>34612</v>
      </c>
      <c r="F20" s="1180">
        <f t="shared" si="1"/>
        <v>211192</v>
      </c>
      <c r="G20" s="1181">
        <f t="shared" si="2"/>
        <v>100</v>
      </c>
      <c r="I20" s="1180">
        <f t="shared" si="3"/>
        <v>0</v>
      </c>
      <c r="J20" s="1181">
        <f t="shared" si="0"/>
        <v>0</v>
      </c>
      <c r="L20" s="1180">
        <v>0</v>
      </c>
      <c r="M20" s="1182" t="s">
        <v>364</v>
      </c>
      <c r="N20" s="1180">
        <v>0</v>
      </c>
      <c r="O20" s="1134" t="s">
        <v>364</v>
      </c>
      <c r="P20" s="1180">
        <v>0</v>
      </c>
      <c r="Q20" s="1134" t="s">
        <v>364</v>
      </c>
      <c r="R20" s="1177"/>
      <c r="S20" s="1177"/>
    </row>
    <row r="21" spans="1:19" s="964" customFormat="1" x14ac:dyDescent="0.2">
      <c r="A21" s="1170"/>
      <c r="B21" s="1178" t="s">
        <v>3</v>
      </c>
      <c r="D21" s="1179">
        <f>'41benpresaad'!D19</f>
        <v>154633</v>
      </c>
      <c r="E21" s="1173">
        <v>13397</v>
      </c>
      <c r="F21" s="1180">
        <f t="shared" si="1"/>
        <v>153082</v>
      </c>
      <c r="G21" s="1181">
        <f t="shared" si="2"/>
        <v>98.996979946065849</v>
      </c>
      <c r="I21" s="1180">
        <f t="shared" si="3"/>
        <v>1551</v>
      </c>
      <c r="J21" s="1181">
        <f t="shared" si="0"/>
        <v>1.0030200539341538</v>
      </c>
      <c r="L21" s="1180">
        <v>58</v>
      </c>
      <c r="M21" s="1182">
        <f>L21/$I21*100</f>
        <v>3.7395228884590583</v>
      </c>
      <c r="N21" s="1180">
        <v>961</v>
      </c>
      <c r="O21" s="1134">
        <f>N21/$I21*100</f>
        <v>61.960025789813024</v>
      </c>
      <c r="P21" s="1180">
        <v>532</v>
      </c>
      <c r="Q21" s="1134">
        <f>P21/$I21*100</f>
        <v>34.300451321727913</v>
      </c>
      <c r="R21" s="1177"/>
      <c r="S21" s="1177"/>
    </row>
    <row r="22" spans="1:19" s="964" customFormat="1" x14ac:dyDescent="0.2">
      <c r="A22" s="1170"/>
      <c r="B22" s="1178" t="s">
        <v>2</v>
      </c>
      <c r="D22" s="1179">
        <f>'41benpresaad'!D20</f>
        <v>35701</v>
      </c>
      <c r="E22" s="1173">
        <v>6540</v>
      </c>
      <c r="F22" s="1180">
        <f t="shared" si="1"/>
        <v>35404</v>
      </c>
      <c r="G22" s="1181">
        <f t="shared" si="2"/>
        <v>99.168090529677045</v>
      </c>
      <c r="I22" s="1180">
        <f t="shared" si="3"/>
        <v>297</v>
      </c>
      <c r="J22" s="1181">
        <f t="shared" si="0"/>
        <v>0.83190947032296014</v>
      </c>
      <c r="L22" s="1180">
        <v>1</v>
      </c>
      <c r="M22" s="1182">
        <f>L22/$I22*100</f>
        <v>0.33670033670033667</v>
      </c>
      <c r="N22" s="1180">
        <v>140</v>
      </c>
      <c r="O22" s="1134">
        <f>N22/$I22*100</f>
        <v>47.138047138047142</v>
      </c>
      <c r="P22" s="1180">
        <v>156</v>
      </c>
      <c r="Q22" s="1134">
        <f>P22/$I22*100</f>
        <v>52.525252525252533</v>
      </c>
      <c r="R22" s="1177"/>
      <c r="S22" s="1177"/>
    </row>
    <row r="23" spans="1:19" s="964" customFormat="1" x14ac:dyDescent="0.2">
      <c r="A23" s="1170"/>
      <c r="B23" s="1178" t="s">
        <v>35</v>
      </c>
      <c r="D23" s="1179">
        <f>'41benpresaad'!D21</f>
        <v>74500</v>
      </c>
      <c r="E23" s="1173">
        <v>13798</v>
      </c>
      <c r="F23" s="1180">
        <f t="shared" si="1"/>
        <v>73006</v>
      </c>
      <c r="G23" s="1181">
        <f t="shared" si="2"/>
        <v>97.994630872483228</v>
      </c>
      <c r="I23" s="1180">
        <f t="shared" si="3"/>
        <v>1494</v>
      </c>
      <c r="J23" s="1181">
        <f t="shared" si="0"/>
        <v>2.0053691275167784</v>
      </c>
      <c r="L23" s="1180">
        <v>30</v>
      </c>
      <c r="M23" s="1182">
        <f>L23/$I23*100</f>
        <v>2.0080321285140563</v>
      </c>
      <c r="N23" s="1180">
        <v>34</v>
      </c>
      <c r="O23" s="1134">
        <f>N23/$I23*100</f>
        <v>2.2757697456492636</v>
      </c>
      <c r="P23" s="1180">
        <v>1430</v>
      </c>
      <c r="Q23" s="1134">
        <f>P23/$I23*100</f>
        <v>95.716198125836684</v>
      </c>
      <c r="R23" s="1177"/>
      <c r="S23" s="1177"/>
    </row>
    <row r="24" spans="1:19" s="964" customFormat="1" x14ac:dyDescent="0.2">
      <c r="A24" s="1170"/>
      <c r="B24" s="1178" t="s">
        <v>42</v>
      </c>
      <c r="D24" s="1179">
        <f>'41benpresaad'!D22</f>
        <v>183203</v>
      </c>
      <c r="E24" s="1173">
        <v>24812</v>
      </c>
      <c r="F24" s="1180">
        <f t="shared" si="1"/>
        <v>183203</v>
      </c>
      <c r="G24" s="1181">
        <f t="shared" si="2"/>
        <v>100</v>
      </c>
      <c r="I24" s="1180">
        <f t="shared" si="3"/>
        <v>0</v>
      </c>
      <c r="J24" s="1181">
        <f t="shared" si="0"/>
        <v>0</v>
      </c>
      <c r="L24" s="1180">
        <v>0</v>
      </c>
      <c r="M24" s="1182" t="s">
        <v>364</v>
      </c>
      <c r="N24" s="1180">
        <v>0</v>
      </c>
      <c r="O24" s="1134" t="s">
        <v>364</v>
      </c>
      <c r="P24" s="1180">
        <v>0</v>
      </c>
      <c r="Q24" s="1134" t="s">
        <v>364</v>
      </c>
      <c r="R24" s="1177"/>
      <c r="S24" s="1177"/>
    </row>
    <row r="25" spans="1:19" s="964" customFormat="1" x14ac:dyDescent="0.2">
      <c r="A25" s="1170"/>
      <c r="B25" s="1178" t="s">
        <v>43</v>
      </c>
      <c r="D25" s="1179">
        <f>'41benpresaad'!D23</f>
        <v>42782</v>
      </c>
      <c r="E25" s="1173">
        <v>10064</v>
      </c>
      <c r="F25" s="1180">
        <f t="shared" si="1"/>
        <v>42605</v>
      </c>
      <c r="G25" s="1181">
        <f t="shared" si="2"/>
        <v>99.586274601467906</v>
      </c>
      <c r="I25" s="1180">
        <f t="shared" si="3"/>
        <v>177</v>
      </c>
      <c r="J25" s="1181">
        <f t="shared" si="0"/>
        <v>0.41372539853209295</v>
      </c>
      <c r="L25" s="1180">
        <v>0</v>
      </c>
      <c r="M25" s="1182">
        <f>L25/$I25*100</f>
        <v>0</v>
      </c>
      <c r="N25" s="1180">
        <v>161</v>
      </c>
      <c r="O25" s="1134">
        <f>N25/$I25*100</f>
        <v>90.960451977401121</v>
      </c>
      <c r="P25" s="1180">
        <v>16</v>
      </c>
      <c r="Q25" s="1134">
        <f>P25/$I25*100</f>
        <v>9.0395480225988702</v>
      </c>
      <c r="R25" s="1177"/>
      <c r="S25" s="1177"/>
    </row>
    <row r="26" spans="1:19" s="964" customFormat="1" x14ac:dyDescent="0.2">
      <c r="B26" s="1178" t="s">
        <v>44</v>
      </c>
      <c r="D26" s="1179">
        <f>'41benpresaad'!D24</f>
        <v>16091</v>
      </c>
      <c r="E26" s="1173">
        <v>1275</v>
      </c>
      <c r="F26" s="1183">
        <f t="shared" si="1"/>
        <v>16091</v>
      </c>
      <c r="G26" s="1181">
        <f t="shared" si="2"/>
        <v>100</v>
      </c>
      <c r="I26" s="1183">
        <f t="shared" si="3"/>
        <v>0</v>
      </c>
      <c r="J26" s="1181">
        <f t="shared" si="0"/>
        <v>0</v>
      </c>
      <c r="L26" s="1183">
        <v>0</v>
      </c>
      <c r="M26" s="1182" t="s">
        <v>364</v>
      </c>
      <c r="N26" s="1183">
        <v>0</v>
      </c>
      <c r="O26" s="1134" t="s">
        <v>364</v>
      </c>
      <c r="P26" s="1183">
        <v>0</v>
      </c>
      <c r="Q26" s="1134" t="s">
        <v>364</v>
      </c>
      <c r="R26" s="1177"/>
      <c r="S26" s="1177"/>
    </row>
    <row r="27" spans="1:19" s="964" customFormat="1" x14ac:dyDescent="0.2">
      <c r="B27" s="1178" t="s">
        <v>45</v>
      </c>
      <c r="D27" s="1184">
        <f>'41benpresaad'!D25</f>
        <v>68945</v>
      </c>
      <c r="E27" s="1173">
        <v>8030</v>
      </c>
      <c r="F27" s="1183">
        <f t="shared" si="1"/>
        <v>68945</v>
      </c>
      <c r="G27" s="1181">
        <f t="shared" si="2"/>
        <v>100</v>
      </c>
      <c r="I27" s="1183">
        <f t="shared" si="3"/>
        <v>0</v>
      </c>
      <c r="J27" s="1181">
        <f t="shared" si="0"/>
        <v>0</v>
      </c>
      <c r="L27" s="1183">
        <v>0</v>
      </c>
      <c r="M27" s="1182" t="s">
        <v>364</v>
      </c>
      <c r="N27" s="1183">
        <v>0</v>
      </c>
      <c r="O27" s="1134" t="s">
        <v>364</v>
      </c>
      <c r="P27" s="1183">
        <v>0</v>
      </c>
      <c r="Q27" s="1134" t="s">
        <v>364</v>
      </c>
      <c r="R27" s="1177"/>
      <c r="S27" s="1177"/>
    </row>
    <row r="28" spans="1:19" s="964" customFormat="1" x14ac:dyDescent="0.2">
      <c r="B28" s="1178" t="s">
        <v>46</v>
      </c>
      <c r="D28" s="1184">
        <f>'41benpresaad'!D26</f>
        <v>9275</v>
      </c>
      <c r="E28" s="1185">
        <v>1753</v>
      </c>
      <c r="F28" s="1183">
        <f t="shared" si="1"/>
        <v>9275</v>
      </c>
      <c r="G28" s="1186">
        <f t="shared" si="2"/>
        <v>100</v>
      </c>
      <c r="I28" s="1183">
        <f t="shared" si="3"/>
        <v>0</v>
      </c>
      <c r="J28" s="1186">
        <f t="shared" si="0"/>
        <v>0</v>
      </c>
      <c r="L28" s="1183">
        <v>0</v>
      </c>
      <c r="M28" s="1182" t="s">
        <v>364</v>
      </c>
      <c r="N28" s="1183">
        <v>0</v>
      </c>
      <c r="O28" s="1182" t="s">
        <v>364</v>
      </c>
      <c r="P28" s="1183">
        <v>0</v>
      </c>
      <c r="Q28" s="1182" t="s">
        <v>364</v>
      </c>
      <c r="R28" s="1177"/>
      <c r="S28" s="1177"/>
    </row>
    <row r="29" spans="1:19" s="964" customFormat="1" x14ac:dyDescent="0.2">
      <c r="B29" s="1187" t="s">
        <v>1</v>
      </c>
      <c r="D29" s="1188">
        <f>'41benpresaad'!D27</f>
        <v>3526</v>
      </c>
      <c r="E29" s="1185">
        <v>384</v>
      </c>
      <c r="F29" s="1189">
        <f t="shared" si="1"/>
        <v>3449</v>
      </c>
      <c r="G29" s="1190">
        <f t="shared" si="2"/>
        <v>97.816222348269989</v>
      </c>
      <c r="I29" s="1189">
        <f t="shared" si="3"/>
        <v>77</v>
      </c>
      <c r="J29" s="1190">
        <f t="shared" si="0"/>
        <v>2.1837776517300056</v>
      </c>
      <c r="L29" s="1189">
        <v>0</v>
      </c>
      <c r="M29" s="1191">
        <f>L29/$I29*100</f>
        <v>0</v>
      </c>
      <c r="N29" s="1189">
        <v>19</v>
      </c>
      <c r="O29" s="1136">
        <f>N29/$I29*100</f>
        <v>24.675324675324674</v>
      </c>
      <c r="P29" s="1189">
        <v>58</v>
      </c>
      <c r="Q29" s="1136">
        <f>P29/$I29*100</f>
        <v>75.324675324675326</v>
      </c>
      <c r="R29" s="1177"/>
      <c r="S29" s="1177"/>
    </row>
    <row r="30" spans="1:19" s="963" customFormat="1" ht="7.5" customHeight="1" x14ac:dyDescent="0.25">
      <c r="A30" s="1160"/>
      <c r="B30" s="1161"/>
      <c r="D30" s="1192"/>
      <c r="E30" s="1193"/>
      <c r="F30" s="1192"/>
      <c r="G30" s="1194"/>
      <c r="I30" s="1195"/>
      <c r="J30" s="1194"/>
      <c r="L30" s="1195"/>
      <c r="M30" s="1194"/>
      <c r="N30" s="1195"/>
      <c r="O30" s="1194"/>
      <c r="P30" s="1195"/>
      <c r="Q30" s="1194"/>
    </row>
    <row r="31" spans="1:19" s="1320" customFormat="1" x14ac:dyDescent="0.2">
      <c r="B31" s="1321" t="s">
        <v>0</v>
      </c>
      <c r="D31" s="1322">
        <f>SUM(D12:D29)</f>
        <v>1445668</v>
      </c>
      <c r="E31" s="1323"/>
      <c r="F31" s="1324">
        <f>SUM(F12:F29)</f>
        <v>1420637</v>
      </c>
      <c r="G31" s="1325">
        <f>F31*100/D31</f>
        <v>98.268551285634047</v>
      </c>
      <c r="I31" s="1326">
        <f>SUM(I12:I29)</f>
        <v>25031</v>
      </c>
      <c r="J31" s="1325">
        <f>I31*100/D31</f>
        <v>1.731448714365954</v>
      </c>
      <c r="L31" s="1326">
        <f>SUM(L12:L29)</f>
        <v>7764</v>
      </c>
      <c r="M31" s="1325">
        <f>L31/$I31*100</f>
        <v>31.017538252566819</v>
      </c>
      <c r="N31" s="1326">
        <f>SUM(N12:N29)</f>
        <v>7675</v>
      </c>
      <c r="O31" s="1325">
        <f>N31/$I31*100</f>
        <v>30.661979145859135</v>
      </c>
      <c r="P31" s="1326">
        <f>SUM(P12:P29)</f>
        <v>9592</v>
      </c>
      <c r="Q31" s="1325">
        <f>P31/$I31*100</f>
        <v>38.320482601574049</v>
      </c>
    </row>
    <row r="32" spans="1:19" s="963" customFormat="1" x14ac:dyDescent="0.25">
      <c r="B32" s="1196" t="s">
        <v>39</v>
      </c>
      <c r="C32" s="1197"/>
    </row>
    <row r="33" spans="2:16" ht="33" customHeight="1" x14ac:dyDescent="0.25">
      <c r="B33" s="1688" t="s">
        <v>277</v>
      </c>
      <c r="C33" s="1688"/>
      <c r="D33" s="1688"/>
      <c r="E33" s="1688"/>
      <c r="F33" s="1688"/>
      <c r="G33" s="1688"/>
      <c r="H33" s="1688"/>
      <c r="I33" s="1688"/>
      <c r="J33" s="1688"/>
      <c r="K33" s="1688"/>
      <c r="L33" s="1688"/>
      <c r="M33" s="1688"/>
      <c r="N33" s="1688"/>
      <c r="O33" s="1688"/>
      <c r="P33" s="1688"/>
    </row>
  </sheetData>
  <mergeCells count="12">
    <mergeCell ref="B33:P33"/>
    <mergeCell ref="B2:C2"/>
    <mergeCell ref="B7:B10"/>
    <mergeCell ref="D7:D9"/>
    <mergeCell ref="F7:G9"/>
    <mergeCell ref="I7:J9"/>
    <mergeCell ref="L8:M9"/>
    <mergeCell ref="N8:Q8"/>
    <mergeCell ref="N9:O9"/>
    <mergeCell ref="P9:Q9"/>
    <mergeCell ref="B4:Q4"/>
    <mergeCell ref="B5:Q5"/>
  </mergeCells>
  <conditionalFormatting sqref="E12:E29 G12:G29">
    <cfRule type="cellIs" dxfId="0" priority="1" stopIfTrue="1" operator="greaterThan">
      <formula>100</formula>
    </cfRule>
  </conditionalFormatting>
  <printOptions horizontalCentered="1"/>
  <pageMargins left="0" right="0" top="0.43307086614173229" bottom="0.43307086614173229" header="0" footer="0"/>
  <pageSetup paperSize="9" scale="87"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92</vt:i4>
      </vt:variant>
      <vt:variant>
        <vt:lpstr>Rangos con nombre</vt:lpstr>
      </vt:variant>
      <vt:variant>
        <vt:i4>79</vt:i4>
      </vt:variant>
    </vt:vector>
  </HeadingPairs>
  <TitlesOfParts>
    <vt:vector size="171" baseType="lpstr">
      <vt:lpstr>porsaad</vt:lpstr>
      <vt:lpstr>indsaad</vt:lpstr>
      <vt:lpstr>indsaad2</vt:lpstr>
      <vt:lpstr>EVO</vt:lpstr>
      <vt:lpstr>EVO_sol</vt:lpstr>
      <vt:lpstr>EVO_resol</vt:lpstr>
      <vt:lpstr>EVO_derecho</vt:lpstr>
      <vt:lpstr>EVO_resolPIA</vt:lpstr>
      <vt:lpstr>EVO_sinPIA</vt:lpstr>
      <vt:lpstr>EVO_prest</vt:lpstr>
      <vt:lpstr>20pobl</vt:lpstr>
      <vt:lpstr>21solsaad</vt:lpstr>
      <vt:lpstr>22solcasaadpot</vt:lpstr>
      <vt:lpstr>23solcasaad</vt:lpstr>
      <vt:lpstr>24solcasaad_pobl</vt:lpstr>
      <vt:lpstr>3solcasaad</vt:lpstr>
      <vt:lpstr>24asolcasaad_pobl</vt:lpstr>
      <vt:lpstr>25solaltabaja</vt:lpstr>
      <vt:lpstr>26perfsaad</vt:lpstr>
      <vt:lpstr>31dictsaad</vt:lpstr>
      <vt:lpstr>31adictsaad</vt:lpstr>
      <vt:lpstr>31bdictsaad</vt:lpstr>
      <vt:lpstr>32dictcasaadpot</vt:lpstr>
      <vt:lpstr>33dictcasaad</vt:lpstr>
      <vt:lpstr>33dictcasaadGIII</vt:lpstr>
      <vt:lpstr>33dictcasaadGII</vt:lpstr>
      <vt:lpstr>33dictcasaadGI</vt:lpstr>
      <vt:lpstr>33dictcasaadG0</vt:lpstr>
      <vt:lpstr>34adictcasaad</vt:lpstr>
      <vt:lpstr>8dictcasaad</vt:lpstr>
      <vt:lpstr>34bdictcasaad</vt:lpstr>
      <vt:lpstr>35ResolGraAltaBaj</vt:lpstr>
      <vt:lpstr>36perfresol</vt:lpstr>
      <vt:lpstr>36aperfresol_graf</vt:lpstr>
      <vt:lpstr>36bperfresol_graf</vt:lpstr>
      <vt:lpstr>41benpresaad</vt:lpstr>
      <vt:lpstr>41benpresaad_graf</vt:lpstr>
      <vt:lpstr>41abenpreGIII</vt:lpstr>
      <vt:lpstr>41abenpreGIII_graf</vt:lpstr>
      <vt:lpstr>41bbenpreGII</vt:lpstr>
      <vt:lpstr>41bbenpreGII_graf</vt:lpstr>
      <vt:lpstr>41cbenpreGI</vt:lpstr>
      <vt:lpstr>41cbenpreGI_graf</vt:lpstr>
      <vt:lpstr>42pbpcasaadpot</vt:lpstr>
      <vt:lpstr>43pbpcasaad</vt:lpstr>
      <vt:lpstr>43pbpcasaadGIII</vt:lpstr>
      <vt:lpstr>43pbpcasaadGII</vt:lpstr>
      <vt:lpstr>43pbpcasaadGI</vt:lpstr>
      <vt:lpstr>44apbpcasaad</vt:lpstr>
      <vt:lpstr>44bpbpcasaad</vt:lpstr>
      <vt:lpstr>45ResolPIAAltaBaj</vt:lpstr>
      <vt:lpstr>46perfpbsaad</vt:lpstr>
      <vt:lpstr>15pbpcasaad</vt:lpstr>
      <vt:lpstr>46aperfpb_graf</vt:lpstr>
      <vt:lpstr>51pbgrado</vt:lpstr>
      <vt:lpstr>51aPAPDgrado</vt:lpstr>
      <vt:lpstr>51bTeleasgrado</vt:lpstr>
      <vt:lpstr>51cSADgrado</vt:lpstr>
      <vt:lpstr>51dCDgrado</vt:lpstr>
      <vt:lpstr>51eSARgrado</vt:lpstr>
      <vt:lpstr>51fPEVincgrado</vt:lpstr>
      <vt:lpstr>51gPECgrado</vt:lpstr>
      <vt:lpstr>51hPEAsistPgrado</vt:lpstr>
      <vt:lpstr>52SubtipoVinculada</vt:lpstr>
      <vt:lpstr>52SubtipoVinculadaGIII</vt:lpstr>
      <vt:lpstr>52SubtipoVinculadaGII</vt:lpstr>
      <vt:lpstr>52SubtipoVinculadaGI</vt:lpstr>
      <vt:lpstr>6perfcuidador</vt:lpstr>
      <vt:lpstr>61aperfcuidadorCCAA</vt:lpstr>
      <vt:lpstr>62bperfcuidadorCCAA</vt:lpstr>
      <vt:lpstr>63cperfcuidadorCCAA</vt:lpstr>
      <vt:lpstr>7Intensidad</vt:lpstr>
      <vt:lpstr>7IntensidadCCAA</vt:lpstr>
      <vt:lpstr>7IntenSAD_CCAA</vt:lpstr>
      <vt:lpstr>7IntenPE_SAD_CCAA</vt:lpstr>
      <vt:lpstr>8CuantíaPrest</vt:lpstr>
      <vt:lpstr>8CuantíaPEC_CCAA</vt:lpstr>
      <vt:lpstr>8CuantíaAP_CCAA</vt:lpstr>
      <vt:lpstr>8CuantíaPEVsad_CCAA</vt:lpstr>
      <vt:lpstr>8CuantíaPEVsar_CCAA</vt:lpstr>
      <vt:lpstr>8CuantíaPEVcd_CCAA</vt:lpstr>
      <vt:lpstr>8CuantíaPEVpapd_CCAA</vt:lpstr>
      <vt:lpstr>8CuantíaPEVteleasist_CCAA</vt:lpstr>
      <vt:lpstr>9TiempoEspera</vt:lpstr>
      <vt:lpstr>10pendResol</vt:lpstr>
      <vt:lpstr>10pendPrest</vt:lpstr>
      <vt:lpstr>10pend</vt:lpstr>
      <vt:lpstr>11ListaEspera</vt:lpstr>
      <vt:lpstr>11ListaEsperaGIII</vt:lpstr>
      <vt:lpstr>11ListaEsperaGII</vt:lpstr>
      <vt:lpstr>11ListaEsperaGI</vt:lpstr>
      <vt:lpstr>12BenefEfect</vt:lpstr>
      <vt:lpstr>'10pend'!Área_de_impresión</vt:lpstr>
      <vt:lpstr>'10pendPrest'!Área_de_impresión</vt:lpstr>
      <vt:lpstr>'10pendResol'!Área_de_impresión</vt:lpstr>
      <vt:lpstr>'11ListaEspera'!Área_de_impresión</vt:lpstr>
      <vt:lpstr>'11ListaEsperaGI'!Área_de_impresión</vt:lpstr>
      <vt:lpstr>'11ListaEsperaGII'!Área_de_impresión</vt:lpstr>
      <vt:lpstr>'11ListaEsperaGIII'!Área_de_impresión</vt:lpstr>
      <vt:lpstr>'15pbpcasaad'!Área_de_impresión</vt:lpstr>
      <vt:lpstr>'20pobl'!Área_de_impresión</vt:lpstr>
      <vt:lpstr>'22solcasaadpot'!Área_de_impresión</vt:lpstr>
      <vt:lpstr>'23solcasaad'!Área_de_impresión</vt:lpstr>
      <vt:lpstr>'24asolcasaad_pobl'!Área_de_impresión</vt:lpstr>
      <vt:lpstr>'24solcasaad_pobl'!Área_de_impresión</vt:lpstr>
      <vt:lpstr>'25solaltabaja'!Área_de_impresión</vt:lpstr>
      <vt:lpstr>'31adictsaad'!Área_de_impresión</vt:lpstr>
      <vt:lpstr>'31bdictsaad'!Área_de_impresión</vt:lpstr>
      <vt:lpstr>'32dictcasaadpot'!Área_de_impresión</vt:lpstr>
      <vt:lpstr>'33dictcasaad'!Área_de_impresión</vt:lpstr>
      <vt:lpstr>'33dictcasaadG0'!Área_de_impresión</vt:lpstr>
      <vt:lpstr>'33dictcasaadGI'!Área_de_impresión</vt:lpstr>
      <vt:lpstr>'33dictcasaadGII'!Área_de_impresión</vt:lpstr>
      <vt:lpstr>'33dictcasaadGIII'!Área_de_impresión</vt:lpstr>
      <vt:lpstr>'34adictcasaad'!Área_de_impresión</vt:lpstr>
      <vt:lpstr>'34bdictcasaad'!Área_de_impresión</vt:lpstr>
      <vt:lpstr>'35ResolGraAltaBaj'!Área_de_impresión</vt:lpstr>
      <vt:lpstr>'36aperfresol_graf'!Área_de_impresión</vt:lpstr>
      <vt:lpstr>'36bperfresol_graf'!Área_de_impresión</vt:lpstr>
      <vt:lpstr>'36perfresol'!Área_de_impresión</vt:lpstr>
      <vt:lpstr>'3solcasaad'!Área_de_impresión</vt:lpstr>
      <vt:lpstr>'41abenpreGIII'!Área_de_impresión</vt:lpstr>
      <vt:lpstr>'41abenpreGIII_graf'!Área_de_impresión</vt:lpstr>
      <vt:lpstr>'41bbenpreGII'!Área_de_impresión</vt:lpstr>
      <vt:lpstr>'41bbenpreGII_graf'!Área_de_impresión</vt:lpstr>
      <vt:lpstr>'41benpresaad'!Área_de_impresión</vt:lpstr>
      <vt:lpstr>'41benpresaad_graf'!Área_de_impresión</vt:lpstr>
      <vt:lpstr>'41cbenpreGI'!Área_de_impresión</vt:lpstr>
      <vt:lpstr>'41cbenpreGI_graf'!Área_de_impresión</vt:lpstr>
      <vt:lpstr>'42pbpcasaadpot'!Área_de_impresión</vt:lpstr>
      <vt:lpstr>'43pbpcasaad'!Área_de_impresión</vt:lpstr>
      <vt:lpstr>'43pbpcasaadGI'!Área_de_impresión</vt:lpstr>
      <vt:lpstr>'43pbpcasaadGII'!Área_de_impresión</vt:lpstr>
      <vt:lpstr>'43pbpcasaadGIII'!Área_de_impresión</vt:lpstr>
      <vt:lpstr>'44apbpcasaad'!Área_de_impresión</vt:lpstr>
      <vt:lpstr>'44bpbpcasaad'!Área_de_impresión</vt:lpstr>
      <vt:lpstr>'45ResolPIAAltaBaj'!Área_de_impresión</vt:lpstr>
      <vt:lpstr>'46aperfpb_graf'!Área_de_impresión</vt:lpstr>
      <vt:lpstr>'46perfpbsaad'!Área_de_impresión</vt:lpstr>
      <vt:lpstr>'51aPAPDgrado'!Área_de_impresión</vt:lpstr>
      <vt:lpstr>'51bTeleasgrado'!Área_de_impresión</vt:lpstr>
      <vt:lpstr>'51cSADgrado'!Área_de_impresión</vt:lpstr>
      <vt:lpstr>'51dCDgrado'!Área_de_impresión</vt:lpstr>
      <vt:lpstr>'51eSARgrado'!Área_de_impresión</vt:lpstr>
      <vt:lpstr>'51fPEVincgrado'!Área_de_impresión</vt:lpstr>
      <vt:lpstr>'51gPECgrado'!Área_de_impresión</vt:lpstr>
      <vt:lpstr>'51hPEAsistPgrado'!Área_de_impresión</vt:lpstr>
      <vt:lpstr>'51pbgrado'!Área_de_impresión</vt:lpstr>
      <vt:lpstr>'52SubtipoVinculada'!Área_de_impresión</vt:lpstr>
      <vt:lpstr>'52SubtipoVinculadaGI'!Área_de_impresión</vt:lpstr>
      <vt:lpstr>'52SubtipoVinculadaGII'!Área_de_impresión</vt:lpstr>
      <vt:lpstr>'52SubtipoVinculadaGIII'!Área_de_impresión</vt:lpstr>
      <vt:lpstr>'61aperfcuidadorCCAA'!Área_de_impresión</vt:lpstr>
      <vt:lpstr>'62bperfcuidadorCCAA'!Área_de_impresión</vt:lpstr>
      <vt:lpstr>'63cperfcuidadorCCAA'!Área_de_impresión</vt:lpstr>
      <vt:lpstr>'6perfcuidador'!Área_de_impresión</vt:lpstr>
      <vt:lpstr>'7IntenPE_SAD_CCAA'!Área_de_impresión</vt:lpstr>
      <vt:lpstr>'7IntenSAD_CCAA'!Área_de_impresión</vt:lpstr>
      <vt:lpstr>'7Intensidad'!Área_de_impresión</vt:lpstr>
      <vt:lpstr>'7IntensidadCCAA'!Área_de_impresión</vt:lpstr>
      <vt:lpstr>'8CuantíaAP_CCAA'!Área_de_impresión</vt:lpstr>
      <vt:lpstr>'8CuantíaPEC_CCAA'!Área_de_impresión</vt:lpstr>
      <vt:lpstr>'8CuantíaPEVcd_CCAA'!Área_de_impresión</vt:lpstr>
      <vt:lpstr>'8CuantíaPEVpapd_CCAA'!Área_de_impresión</vt:lpstr>
      <vt:lpstr>'8CuantíaPEVsad_CCAA'!Área_de_impresión</vt:lpstr>
      <vt:lpstr>'8CuantíaPEVsar_CCAA'!Área_de_impresión</vt:lpstr>
      <vt:lpstr>'8CuantíaPEVteleasist_CCAA'!Área_de_impresión</vt:lpstr>
      <vt:lpstr>'8CuantíaPrest'!Área_de_impresión</vt:lpstr>
      <vt:lpstr>'8dictcasaad'!Área_de_impresión</vt:lpstr>
      <vt:lpstr>'9TiempoEspera'!Área_de_impresión</vt:lpstr>
      <vt:lpstr>porsaad!Área_de_impresión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María Llanos Hinojosa Cervera</cp:lastModifiedBy>
  <cp:lastPrinted>2024-06-03T12:28:28Z</cp:lastPrinted>
  <dcterms:created xsi:type="dcterms:W3CDTF">2023-11-02T11:23:22Z</dcterms:created>
  <dcterms:modified xsi:type="dcterms:W3CDTF">2024-06-05T11:04:38Z</dcterms:modified>
</cp:coreProperties>
</file>